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thews\Desktop\"/>
    </mc:Choice>
  </mc:AlternateContent>
  <bookViews>
    <workbookView xWindow="5715" yWindow="2895" windowWidth="19425" windowHeight="10425"/>
  </bookViews>
  <sheets>
    <sheet name="EL" sheetId="2" r:id="rId1"/>
    <sheet name="Gas" sheetId="3" r:id="rId2"/>
    <sheet name="Sheet1" sheetId="4" state="hidden" r:id="rId3"/>
  </sheets>
  <calcPr calcId="152511"/>
</workbook>
</file>

<file path=xl/calcChain.xml><?xml version="1.0" encoding="utf-8"?>
<calcChain xmlns="http://schemas.openxmlformats.org/spreadsheetml/2006/main">
  <c r="AB98" i="3" l="1"/>
  <c r="AB97" i="3"/>
  <c r="AB96" i="3"/>
  <c r="AB95" i="3"/>
  <c r="AB94" i="3"/>
  <c r="AB99" i="3" s="1"/>
  <c r="AB85" i="3"/>
  <c r="AB78" i="3"/>
  <c r="AB92" i="2" l="1"/>
  <c r="AB85" i="2"/>
  <c r="AB78" i="2"/>
  <c r="AB98" i="2" l="1"/>
  <c r="AB97" i="2"/>
  <c r="AB96" i="2"/>
  <c r="AB95" i="2"/>
  <c r="AB94" i="2"/>
  <c r="AB71" i="2"/>
  <c r="AB64" i="2"/>
  <c r="AB57" i="2"/>
  <c r="AB50" i="2"/>
  <c r="AB43" i="2"/>
  <c r="AB36" i="2"/>
  <c r="AB29" i="2"/>
  <c r="AB22" i="2"/>
  <c r="AB99" i="2" l="1"/>
  <c r="AX10" i="3"/>
  <c r="AY10" i="3"/>
  <c r="AY15" i="3" s="1"/>
  <c r="AZ10" i="3"/>
  <c r="AZ15" i="3" s="1"/>
  <c r="BA10" i="3"/>
  <c r="BB10" i="3"/>
  <c r="BC10" i="3"/>
  <c r="BC15" i="3" s="1"/>
  <c r="BD10" i="3"/>
  <c r="BE10" i="3"/>
  <c r="BF10" i="3"/>
  <c r="BF15" i="3" s="1"/>
  <c r="AX11" i="3"/>
  <c r="AY11" i="3"/>
  <c r="AZ11" i="3"/>
  <c r="BA11" i="3"/>
  <c r="BB11" i="3"/>
  <c r="BB15" i="3" s="1"/>
  <c r="BC11" i="3"/>
  <c r="BD11" i="3"/>
  <c r="BE11" i="3"/>
  <c r="BE15" i="3" s="1"/>
  <c r="BF11" i="3"/>
  <c r="AX12" i="3"/>
  <c r="AY12" i="3"/>
  <c r="AZ12" i="3"/>
  <c r="BA12" i="3"/>
  <c r="BB12" i="3"/>
  <c r="BC12" i="3"/>
  <c r="BD12" i="3"/>
  <c r="BD15" i="3" s="1"/>
  <c r="BE12" i="3"/>
  <c r="BF12" i="3"/>
  <c r="AX13" i="3"/>
  <c r="AY13" i="3"/>
  <c r="AZ13" i="3"/>
  <c r="BA13" i="3"/>
  <c r="BB13" i="3"/>
  <c r="BC13" i="3"/>
  <c r="BD13" i="3"/>
  <c r="BE13" i="3"/>
  <c r="BF13" i="3"/>
  <c r="AX14" i="3"/>
  <c r="AY14" i="3"/>
  <c r="AZ14" i="3"/>
  <c r="BA14" i="3"/>
  <c r="BB14" i="3"/>
  <c r="BC14" i="3"/>
  <c r="BD14" i="3"/>
  <c r="BE14" i="3"/>
  <c r="BF14" i="3"/>
  <c r="BA15" i="3"/>
  <c r="AX17" i="3"/>
  <c r="AY17" i="3"/>
  <c r="AZ17" i="3"/>
  <c r="AZ22" i="3" s="1"/>
  <c r="BA17" i="3"/>
  <c r="BA22" i="3" s="1"/>
  <c r="BB17" i="3"/>
  <c r="BB22" i="3" s="1"/>
  <c r="BC17" i="3"/>
  <c r="BD17" i="3"/>
  <c r="BE17" i="3"/>
  <c r="BE22" i="3" s="1"/>
  <c r="BF17" i="3"/>
  <c r="AX18" i="3"/>
  <c r="AY18" i="3"/>
  <c r="AY22" i="3" s="1"/>
  <c r="AZ18" i="3"/>
  <c r="BA18" i="3"/>
  <c r="BB18" i="3"/>
  <c r="BC18" i="3"/>
  <c r="BD18" i="3"/>
  <c r="BD22" i="3" s="1"/>
  <c r="BE18" i="3"/>
  <c r="BF18" i="3"/>
  <c r="AX19" i="3"/>
  <c r="AY19" i="3"/>
  <c r="AZ19" i="3"/>
  <c r="BA19" i="3"/>
  <c r="BB19" i="3"/>
  <c r="BC19" i="3"/>
  <c r="BD19" i="3"/>
  <c r="BE19" i="3"/>
  <c r="BF19" i="3"/>
  <c r="BF22" i="3" s="1"/>
  <c r="AX20" i="3"/>
  <c r="AY20" i="3"/>
  <c r="AZ20" i="3"/>
  <c r="BA20" i="3"/>
  <c r="BB20" i="3"/>
  <c r="BC20" i="3"/>
  <c r="BD20" i="3"/>
  <c r="BE20" i="3"/>
  <c r="BF20" i="3"/>
  <c r="AX21" i="3"/>
  <c r="AY21" i="3"/>
  <c r="AZ21" i="3"/>
  <c r="BA21" i="3"/>
  <c r="BB21" i="3"/>
  <c r="BC21" i="3"/>
  <c r="BD21" i="3"/>
  <c r="BE21" i="3"/>
  <c r="BF21" i="3"/>
  <c r="BC22" i="3"/>
  <c r="AX24" i="3"/>
  <c r="AY24" i="3"/>
  <c r="AY29" i="3" s="1"/>
  <c r="AZ24" i="3"/>
  <c r="BA24" i="3"/>
  <c r="BB24" i="3"/>
  <c r="BB29" i="3" s="1"/>
  <c r="BC24" i="3"/>
  <c r="BC29" i="3" s="1"/>
  <c r="BD24" i="3"/>
  <c r="BD29" i="3" s="1"/>
  <c r="BE24" i="3"/>
  <c r="BF24" i="3"/>
  <c r="AX25" i="3"/>
  <c r="AY25" i="3"/>
  <c r="AZ25" i="3"/>
  <c r="BA25" i="3"/>
  <c r="BA29" i="3" s="1"/>
  <c r="BB25" i="3"/>
  <c r="BC25" i="3"/>
  <c r="BD25" i="3"/>
  <c r="BE25" i="3"/>
  <c r="BF25" i="3"/>
  <c r="BF29" i="3" s="1"/>
  <c r="AX26" i="3"/>
  <c r="AY26" i="3"/>
  <c r="AZ26" i="3"/>
  <c r="AZ29" i="3" s="1"/>
  <c r="BA26" i="3"/>
  <c r="BB26" i="3"/>
  <c r="BC26" i="3"/>
  <c r="BD26" i="3"/>
  <c r="BE26" i="3"/>
  <c r="BF26" i="3"/>
  <c r="AX27" i="3"/>
  <c r="AY27" i="3"/>
  <c r="AZ27" i="3"/>
  <c r="BA27" i="3"/>
  <c r="BB27" i="3"/>
  <c r="BC27" i="3"/>
  <c r="BD27" i="3"/>
  <c r="BE27" i="3"/>
  <c r="BF27" i="3"/>
  <c r="AX28" i="3"/>
  <c r="AY28" i="3"/>
  <c r="AZ28" i="3"/>
  <c r="BA28" i="3"/>
  <c r="BB28" i="3"/>
  <c r="BC28" i="3"/>
  <c r="BD28" i="3"/>
  <c r="BE28" i="3"/>
  <c r="BF28" i="3"/>
  <c r="BE29" i="3"/>
  <c r="AX31" i="3"/>
  <c r="AY31" i="3"/>
  <c r="AZ31" i="3"/>
  <c r="BA31" i="3"/>
  <c r="BA36" i="3" s="1"/>
  <c r="BB31" i="3"/>
  <c r="BC31" i="3"/>
  <c r="BD31" i="3"/>
  <c r="BD36" i="3" s="1"/>
  <c r="BE31" i="3"/>
  <c r="BE36" i="3" s="1"/>
  <c r="BF31" i="3"/>
  <c r="BF36" i="3" s="1"/>
  <c r="AX32" i="3"/>
  <c r="AY32" i="3"/>
  <c r="AZ32" i="3"/>
  <c r="AZ36" i="3" s="1"/>
  <c r="BA32" i="3"/>
  <c r="BB32" i="3"/>
  <c r="BC32" i="3"/>
  <c r="BC36" i="3" s="1"/>
  <c r="BD32" i="3"/>
  <c r="BE32" i="3"/>
  <c r="BF32" i="3"/>
  <c r="AX33" i="3"/>
  <c r="AY33" i="3"/>
  <c r="AZ33" i="3"/>
  <c r="BA33" i="3"/>
  <c r="BB33" i="3"/>
  <c r="BB36" i="3" s="1"/>
  <c r="BC33" i="3"/>
  <c r="BD33" i="3"/>
  <c r="BE33" i="3"/>
  <c r="BF33" i="3"/>
  <c r="AX34" i="3"/>
  <c r="AY34" i="3"/>
  <c r="AZ34" i="3"/>
  <c r="BA34" i="3"/>
  <c r="BB34" i="3"/>
  <c r="BC34" i="3"/>
  <c r="BD34" i="3"/>
  <c r="BE34" i="3"/>
  <c r="BF34" i="3"/>
  <c r="AX35" i="3"/>
  <c r="AY35" i="3"/>
  <c r="AZ35" i="3"/>
  <c r="BA35" i="3"/>
  <c r="BB35" i="3"/>
  <c r="BC35" i="3"/>
  <c r="BD35" i="3"/>
  <c r="BE35" i="3"/>
  <c r="BF35" i="3"/>
  <c r="AY36" i="3"/>
  <c r="AX38" i="3"/>
  <c r="AY38" i="3"/>
  <c r="AY43" i="3" s="1"/>
  <c r="AZ38" i="3"/>
  <c r="AZ43" i="3" s="1"/>
  <c r="BA38" i="3"/>
  <c r="BB38" i="3"/>
  <c r="BC38" i="3"/>
  <c r="BC43" i="3" s="1"/>
  <c r="BD38" i="3"/>
  <c r="BE38" i="3"/>
  <c r="BF38" i="3"/>
  <c r="BF43" i="3" s="1"/>
  <c r="AX39" i="3"/>
  <c r="AY39" i="3"/>
  <c r="AZ39" i="3"/>
  <c r="BA39" i="3"/>
  <c r="BB39" i="3"/>
  <c r="BC39" i="3"/>
  <c r="BD39" i="3"/>
  <c r="BE39" i="3"/>
  <c r="BE43" i="3" s="1"/>
  <c r="BF39" i="3"/>
  <c r="AX40" i="3"/>
  <c r="AY40" i="3"/>
  <c r="AZ40" i="3"/>
  <c r="BA40" i="3"/>
  <c r="BB40" i="3"/>
  <c r="BC40" i="3"/>
  <c r="BD40" i="3"/>
  <c r="BD43" i="3" s="1"/>
  <c r="BE40" i="3"/>
  <c r="BF40" i="3"/>
  <c r="AX41" i="3"/>
  <c r="AY41" i="3"/>
  <c r="AZ41" i="3"/>
  <c r="BA41" i="3"/>
  <c r="BB41" i="3"/>
  <c r="BC41" i="3"/>
  <c r="BD41" i="3"/>
  <c r="BE41" i="3"/>
  <c r="BF41" i="3"/>
  <c r="AX42" i="3"/>
  <c r="AY42" i="3"/>
  <c r="AZ42" i="3"/>
  <c r="BA42" i="3"/>
  <c r="BB42" i="3"/>
  <c r="BB43" i="3" s="1"/>
  <c r="BC42" i="3"/>
  <c r="BD42" i="3"/>
  <c r="BE42" i="3"/>
  <c r="BF42" i="3"/>
  <c r="BA43" i="3"/>
  <c r="AX45" i="3"/>
  <c r="AY45" i="3"/>
  <c r="AZ45" i="3"/>
  <c r="AZ50" i="3" s="1"/>
  <c r="BA45" i="3"/>
  <c r="BA50" i="3" s="1"/>
  <c r="BB45" i="3"/>
  <c r="BB50" i="3" s="1"/>
  <c r="BC45" i="3"/>
  <c r="BD45" i="3"/>
  <c r="BE45" i="3"/>
  <c r="BE50" i="3" s="1"/>
  <c r="BF45" i="3"/>
  <c r="AX46" i="3"/>
  <c r="AY46" i="3"/>
  <c r="AY50" i="3" s="1"/>
  <c r="AZ46" i="3"/>
  <c r="BA46" i="3"/>
  <c r="BB46" i="3"/>
  <c r="BC46" i="3"/>
  <c r="BD46" i="3"/>
  <c r="BD50" i="3" s="1"/>
  <c r="BE46" i="3"/>
  <c r="BF46" i="3"/>
  <c r="AX47" i="3"/>
  <c r="AY47" i="3"/>
  <c r="AZ47" i="3"/>
  <c r="BA47" i="3"/>
  <c r="BB47" i="3"/>
  <c r="BC47" i="3"/>
  <c r="BD47" i="3"/>
  <c r="BE47" i="3"/>
  <c r="BF47" i="3"/>
  <c r="BF50" i="3" s="1"/>
  <c r="AX48" i="3"/>
  <c r="AY48" i="3"/>
  <c r="AZ48" i="3"/>
  <c r="BA48" i="3"/>
  <c r="BB48" i="3"/>
  <c r="BC48" i="3"/>
  <c r="BD48" i="3"/>
  <c r="BE48" i="3"/>
  <c r="BF48" i="3"/>
  <c r="AX49" i="3"/>
  <c r="AY49" i="3"/>
  <c r="AZ49" i="3"/>
  <c r="BA49" i="3"/>
  <c r="BB49" i="3"/>
  <c r="BC49" i="3"/>
  <c r="BD49" i="3"/>
  <c r="BE49" i="3"/>
  <c r="BF49" i="3"/>
  <c r="BC50" i="3"/>
  <c r="AX52" i="3"/>
  <c r="AY52" i="3"/>
  <c r="AY57" i="3" s="1"/>
  <c r="AZ52" i="3"/>
  <c r="BA52" i="3"/>
  <c r="BB52" i="3"/>
  <c r="BB57" i="3" s="1"/>
  <c r="BC52" i="3"/>
  <c r="BC57" i="3" s="1"/>
  <c r="BD52" i="3"/>
  <c r="BD57" i="3" s="1"/>
  <c r="BE52" i="3"/>
  <c r="BF52" i="3"/>
  <c r="AX53" i="3"/>
  <c r="AY53" i="3"/>
  <c r="AZ53" i="3"/>
  <c r="BA53" i="3"/>
  <c r="BA57" i="3" s="1"/>
  <c r="BB53" i="3"/>
  <c r="BC53" i="3"/>
  <c r="BD53" i="3"/>
  <c r="BE53" i="3"/>
  <c r="BF53" i="3"/>
  <c r="BF57" i="3" s="1"/>
  <c r="AX54" i="3"/>
  <c r="AY54" i="3"/>
  <c r="AZ54" i="3"/>
  <c r="AZ57" i="3" s="1"/>
  <c r="BA54" i="3"/>
  <c r="BB54" i="3"/>
  <c r="BC54" i="3"/>
  <c r="BD54" i="3"/>
  <c r="BE54" i="3"/>
  <c r="BF54" i="3"/>
  <c r="AX55" i="3"/>
  <c r="AY55" i="3"/>
  <c r="AZ55" i="3"/>
  <c r="BA55" i="3"/>
  <c r="BB55" i="3"/>
  <c r="BC55" i="3"/>
  <c r="BD55" i="3"/>
  <c r="BE55" i="3"/>
  <c r="BF55" i="3"/>
  <c r="AX56" i="3"/>
  <c r="AY56" i="3"/>
  <c r="AZ56" i="3"/>
  <c r="BA56" i="3"/>
  <c r="BB56" i="3"/>
  <c r="BC56" i="3"/>
  <c r="BD56" i="3"/>
  <c r="BE56" i="3"/>
  <c r="BF56" i="3"/>
  <c r="BE57" i="3"/>
  <c r="AX59" i="3"/>
  <c r="AY59" i="3"/>
  <c r="AZ59" i="3"/>
  <c r="BA59" i="3"/>
  <c r="BA64" i="3" s="1"/>
  <c r="BB59" i="3"/>
  <c r="BC59" i="3"/>
  <c r="BD59" i="3"/>
  <c r="BD64" i="3" s="1"/>
  <c r="BE59" i="3"/>
  <c r="BE64" i="3" s="1"/>
  <c r="BF59" i="3"/>
  <c r="BF64" i="3" s="1"/>
  <c r="AX60" i="3"/>
  <c r="AY60" i="3"/>
  <c r="AZ60" i="3"/>
  <c r="AZ64" i="3" s="1"/>
  <c r="BA60" i="3"/>
  <c r="BB60" i="3"/>
  <c r="BC60" i="3"/>
  <c r="BC64" i="3" s="1"/>
  <c r="BD60" i="3"/>
  <c r="BE60" i="3"/>
  <c r="BF60" i="3"/>
  <c r="AX61" i="3"/>
  <c r="AY61" i="3"/>
  <c r="AZ61" i="3"/>
  <c r="BA61" i="3"/>
  <c r="BB61" i="3"/>
  <c r="BB64" i="3" s="1"/>
  <c r="BC61" i="3"/>
  <c r="BD61" i="3"/>
  <c r="BE61" i="3"/>
  <c r="BF61" i="3"/>
  <c r="AX62" i="3"/>
  <c r="AY62" i="3"/>
  <c r="AZ62" i="3"/>
  <c r="BA62" i="3"/>
  <c r="BB62" i="3"/>
  <c r="BC62" i="3"/>
  <c r="BD62" i="3"/>
  <c r="BE62" i="3"/>
  <c r="BF62" i="3"/>
  <c r="AX63" i="3"/>
  <c r="AY63" i="3"/>
  <c r="AZ63" i="3"/>
  <c r="BA63" i="3"/>
  <c r="BB63" i="3"/>
  <c r="BC63" i="3"/>
  <c r="BD63" i="3"/>
  <c r="BE63" i="3"/>
  <c r="BF63" i="3"/>
  <c r="AY64" i="3"/>
  <c r="AX66" i="3"/>
  <c r="AY66" i="3"/>
  <c r="AY71" i="3" s="1"/>
  <c r="AZ66" i="3"/>
  <c r="AZ71" i="3" s="1"/>
  <c r="BA66" i="3"/>
  <c r="BB66" i="3"/>
  <c r="BC66" i="3"/>
  <c r="BC71" i="3" s="1"/>
  <c r="BD66" i="3"/>
  <c r="BE66" i="3"/>
  <c r="BF66" i="3"/>
  <c r="BF71" i="3" s="1"/>
  <c r="AX67" i="3"/>
  <c r="AY67" i="3"/>
  <c r="AZ67" i="3"/>
  <c r="BA67" i="3"/>
  <c r="BB67" i="3"/>
  <c r="BB71" i="3" s="1"/>
  <c r="BC67" i="3"/>
  <c r="BD67" i="3"/>
  <c r="BE67" i="3"/>
  <c r="BE71" i="3" s="1"/>
  <c r="BF67" i="3"/>
  <c r="AX68" i="3"/>
  <c r="AY68" i="3"/>
  <c r="AZ68" i="3"/>
  <c r="BA68" i="3"/>
  <c r="BB68" i="3"/>
  <c r="BC68" i="3"/>
  <c r="BD68" i="3"/>
  <c r="BD71" i="3" s="1"/>
  <c r="BE68" i="3"/>
  <c r="BF68" i="3"/>
  <c r="AX69" i="3"/>
  <c r="AY69" i="3"/>
  <c r="AZ69" i="3"/>
  <c r="BA69" i="3"/>
  <c r="BB69" i="3"/>
  <c r="BC69" i="3"/>
  <c r="BD69" i="3"/>
  <c r="BE69" i="3"/>
  <c r="BF69" i="3"/>
  <c r="AX70" i="3"/>
  <c r="AY70" i="3"/>
  <c r="AZ70" i="3"/>
  <c r="BA70" i="3"/>
  <c r="BB70" i="3"/>
  <c r="BC70" i="3"/>
  <c r="BD70" i="3"/>
  <c r="BE70" i="3"/>
  <c r="BF70" i="3"/>
  <c r="BA71" i="3"/>
  <c r="AX73" i="3"/>
  <c r="AY73" i="3"/>
  <c r="AZ73" i="3"/>
  <c r="AZ78" i="3" s="1"/>
  <c r="BA73" i="3"/>
  <c r="BA78" i="3" s="1"/>
  <c r="BB73" i="3"/>
  <c r="BB78" i="3" s="1"/>
  <c r="BC73" i="3"/>
  <c r="BD73" i="3"/>
  <c r="BE73" i="3"/>
  <c r="BE78" i="3" s="1"/>
  <c r="BF73" i="3"/>
  <c r="AX74" i="3"/>
  <c r="AY74" i="3"/>
  <c r="AY78" i="3" s="1"/>
  <c r="AZ74" i="3"/>
  <c r="BA74" i="3"/>
  <c r="BB74" i="3"/>
  <c r="BC74" i="3"/>
  <c r="BD74" i="3"/>
  <c r="BD78" i="3" s="1"/>
  <c r="BE74" i="3"/>
  <c r="BF74" i="3"/>
  <c r="AX75" i="3"/>
  <c r="AY75" i="3"/>
  <c r="AZ75" i="3"/>
  <c r="BA75" i="3"/>
  <c r="BB75" i="3"/>
  <c r="BC75" i="3"/>
  <c r="BD75" i="3"/>
  <c r="BE75" i="3"/>
  <c r="BF75" i="3"/>
  <c r="BF78" i="3" s="1"/>
  <c r="AX76" i="3"/>
  <c r="AY76" i="3"/>
  <c r="AZ76" i="3"/>
  <c r="BA76" i="3"/>
  <c r="BB76" i="3"/>
  <c r="BC76" i="3"/>
  <c r="BD76" i="3"/>
  <c r="BE76" i="3"/>
  <c r="BF76" i="3"/>
  <c r="AX77" i="3"/>
  <c r="AY77" i="3"/>
  <c r="AZ77" i="3"/>
  <c r="BA77" i="3"/>
  <c r="BB77" i="3"/>
  <c r="BC77" i="3"/>
  <c r="BD77" i="3"/>
  <c r="BE77" i="3"/>
  <c r="BF77" i="3"/>
  <c r="BC78" i="3"/>
  <c r="AX80" i="3"/>
  <c r="AY80" i="3"/>
  <c r="AY85" i="3" s="1"/>
  <c r="AZ80" i="3"/>
  <c r="BA80" i="3"/>
  <c r="BB80" i="3"/>
  <c r="BB85" i="3" s="1"/>
  <c r="BC80" i="3"/>
  <c r="BC85" i="3" s="1"/>
  <c r="BD80" i="3"/>
  <c r="BD85" i="3" s="1"/>
  <c r="BE80" i="3"/>
  <c r="BF80" i="3"/>
  <c r="AX81" i="3"/>
  <c r="AY81" i="3"/>
  <c r="AZ81" i="3"/>
  <c r="BA81" i="3"/>
  <c r="BA85" i="3" s="1"/>
  <c r="BB81" i="3"/>
  <c r="BC81" i="3"/>
  <c r="BD81" i="3"/>
  <c r="BE81" i="3"/>
  <c r="BF81" i="3"/>
  <c r="AX82" i="3"/>
  <c r="AY82" i="3"/>
  <c r="AZ82" i="3"/>
  <c r="AZ85" i="3" s="1"/>
  <c r="BA82" i="3"/>
  <c r="BB82" i="3"/>
  <c r="BC82" i="3"/>
  <c r="BD82" i="3"/>
  <c r="BE82" i="3"/>
  <c r="BF82" i="3"/>
  <c r="AX83" i="3"/>
  <c r="AY83" i="3"/>
  <c r="AZ83" i="3"/>
  <c r="BA83" i="3"/>
  <c r="BB83" i="3"/>
  <c r="BC83" i="3"/>
  <c r="BD83" i="3"/>
  <c r="BE83" i="3"/>
  <c r="BF83" i="3"/>
  <c r="AX84" i="3"/>
  <c r="AY84" i="3"/>
  <c r="AZ84" i="3"/>
  <c r="BA84" i="3"/>
  <c r="BB84" i="3"/>
  <c r="BC84" i="3"/>
  <c r="BD84" i="3"/>
  <c r="BE84" i="3"/>
  <c r="BF84" i="3"/>
  <c r="BF85" i="3" s="1"/>
  <c r="BE85" i="3"/>
  <c r="AX87" i="3"/>
  <c r="AY87" i="3"/>
  <c r="AZ87" i="3"/>
  <c r="BA87" i="3"/>
  <c r="BA92" i="3" s="1"/>
  <c r="BB87" i="3"/>
  <c r="BC87" i="3"/>
  <c r="BD87" i="3"/>
  <c r="BD92" i="3" s="1"/>
  <c r="BE87" i="3"/>
  <c r="BE92" i="3" s="1"/>
  <c r="BF87" i="3"/>
  <c r="BF92" i="3" s="1"/>
  <c r="AX88" i="3"/>
  <c r="AY88" i="3"/>
  <c r="AZ88" i="3"/>
  <c r="BA88" i="3"/>
  <c r="BB88" i="3"/>
  <c r="BC88" i="3"/>
  <c r="BC92" i="3" s="1"/>
  <c r="BD88" i="3"/>
  <c r="BE88" i="3"/>
  <c r="BF88" i="3"/>
  <c r="AX89" i="3"/>
  <c r="AY89" i="3"/>
  <c r="AZ89" i="3"/>
  <c r="BA89" i="3"/>
  <c r="BB89" i="3"/>
  <c r="BB92" i="3" s="1"/>
  <c r="BC89" i="3"/>
  <c r="BD89" i="3"/>
  <c r="BE89" i="3"/>
  <c r="BF89" i="3"/>
  <c r="AX90" i="3"/>
  <c r="AY90" i="3"/>
  <c r="AZ90" i="3"/>
  <c r="BA90" i="3"/>
  <c r="BB90" i="3"/>
  <c r="BC90" i="3"/>
  <c r="BD90" i="3"/>
  <c r="BE90" i="3"/>
  <c r="BF90" i="3"/>
  <c r="AX91" i="3"/>
  <c r="AY91" i="3"/>
  <c r="AZ91" i="3"/>
  <c r="AZ92" i="3" s="1"/>
  <c r="BA91" i="3"/>
  <c r="BB91" i="3"/>
  <c r="BC91" i="3"/>
  <c r="BD91" i="3"/>
  <c r="BE91" i="3"/>
  <c r="BF91" i="3"/>
  <c r="AY92" i="3"/>
  <c r="AX94" i="3"/>
  <c r="AY94" i="3"/>
  <c r="AY99" i="3" s="1"/>
  <c r="AZ94" i="3"/>
  <c r="AZ99" i="3" s="1"/>
  <c r="BA94" i="3"/>
  <c r="BB94" i="3"/>
  <c r="BC94" i="3"/>
  <c r="BC99" i="3" s="1"/>
  <c r="BD94" i="3"/>
  <c r="BE94" i="3"/>
  <c r="BF94" i="3"/>
  <c r="BF99" i="3" s="1"/>
  <c r="AX95" i="3"/>
  <c r="AY95" i="3"/>
  <c r="AZ95" i="3"/>
  <c r="BA95" i="3"/>
  <c r="BB95" i="3"/>
  <c r="BC95" i="3"/>
  <c r="BD95" i="3"/>
  <c r="BE95" i="3"/>
  <c r="BE99" i="3" s="1"/>
  <c r="BF95" i="3"/>
  <c r="AX96" i="3"/>
  <c r="AY96" i="3"/>
  <c r="AZ96" i="3"/>
  <c r="BA96" i="3"/>
  <c r="BB96" i="3"/>
  <c r="BC96" i="3"/>
  <c r="BD96" i="3"/>
  <c r="BD99" i="3" s="1"/>
  <c r="BE96" i="3"/>
  <c r="BF96" i="3"/>
  <c r="AX97" i="3"/>
  <c r="AY97" i="3"/>
  <c r="AZ97" i="3"/>
  <c r="BA97" i="3"/>
  <c r="BB97" i="3"/>
  <c r="BC97" i="3"/>
  <c r="BD97" i="3"/>
  <c r="BE97" i="3"/>
  <c r="BF97" i="3"/>
  <c r="AX98" i="3"/>
  <c r="AY98" i="3"/>
  <c r="AZ98" i="3"/>
  <c r="BA98" i="3"/>
  <c r="BB98" i="3"/>
  <c r="BB99" i="3" s="1"/>
  <c r="BC98" i="3"/>
  <c r="BD98" i="3"/>
  <c r="BE98" i="3"/>
  <c r="BF98" i="3"/>
  <c r="BA99" i="3"/>
  <c r="AX101" i="3"/>
  <c r="AY101" i="3"/>
  <c r="AZ101" i="3"/>
  <c r="AZ106" i="3" s="1"/>
  <c r="BA101" i="3"/>
  <c r="BA106" i="3" s="1"/>
  <c r="BB101" i="3"/>
  <c r="BB106" i="3" s="1"/>
  <c r="BC101" i="3"/>
  <c r="BD101" i="3"/>
  <c r="BE101" i="3"/>
  <c r="BE106" i="3" s="1"/>
  <c r="BF101" i="3"/>
  <c r="AX102" i="3"/>
  <c r="AY102" i="3"/>
  <c r="AY106" i="3" s="1"/>
  <c r="AZ102" i="3"/>
  <c r="BA102" i="3"/>
  <c r="BB102" i="3"/>
  <c r="BC102" i="3"/>
  <c r="BD102" i="3"/>
  <c r="BE102" i="3"/>
  <c r="BF102" i="3"/>
  <c r="AX103" i="3"/>
  <c r="AY103" i="3"/>
  <c r="AZ103" i="3"/>
  <c r="BA103" i="3"/>
  <c r="BB103" i="3"/>
  <c r="BC103" i="3"/>
  <c r="BD103" i="3"/>
  <c r="BE103" i="3"/>
  <c r="BF103" i="3"/>
  <c r="BF106" i="3" s="1"/>
  <c r="AX104" i="3"/>
  <c r="AY104" i="3"/>
  <c r="AZ104" i="3"/>
  <c r="BA104" i="3"/>
  <c r="BB104" i="3"/>
  <c r="BC104" i="3"/>
  <c r="BD104" i="3"/>
  <c r="BE104" i="3"/>
  <c r="BF104" i="3"/>
  <c r="AX105" i="3"/>
  <c r="AY105" i="3"/>
  <c r="AZ105" i="3"/>
  <c r="BA105" i="3"/>
  <c r="BB105" i="3"/>
  <c r="BC105" i="3"/>
  <c r="BD105" i="3"/>
  <c r="BD106" i="3" s="1"/>
  <c r="BE105" i="3"/>
  <c r="BF105" i="3"/>
  <c r="BC106" i="3"/>
  <c r="AX108" i="3"/>
  <c r="AY108" i="3"/>
  <c r="AY113" i="3" s="1"/>
  <c r="AZ108" i="3"/>
  <c r="BA108" i="3"/>
  <c r="BB108" i="3"/>
  <c r="BB113" i="3" s="1"/>
  <c r="BC108" i="3"/>
  <c r="BC113" i="3" s="1"/>
  <c r="BD108" i="3"/>
  <c r="BD113" i="3" s="1"/>
  <c r="BE108" i="3"/>
  <c r="BF108" i="3"/>
  <c r="AX109" i="3"/>
  <c r="AY109" i="3"/>
  <c r="AZ109" i="3"/>
  <c r="BA109" i="3"/>
  <c r="BA113" i="3" s="1"/>
  <c r="BB109" i="3"/>
  <c r="BC109" i="3"/>
  <c r="BD109" i="3"/>
  <c r="BE109" i="3"/>
  <c r="BF109" i="3"/>
  <c r="AX110" i="3"/>
  <c r="AY110" i="3"/>
  <c r="AZ110" i="3"/>
  <c r="AZ113" i="3" s="1"/>
  <c r="BA110" i="3"/>
  <c r="BB110" i="3"/>
  <c r="BC110" i="3"/>
  <c r="BD110" i="3"/>
  <c r="BE110" i="3"/>
  <c r="BF110" i="3"/>
  <c r="AX111" i="3"/>
  <c r="AY111" i="3"/>
  <c r="AZ111" i="3"/>
  <c r="BA111" i="3"/>
  <c r="BB111" i="3"/>
  <c r="BC111" i="3"/>
  <c r="BD111" i="3"/>
  <c r="BE111" i="3"/>
  <c r="BF111" i="3"/>
  <c r="AX112" i="3"/>
  <c r="AY112" i="3"/>
  <c r="AZ112" i="3"/>
  <c r="BA112" i="3"/>
  <c r="BB112" i="3"/>
  <c r="BC112" i="3"/>
  <c r="BD112" i="3"/>
  <c r="BE112" i="3"/>
  <c r="BF112" i="3"/>
  <c r="BF113" i="3" s="1"/>
  <c r="BE113" i="3"/>
  <c r="AY115" i="3"/>
  <c r="AZ115" i="3"/>
  <c r="BA115" i="3"/>
  <c r="BA120" i="3" s="1"/>
  <c r="BB115" i="3"/>
  <c r="BC115" i="3"/>
  <c r="BD115" i="3"/>
  <c r="BD120" i="3" s="1"/>
  <c r="BE115" i="3"/>
  <c r="BE120" i="3" s="1"/>
  <c r="BF115" i="3"/>
  <c r="BF120" i="3" s="1"/>
  <c r="AY116" i="3"/>
  <c r="AZ116" i="3"/>
  <c r="BA116" i="3"/>
  <c r="BB116" i="3"/>
  <c r="BC116" i="3"/>
  <c r="BC120" i="3" s="1"/>
  <c r="BD116" i="3"/>
  <c r="BE116" i="3"/>
  <c r="BF116" i="3"/>
  <c r="AY117" i="3"/>
  <c r="AZ117" i="3"/>
  <c r="BA117" i="3"/>
  <c r="BB117" i="3"/>
  <c r="BB120" i="3" s="1"/>
  <c r="BC117" i="3"/>
  <c r="BD117" i="3"/>
  <c r="BE117" i="3"/>
  <c r="BF117" i="3"/>
  <c r="AY118" i="3"/>
  <c r="AZ118" i="3"/>
  <c r="BA118" i="3"/>
  <c r="BB118" i="3"/>
  <c r="BC118" i="3"/>
  <c r="BD118" i="3"/>
  <c r="BE118" i="3"/>
  <c r="BF118" i="3"/>
  <c r="AY119" i="3"/>
  <c r="AZ119" i="3"/>
  <c r="AZ120" i="3" s="1"/>
  <c r="BA119" i="3"/>
  <c r="BB119" i="3"/>
  <c r="BC119" i="3"/>
  <c r="BD119" i="3"/>
  <c r="BE119" i="3"/>
  <c r="BF119" i="3"/>
  <c r="AY120" i="3"/>
  <c r="AX122" i="3"/>
  <c r="AY122" i="3"/>
  <c r="AY127" i="3" s="1"/>
  <c r="AZ122" i="3"/>
  <c r="AZ127" i="3" s="1"/>
  <c r="BA122" i="3"/>
  <c r="BB122" i="3"/>
  <c r="BC122" i="3"/>
  <c r="BC127" i="3" s="1"/>
  <c r="BD122" i="3"/>
  <c r="BE122" i="3"/>
  <c r="BF122" i="3"/>
  <c r="BF127" i="3" s="1"/>
  <c r="AX123" i="3"/>
  <c r="AY123" i="3"/>
  <c r="AZ123" i="3"/>
  <c r="BA123" i="3"/>
  <c r="BB123" i="3"/>
  <c r="BC123" i="3"/>
  <c r="BD123" i="3"/>
  <c r="BE123" i="3"/>
  <c r="BE127" i="3" s="1"/>
  <c r="BF123" i="3"/>
  <c r="AX124" i="3"/>
  <c r="AY124" i="3"/>
  <c r="AZ124" i="3"/>
  <c r="BA124" i="3"/>
  <c r="BB124" i="3"/>
  <c r="BC124" i="3"/>
  <c r="BD124" i="3"/>
  <c r="BD127" i="3" s="1"/>
  <c r="BE124" i="3"/>
  <c r="BF124" i="3"/>
  <c r="AX125" i="3"/>
  <c r="AY125" i="3"/>
  <c r="AZ125" i="3"/>
  <c r="BA125" i="3"/>
  <c r="BB125" i="3"/>
  <c r="BC125" i="3"/>
  <c r="BD125" i="3"/>
  <c r="BE125" i="3"/>
  <c r="BF125" i="3"/>
  <c r="AX126" i="3"/>
  <c r="AY126" i="3"/>
  <c r="AZ126" i="3"/>
  <c r="BA126" i="3"/>
  <c r="BB126" i="3"/>
  <c r="BB127" i="3" s="1"/>
  <c r="BC126" i="3"/>
  <c r="BD126" i="3"/>
  <c r="BE126" i="3"/>
  <c r="BF126" i="3"/>
  <c r="BA127" i="3"/>
  <c r="AX129" i="3"/>
  <c r="AY129" i="3"/>
  <c r="AZ129" i="3"/>
  <c r="AZ134" i="3" s="1"/>
  <c r="BA129" i="3"/>
  <c r="BA134" i="3" s="1"/>
  <c r="BB129" i="3"/>
  <c r="BB134" i="3" s="1"/>
  <c r="BC129" i="3"/>
  <c r="BD129" i="3"/>
  <c r="BE129" i="3"/>
  <c r="BE134" i="3" s="1"/>
  <c r="BF129" i="3"/>
  <c r="AX130" i="3"/>
  <c r="AY130" i="3"/>
  <c r="AY134" i="3" s="1"/>
  <c r="AZ130" i="3"/>
  <c r="BA130" i="3"/>
  <c r="BB130" i="3"/>
  <c r="BC130" i="3"/>
  <c r="BD130" i="3"/>
  <c r="BE130" i="3"/>
  <c r="BF130" i="3"/>
  <c r="AX131" i="3"/>
  <c r="AY131" i="3"/>
  <c r="AZ131" i="3"/>
  <c r="BA131" i="3"/>
  <c r="BB131" i="3"/>
  <c r="BC131" i="3"/>
  <c r="BD131" i="3"/>
  <c r="BE131" i="3"/>
  <c r="BF131" i="3"/>
  <c r="BF134" i="3" s="1"/>
  <c r="AX132" i="3"/>
  <c r="AY132" i="3"/>
  <c r="AZ132" i="3"/>
  <c r="BA132" i="3"/>
  <c r="BB132" i="3"/>
  <c r="BC132" i="3"/>
  <c r="BD132" i="3"/>
  <c r="BE132" i="3"/>
  <c r="BF132" i="3"/>
  <c r="AX133" i="3"/>
  <c r="AY133" i="3"/>
  <c r="AZ133" i="3"/>
  <c r="BA133" i="3"/>
  <c r="BB133" i="3"/>
  <c r="BC133" i="3"/>
  <c r="BD133" i="3"/>
  <c r="BD134" i="3" s="1"/>
  <c r="BE133" i="3"/>
  <c r="BF133" i="3"/>
  <c r="BC134" i="3"/>
  <c r="AX136" i="3"/>
  <c r="AY136" i="3"/>
  <c r="AY141" i="3" s="1"/>
  <c r="AZ136" i="3"/>
  <c r="BA136" i="3"/>
  <c r="BB136" i="3"/>
  <c r="BB141" i="3" s="1"/>
  <c r="BC136" i="3"/>
  <c r="BC141" i="3" s="1"/>
  <c r="BD136" i="3"/>
  <c r="BD141" i="3" s="1"/>
  <c r="BE136" i="3"/>
  <c r="BF136" i="3"/>
  <c r="AX137" i="3"/>
  <c r="AY137" i="3"/>
  <c r="AZ137" i="3"/>
  <c r="BA137" i="3"/>
  <c r="BA141" i="3" s="1"/>
  <c r="BB137" i="3"/>
  <c r="BC137" i="3"/>
  <c r="BD137" i="3"/>
  <c r="BE137" i="3"/>
  <c r="BF137" i="3"/>
  <c r="AX138" i="3"/>
  <c r="AY138" i="3"/>
  <c r="AZ138" i="3"/>
  <c r="AZ141" i="3" s="1"/>
  <c r="BA138" i="3"/>
  <c r="BB138" i="3"/>
  <c r="BC138" i="3"/>
  <c r="BD138" i="3"/>
  <c r="BE138" i="3"/>
  <c r="BF138" i="3"/>
  <c r="AX139" i="3"/>
  <c r="AY139" i="3"/>
  <c r="AZ139" i="3"/>
  <c r="BA139" i="3"/>
  <c r="BB139" i="3"/>
  <c r="BC139" i="3"/>
  <c r="BD139" i="3"/>
  <c r="BE139" i="3"/>
  <c r="BF139" i="3"/>
  <c r="AX140" i="3"/>
  <c r="AY140" i="3"/>
  <c r="AZ140" i="3"/>
  <c r="BA140" i="3"/>
  <c r="BB140" i="3"/>
  <c r="BC140" i="3"/>
  <c r="BD140" i="3"/>
  <c r="BE140" i="3"/>
  <c r="BF140" i="3"/>
  <c r="BF141" i="3" s="1"/>
  <c r="BE141" i="3"/>
  <c r="AY10" i="2"/>
  <c r="AZ10" i="2"/>
  <c r="BA10" i="2"/>
  <c r="BB10" i="2"/>
  <c r="BB15" i="2" s="1"/>
  <c r="BC10" i="2"/>
  <c r="BD10" i="2"/>
  <c r="BE10" i="2"/>
  <c r="BE15" i="2" s="1"/>
  <c r="BF10" i="2"/>
  <c r="BF15" i="2" s="1"/>
  <c r="AY11" i="2"/>
  <c r="AZ11" i="2"/>
  <c r="BA11" i="2"/>
  <c r="BB11" i="2"/>
  <c r="BC11" i="2"/>
  <c r="BD11" i="2"/>
  <c r="BE11" i="2"/>
  <c r="BF11" i="2"/>
  <c r="AY12" i="2"/>
  <c r="AZ12" i="2"/>
  <c r="BA12" i="2"/>
  <c r="BB12" i="2"/>
  <c r="BC12" i="2"/>
  <c r="BD12" i="2"/>
  <c r="BE12" i="2"/>
  <c r="BF12" i="2"/>
  <c r="AY13" i="2"/>
  <c r="AZ13" i="2"/>
  <c r="BA13" i="2"/>
  <c r="BB13" i="2"/>
  <c r="BC13" i="2"/>
  <c r="BD13" i="2"/>
  <c r="BE13" i="2"/>
  <c r="BF13" i="2"/>
  <c r="AY14" i="2"/>
  <c r="AZ14" i="2"/>
  <c r="BA14" i="2"/>
  <c r="BB14" i="2"/>
  <c r="BC14" i="2"/>
  <c r="BD14" i="2"/>
  <c r="BE14" i="2"/>
  <c r="BF14" i="2"/>
  <c r="AY15" i="2"/>
  <c r="BA15" i="2"/>
  <c r="BC15" i="2"/>
  <c r="BD15" i="2"/>
  <c r="AY17" i="2"/>
  <c r="AZ17" i="2"/>
  <c r="BA17" i="2"/>
  <c r="BB17" i="2"/>
  <c r="BC17" i="2"/>
  <c r="BD17" i="2"/>
  <c r="BE17" i="2"/>
  <c r="BF17" i="2"/>
  <c r="AY18" i="2"/>
  <c r="AZ18" i="2"/>
  <c r="BA18" i="2"/>
  <c r="BB18" i="2"/>
  <c r="BC18" i="2"/>
  <c r="BD18" i="2"/>
  <c r="BE18" i="2"/>
  <c r="BF18" i="2"/>
  <c r="AY19" i="2"/>
  <c r="AZ19" i="2"/>
  <c r="BA19" i="2"/>
  <c r="BB19" i="2"/>
  <c r="BC19" i="2"/>
  <c r="BD19" i="2"/>
  <c r="BE19" i="2"/>
  <c r="BF19" i="2"/>
  <c r="AY20" i="2"/>
  <c r="AZ20" i="2"/>
  <c r="BA20" i="2"/>
  <c r="BB20" i="2"/>
  <c r="BC20" i="2"/>
  <c r="BD20" i="2"/>
  <c r="BE20" i="2"/>
  <c r="BF20" i="2"/>
  <c r="AY21" i="2"/>
  <c r="AZ21" i="2"/>
  <c r="BA21" i="2"/>
  <c r="BB21" i="2"/>
  <c r="BC21" i="2"/>
  <c r="BD21" i="2"/>
  <c r="BE21" i="2"/>
  <c r="BF21" i="2"/>
  <c r="AY22" i="2"/>
  <c r="AZ22" i="2"/>
  <c r="BA22" i="2"/>
  <c r="BB22" i="2"/>
  <c r="BC22" i="2"/>
  <c r="BD22" i="2"/>
  <c r="BE22" i="2"/>
  <c r="BF22" i="2"/>
  <c r="AY24" i="2"/>
  <c r="AZ24" i="2"/>
  <c r="BA24" i="2"/>
  <c r="BB24" i="2"/>
  <c r="BC24" i="2"/>
  <c r="BD24" i="2"/>
  <c r="BE24" i="2"/>
  <c r="BF24" i="2"/>
  <c r="AY25" i="2"/>
  <c r="AZ25" i="2"/>
  <c r="BA25" i="2"/>
  <c r="BB25" i="2"/>
  <c r="BC25" i="2"/>
  <c r="BD25" i="2"/>
  <c r="BE25" i="2"/>
  <c r="BF25" i="2"/>
  <c r="AY26" i="2"/>
  <c r="AZ26" i="2"/>
  <c r="BA26" i="2"/>
  <c r="BB26" i="2"/>
  <c r="BC26" i="2"/>
  <c r="BD26" i="2"/>
  <c r="BE26" i="2"/>
  <c r="BF26" i="2"/>
  <c r="AY27" i="2"/>
  <c r="AZ27" i="2"/>
  <c r="BA27" i="2"/>
  <c r="BB27" i="2"/>
  <c r="BC27" i="2"/>
  <c r="BD27" i="2"/>
  <c r="BE27" i="2"/>
  <c r="BF27" i="2"/>
  <c r="AY28" i="2"/>
  <c r="AZ28" i="2"/>
  <c r="BA28" i="2"/>
  <c r="BB28" i="2"/>
  <c r="BC28" i="2"/>
  <c r="BD28" i="2"/>
  <c r="BE28" i="2"/>
  <c r="BF28" i="2"/>
  <c r="AY29" i="2"/>
  <c r="AZ29" i="2"/>
  <c r="BA29" i="2"/>
  <c r="BB29" i="2"/>
  <c r="BC29" i="2"/>
  <c r="BD29" i="2"/>
  <c r="BE29" i="2"/>
  <c r="BF29" i="2"/>
  <c r="AY31" i="2"/>
  <c r="AZ31" i="2"/>
  <c r="BA31" i="2"/>
  <c r="BB31" i="2"/>
  <c r="BC31" i="2"/>
  <c r="BD31" i="2"/>
  <c r="BE31" i="2"/>
  <c r="BF31" i="2"/>
  <c r="AY32" i="2"/>
  <c r="AZ32" i="2"/>
  <c r="BA32" i="2"/>
  <c r="BB32" i="2"/>
  <c r="BC32" i="2"/>
  <c r="BD32" i="2"/>
  <c r="BE32" i="2"/>
  <c r="BF32" i="2"/>
  <c r="AY33" i="2"/>
  <c r="AZ33" i="2"/>
  <c r="BA33" i="2"/>
  <c r="BB33" i="2"/>
  <c r="BC33" i="2"/>
  <c r="BD33" i="2"/>
  <c r="BE33" i="2"/>
  <c r="BF33" i="2"/>
  <c r="AY34" i="2"/>
  <c r="AZ34" i="2"/>
  <c r="BA34" i="2"/>
  <c r="BB34" i="2"/>
  <c r="BC34" i="2"/>
  <c r="BD34" i="2"/>
  <c r="BE34" i="2"/>
  <c r="BF34" i="2"/>
  <c r="AY35" i="2"/>
  <c r="AZ35" i="2"/>
  <c r="BA35" i="2"/>
  <c r="BB35" i="2"/>
  <c r="BC35" i="2"/>
  <c r="BD35" i="2"/>
  <c r="BE35" i="2"/>
  <c r="BF35" i="2"/>
  <c r="AY36" i="2"/>
  <c r="AZ36" i="2"/>
  <c r="BA36" i="2"/>
  <c r="BB36" i="2"/>
  <c r="BC36" i="2"/>
  <c r="BD36" i="2"/>
  <c r="BE36" i="2"/>
  <c r="BF36" i="2"/>
  <c r="AY38" i="2"/>
  <c r="AZ38" i="2"/>
  <c r="BA38" i="2"/>
  <c r="BB38" i="2"/>
  <c r="BC38" i="2"/>
  <c r="BD38" i="2"/>
  <c r="BE38" i="2"/>
  <c r="BF38" i="2"/>
  <c r="AY39" i="2"/>
  <c r="AZ39" i="2"/>
  <c r="BA39" i="2"/>
  <c r="BB39" i="2"/>
  <c r="BC39" i="2"/>
  <c r="BD39" i="2"/>
  <c r="BE39" i="2"/>
  <c r="BF39" i="2"/>
  <c r="AY40" i="2"/>
  <c r="AZ40" i="2"/>
  <c r="BA40" i="2"/>
  <c r="BB40" i="2"/>
  <c r="BC40" i="2"/>
  <c r="BD40" i="2"/>
  <c r="BE40" i="2"/>
  <c r="BF40" i="2"/>
  <c r="AY41" i="2"/>
  <c r="AZ41" i="2"/>
  <c r="BA41" i="2"/>
  <c r="BB41" i="2"/>
  <c r="BC41" i="2"/>
  <c r="BD41" i="2"/>
  <c r="BE41" i="2"/>
  <c r="BF41" i="2"/>
  <c r="AY42" i="2"/>
  <c r="AZ42" i="2"/>
  <c r="BA42" i="2"/>
  <c r="BB42" i="2"/>
  <c r="BC42" i="2"/>
  <c r="BD42" i="2"/>
  <c r="BE42" i="2"/>
  <c r="BF42" i="2"/>
  <c r="AY43" i="2"/>
  <c r="AZ43" i="2"/>
  <c r="BA43" i="2"/>
  <c r="BB43" i="2"/>
  <c r="BC43" i="2"/>
  <c r="BD43" i="2"/>
  <c r="BE43" i="2"/>
  <c r="BF43" i="2"/>
  <c r="AY45" i="2"/>
  <c r="AZ45" i="2"/>
  <c r="BA45" i="2"/>
  <c r="BB45" i="2"/>
  <c r="BC45" i="2"/>
  <c r="BD45" i="2"/>
  <c r="BE45" i="2"/>
  <c r="BF45" i="2"/>
  <c r="AY46" i="2"/>
  <c r="AZ46" i="2"/>
  <c r="BA46" i="2"/>
  <c r="BB46" i="2"/>
  <c r="BC46" i="2"/>
  <c r="BD46" i="2"/>
  <c r="BE46" i="2"/>
  <c r="BF46" i="2"/>
  <c r="AY47" i="2"/>
  <c r="AZ47" i="2"/>
  <c r="BA47" i="2"/>
  <c r="BB47" i="2"/>
  <c r="BC47" i="2"/>
  <c r="BD47" i="2"/>
  <c r="BE47" i="2"/>
  <c r="BF47" i="2"/>
  <c r="AY48" i="2"/>
  <c r="AZ48" i="2"/>
  <c r="BA48" i="2"/>
  <c r="BB48" i="2"/>
  <c r="BC48" i="2"/>
  <c r="BD48" i="2"/>
  <c r="BE48" i="2"/>
  <c r="BF48" i="2"/>
  <c r="AY49" i="2"/>
  <c r="AZ49" i="2"/>
  <c r="BA49" i="2"/>
  <c r="BB49" i="2"/>
  <c r="BC49" i="2"/>
  <c r="BD49" i="2"/>
  <c r="BE49" i="2"/>
  <c r="BF49" i="2"/>
  <c r="AY50" i="2"/>
  <c r="AZ50" i="2"/>
  <c r="BA50" i="2"/>
  <c r="BB50" i="2"/>
  <c r="BC50" i="2"/>
  <c r="BD50" i="2"/>
  <c r="BE50" i="2"/>
  <c r="BF50" i="2"/>
  <c r="AY52" i="2"/>
  <c r="AZ52" i="2"/>
  <c r="BA52" i="2"/>
  <c r="BB52" i="2"/>
  <c r="BC52" i="2"/>
  <c r="BD52" i="2"/>
  <c r="BE52" i="2"/>
  <c r="BF52" i="2"/>
  <c r="AY53" i="2"/>
  <c r="AZ53" i="2"/>
  <c r="BA53" i="2"/>
  <c r="BB53" i="2"/>
  <c r="BC53" i="2"/>
  <c r="BD53" i="2"/>
  <c r="BE53" i="2"/>
  <c r="BF53" i="2"/>
  <c r="AY54" i="2"/>
  <c r="AZ54" i="2"/>
  <c r="BA54" i="2"/>
  <c r="BB54" i="2"/>
  <c r="BC54" i="2"/>
  <c r="BD54" i="2"/>
  <c r="BE54" i="2"/>
  <c r="BF54" i="2"/>
  <c r="AY55" i="2"/>
  <c r="AZ55" i="2"/>
  <c r="BA55" i="2"/>
  <c r="BB55" i="2"/>
  <c r="BC55" i="2"/>
  <c r="BD55" i="2"/>
  <c r="BE55" i="2"/>
  <c r="BF55" i="2"/>
  <c r="AY56" i="2"/>
  <c r="AZ56" i="2"/>
  <c r="BA56" i="2"/>
  <c r="BB56" i="2"/>
  <c r="BC56" i="2"/>
  <c r="BD56" i="2"/>
  <c r="BE56" i="2"/>
  <c r="BF56" i="2"/>
  <c r="AY57" i="2"/>
  <c r="AZ57" i="2"/>
  <c r="BA57" i="2"/>
  <c r="BB57" i="2"/>
  <c r="BC57" i="2"/>
  <c r="BD57" i="2"/>
  <c r="BE57" i="2"/>
  <c r="BF57" i="2"/>
  <c r="AY59" i="2"/>
  <c r="AZ59" i="2"/>
  <c r="BA59" i="2"/>
  <c r="BB59" i="2"/>
  <c r="BC59" i="2"/>
  <c r="BD59" i="2"/>
  <c r="BE59" i="2"/>
  <c r="BF59" i="2"/>
  <c r="AY60" i="2"/>
  <c r="AZ60" i="2"/>
  <c r="BA60" i="2"/>
  <c r="BB60" i="2"/>
  <c r="BC60" i="2"/>
  <c r="BD60" i="2"/>
  <c r="BE60" i="2"/>
  <c r="BF60" i="2"/>
  <c r="AY61" i="2"/>
  <c r="AZ61" i="2"/>
  <c r="BA61" i="2"/>
  <c r="BB61" i="2"/>
  <c r="BC61" i="2"/>
  <c r="BD61" i="2"/>
  <c r="BE61" i="2"/>
  <c r="BF61" i="2"/>
  <c r="AY62" i="2"/>
  <c r="AZ62" i="2"/>
  <c r="BA62" i="2"/>
  <c r="BB62" i="2"/>
  <c r="BC62" i="2"/>
  <c r="BD62" i="2"/>
  <c r="BE62" i="2"/>
  <c r="BF62" i="2"/>
  <c r="AY63" i="2"/>
  <c r="AZ63" i="2"/>
  <c r="BA63" i="2"/>
  <c r="BB63" i="2"/>
  <c r="BC63" i="2"/>
  <c r="BD63" i="2"/>
  <c r="BE63" i="2"/>
  <c r="BF63" i="2"/>
  <c r="AY64" i="2"/>
  <c r="AZ64" i="2"/>
  <c r="BA64" i="2"/>
  <c r="BB64" i="2"/>
  <c r="BC64" i="2"/>
  <c r="BD64" i="2"/>
  <c r="BE64" i="2"/>
  <c r="BF64" i="2"/>
  <c r="AY66" i="2"/>
  <c r="AZ66" i="2"/>
  <c r="BA66" i="2"/>
  <c r="BB66" i="2"/>
  <c r="BC66" i="2"/>
  <c r="BD66" i="2"/>
  <c r="AY67" i="2"/>
  <c r="AZ67" i="2"/>
  <c r="BA67" i="2"/>
  <c r="BB67" i="2"/>
  <c r="BC67" i="2"/>
  <c r="BD67" i="2"/>
  <c r="AY68" i="2"/>
  <c r="AZ68" i="2"/>
  <c r="BA68" i="2"/>
  <c r="BB68" i="2"/>
  <c r="BC68" i="2"/>
  <c r="BD68" i="2"/>
  <c r="AY69" i="2"/>
  <c r="AZ69" i="2"/>
  <c r="BA69" i="2"/>
  <c r="BB69" i="2"/>
  <c r="BC69" i="2"/>
  <c r="BD69" i="2"/>
  <c r="AY70" i="2"/>
  <c r="AZ70" i="2"/>
  <c r="BA70" i="2"/>
  <c r="BB70" i="2"/>
  <c r="BC70" i="2"/>
  <c r="BD70" i="2"/>
  <c r="AY71" i="2"/>
  <c r="AZ71" i="2"/>
  <c r="BA71" i="2"/>
  <c r="BB71" i="2"/>
  <c r="BC71" i="2"/>
  <c r="BD71" i="2"/>
  <c r="BE71" i="2"/>
  <c r="BF71" i="2"/>
  <c r="AY73" i="2"/>
  <c r="AZ73" i="2"/>
  <c r="BA73" i="2"/>
  <c r="BB73" i="2"/>
  <c r="BC73" i="2"/>
  <c r="BC78" i="2" s="1"/>
  <c r="BD73" i="2"/>
  <c r="BE73" i="2"/>
  <c r="BE78" i="2" s="1"/>
  <c r="BF73" i="2"/>
  <c r="AY74" i="2"/>
  <c r="AZ74" i="2"/>
  <c r="BA74" i="2"/>
  <c r="BB74" i="2"/>
  <c r="BC74" i="2"/>
  <c r="BD74" i="2"/>
  <c r="BE74" i="2"/>
  <c r="BF74" i="2"/>
  <c r="AY75" i="2"/>
  <c r="AZ75" i="2"/>
  <c r="BA75" i="2"/>
  <c r="BB75" i="2"/>
  <c r="BC75" i="2"/>
  <c r="BD75" i="2"/>
  <c r="BE75" i="2"/>
  <c r="BF75" i="2"/>
  <c r="AY76" i="2"/>
  <c r="AZ76" i="2"/>
  <c r="BA76" i="2"/>
  <c r="BB76" i="2"/>
  <c r="BC76" i="2"/>
  <c r="BD76" i="2"/>
  <c r="BE76" i="2"/>
  <c r="BF76" i="2"/>
  <c r="AY77" i="2"/>
  <c r="AZ77" i="2"/>
  <c r="AZ78" i="2" s="1"/>
  <c r="BA77" i="2"/>
  <c r="BB77" i="2"/>
  <c r="BC77" i="2"/>
  <c r="BD77" i="2"/>
  <c r="BE77" i="2"/>
  <c r="BF77" i="2"/>
  <c r="AY78" i="2"/>
  <c r="BD78" i="2"/>
  <c r="AY80" i="2"/>
  <c r="AZ80" i="2"/>
  <c r="BA80" i="2"/>
  <c r="BB80" i="2"/>
  <c r="BC80" i="2"/>
  <c r="BD80" i="2"/>
  <c r="BD85" i="2" s="1"/>
  <c r="BE80" i="2"/>
  <c r="BE85" i="2" s="1"/>
  <c r="BF80" i="2"/>
  <c r="AY81" i="2"/>
  <c r="AZ81" i="2"/>
  <c r="BA81" i="2"/>
  <c r="BB81" i="2"/>
  <c r="BC81" i="2"/>
  <c r="BD81" i="2"/>
  <c r="BE81" i="2"/>
  <c r="BF81" i="2"/>
  <c r="AY82" i="2"/>
  <c r="AZ82" i="2"/>
  <c r="BA82" i="2"/>
  <c r="BB82" i="2"/>
  <c r="BC82" i="2"/>
  <c r="BD82" i="2"/>
  <c r="BE82" i="2"/>
  <c r="BF82" i="2"/>
  <c r="AY83" i="2"/>
  <c r="AZ83" i="2"/>
  <c r="BA83" i="2"/>
  <c r="BB83" i="2"/>
  <c r="BC83" i="2"/>
  <c r="BD83" i="2"/>
  <c r="BE83" i="2"/>
  <c r="BF83" i="2"/>
  <c r="AY84" i="2"/>
  <c r="AZ84" i="2"/>
  <c r="BA84" i="2"/>
  <c r="BB84" i="2"/>
  <c r="BC84" i="2"/>
  <c r="BD84" i="2"/>
  <c r="BE84" i="2"/>
  <c r="BF84" i="2"/>
  <c r="AY85" i="2"/>
  <c r="AZ85" i="2"/>
  <c r="BB85" i="2"/>
  <c r="BF85" i="2"/>
  <c r="AY87" i="2"/>
  <c r="AZ87" i="2"/>
  <c r="BA87" i="2"/>
  <c r="BB87" i="2"/>
  <c r="BC87" i="2"/>
  <c r="BD87" i="2"/>
  <c r="BE87" i="2"/>
  <c r="BF87" i="2"/>
  <c r="AY88" i="2"/>
  <c r="AZ88" i="2"/>
  <c r="BA88" i="2"/>
  <c r="BB88" i="2"/>
  <c r="BC88" i="2"/>
  <c r="BD88" i="2"/>
  <c r="BE88" i="2"/>
  <c r="BF88" i="2"/>
  <c r="AY89" i="2"/>
  <c r="AZ89" i="2"/>
  <c r="BA89" i="2"/>
  <c r="BB89" i="2"/>
  <c r="BC89" i="2"/>
  <c r="BD89" i="2"/>
  <c r="BE89" i="2"/>
  <c r="BF89" i="2"/>
  <c r="AY90" i="2"/>
  <c r="AZ90" i="2"/>
  <c r="BA90" i="2"/>
  <c r="BB90" i="2"/>
  <c r="BC90" i="2"/>
  <c r="BD90" i="2"/>
  <c r="BE90" i="2"/>
  <c r="BF90" i="2"/>
  <c r="AY91" i="2"/>
  <c r="AZ91" i="2"/>
  <c r="BA91" i="2"/>
  <c r="BB91" i="2"/>
  <c r="BC91" i="2"/>
  <c r="BD91" i="2"/>
  <c r="BE91" i="2"/>
  <c r="BF91" i="2"/>
  <c r="AY92" i="2"/>
  <c r="AZ92" i="2"/>
  <c r="BC92" i="2"/>
  <c r="BE92" i="2"/>
  <c r="BF92" i="2"/>
  <c r="AY94" i="2"/>
  <c r="AZ94" i="2"/>
  <c r="BA94" i="2"/>
  <c r="BB94" i="2"/>
  <c r="BB99" i="2" s="1"/>
  <c r="BC94" i="2"/>
  <c r="BD94" i="2"/>
  <c r="BD99" i="2" s="1"/>
  <c r="BE94" i="2"/>
  <c r="BF94" i="2"/>
  <c r="BF99" i="2" s="1"/>
  <c r="AY95" i="2"/>
  <c r="AZ95" i="2"/>
  <c r="BA95" i="2"/>
  <c r="BB95" i="2"/>
  <c r="BC95" i="2"/>
  <c r="BD95" i="2"/>
  <c r="BE95" i="2"/>
  <c r="BF95" i="2"/>
  <c r="AY96" i="2"/>
  <c r="AZ96" i="2"/>
  <c r="BA96" i="2"/>
  <c r="BB96" i="2"/>
  <c r="BC96" i="2"/>
  <c r="BD96" i="2"/>
  <c r="BE96" i="2"/>
  <c r="BF96" i="2"/>
  <c r="AY97" i="2"/>
  <c r="AZ97" i="2"/>
  <c r="BA97" i="2"/>
  <c r="BB97" i="2"/>
  <c r="BC97" i="2"/>
  <c r="BD97" i="2"/>
  <c r="BE97" i="2"/>
  <c r="BF97" i="2"/>
  <c r="AY98" i="2"/>
  <c r="AZ98" i="2"/>
  <c r="BA98" i="2"/>
  <c r="BB98" i="2"/>
  <c r="BC98" i="2"/>
  <c r="BD98" i="2"/>
  <c r="BE98" i="2"/>
  <c r="BF98" i="2"/>
  <c r="AY99" i="2"/>
  <c r="AZ99" i="2"/>
  <c r="AY101" i="2"/>
  <c r="AZ101" i="2"/>
  <c r="BA101" i="2"/>
  <c r="BB101" i="2"/>
  <c r="BC101" i="2"/>
  <c r="BD101" i="2"/>
  <c r="BE101" i="2"/>
  <c r="BF101" i="2"/>
  <c r="AY102" i="2"/>
  <c r="AZ102" i="2"/>
  <c r="BA102" i="2"/>
  <c r="BB102" i="2"/>
  <c r="BC102" i="2"/>
  <c r="BD102" i="2"/>
  <c r="BE102" i="2"/>
  <c r="BF102" i="2"/>
  <c r="AY103" i="2"/>
  <c r="AY106" i="2" s="1"/>
  <c r="AZ103" i="2"/>
  <c r="BA103" i="2"/>
  <c r="BB103" i="2"/>
  <c r="BC103" i="2"/>
  <c r="BD103" i="2"/>
  <c r="BE103" i="2"/>
  <c r="BF103" i="2"/>
  <c r="AY104" i="2"/>
  <c r="AZ104" i="2"/>
  <c r="BA104" i="2"/>
  <c r="BB104" i="2"/>
  <c r="BC104" i="2"/>
  <c r="BD104" i="2"/>
  <c r="BE104" i="2"/>
  <c r="BF104" i="2"/>
  <c r="AY105" i="2"/>
  <c r="AZ105" i="2"/>
  <c r="BA105" i="2"/>
  <c r="BB105" i="2"/>
  <c r="BC105" i="2"/>
  <c r="BD105" i="2"/>
  <c r="BE105" i="2"/>
  <c r="BF105" i="2"/>
  <c r="AZ106" i="2"/>
  <c r="BA106" i="2"/>
  <c r="BB106" i="2"/>
  <c r="BC106" i="2"/>
  <c r="BD106" i="2"/>
  <c r="BE106" i="2"/>
  <c r="BF106" i="2"/>
  <c r="AY108" i="2"/>
  <c r="AZ108" i="2"/>
  <c r="BA108" i="2"/>
  <c r="BB108" i="2"/>
  <c r="BC108" i="2"/>
  <c r="BD108" i="2"/>
  <c r="BE108" i="2"/>
  <c r="BE113" i="2" s="1"/>
  <c r="BF108" i="2"/>
  <c r="AY109" i="2"/>
  <c r="AZ109" i="2"/>
  <c r="BA109" i="2"/>
  <c r="BB109" i="2"/>
  <c r="BC109" i="2"/>
  <c r="BD109" i="2"/>
  <c r="BE109" i="2"/>
  <c r="BF109" i="2"/>
  <c r="AY110" i="2"/>
  <c r="AZ110" i="2"/>
  <c r="BA110" i="2"/>
  <c r="BB110" i="2"/>
  <c r="BC110" i="2"/>
  <c r="BD110" i="2"/>
  <c r="BE110" i="2"/>
  <c r="BF110" i="2"/>
  <c r="AY111" i="2"/>
  <c r="AZ111" i="2"/>
  <c r="BA111" i="2"/>
  <c r="BB111" i="2"/>
  <c r="BC111" i="2"/>
  <c r="BD111" i="2"/>
  <c r="BE111" i="2"/>
  <c r="BF111" i="2"/>
  <c r="AY112" i="2"/>
  <c r="AY113" i="2" s="1"/>
  <c r="AZ112" i="2"/>
  <c r="BA112" i="2"/>
  <c r="BB112" i="2"/>
  <c r="BC112" i="2"/>
  <c r="BD112" i="2"/>
  <c r="BE112" i="2"/>
  <c r="BF112" i="2"/>
  <c r="AZ113" i="2"/>
  <c r="BC113" i="2"/>
  <c r="AY115" i="2"/>
  <c r="AZ115" i="2"/>
  <c r="BA115" i="2"/>
  <c r="BB115" i="2"/>
  <c r="BC115" i="2"/>
  <c r="BD115" i="2"/>
  <c r="BD120" i="2" s="1"/>
  <c r="BE115" i="2"/>
  <c r="BF115" i="2"/>
  <c r="AY116" i="2"/>
  <c r="AZ116" i="2"/>
  <c r="BA116" i="2"/>
  <c r="BB116" i="2"/>
  <c r="BC116" i="2"/>
  <c r="BD116" i="2"/>
  <c r="BE116" i="2"/>
  <c r="BF116" i="2"/>
  <c r="AY117" i="2"/>
  <c r="AZ117" i="2"/>
  <c r="BA117" i="2"/>
  <c r="BB117" i="2"/>
  <c r="BC117" i="2"/>
  <c r="BD117" i="2"/>
  <c r="BE117" i="2"/>
  <c r="BF117" i="2"/>
  <c r="AY118" i="2"/>
  <c r="AZ118" i="2"/>
  <c r="BA118" i="2"/>
  <c r="BB118" i="2"/>
  <c r="BC118" i="2"/>
  <c r="BD118" i="2"/>
  <c r="BE118" i="2"/>
  <c r="BF118" i="2"/>
  <c r="AY119" i="2"/>
  <c r="AZ119" i="2"/>
  <c r="BA119" i="2"/>
  <c r="BB119" i="2"/>
  <c r="BC119" i="2"/>
  <c r="BD119" i="2"/>
  <c r="BE119" i="2"/>
  <c r="BF119" i="2"/>
  <c r="AY120" i="2"/>
  <c r="AZ120" i="2"/>
  <c r="BB120" i="2"/>
  <c r="BF120" i="2"/>
  <c r="AY122" i="2"/>
  <c r="AZ122" i="2"/>
  <c r="BA122" i="2"/>
  <c r="BB122" i="2"/>
  <c r="BC122" i="2"/>
  <c r="BD122" i="2"/>
  <c r="BE122" i="2"/>
  <c r="BF122" i="2"/>
  <c r="AY123" i="2"/>
  <c r="AZ123" i="2"/>
  <c r="BA123" i="2"/>
  <c r="BB123" i="2"/>
  <c r="BC123" i="2"/>
  <c r="BD123" i="2"/>
  <c r="BE123" i="2"/>
  <c r="BF123" i="2"/>
  <c r="AY124" i="2"/>
  <c r="AZ124" i="2"/>
  <c r="BA124" i="2"/>
  <c r="BB124" i="2"/>
  <c r="BC124" i="2"/>
  <c r="BD124" i="2"/>
  <c r="BE124" i="2"/>
  <c r="BF124" i="2"/>
  <c r="AY125" i="2"/>
  <c r="AZ125" i="2"/>
  <c r="BA125" i="2"/>
  <c r="BB125" i="2"/>
  <c r="BC125" i="2"/>
  <c r="BD125" i="2"/>
  <c r="BE125" i="2"/>
  <c r="BF125" i="2"/>
  <c r="AY126" i="2"/>
  <c r="AZ126" i="2"/>
  <c r="BA126" i="2"/>
  <c r="BB126" i="2"/>
  <c r="BC126" i="2"/>
  <c r="BD126" i="2"/>
  <c r="BE126" i="2"/>
  <c r="BF126" i="2"/>
  <c r="AY127" i="2"/>
  <c r="AZ127" i="2"/>
  <c r="BA127" i="2"/>
  <c r="BB127" i="2"/>
  <c r="BC127" i="2"/>
  <c r="BD127" i="2"/>
  <c r="BE127" i="2"/>
  <c r="BF127" i="2"/>
  <c r="AY129" i="2"/>
  <c r="AZ129" i="2"/>
  <c r="BA129" i="2"/>
  <c r="BB129" i="2"/>
  <c r="BC129" i="2"/>
  <c r="BD129" i="2"/>
  <c r="BE129" i="2"/>
  <c r="BF129" i="2"/>
  <c r="AY130" i="2"/>
  <c r="AZ130" i="2"/>
  <c r="BA130" i="2"/>
  <c r="BB130" i="2"/>
  <c r="BC130" i="2"/>
  <c r="BD130" i="2"/>
  <c r="BE130" i="2"/>
  <c r="BF130" i="2"/>
  <c r="AY131" i="2"/>
  <c r="AZ131" i="2"/>
  <c r="BA131" i="2"/>
  <c r="BB131" i="2"/>
  <c r="BC131" i="2"/>
  <c r="BD131" i="2"/>
  <c r="BE131" i="2"/>
  <c r="BF131" i="2"/>
  <c r="AY132" i="2"/>
  <c r="AZ132" i="2"/>
  <c r="BA132" i="2"/>
  <c r="BB132" i="2"/>
  <c r="BC132" i="2"/>
  <c r="BD132" i="2"/>
  <c r="BE132" i="2"/>
  <c r="BF132" i="2"/>
  <c r="AY133" i="2"/>
  <c r="AZ133" i="2"/>
  <c r="BA133" i="2"/>
  <c r="BB133" i="2"/>
  <c r="BC133" i="2"/>
  <c r="BD133" i="2"/>
  <c r="BE133" i="2"/>
  <c r="BF133" i="2"/>
  <c r="AY134" i="2"/>
  <c r="AZ134" i="2"/>
  <c r="BA134" i="2"/>
  <c r="BB134" i="2"/>
  <c r="BC134" i="2"/>
  <c r="BD134" i="2"/>
  <c r="BE134" i="2"/>
  <c r="AY136" i="2"/>
  <c r="AZ136" i="2"/>
  <c r="BA136" i="2"/>
  <c r="BB136" i="2"/>
  <c r="BC136" i="2"/>
  <c r="BD136" i="2"/>
  <c r="BE136" i="2"/>
  <c r="BF136" i="2"/>
  <c r="AY137" i="2"/>
  <c r="AZ137" i="2"/>
  <c r="BA137" i="2"/>
  <c r="BB137" i="2"/>
  <c r="BC137" i="2"/>
  <c r="BD137" i="2"/>
  <c r="BE137" i="2"/>
  <c r="BF137" i="2"/>
  <c r="AY138" i="2"/>
  <c r="AY141" i="2" s="1"/>
  <c r="AZ138" i="2"/>
  <c r="BA138" i="2"/>
  <c r="BB138" i="2"/>
  <c r="BC138" i="2"/>
  <c r="BD138" i="2"/>
  <c r="BD141" i="2" s="1"/>
  <c r="BE138" i="2"/>
  <c r="BF138" i="2"/>
  <c r="AY139" i="2"/>
  <c r="AZ139" i="2"/>
  <c r="BA139" i="2"/>
  <c r="BB139" i="2"/>
  <c r="BC139" i="2"/>
  <c r="BD139" i="2"/>
  <c r="BE139" i="2"/>
  <c r="BF139" i="2"/>
  <c r="AY140" i="2"/>
  <c r="AZ140" i="2"/>
  <c r="BA140" i="2"/>
  <c r="BB140" i="2"/>
  <c r="BC140" i="2"/>
  <c r="BD140" i="2"/>
  <c r="BE140" i="2"/>
  <c r="BF140" i="2"/>
  <c r="BF141" i="2" s="1"/>
  <c r="AZ141" i="2"/>
  <c r="BA141" i="2"/>
  <c r="BB141" i="2"/>
  <c r="BC141" i="2"/>
  <c r="BE141" i="2"/>
  <c r="AX10" i="2"/>
  <c r="AX11" i="2"/>
  <c r="AX12" i="2"/>
  <c r="AX13" i="2"/>
  <c r="AX14" i="2"/>
  <c r="AX17" i="2"/>
  <c r="AX18" i="2"/>
  <c r="AX19" i="2"/>
  <c r="AX20" i="2"/>
  <c r="AX21" i="2"/>
  <c r="AX24" i="2"/>
  <c r="AX25" i="2"/>
  <c r="AX26" i="2"/>
  <c r="AX27" i="2"/>
  <c r="AX28" i="2"/>
  <c r="AX31" i="2"/>
  <c r="AX32" i="2"/>
  <c r="AX33" i="2"/>
  <c r="AX34" i="2"/>
  <c r="AX35" i="2"/>
  <c r="AX38" i="2"/>
  <c r="AX39" i="2"/>
  <c r="AX40" i="2"/>
  <c r="AX41" i="2"/>
  <c r="AX42" i="2"/>
  <c r="AX45" i="2"/>
  <c r="AX46" i="2"/>
  <c r="AX47" i="2"/>
  <c r="AX48" i="2"/>
  <c r="AX49" i="2"/>
  <c r="AX52" i="2"/>
  <c r="AX53" i="2"/>
  <c r="AX54" i="2"/>
  <c r="AX55" i="2"/>
  <c r="AX56" i="2"/>
  <c r="AX59" i="2"/>
  <c r="AX60" i="2"/>
  <c r="AX61" i="2"/>
  <c r="AX62" i="2"/>
  <c r="AX63" i="2"/>
  <c r="AX73" i="2"/>
  <c r="AX74" i="2"/>
  <c r="AX75" i="2"/>
  <c r="AX76" i="2"/>
  <c r="AX77" i="2"/>
  <c r="AX80" i="2"/>
  <c r="AX81" i="2"/>
  <c r="AX82" i="2"/>
  <c r="AX83" i="2"/>
  <c r="AX84" i="2"/>
  <c r="AX87" i="2"/>
  <c r="AX88" i="2"/>
  <c r="AX89" i="2"/>
  <c r="AX90" i="2"/>
  <c r="AX91" i="2"/>
  <c r="AX101" i="2"/>
  <c r="AX102" i="2"/>
  <c r="AX103" i="2"/>
  <c r="AX104" i="2"/>
  <c r="AX105" i="2"/>
  <c r="AX108" i="2"/>
  <c r="AX109" i="2"/>
  <c r="AX110" i="2"/>
  <c r="AX111" i="2"/>
  <c r="AX112" i="2"/>
  <c r="AX122" i="2"/>
  <c r="AX123" i="2"/>
  <c r="AX124" i="2"/>
  <c r="AX125" i="2"/>
  <c r="AX126" i="2"/>
  <c r="AX129" i="2"/>
  <c r="AX130" i="2"/>
  <c r="AX131" i="2"/>
  <c r="AX132" i="2"/>
  <c r="AX133" i="2"/>
  <c r="AX136" i="2"/>
  <c r="AX137" i="2"/>
  <c r="AX138" i="2"/>
  <c r="AX139" i="2"/>
  <c r="AX140" i="2"/>
  <c r="BC120" i="2" l="1"/>
  <c r="AZ15" i="2"/>
  <c r="BF113" i="2"/>
  <c r="BC99" i="2"/>
  <c r="BB78" i="2"/>
  <c r="BF134" i="2"/>
  <c r="BD113" i="2"/>
  <c r="BC85" i="2"/>
  <c r="AX134" i="2"/>
  <c r="BB113" i="2"/>
  <c r="BD92" i="2"/>
  <c r="BF78" i="2"/>
  <c r="BE120" i="2"/>
  <c r="BE99" i="2"/>
  <c r="BB92" i="2"/>
  <c r="BA92" i="2"/>
  <c r="BA99" i="2"/>
  <c r="BA113" i="2"/>
  <c r="BA120" i="2"/>
  <c r="BA85" i="2"/>
  <c r="AX15" i="2"/>
  <c r="BA78" i="2"/>
  <c r="AX134" i="3"/>
  <c r="AX127" i="3"/>
  <c r="AX106" i="2"/>
  <c r="AX57" i="3"/>
  <c r="AX85" i="2"/>
  <c r="AX141" i="3"/>
  <c r="AX141" i="2"/>
  <c r="AX127" i="2"/>
  <c r="AX64" i="3"/>
  <c r="AX71" i="3"/>
  <c r="AX50" i="3"/>
  <c r="AX36" i="3"/>
  <c r="AX29" i="3"/>
  <c r="AX85" i="3"/>
  <c r="AX43" i="3"/>
  <c r="AX22" i="3"/>
  <c r="AX92" i="3"/>
  <c r="AX99" i="3"/>
  <c r="AX78" i="3"/>
  <c r="AX15" i="3"/>
  <c r="AX92" i="2"/>
  <c r="AX78" i="2"/>
  <c r="AX106" i="3"/>
  <c r="AX113" i="3"/>
  <c r="AX113" i="2"/>
  <c r="AB134" i="3"/>
  <c r="AB115" i="3"/>
  <c r="AX115" i="3" s="1"/>
  <c r="AB116" i="3"/>
  <c r="AX116" i="3" s="1"/>
  <c r="AB117" i="3"/>
  <c r="AX117" i="3" s="1"/>
  <c r="AB118" i="3"/>
  <c r="AX118" i="3" s="1"/>
  <c r="AB119" i="3"/>
  <c r="AX119" i="3" s="1"/>
  <c r="AB127" i="3"/>
  <c r="AB141" i="3"/>
  <c r="AB134" i="2"/>
  <c r="AB115" i="2"/>
  <c r="AB116" i="2"/>
  <c r="AB117" i="2"/>
  <c r="AB118" i="2"/>
  <c r="AB119" i="2"/>
  <c r="AB127" i="2"/>
  <c r="AB141" i="2"/>
  <c r="AX120" i="3" l="1"/>
  <c r="AB120" i="3"/>
  <c r="AB120" i="2"/>
  <c r="AA115" i="2"/>
  <c r="AA116" i="2"/>
  <c r="AA117" i="2"/>
  <c r="AA118" i="2"/>
  <c r="AA119" i="2"/>
  <c r="AW10" i="2"/>
  <c r="AW11" i="2"/>
  <c r="AW12" i="2"/>
  <c r="AW13" i="2"/>
  <c r="AW14" i="2"/>
  <c r="AW17" i="2"/>
  <c r="AW18" i="2"/>
  <c r="AW19" i="2"/>
  <c r="AW20" i="2"/>
  <c r="AW21" i="2"/>
  <c r="AW24" i="2"/>
  <c r="AW25" i="2"/>
  <c r="AW26" i="2"/>
  <c r="AW27" i="2"/>
  <c r="AW28" i="2"/>
  <c r="AW31" i="2"/>
  <c r="AW32" i="2"/>
  <c r="AW33" i="2"/>
  <c r="AW34" i="2"/>
  <c r="AW35" i="2"/>
  <c r="AW38" i="2"/>
  <c r="AW39" i="2"/>
  <c r="AW40" i="2"/>
  <c r="AW41" i="2"/>
  <c r="AW42" i="2"/>
  <c r="AW45" i="2"/>
  <c r="AW46" i="2"/>
  <c r="AW47" i="2"/>
  <c r="AW48" i="2"/>
  <c r="AW49" i="2"/>
  <c r="AW52" i="2"/>
  <c r="AW53" i="2"/>
  <c r="AW54" i="2"/>
  <c r="AW55" i="2"/>
  <c r="AW56" i="2"/>
  <c r="AW59" i="2"/>
  <c r="AW60" i="2"/>
  <c r="AW61" i="2"/>
  <c r="AW62" i="2"/>
  <c r="AW63" i="2"/>
  <c r="AW66" i="2"/>
  <c r="AW67" i="2"/>
  <c r="AW68" i="2"/>
  <c r="AW69" i="2"/>
  <c r="AW70" i="2"/>
  <c r="AW73" i="2"/>
  <c r="AW74" i="2"/>
  <c r="AW75" i="2"/>
  <c r="AW76" i="2"/>
  <c r="AW77" i="2"/>
  <c r="AW80" i="2"/>
  <c r="AW81" i="2"/>
  <c r="AW82" i="2"/>
  <c r="AW83" i="2"/>
  <c r="AW84" i="2"/>
  <c r="AW87" i="2"/>
  <c r="AW88" i="2"/>
  <c r="AW89" i="2"/>
  <c r="AW90" i="2"/>
  <c r="AW91" i="2"/>
  <c r="AW101" i="2"/>
  <c r="AW102" i="2"/>
  <c r="AW103" i="2"/>
  <c r="AW104" i="2"/>
  <c r="AW105" i="2"/>
  <c r="AW108" i="2"/>
  <c r="AW109" i="2"/>
  <c r="AW110" i="2"/>
  <c r="AW111" i="2"/>
  <c r="AW112" i="2"/>
  <c r="AW122" i="2"/>
  <c r="AW123" i="2"/>
  <c r="AW124" i="2"/>
  <c r="AW125" i="2"/>
  <c r="AW126" i="2"/>
  <c r="AW129" i="2"/>
  <c r="AW130" i="2"/>
  <c r="AW131" i="2"/>
  <c r="AW132" i="2"/>
  <c r="AW133" i="2"/>
  <c r="AW136" i="2"/>
  <c r="AW137" i="2"/>
  <c r="AW138" i="2"/>
  <c r="AW139" i="2"/>
  <c r="AW140" i="2"/>
  <c r="AW59" i="3"/>
  <c r="AA134" i="3"/>
  <c r="AW10" i="3"/>
  <c r="AW11" i="3"/>
  <c r="AW12" i="3"/>
  <c r="AW13" i="3"/>
  <c r="AW14" i="3"/>
  <c r="AW17" i="3"/>
  <c r="AW18" i="3"/>
  <c r="AW19" i="3"/>
  <c r="AW20" i="3"/>
  <c r="AW21" i="3"/>
  <c r="AW24" i="3"/>
  <c r="AW25" i="3"/>
  <c r="AW26" i="3"/>
  <c r="AW27" i="3"/>
  <c r="AW28" i="3"/>
  <c r="AW31" i="3"/>
  <c r="AW36" i="3" s="1"/>
  <c r="AW32" i="3"/>
  <c r="AW33" i="3"/>
  <c r="AW34" i="3"/>
  <c r="AW35" i="3"/>
  <c r="AW38" i="3"/>
  <c r="AW39" i="3"/>
  <c r="AW40" i="3"/>
  <c r="AW41" i="3"/>
  <c r="AW42" i="3"/>
  <c r="AW45" i="3"/>
  <c r="AW46" i="3"/>
  <c r="AW47" i="3"/>
  <c r="AW48" i="3"/>
  <c r="AW49" i="3"/>
  <c r="AW52" i="3"/>
  <c r="AW53" i="3"/>
  <c r="AW54" i="3"/>
  <c r="AW55" i="3"/>
  <c r="AW56" i="3"/>
  <c r="AW60" i="3"/>
  <c r="AW61" i="3"/>
  <c r="AW62" i="3"/>
  <c r="AW63" i="3"/>
  <c r="AW66" i="3"/>
  <c r="AW67" i="3"/>
  <c r="AW68" i="3"/>
  <c r="AW69" i="3"/>
  <c r="AW70" i="3"/>
  <c r="AW73" i="3"/>
  <c r="AW74" i="3"/>
  <c r="AW75" i="3"/>
  <c r="AW76" i="3"/>
  <c r="AW77" i="3"/>
  <c r="AW80" i="3"/>
  <c r="AW81" i="3"/>
  <c r="AW82" i="3"/>
  <c r="AW83" i="3"/>
  <c r="AW84" i="3"/>
  <c r="AW87" i="3"/>
  <c r="AW88" i="3"/>
  <c r="AW89" i="3"/>
  <c r="AW90" i="3"/>
  <c r="AW91" i="3"/>
  <c r="AW94" i="3"/>
  <c r="AW95" i="3"/>
  <c r="AW96" i="3"/>
  <c r="AW97" i="3"/>
  <c r="AW98" i="3"/>
  <c r="AW101" i="3"/>
  <c r="AW102" i="3"/>
  <c r="AW103" i="3"/>
  <c r="AW104" i="3"/>
  <c r="AW105" i="3"/>
  <c r="AW108" i="3"/>
  <c r="AW109" i="3"/>
  <c r="AW110" i="3"/>
  <c r="AW111" i="3"/>
  <c r="AW112" i="3"/>
  <c r="AW122" i="3"/>
  <c r="AW123" i="3"/>
  <c r="AW124" i="3"/>
  <c r="AW125" i="3"/>
  <c r="AW126" i="3"/>
  <c r="AW129" i="3"/>
  <c r="AW130" i="3"/>
  <c r="AW131" i="3"/>
  <c r="AW132" i="3"/>
  <c r="AW133" i="3"/>
  <c r="AW136" i="3"/>
  <c r="AW141" i="3" s="1"/>
  <c r="AW137" i="3"/>
  <c r="AW138" i="3"/>
  <c r="AW139" i="3"/>
  <c r="AW140" i="3"/>
  <c r="AA115" i="3"/>
  <c r="AW115" i="3" s="1"/>
  <c r="AA116" i="3"/>
  <c r="AW116" i="3" s="1"/>
  <c r="AA117" i="3"/>
  <c r="AW117" i="3" s="1"/>
  <c r="AA118" i="3"/>
  <c r="AW118" i="3" s="1"/>
  <c r="AA119" i="3"/>
  <c r="AW119" i="3" s="1"/>
  <c r="AW85" i="3" l="1"/>
  <c r="AW141" i="2"/>
  <c r="AW99" i="3"/>
  <c r="AW29" i="3"/>
  <c r="AW92" i="3"/>
  <c r="AW78" i="3"/>
  <c r="AW64" i="3"/>
  <c r="AW43" i="3"/>
  <c r="AW57" i="3"/>
  <c r="AW22" i="3"/>
  <c r="AW71" i="3"/>
  <c r="AW50" i="3"/>
  <c r="AW85" i="2"/>
  <c r="AW15" i="2"/>
  <c r="AW134" i="2"/>
  <c r="AW127" i="2"/>
  <c r="AW127" i="3"/>
  <c r="AW15" i="3"/>
  <c r="AW92" i="2"/>
  <c r="AW78" i="2"/>
  <c r="AW113" i="3"/>
  <c r="AW120" i="3"/>
  <c r="AA120" i="3"/>
  <c r="AW106" i="3"/>
  <c r="AW106" i="2"/>
  <c r="AW113" i="2"/>
  <c r="AA120" i="2"/>
  <c r="AW134" i="3"/>
  <c r="AA134" i="2"/>
  <c r="AA127" i="2"/>
  <c r="AA127" i="3"/>
  <c r="AA141" i="2" l="1"/>
  <c r="AA141" i="3" l="1"/>
  <c r="AU10" i="3" l="1"/>
  <c r="AU15" i="3" s="1"/>
  <c r="AV10" i="3"/>
  <c r="AU11" i="3"/>
  <c r="AV11" i="3"/>
  <c r="AU12" i="3"/>
  <c r="AV12" i="3"/>
  <c r="AU13" i="3"/>
  <c r="AV13" i="3"/>
  <c r="AU14" i="3"/>
  <c r="AV14" i="3"/>
  <c r="AU17" i="3"/>
  <c r="AV17" i="3"/>
  <c r="AU18" i="3"/>
  <c r="AV18" i="3"/>
  <c r="AU19" i="3"/>
  <c r="AV19" i="3"/>
  <c r="AU20" i="3"/>
  <c r="AV20" i="3"/>
  <c r="AU21" i="3"/>
  <c r="AV21" i="3"/>
  <c r="AU22" i="3"/>
  <c r="AV22" i="3"/>
  <c r="AU24" i="3"/>
  <c r="AV24" i="3"/>
  <c r="AU25" i="3"/>
  <c r="AV25" i="3"/>
  <c r="AU26" i="3"/>
  <c r="AV26" i="3"/>
  <c r="AU27" i="3"/>
  <c r="AV27" i="3"/>
  <c r="AU28" i="3"/>
  <c r="AV28" i="3"/>
  <c r="AU29" i="3"/>
  <c r="AV29" i="3"/>
  <c r="AU31" i="3"/>
  <c r="AV31" i="3"/>
  <c r="AU32" i="3"/>
  <c r="AV32" i="3"/>
  <c r="AU33" i="3"/>
  <c r="AV33" i="3"/>
  <c r="AU34" i="3"/>
  <c r="AV34" i="3"/>
  <c r="AU35" i="3"/>
  <c r="AV35" i="3"/>
  <c r="AU36" i="3"/>
  <c r="AV36" i="3"/>
  <c r="AU38" i="3"/>
  <c r="AV38" i="3"/>
  <c r="AU39" i="3"/>
  <c r="AV39" i="3"/>
  <c r="AU40" i="3"/>
  <c r="AV40" i="3"/>
  <c r="AU41" i="3"/>
  <c r="AV41" i="3"/>
  <c r="AU42" i="3"/>
  <c r="AV42" i="3"/>
  <c r="AU43" i="3"/>
  <c r="AV43" i="3"/>
  <c r="AU45" i="3"/>
  <c r="AV45" i="3"/>
  <c r="AU46" i="3"/>
  <c r="AV46" i="3"/>
  <c r="AU47" i="3"/>
  <c r="AV47" i="3"/>
  <c r="AU48" i="3"/>
  <c r="AV48" i="3"/>
  <c r="AU49" i="3"/>
  <c r="AV49" i="3"/>
  <c r="AU50" i="3"/>
  <c r="AV50" i="3"/>
  <c r="AU52" i="3"/>
  <c r="AV52" i="3"/>
  <c r="AU53" i="3"/>
  <c r="AV53" i="3"/>
  <c r="AU54" i="3"/>
  <c r="AV54" i="3"/>
  <c r="AU55" i="3"/>
  <c r="AV55" i="3"/>
  <c r="AU56" i="3"/>
  <c r="AV56" i="3"/>
  <c r="AU57" i="3"/>
  <c r="AV57" i="3"/>
  <c r="AU59" i="3"/>
  <c r="AV59" i="3"/>
  <c r="AU60" i="3"/>
  <c r="AV60" i="3"/>
  <c r="AU61" i="3"/>
  <c r="AV61" i="3"/>
  <c r="AU62" i="3"/>
  <c r="AV62" i="3"/>
  <c r="AU63" i="3"/>
  <c r="AV63" i="3"/>
  <c r="AU64" i="3"/>
  <c r="AV64" i="3"/>
  <c r="AU66" i="3"/>
  <c r="AV66" i="3"/>
  <c r="AU67" i="3"/>
  <c r="AV67" i="3"/>
  <c r="AU68" i="3"/>
  <c r="AV68" i="3"/>
  <c r="AU69" i="3"/>
  <c r="AV69" i="3"/>
  <c r="AU70" i="3"/>
  <c r="AV70" i="3"/>
  <c r="AU71" i="3"/>
  <c r="AV71" i="3"/>
  <c r="AU73" i="3"/>
  <c r="AU78" i="3" s="1"/>
  <c r="AV73" i="3"/>
  <c r="AV78" i="3" s="1"/>
  <c r="AU74" i="3"/>
  <c r="AV74" i="3"/>
  <c r="AU75" i="3"/>
  <c r="AV75" i="3"/>
  <c r="AU76" i="3"/>
  <c r="AV76" i="3"/>
  <c r="AU77" i="3"/>
  <c r="AV77" i="3"/>
  <c r="AU80" i="3"/>
  <c r="AU85" i="3" s="1"/>
  <c r="AV80" i="3"/>
  <c r="AU81" i="3"/>
  <c r="AV81" i="3"/>
  <c r="AU82" i="3"/>
  <c r="AV82" i="3"/>
  <c r="AU83" i="3"/>
  <c r="AV83" i="3"/>
  <c r="AU84" i="3"/>
  <c r="AV84" i="3"/>
  <c r="AU87" i="3"/>
  <c r="AU92" i="3" s="1"/>
  <c r="AV87" i="3"/>
  <c r="AU88" i="3"/>
  <c r="AV88" i="3"/>
  <c r="AU89" i="3"/>
  <c r="AV89" i="3"/>
  <c r="AU90" i="3"/>
  <c r="AV90" i="3"/>
  <c r="AU91" i="3"/>
  <c r="AV91" i="3"/>
  <c r="AU94" i="3"/>
  <c r="AU99" i="3" s="1"/>
  <c r="AV94" i="3"/>
  <c r="AU95" i="3"/>
  <c r="AV95" i="3"/>
  <c r="AU96" i="3"/>
  <c r="AV96" i="3"/>
  <c r="AU97" i="3"/>
  <c r="AV97" i="3"/>
  <c r="AU98" i="3"/>
  <c r="AV98" i="3"/>
  <c r="AU101" i="3"/>
  <c r="AU106" i="3" s="1"/>
  <c r="AV101" i="3"/>
  <c r="AU102" i="3"/>
  <c r="AV102" i="3"/>
  <c r="AU103" i="3"/>
  <c r="AV103" i="3"/>
  <c r="AU104" i="3"/>
  <c r="AV104" i="3"/>
  <c r="AU105" i="3"/>
  <c r="AV105" i="3"/>
  <c r="AU108" i="3"/>
  <c r="AU113" i="3" s="1"/>
  <c r="AV108" i="3"/>
  <c r="AU109" i="3"/>
  <c r="AV109" i="3"/>
  <c r="AU110" i="3"/>
  <c r="AV110" i="3"/>
  <c r="AU111" i="3"/>
  <c r="AV111" i="3"/>
  <c r="AU112" i="3"/>
  <c r="AV112" i="3"/>
  <c r="AU115" i="3"/>
  <c r="AU120" i="3" s="1"/>
  <c r="AU116" i="3"/>
  <c r="AU117" i="3"/>
  <c r="AU118" i="3"/>
  <c r="AU119" i="3"/>
  <c r="AU122" i="3"/>
  <c r="AU127" i="3" s="1"/>
  <c r="AV122" i="3"/>
  <c r="AU123" i="3"/>
  <c r="AV123" i="3"/>
  <c r="AU124" i="3"/>
  <c r="AV124" i="3"/>
  <c r="AU125" i="3"/>
  <c r="AV125" i="3"/>
  <c r="AU126" i="3"/>
  <c r="AV126" i="3"/>
  <c r="AU129" i="3"/>
  <c r="AU134" i="3" s="1"/>
  <c r="AV129" i="3"/>
  <c r="AU130" i="3"/>
  <c r="AV130" i="3"/>
  <c r="AU131" i="3"/>
  <c r="AV131" i="3"/>
  <c r="AU132" i="3"/>
  <c r="AV132" i="3"/>
  <c r="AU133" i="3"/>
  <c r="AV133" i="3"/>
  <c r="AV134" i="3"/>
  <c r="AU136" i="3"/>
  <c r="AU141" i="3" s="1"/>
  <c r="AV136" i="3"/>
  <c r="AU137" i="3"/>
  <c r="AV137" i="3"/>
  <c r="AU138" i="3"/>
  <c r="AV138" i="3"/>
  <c r="AU139" i="3"/>
  <c r="AV139" i="3"/>
  <c r="AU140" i="3"/>
  <c r="AV140" i="3"/>
  <c r="AV92" i="3" l="1"/>
  <c r="AV15" i="3"/>
  <c r="AV141" i="3"/>
  <c r="AV127" i="3"/>
  <c r="AV85" i="3"/>
  <c r="AV99" i="3"/>
  <c r="AV106" i="3"/>
  <c r="AV113" i="3"/>
  <c r="Z134" i="2"/>
  <c r="AU10" i="2"/>
  <c r="AV10" i="2"/>
  <c r="AU11" i="2"/>
  <c r="AV11" i="2"/>
  <c r="AU12" i="2"/>
  <c r="AV12" i="2"/>
  <c r="AU13" i="2"/>
  <c r="AV13" i="2"/>
  <c r="AU14" i="2"/>
  <c r="AV14" i="2"/>
  <c r="AU17" i="2"/>
  <c r="AV17" i="2"/>
  <c r="AU18" i="2"/>
  <c r="AV18" i="2"/>
  <c r="AU19" i="2"/>
  <c r="AV19" i="2"/>
  <c r="AU20" i="2"/>
  <c r="AV20" i="2"/>
  <c r="AU21" i="2"/>
  <c r="AV21" i="2"/>
  <c r="AU22" i="2"/>
  <c r="AV22" i="2"/>
  <c r="AU24" i="2"/>
  <c r="AV24" i="2"/>
  <c r="AU25" i="2"/>
  <c r="AV25" i="2"/>
  <c r="AU26" i="2"/>
  <c r="AV26" i="2"/>
  <c r="AU27" i="2"/>
  <c r="AV27" i="2"/>
  <c r="AU28" i="2"/>
  <c r="AV28" i="2"/>
  <c r="AU29" i="2"/>
  <c r="AV29" i="2"/>
  <c r="AU31" i="2"/>
  <c r="AV31" i="2"/>
  <c r="AU32" i="2"/>
  <c r="AV32" i="2"/>
  <c r="AU33" i="2"/>
  <c r="AV33" i="2"/>
  <c r="AU34" i="2"/>
  <c r="AV34" i="2"/>
  <c r="AU35" i="2"/>
  <c r="AV35" i="2"/>
  <c r="AU36" i="2"/>
  <c r="AV36" i="2"/>
  <c r="AU38" i="2"/>
  <c r="AV38" i="2"/>
  <c r="AU39" i="2"/>
  <c r="AV39" i="2"/>
  <c r="AU40" i="2"/>
  <c r="AV40" i="2"/>
  <c r="AU41" i="2"/>
  <c r="AV41" i="2"/>
  <c r="AU42" i="2"/>
  <c r="AV42" i="2"/>
  <c r="AU43" i="2"/>
  <c r="AV43" i="2"/>
  <c r="AU45" i="2"/>
  <c r="AV45" i="2"/>
  <c r="AU46" i="2"/>
  <c r="AV46" i="2"/>
  <c r="AU47" i="2"/>
  <c r="AV47" i="2"/>
  <c r="AU48" i="2"/>
  <c r="AV48" i="2"/>
  <c r="AU49" i="2"/>
  <c r="AV49" i="2"/>
  <c r="AU50" i="2"/>
  <c r="AV50" i="2"/>
  <c r="AU52" i="2"/>
  <c r="AV52" i="2"/>
  <c r="AU53" i="2"/>
  <c r="AV53" i="2"/>
  <c r="AU54" i="2"/>
  <c r="AV54" i="2"/>
  <c r="AU55" i="2"/>
  <c r="AV55" i="2"/>
  <c r="AU56" i="2"/>
  <c r="AV56" i="2"/>
  <c r="AU57" i="2"/>
  <c r="AV57" i="2"/>
  <c r="AU59" i="2"/>
  <c r="AV59" i="2"/>
  <c r="AU60" i="2"/>
  <c r="AV60" i="2"/>
  <c r="AU61" i="2"/>
  <c r="AV61" i="2"/>
  <c r="AU62" i="2"/>
  <c r="AV62" i="2"/>
  <c r="AU63" i="2"/>
  <c r="AV63" i="2"/>
  <c r="AU64" i="2"/>
  <c r="AV64" i="2"/>
  <c r="AU66" i="2"/>
  <c r="AV66" i="2"/>
  <c r="AU67" i="2"/>
  <c r="AV67" i="2"/>
  <c r="AU68" i="2"/>
  <c r="AV68" i="2"/>
  <c r="AU69" i="2"/>
  <c r="AV69" i="2"/>
  <c r="AU70" i="2"/>
  <c r="AV70" i="2"/>
  <c r="AU73" i="2"/>
  <c r="AV73" i="2"/>
  <c r="AU74" i="2"/>
  <c r="AV74" i="2"/>
  <c r="AU75" i="2"/>
  <c r="AV75" i="2"/>
  <c r="AU76" i="2"/>
  <c r="AV76" i="2"/>
  <c r="AU77" i="2"/>
  <c r="AV77" i="2"/>
  <c r="AU80" i="2"/>
  <c r="AV80" i="2"/>
  <c r="AU81" i="2"/>
  <c r="AV81" i="2"/>
  <c r="AU82" i="2"/>
  <c r="AV82" i="2"/>
  <c r="AU83" i="2"/>
  <c r="AV83" i="2"/>
  <c r="AU84" i="2"/>
  <c r="AV84" i="2"/>
  <c r="AU87" i="2"/>
  <c r="AV87" i="2"/>
  <c r="AU88" i="2"/>
  <c r="AV88" i="2"/>
  <c r="AU89" i="2"/>
  <c r="AV89" i="2"/>
  <c r="AU90" i="2"/>
  <c r="AV90" i="2"/>
  <c r="AU91" i="2"/>
  <c r="AV91" i="2"/>
  <c r="AU101" i="2"/>
  <c r="AV101" i="2"/>
  <c r="AU102" i="2"/>
  <c r="AV102" i="2"/>
  <c r="AU103" i="2"/>
  <c r="AV103" i="2"/>
  <c r="AU104" i="2"/>
  <c r="AV104" i="2"/>
  <c r="AU105" i="2"/>
  <c r="AV105" i="2"/>
  <c r="AU108" i="2"/>
  <c r="AV108" i="2"/>
  <c r="AU109" i="2"/>
  <c r="AV109" i="2"/>
  <c r="AU110" i="2"/>
  <c r="AV110" i="2"/>
  <c r="AU111" i="2"/>
  <c r="AV111" i="2"/>
  <c r="AU112" i="2"/>
  <c r="AV112" i="2"/>
  <c r="AU122" i="2"/>
  <c r="AV122" i="2"/>
  <c r="AU123" i="2"/>
  <c r="AV123" i="2"/>
  <c r="AU124" i="2"/>
  <c r="AV124" i="2"/>
  <c r="AU125" i="2"/>
  <c r="AV125" i="2"/>
  <c r="AU126" i="2"/>
  <c r="AV126" i="2"/>
  <c r="AU129" i="2"/>
  <c r="AV129" i="2"/>
  <c r="AU130" i="2"/>
  <c r="AV130" i="2"/>
  <c r="AU131" i="2"/>
  <c r="AV131" i="2"/>
  <c r="AU132" i="2"/>
  <c r="AV132" i="2"/>
  <c r="AU133" i="2"/>
  <c r="AV133" i="2"/>
  <c r="AU136" i="2"/>
  <c r="AV136" i="2"/>
  <c r="AU137" i="2"/>
  <c r="AV137" i="2"/>
  <c r="AU138" i="2"/>
  <c r="AV138" i="2"/>
  <c r="AU139" i="2"/>
  <c r="AV139" i="2"/>
  <c r="AU140" i="2"/>
  <c r="AV140" i="2"/>
  <c r="AU92" i="2" l="1"/>
  <c r="AU134" i="2"/>
  <c r="AU127" i="2"/>
  <c r="AU106" i="2"/>
  <c r="AU78" i="2"/>
  <c r="AU85" i="2"/>
  <c r="AU113" i="2"/>
  <c r="AU15" i="2"/>
  <c r="AU141" i="2"/>
  <c r="AV85" i="2"/>
  <c r="AV141" i="2"/>
  <c r="AV127" i="2"/>
  <c r="AV78" i="2"/>
  <c r="AV92" i="2"/>
  <c r="AV15" i="2"/>
  <c r="AV106" i="2"/>
  <c r="AV113" i="2"/>
  <c r="AV134" i="2"/>
  <c r="Z127" i="2"/>
  <c r="Z134" i="3"/>
  <c r="Z141" i="3"/>
  <c r="Y127" i="3"/>
  <c r="Z127" i="3"/>
  <c r="Z141" i="2"/>
  <c r="Z113" i="2" l="1"/>
  <c r="Z106" i="2"/>
  <c r="Z115" i="3"/>
  <c r="AV115" i="3" s="1"/>
  <c r="Z116" i="3"/>
  <c r="AV116" i="3" s="1"/>
  <c r="Z117" i="3"/>
  <c r="AV117" i="3" s="1"/>
  <c r="Z118" i="3"/>
  <c r="AV118" i="3" s="1"/>
  <c r="Z119" i="3"/>
  <c r="AV119" i="3" s="1"/>
  <c r="Z115" i="2"/>
  <c r="Z116" i="2"/>
  <c r="Z117" i="2"/>
  <c r="Z118" i="2"/>
  <c r="Z119" i="2"/>
  <c r="Z120" i="3" l="1"/>
  <c r="AV120" i="3"/>
  <c r="Z120" i="2"/>
  <c r="Y141" i="2" l="1"/>
  <c r="Y71" i="2" l="1"/>
  <c r="Y106" i="3" l="1"/>
  <c r="Y141" i="3" l="1"/>
  <c r="Y134" i="3"/>
  <c r="Y119" i="3"/>
  <c r="Y118" i="3"/>
  <c r="Y117" i="3"/>
  <c r="Y116" i="3"/>
  <c r="Y115" i="3"/>
  <c r="Y134" i="2"/>
  <c r="Y127" i="2"/>
  <c r="Y119" i="2"/>
  <c r="Y118" i="2"/>
  <c r="Y117" i="2"/>
  <c r="Y116" i="2"/>
  <c r="Y115" i="2"/>
  <c r="Y120" i="3" l="1"/>
  <c r="Y120" i="2"/>
  <c r="Z113" i="3"/>
  <c r="AA113" i="3"/>
  <c r="AB113" i="3"/>
  <c r="AC113" i="3"/>
  <c r="AD113" i="3"/>
  <c r="AE113" i="3"/>
  <c r="AF113" i="3"/>
  <c r="AG113" i="3"/>
  <c r="AH113" i="3"/>
  <c r="AI113" i="3"/>
  <c r="AJ113" i="3"/>
  <c r="Z106" i="3"/>
  <c r="AA106" i="3"/>
  <c r="AB106" i="3"/>
  <c r="AC106" i="3"/>
  <c r="AD106" i="3"/>
  <c r="AE106" i="3"/>
  <c r="AF106" i="3"/>
  <c r="AG106" i="3"/>
  <c r="AH106" i="3"/>
  <c r="AI106" i="3"/>
  <c r="AJ106" i="3"/>
  <c r="Y113" i="3"/>
  <c r="AA113" i="2"/>
  <c r="AB113" i="2"/>
  <c r="AC113" i="2"/>
  <c r="AD113" i="2"/>
  <c r="AE113" i="2"/>
  <c r="AF113" i="2"/>
  <c r="AG113" i="2"/>
  <c r="AH113" i="2"/>
  <c r="AI113" i="2"/>
  <c r="AJ113" i="2"/>
  <c r="Y113" i="2"/>
  <c r="AA106" i="2"/>
  <c r="AB106" i="2"/>
  <c r="AC106" i="2"/>
  <c r="AD106" i="2"/>
  <c r="AE106" i="2"/>
  <c r="AF106" i="2"/>
  <c r="AG106" i="2"/>
  <c r="AH106" i="2"/>
  <c r="AI106" i="2"/>
  <c r="AJ106" i="2"/>
  <c r="Y106" i="2"/>
  <c r="X66" i="2" l="1"/>
  <c r="BF66" i="2" s="1"/>
  <c r="X67" i="2"/>
  <c r="BF67" i="2" s="1"/>
  <c r="X68" i="2"/>
  <c r="BF68" i="2" s="1"/>
  <c r="X69" i="2"/>
  <c r="BF69" i="2" s="1"/>
  <c r="X70" i="2"/>
  <c r="BF70" i="2" s="1"/>
  <c r="X71" i="2"/>
  <c r="X127" i="2" l="1"/>
  <c r="W127" i="2"/>
  <c r="X141" i="2" l="1"/>
  <c r="W141" i="2"/>
  <c r="W67" i="2" l="1"/>
  <c r="BE67" i="2" s="1"/>
  <c r="W68" i="2"/>
  <c r="BE68" i="2" s="1"/>
  <c r="W69" i="2"/>
  <c r="BE69" i="2" s="1"/>
  <c r="W70" i="2"/>
  <c r="BE70" i="2" s="1"/>
  <c r="W71" i="2"/>
  <c r="W66" i="2"/>
  <c r="BE66" i="2" s="1"/>
  <c r="W113" i="3" l="1"/>
  <c r="W106" i="3"/>
  <c r="W113" i="2" l="1"/>
  <c r="W106" i="2"/>
  <c r="AR10" i="3" l="1"/>
  <c r="AT140" i="3" l="1"/>
  <c r="AS140" i="3"/>
  <c r="AR140" i="3"/>
  <c r="AT139" i="3"/>
  <c r="AS139" i="3"/>
  <c r="AR139" i="3"/>
  <c r="AT138" i="3"/>
  <c r="AS138" i="3"/>
  <c r="AR138" i="3"/>
  <c r="AT133" i="3"/>
  <c r="AS133" i="3"/>
  <c r="AR133" i="3"/>
  <c r="AT132" i="3"/>
  <c r="AS132" i="3"/>
  <c r="AR132" i="3"/>
  <c r="AT131" i="3"/>
  <c r="AS131" i="3"/>
  <c r="AR131" i="3"/>
  <c r="AT130" i="3"/>
  <c r="AS130" i="3"/>
  <c r="AR130" i="3"/>
  <c r="AT129" i="3"/>
  <c r="AS129" i="3"/>
  <c r="AR129" i="3"/>
  <c r="AT126" i="3"/>
  <c r="AS126" i="3"/>
  <c r="AR126" i="3"/>
  <c r="AT125" i="3"/>
  <c r="AS125" i="3"/>
  <c r="AR125" i="3"/>
  <c r="AT124" i="3"/>
  <c r="AS124" i="3"/>
  <c r="AR124" i="3"/>
  <c r="AT123" i="3"/>
  <c r="AS123" i="3"/>
  <c r="AR123" i="3"/>
  <c r="AT122" i="3"/>
  <c r="AS122" i="3"/>
  <c r="AR122" i="3"/>
  <c r="AT112" i="3"/>
  <c r="AS112" i="3"/>
  <c r="AR112" i="3"/>
  <c r="AT111" i="3"/>
  <c r="AS111" i="3"/>
  <c r="AR111" i="3"/>
  <c r="AT110" i="3"/>
  <c r="AS110" i="3"/>
  <c r="AR110" i="3"/>
  <c r="AT109" i="3"/>
  <c r="AS109" i="3"/>
  <c r="AR109" i="3"/>
  <c r="AT108" i="3"/>
  <c r="AS108" i="3"/>
  <c r="AR108" i="3"/>
  <c r="AT105" i="3"/>
  <c r="AS105" i="3"/>
  <c r="AR105" i="3"/>
  <c r="AT104" i="3"/>
  <c r="AS104" i="3"/>
  <c r="AR104" i="3"/>
  <c r="AT103" i="3"/>
  <c r="AS103" i="3"/>
  <c r="AR103" i="3"/>
  <c r="AT102" i="3"/>
  <c r="AS102" i="3"/>
  <c r="AR102" i="3"/>
  <c r="AT101" i="3"/>
  <c r="AS101" i="3"/>
  <c r="AR101" i="3"/>
  <c r="AT91" i="3"/>
  <c r="AS91" i="3"/>
  <c r="AR91" i="3"/>
  <c r="AT90" i="3"/>
  <c r="AS90" i="3"/>
  <c r="AR90" i="3"/>
  <c r="AT89" i="3"/>
  <c r="AS89" i="3"/>
  <c r="AR89" i="3"/>
  <c r="AT88" i="3"/>
  <c r="AS88" i="3"/>
  <c r="AR88" i="3"/>
  <c r="AT87" i="3"/>
  <c r="AS87" i="3"/>
  <c r="AR87" i="3"/>
  <c r="AT84" i="3"/>
  <c r="AS84" i="3"/>
  <c r="AR84" i="3"/>
  <c r="AT83" i="3"/>
  <c r="AS83" i="3"/>
  <c r="AR83" i="3"/>
  <c r="AT82" i="3"/>
  <c r="AS82" i="3"/>
  <c r="AR82" i="3"/>
  <c r="AT81" i="3"/>
  <c r="AS81" i="3"/>
  <c r="AR81" i="3"/>
  <c r="AT80" i="3"/>
  <c r="AS80" i="3"/>
  <c r="AR80" i="3"/>
  <c r="AT77" i="3"/>
  <c r="AS77" i="3"/>
  <c r="AR77" i="3"/>
  <c r="AT76" i="3"/>
  <c r="AS76" i="3"/>
  <c r="AR76" i="3"/>
  <c r="AT75" i="3"/>
  <c r="AS75" i="3"/>
  <c r="AR75" i="3"/>
  <c r="AT74" i="3"/>
  <c r="AS74" i="3"/>
  <c r="AR74" i="3"/>
  <c r="AT73" i="3"/>
  <c r="AS73" i="3"/>
  <c r="AR73" i="3"/>
  <c r="AT70" i="3"/>
  <c r="AS70" i="3"/>
  <c r="AR70" i="3"/>
  <c r="AT69" i="3"/>
  <c r="AS69" i="3"/>
  <c r="AR69" i="3"/>
  <c r="AT68" i="3"/>
  <c r="AS68" i="3"/>
  <c r="AR68" i="3"/>
  <c r="AT67" i="3"/>
  <c r="AS67" i="3"/>
  <c r="AR67" i="3"/>
  <c r="AT66" i="3"/>
  <c r="AS66" i="3"/>
  <c r="AR66" i="3"/>
  <c r="AT63" i="3"/>
  <c r="AS63" i="3"/>
  <c r="AR63" i="3"/>
  <c r="AT62" i="3"/>
  <c r="AS62" i="3"/>
  <c r="AR62" i="3"/>
  <c r="AT61" i="3"/>
  <c r="AS61" i="3"/>
  <c r="AR61" i="3"/>
  <c r="AT60" i="3"/>
  <c r="AS60" i="3"/>
  <c r="AR60" i="3"/>
  <c r="AT59" i="3"/>
  <c r="AS59" i="3"/>
  <c r="AR59" i="3"/>
  <c r="AT56" i="3"/>
  <c r="AS56" i="3"/>
  <c r="AR56" i="3"/>
  <c r="AT55" i="3"/>
  <c r="AS55" i="3"/>
  <c r="AR55" i="3"/>
  <c r="AT54" i="3"/>
  <c r="AS54" i="3"/>
  <c r="AR54" i="3"/>
  <c r="AT53" i="3"/>
  <c r="AS53" i="3"/>
  <c r="AR53" i="3"/>
  <c r="AT52" i="3"/>
  <c r="AS52" i="3"/>
  <c r="AR52" i="3"/>
  <c r="AT49" i="3"/>
  <c r="AS49" i="3"/>
  <c r="AR49" i="3"/>
  <c r="AT48" i="3"/>
  <c r="AS48" i="3"/>
  <c r="AR48" i="3"/>
  <c r="AT47" i="3"/>
  <c r="AS47" i="3"/>
  <c r="AR47" i="3"/>
  <c r="AT46" i="3"/>
  <c r="AS46" i="3"/>
  <c r="AR46" i="3"/>
  <c r="AT45" i="3"/>
  <c r="AS45" i="3"/>
  <c r="AR45" i="3"/>
  <c r="AT42" i="3"/>
  <c r="AS42" i="3"/>
  <c r="AR42" i="3"/>
  <c r="AT41" i="3"/>
  <c r="AS41" i="3"/>
  <c r="AR41" i="3"/>
  <c r="AT40" i="3"/>
  <c r="AS40" i="3"/>
  <c r="AR40" i="3"/>
  <c r="AT39" i="3"/>
  <c r="AS39" i="3"/>
  <c r="AR39" i="3"/>
  <c r="AT38" i="3"/>
  <c r="AS38" i="3"/>
  <c r="AR38" i="3"/>
  <c r="AT35" i="3"/>
  <c r="AS35" i="3"/>
  <c r="AR35" i="3"/>
  <c r="AT34" i="3"/>
  <c r="AS34" i="3"/>
  <c r="AR34" i="3"/>
  <c r="AT33" i="3"/>
  <c r="AS33" i="3"/>
  <c r="AR33" i="3"/>
  <c r="AT32" i="3"/>
  <c r="AS32" i="3"/>
  <c r="AR32" i="3"/>
  <c r="AT31" i="3"/>
  <c r="AS31" i="3"/>
  <c r="AR31" i="3"/>
  <c r="AT28" i="3"/>
  <c r="AS28" i="3"/>
  <c r="AR28" i="3"/>
  <c r="AT27" i="3"/>
  <c r="AS27" i="3"/>
  <c r="AR27" i="3"/>
  <c r="AT26" i="3"/>
  <c r="AS26" i="3"/>
  <c r="AR26" i="3"/>
  <c r="AT25" i="3"/>
  <c r="AS25" i="3"/>
  <c r="AR25" i="3"/>
  <c r="AT24" i="3"/>
  <c r="AS24" i="3"/>
  <c r="AR24" i="3"/>
  <c r="AT21" i="3"/>
  <c r="AS21" i="3"/>
  <c r="AR21" i="3"/>
  <c r="AT20" i="3"/>
  <c r="AS20" i="3"/>
  <c r="AR20" i="3"/>
  <c r="AT19" i="3"/>
  <c r="AS19" i="3"/>
  <c r="AR19" i="3"/>
  <c r="AT18" i="3"/>
  <c r="AS18" i="3"/>
  <c r="AR18" i="3"/>
  <c r="AT17" i="3"/>
  <c r="AS17" i="3"/>
  <c r="AR17" i="3"/>
  <c r="AT14" i="3"/>
  <c r="AS14" i="3"/>
  <c r="AR14" i="3"/>
  <c r="AT13" i="3"/>
  <c r="AS13" i="3"/>
  <c r="AR13" i="3"/>
  <c r="AT12" i="3"/>
  <c r="AS12" i="3"/>
  <c r="AR12" i="3"/>
  <c r="AT11" i="3"/>
  <c r="AS11" i="3"/>
  <c r="AR11" i="3"/>
  <c r="AT10" i="3"/>
  <c r="AS10" i="3"/>
  <c r="X141" i="3"/>
  <c r="W141" i="3"/>
  <c r="V141" i="3"/>
  <c r="X134" i="3"/>
  <c r="W134" i="3"/>
  <c r="V134" i="3"/>
  <c r="X127" i="3"/>
  <c r="W127" i="3"/>
  <c r="V127" i="3"/>
  <c r="X113" i="3"/>
  <c r="V113" i="3"/>
  <c r="X106" i="3"/>
  <c r="V106" i="3"/>
  <c r="X119" i="3"/>
  <c r="W119" i="3"/>
  <c r="V98" i="3"/>
  <c r="V119" i="3" s="1"/>
  <c r="W118" i="3"/>
  <c r="V97" i="3"/>
  <c r="V96" i="3"/>
  <c r="V117" i="3" s="1"/>
  <c r="X116" i="3"/>
  <c r="W116" i="3"/>
  <c r="V95" i="3"/>
  <c r="X115" i="3"/>
  <c r="W115" i="3"/>
  <c r="V94" i="3"/>
  <c r="V115" i="3" s="1"/>
  <c r="V92" i="3"/>
  <c r="V85" i="3"/>
  <c r="V78" i="3"/>
  <c r="V71" i="3"/>
  <c r="AT64" i="3"/>
  <c r="AS64" i="3"/>
  <c r="V64" i="3"/>
  <c r="AR64" i="3" s="1"/>
  <c r="AT57" i="3"/>
  <c r="AS57" i="3"/>
  <c r="V57" i="3"/>
  <c r="AR57" i="3" s="1"/>
  <c r="AT50" i="3"/>
  <c r="AS50" i="3"/>
  <c r="V50" i="3"/>
  <c r="AR50" i="3" s="1"/>
  <c r="AT43" i="3"/>
  <c r="AS43" i="3"/>
  <c r="V43" i="3"/>
  <c r="AR43" i="3" s="1"/>
  <c r="AT36" i="3"/>
  <c r="AS36" i="3"/>
  <c r="V36" i="3"/>
  <c r="AR36" i="3" s="1"/>
  <c r="AT29" i="3"/>
  <c r="AS29" i="3"/>
  <c r="V29" i="3"/>
  <c r="AR29" i="3" s="1"/>
  <c r="AT22" i="3"/>
  <c r="AS22" i="3"/>
  <c r="V22" i="3"/>
  <c r="AR22" i="3" s="1"/>
  <c r="V15" i="3"/>
  <c r="AT140" i="2"/>
  <c r="AS140" i="2"/>
  <c r="AR140" i="2"/>
  <c r="AT139" i="2"/>
  <c r="AS139" i="2"/>
  <c r="AR139" i="2"/>
  <c r="AT138" i="2"/>
  <c r="AS138" i="2"/>
  <c r="AR138" i="2"/>
  <c r="AT137" i="2"/>
  <c r="AS137" i="2"/>
  <c r="AR137" i="2"/>
  <c r="AT136" i="2"/>
  <c r="AS136" i="2"/>
  <c r="AR136" i="2"/>
  <c r="AT133" i="2"/>
  <c r="AS133" i="2"/>
  <c r="AR133" i="2"/>
  <c r="AT132" i="2"/>
  <c r="AS132" i="2"/>
  <c r="AR132" i="2"/>
  <c r="AT131" i="2"/>
  <c r="AS131" i="2"/>
  <c r="AR131" i="2"/>
  <c r="AT130" i="2"/>
  <c r="AS130" i="2"/>
  <c r="AR130" i="2"/>
  <c r="AT129" i="2"/>
  <c r="AS129" i="2"/>
  <c r="AR129" i="2"/>
  <c r="AT126" i="2"/>
  <c r="AS126" i="2"/>
  <c r="AR126" i="2"/>
  <c r="AT125" i="2"/>
  <c r="AS125" i="2"/>
  <c r="AR125" i="2"/>
  <c r="AT124" i="2"/>
  <c r="AS124" i="2"/>
  <c r="AR124" i="2"/>
  <c r="AT123" i="2"/>
  <c r="AS123" i="2"/>
  <c r="AR123" i="2"/>
  <c r="AT122" i="2"/>
  <c r="AS122" i="2"/>
  <c r="AR122" i="2"/>
  <c r="AT112" i="2"/>
  <c r="AS112" i="2"/>
  <c r="AR112" i="2"/>
  <c r="AT111" i="2"/>
  <c r="AS111" i="2"/>
  <c r="AR111" i="2"/>
  <c r="AT110" i="2"/>
  <c r="AS110" i="2"/>
  <c r="AR110" i="2"/>
  <c r="AT109" i="2"/>
  <c r="AS109" i="2"/>
  <c r="AR109" i="2"/>
  <c r="AT108" i="2"/>
  <c r="AS108" i="2"/>
  <c r="AR108" i="2"/>
  <c r="AT105" i="2"/>
  <c r="AS105" i="2"/>
  <c r="AR105" i="2"/>
  <c r="AT104" i="2"/>
  <c r="AS104" i="2"/>
  <c r="AR104" i="2"/>
  <c r="AT103" i="2"/>
  <c r="AS103" i="2"/>
  <c r="AR103" i="2"/>
  <c r="AT102" i="2"/>
  <c r="AS102" i="2"/>
  <c r="AR102" i="2"/>
  <c r="AT101" i="2"/>
  <c r="AS101" i="2"/>
  <c r="AR101" i="2"/>
  <c r="AT91" i="2"/>
  <c r="AS91" i="2"/>
  <c r="AR91" i="2"/>
  <c r="AT90" i="2"/>
  <c r="AS90" i="2"/>
  <c r="AR90" i="2"/>
  <c r="AT89" i="2"/>
  <c r="AS89" i="2"/>
  <c r="AR89" i="2"/>
  <c r="AT88" i="2"/>
  <c r="AS88" i="2"/>
  <c r="AR88" i="2"/>
  <c r="AT87" i="2"/>
  <c r="AS87" i="2"/>
  <c r="AR87" i="2"/>
  <c r="AT84" i="2"/>
  <c r="AS84" i="2"/>
  <c r="AR84" i="2"/>
  <c r="AT83" i="2"/>
  <c r="AS83" i="2"/>
  <c r="AR83" i="2"/>
  <c r="AT82" i="2"/>
  <c r="AS82" i="2"/>
  <c r="AR82" i="2"/>
  <c r="AT81" i="2"/>
  <c r="AS81" i="2"/>
  <c r="AR81" i="2"/>
  <c r="AT80" i="2"/>
  <c r="AS80" i="2"/>
  <c r="AR80" i="2"/>
  <c r="AT77" i="2"/>
  <c r="AS77" i="2"/>
  <c r="AR77" i="2"/>
  <c r="AT76" i="2"/>
  <c r="AS76" i="2"/>
  <c r="AR76" i="2"/>
  <c r="AT75" i="2"/>
  <c r="AS75" i="2"/>
  <c r="AR75" i="2"/>
  <c r="AT74" i="2"/>
  <c r="AS74" i="2"/>
  <c r="AR74" i="2"/>
  <c r="AT73" i="2"/>
  <c r="AS73" i="2"/>
  <c r="AR73" i="2"/>
  <c r="AT70" i="2"/>
  <c r="AS70" i="2"/>
  <c r="AR70" i="2"/>
  <c r="AT69" i="2"/>
  <c r="AS69" i="2"/>
  <c r="AR69" i="2"/>
  <c r="AT68" i="2"/>
  <c r="AS68" i="2"/>
  <c r="AR68" i="2"/>
  <c r="AT67" i="2"/>
  <c r="AS67" i="2"/>
  <c r="AR67" i="2"/>
  <c r="AT66" i="2"/>
  <c r="AS66" i="2"/>
  <c r="AR66" i="2"/>
  <c r="AT63" i="2"/>
  <c r="AS63" i="2"/>
  <c r="AR63" i="2"/>
  <c r="AT62" i="2"/>
  <c r="AS62" i="2"/>
  <c r="AR62" i="2"/>
  <c r="AT61" i="2"/>
  <c r="AS61" i="2"/>
  <c r="AR61" i="2"/>
  <c r="AT60" i="2"/>
  <c r="AS60" i="2"/>
  <c r="AR60" i="2"/>
  <c r="AT59" i="2"/>
  <c r="AS59" i="2"/>
  <c r="AR59" i="2"/>
  <c r="AT56" i="2"/>
  <c r="AS56" i="2"/>
  <c r="AR56" i="2"/>
  <c r="AT55" i="2"/>
  <c r="AS55" i="2"/>
  <c r="AR55" i="2"/>
  <c r="AT54" i="2"/>
  <c r="AS54" i="2"/>
  <c r="AR54" i="2"/>
  <c r="AT53" i="2"/>
  <c r="AS53" i="2"/>
  <c r="AR53" i="2"/>
  <c r="AT52" i="2"/>
  <c r="AS52" i="2"/>
  <c r="AR52" i="2"/>
  <c r="AT49" i="2"/>
  <c r="AS49" i="2"/>
  <c r="AR49" i="2"/>
  <c r="AT48" i="2"/>
  <c r="AS48" i="2"/>
  <c r="AR48" i="2"/>
  <c r="AT47" i="2"/>
  <c r="AS47" i="2"/>
  <c r="AR47" i="2"/>
  <c r="AT46" i="2"/>
  <c r="AS46" i="2"/>
  <c r="AR46" i="2"/>
  <c r="AT45" i="2"/>
  <c r="AS45" i="2"/>
  <c r="AR45" i="2"/>
  <c r="AT42" i="2"/>
  <c r="AS42" i="2"/>
  <c r="AR42" i="2"/>
  <c r="AT41" i="2"/>
  <c r="AS41" i="2"/>
  <c r="AR41" i="2"/>
  <c r="AT40" i="2"/>
  <c r="AS40" i="2"/>
  <c r="AR40" i="2"/>
  <c r="AT39" i="2"/>
  <c r="AS39" i="2"/>
  <c r="AR39" i="2"/>
  <c r="AT38" i="2"/>
  <c r="AS38" i="2"/>
  <c r="AR38" i="2"/>
  <c r="AT35" i="2"/>
  <c r="AS35" i="2"/>
  <c r="AR35" i="2"/>
  <c r="AT34" i="2"/>
  <c r="AS34" i="2"/>
  <c r="AR34" i="2"/>
  <c r="AT33" i="2"/>
  <c r="AS33" i="2"/>
  <c r="AR33" i="2"/>
  <c r="AT32" i="2"/>
  <c r="AS32" i="2"/>
  <c r="AR32" i="2"/>
  <c r="AT31" i="2"/>
  <c r="AS31" i="2"/>
  <c r="AR31" i="2"/>
  <c r="AT28" i="2"/>
  <c r="AS28" i="2"/>
  <c r="AR28" i="2"/>
  <c r="AT27" i="2"/>
  <c r="AS27" i="2"/>
  <c r="AR27" i="2"/>
  <c r="AT26" i="2"/>
  <c r="AS26" i="2"/>
  <c r="AR26" i="2"/>
  <c r="AT25" i="2"/>
  <c r="AS25" i="2"/>
  <c r="AR25" i="2"/>
  <c r="AT24" i="2"/>
  <c r="AS24" i="2"/>
  <c r="AR24" i="2"/>
  <c r="AT21" i="2"/>
  <c r="AS21" i="2"/>
  <c r="AR21" i="2"/>
  <c r="AT20" i="2"/>
  <c r="AS20" i="2"/>
  <c r="AR20" i="2"/>
  <c r="AT19" i="2"/>
  <c r="AS19" i="2"/>
  <c r="AR19" i="2"/>
  <c r="AT18" i="2"/>
  <c r="AS18" i="2"/>
  <c r="AR18" i="2"/>
  <c r="AT17" i="2"/>
  <c r="AS17" i="2"/>
  <c r="AR17" i="2"/>
  <c r="AT14" i="2"/>
  <c r="AS14" i="2"/>
  <c r="AR14" i="2"/>
  <c r="AT13" i="2"/>
  <c r="AS13" i="2"/>
  <c r="AR13" i="2"/>
  <c r="AT12" i="2"/>
  <c r="AS12" i="2"/>
  <c r="AR12" i="2"/>
  <c r="AT11" i="2"/>
  <c r="AS11" i="2"/>
  <c r="AR11" i="2"/>
  <c r="AT10" i="2"/>
  <c r="AS10" i="2"/>
  <c r="AR10" i="2"/>
  <c r="V141" i="2"/>
  <c r="X134" i="2"/>
  <c r="W134" i="2"/>
  <c r="V134" i="2"/>
  <c r="V127" i="2"/>
  <c r="X119" i="2"/>
  <c r="V98" i="2"/>
  <c r="X118" i="2"/>
  <c r="V97" i="2"/>
  <c r="V118" i="2" s="1"/>
  <c r="X117" i="2"/>
  <c r="W117" i="2"/>
  <c r="V96" i="2"/>
  <c r="X116" i="2"/>
  <c r="W116" i="2"/>
  <c r="V95" i="2"/>
  <c r="W115" i="2"/>
  <c r="V94" i="2"/>
  <c r="V115" i="2" s="1"/>
  <c r="X113" i="2"/>
  <c r="V113" i="2"/>
  <c r="X106" i="2"/>
  <c r="V106" i="2"/>
  <c r="V92" i="2"/>
  <c r="V85" i="2"/>
  <c r="V78" i="2"/>
  <c r="V71" i="2"/>
  <c r="AT64" i="2"/>
  <c r="V64" i="2"/>
  <c r="AR64" i="2" s="1"/>
  <c r="AT57" i="2"/>
  <c r="V57" i="2"/>
  <c r="AR57" i="2" s="1"/>
  <c r="AT50" i="2"/>
  <c r="V50" i="2"/>
  <c r="AR50" i="2" s="1"/>
  <c r="AT43" i="2"/>
  <c r="V43" i="2"/>
  <c r="AR43" i="2" s="1"/>
  <c r="AT36" i="2"/>
  <c r="V36" i="2"/>
  <c r="AR36" i="2" s="1"/>
  <c r="AT29" i="2"/>
  <c r="V29" i="2"/>
  <c r="AR29" i="2" s="1"/>
  <c r="AT22" i="2"/>
  <c r="V22" i="2"/>
  <c r="AR22" i="2" s="1"/>
  <c r="V15" i="2"/>
  <c r="AS64" i="2" l="1"/>
  <c r="AS29" i="2"/>
  <c r="AS50" i="2"/>
  <c r="AS22" i="2"/>
  <c r="AS36" i="2"/>
  <c r="AS43" i="2"/>
  <c r="AS57" i="2"/>
  <c r="AS141" i="2"/>
  <c r="AS78" i="2"/>
  <c r="V118" i="3"/>
  <c r="W118" i="2"/>
  <c r="V119" i="2"/>
  <c r="AT106" i="2"/>
  <c r="X118" i="3"/>
  <c r="AR15" i="3"/>
  <c r="AS78" i="3"/>
  <c r="AT85" i="3"/>
  <c r="AR127" i="3"/>
  <c r="AS134" i="3"/>
  <c r="AS92" i="2"/>
  <c r="AT78" i="3"/>
  <c r="AR127" i="2"/>
  <c r="AT127" i="2"/>
  <c r="V116" i="3"/>
  <c r="AS127" i="2"/>
  <c r="V117" i="2"/>
  <c r="AS113" i="2"/>
  <c r="AR134" i="2"/>
  <c r="W117" i="3"/>
  <c r="AR85" i="3"/>
  <c r="AT106" i="3"/>
  <c r="AT127" i="3"/>
  <c r="AR141" i="2"/>
  <c r="X117" i="3"/>
  <c r="AT92" i="3"/>
  <c r="AS92" i="3"/>
  <c r="AR106" i="3"/>
  <c r="AS113" i="3"/>
  <c r="AS106" i="2"/>
  <c r="V99" i="3"/>
  <c r="AS85" i="3"/>
  <c r="AT134" i="3"/>
  <c r="V99" i="2"/>
  <c r="W119" i="2"/>
  <c r="AR78" i="2"/>
  <c r="AR92" i="2"/>
  <c r="AR113" i="3"/>
  <c r="AR134" i="3"/>
  <c r="V116" i="2"/>
  <c r="AR15" i="2"/>
  <c r="AR85" i="2"/>
  <c r="AR106" i="2"/>
  <c r="AS134" i="2"/>
  <c r="AS15" i="3"/>
  <c r="AS15" i="2"/>
  <c r="AS85" i="2"/>
  <c r="AT92" i="2"/>
  <c r="AR113" i="2"/>
  <c r="AT15" i="3"/>
  <c r="AR78" i="3"/>
  <c r="AR92" i="3"/>
  <c r="AS106" i="3"/>
  <c r="AT113" i="3"/>
  <c r="AS127" i="3"/>
  <c r="AT78" i="2"/>
  <c r="AT141" i="2"/>
  <c r="AT15" i="2"/>
  <c r="AT134" i="2"/>
  <c r="AT113" i="2"/>
  <c r="AT85" i="2"/>
  <c r="X115" i="2"/>
  <c r="U94" i="2"/>
  <c r="U95" i="2"/>
  <c r="U96" i="2"/>
  <c r="U97" i="2"/>
  <c r="U98" i="2"/>
  <c r="W120" i="3" l="1"/>
  <c r="V120" i="3"/>
  <c r="W120" i="2"/>
  <c r="X120" i="3"/>
  <c r="V120" i="2"/>
  <c r="X120" i="2"/>
  <c r="AQ108" i="3"/>
  <c r="AQ108" i="2"/>
  <c r="AQ109" i="2"/>
  <c r="AQ110" i="2"/>
  <c r="AQ111" i="2"/>
  <c r="AQ112" i="2"/>
  <c r="AQ101" i="2"/>
  <c r="AQ102" i="2"/>
  <c r="AQ103" i="2"/>
  <c r="AQ104" i="2"/>
  <c r="AQ105" i="2"/>
  <c r="AQ109" i="3"/>
  <c r="AQ110" i="3"/>
  <c r="AQ111" i="3"/>
  <c r="AQ112" i="3"/>
  <c r="AO101" i="3"/>
  <c r="AO102" i="3"/>
  <c r="AO103" i="3"/>
  <c r="AO104" i="3"/>
  <c r="AO105" i="3"/>
  <c r="AQ101" i="3"/>
  <c r="AQ102" i="3"/>
  <c r="AQ103" i="3"/>
  <c r="AQ104" i="3"/>
  <c r="AQ105" i="3"/>
  <c r="AP101" i="3"/>
  <c r="AO106" i="3" l="1"/>
  <c r="AQ113" i="2"/>
  <c r="AQ106" i="2"/>
  <c r="AQ106" i="3"/>
  <c r="AQ113" i="3"/>
  <c r="AQ122" i="3" l="1"/>
  <c r="AQ123" i="3"/>
  <c r="AQ124" i="3"/>
  <c r="AQ125" i="3"/>
  <c r="AQ126" i="3"/>
  <c r="AQ129" i="3"/>
  <c r="AQ130" i="3"/>
  <c r="AQ131" i="3"/>
  <c r="AQ132" i="3"/>
  <c r="AQ133" i="3"/>
  <c r="AQ138" i="3"/>
  <c r="AQ139" i="3"/>
  <c r="AQ140" i="3"/>
  <c r="AP45" i="3"/>
  <c r="AQ45" i="3"/>
  <c r="AP46" i="3"/>
  <c r="AQ46" i="3"/>
  <c r="AP47" i="3"/>
  <c r="AQ47" i="3"/>
  <c r="AP48" i="3"/>
  <c r="AQ48" i="3"/>
  <c r="AP49" i="3"/>
  <c r="AQ49" i="3"/>
  <c r="AP52" i="3"/>
  <c r="AQ52" i="3"/>
  <c r="AP53" i="3"/>
  <c r="AQ53" i="3"/>
  <c r="AP54" i="3"/>
  <c r="AQ54" i="3"/>
  <c r="AP55" i="3"/>
  <c r="AQ55" i="3"/>
  <c r="AP56" i="3"/>
  <c r="AQ56" i="3"/>
  <c r="AP59" i="3"/>
  <c r="AQ59" i="3"/>
  <c r="AP60" i="3"/>
  <c r="AQ60" i="3"/>
  <c r="AP61" i="3"/>
  <c r="AQ61" i="3"/>
  <c r="AP62" i="3"/>
  <c r="AQ62" i="3"/>
  <c r="AP63" i="3"/>
  <c r="AQ63" i="3"/>
  <c r="AP66" i="3"/>
  <c r="AQ66" i="3"/>
  <c r="AP67" i="3"/>
  <c r="AQ67" i="3"/>
  <c r="AP68" i="3"/>
  <c r="AQ68" i="3"/>
  <c r="AP69" i="3"/>
  <c r="AQ69" i="3"/>
  <c r="AP70" i="3"/>
  <c r="AQ70" i="3"/>
  <c r="AP17" i="3"/>
  <c r="AQ17" i="3"/>
  <c r="AP18" i="3"/>
  <c r="AQ18" i="3"/>
  <c r="AP19" i="3"/>
  <c r="AQ19" i="3"/>
  <c r="AP20" i="3"/>
  <c r="AQ20" i="3"/>
  <c r="AP21" i="3"/>
  <c r="AQ21" i="3"/>
  <c r="AP24" i="3"/>
  <c r="AQ24" i="3"/>
  <c r="AP25" i="3"/>
  <c r="AQ25" i="3"/>
  <c r="AP26" i="3"/>
  <c r="AQ26" i="3"/>
  <c r="AP27" i="3"/>
  <c r="AQ27" i="3"/>
  <c r="AP28" i="3"/>
  <c r="AQ28" i="3"/>
  <c r="AP31" i="3"/>
  <c r="AQ31" i="3"/>
  <c r="AP32" i="3"/>
  <c r="AQ32" i="3"/>
  <c r="AP33" i="3"/>
  <c r="AQ33" i="3"/>
  <c r="AP34" i="3"/>
  <c r="AQ34" i="3"/>
  <c r="AP35" i="3"/>
  <c r="AQ35" i="3"/>
  <c r="AP38" i="3"/>
  <c r="AQ38" i="3"/>
  <c r="AP39" i="3"/>
  <c r="AQ39" i="3"/>
  <c r="AP40" i="3"/>
  <c r="AQ40" i="3"/>
  <c r="AP41" i="3"/>
  <c r="AQ41" i="3"/>
  <c r="AP42" i="3"/>
  <c r="AQ42" i="3"/>
  <c r="AQ122" i="2"/>
  <c r="AQ123" i="2"/>
  <c r="AQ124" i="2"/>
  <c r="AQ125" i="2"/>
  <c r="AQ126" i="2"/>
  <c r="AQ129" i="2"/>
  <c r="AQ130" i="2"/>
  <c r="AQ131" i="2"/>
  <c r="AQ132" i="2"/>
  <c r="AQ133" i="2"/>
  <c r="AQ136" i="2"/>
  <c r="AQ137" i="2"/>
  <c r="AQ138" i="2"/>
  <c r="AQ139" i="2"/>
  <c r="AQ140" i="2"/>
  <c r="AQ45" i="2"/>
  <c r="AQ46" i="2"/>
  <c r="AQ47" i="2"/>
  <c r="AQ48" i="2"/>
  <c r="AQ49" i="2"/>
  <c r="AQ52" i="2"/>
  <c r="AQ53" i="2"/>
  <c r="AQ54" i="2"/>
  <c r="AQ55" i="2"/>
  <c r="AQ56" i="2"/>
  <c r="AQ59" i="2"/>
  <c r="AQ60" i="2"/>
  <c r="AQ61" i="2"/>
  <c r="AQ62" i="2"/>
  <c r="AQ63" i="2"/>
  <c r="AQ66" i="2"/>
  <c r="AQ67" i="2"/>
  <c r="AQ68" i="2"/>
  <c r="AQ69" i="2"/>
  <c r="AQ70" i="2"/>
  <c r="AQ17" i="2"/>
  <c r="AQ18" i="2"/>
  <c r="AQ19" i="2"/>
  <c r="AQ20" i="2"/>
  <c r="AQ21" i="2"/>
  <c r="AQ24" i="2"/>
  <c r="AQ25" i="2"/>
  <c r="AQ26" i="2"/>
  <c r="AQ27" i="2"/>
  <c r="AQ28" i="2"/>
  <c r="AQ31" i="2"/>
  <c r="AQ32" i="2"/>
  <c r="AQ33" i="2"/>
  <c r="AQ34" i="2"/>
  <c r="AQ35" i="2"/>
  <c r="AQ38" i="2"/>
  <c r="AQ39" i="2"/>
  <c r="AQ40" i="2"/>
  <c r="AQ41" i="2"/>
  <c r="AQ42" i="2"/>
  <c r="AQ127" i="3" l="1"/>
  <c r="AQ127" i="2"/>
  <c r="AQ141" i="2"/>
  <c r="AQ134" i="3"/>
  <c r="AQ134" i="2"/>
  <c r="AP70" i="2"/>
  <c r="AP69" i="2"/>
  <c r="AP68" i="2"/>
  <c r="AP67" i="2"/>
  <c r="AP66" i="2"/>
  <c r="AP63" i="2"/>
  <c r="AP62" i="2"/>
  <c r="AP61" i="2"/>
  <c r="AP60" i="2"/>
  <c r="AP59" i="2"/>
  <c r="AP56" i="2"/>
  <c r="AP55" i="2"/>
  <c r="AP54" i="2"/>
  <c r="AP53" i="2"/>
  <c r="AP52" i="2"/>
  <c r="AP49" i="2"/>
  <c r="AP48" i="2"/>
  <c r="AP47" i="2"/>
  <c r="AP46" i="2"/>
  <c r="AP45" i="2"/>
  <c r="AP42" i="2"/>
  <c r="AP41" i="2"/>
  <c r="AP40" i="2"/>
  <c r="AP39" i="2"/>
  <c r="AP38" i="2"/>
  <c r="AP35" i="2"/>
  <c r="AP34" i="2"/>
  <c r="AP33" i="2"/>
  <c r="AP32" i="2"/>
  <c r="AP31" i="2"/>
  <c r="AP28" i="2"/>
  <c r="AP27" i="2"/>
  <c r="AP26" i="2"/>
  <c r="AP25" i="2"/>
  <c r="AP24" i="2"/>
  <c r="AP21" i="2"/>
  <c r="AP20" i="2"/>
  <c r="AP19" i="2"/>
  <c r="AP18" i="2"/>
  <c r="AP17" i="2"/>
  <c r="AO17" i="3" l="1"/>
  <c r="AO18" i="3"/>
  <c r="AO19" i="3"/>
  <c r="AO20" i="3"/>
  <c r="AO21" i="3"/>
  <c r="AO24" i="3"/>
  <c r="AO25" i="3"/>
  <c r="AO26" i="3"/>
  <c r="AO27" i="3"/>
  <c r="AO28" i="3"/>
  <c r="AO31" i="3"/>
  <c r="AO32" i="3"/>
  <c r="AO33" i="3"/>
  <c r="AO34" i="3"/>
  <c r="AO35" i="3"/>
  <c r="AO38" i="3"/>
  <c r="AO39" i="3"/>
  <c r="AO40" i="3"/>
  <c r="AO41" i="3"/>
  <c r="AO42" i="3"/>
  <c r="AO45" i="3"/>
  <c r="AO46" i="3"/>
  <c r="AO47" i="3"/>
  <c r="AO48" i="3"/>
  <c r="AO49" i="3"/>
  <c r="AO52" i="3"/>
  <c r="AO53" i="3"/>
  <c r="AO54" i="3"/>
  <c r="AO55" i="3"/>
  <c r="AO56" i="3"/>
  <c r="AO59" i="3"/>
  <c r="AO60" i="3"/>
  <c r="AO61" i="3"/>
  <c r="AO62" i="3"/>
  <c r="AO63" i="3"/>
  <c r="AO66" i="3"/>
  <c r="AO67" i="3"/>
  <c r="AO68" i="3"/>
  <c r="AO69" i="3"/>
  <c r="AO70" i="3"/>
  <c r="AO17" i="2"/>
  <c r="AO18" i="2"/>
  <c r="AO19" i="2"/>
  <c r="AO20" i="2"/>
  <c r="AO21" i="2"/>
  <c r="AO24" i="2"/>
  <c r="AO25" i="2"/>
  <c r="AO26" i="2"/>
  <c r="AO27" i="2"/>
  <c r="AO28" i="2"/>
  <c r="AO31" i="2"/>
  <c r="AO32" i="2"/>
  <c r="AO33" i="2"/>
  <c r="AO34" i="2"/>
  <c r="AO35" i="2"/>
  <c r="AO38" i="2"/>
  <c r="AO39" i="2"/>
  <c r="AO40" i="2"/>
  <c r="AO41" i="2"/>
  <c r="AO42" i="2"/>
  <c r="AO45" i="2"/>
  <c r="AO46" i="2"/>
  <c r="AO47" i="2"/>
  <c r="AO48" i="2"/>
  <c r="AO49" i="2"/>
  <c r="AO52" i="2"/>
  <c r="AO53" i="2"/>
  <c r="AO54" i="2"/>
  <c r="AO55" i="2"/>
  <c r="AO56" i="2"/>
  <c r="AO59" i="2"/>
  <c r="AO60" i="2"/>
  <c r="AO61" i="2"/>
  <c r="AO62" i="2"/>
  <c r="AO63" i="2"/>
  <c r="AO66" i="2"/>
  <c r="AO67" i="2"/>
  <c r="AO68" i="2"/>
  <c r="AO69" i="2"/>
  <c r="AO70" i="2"/>
  <c r="AK42" i="2" l="1"/>
  <c r="AK41" i="2"/>
  <c r="AK40" i="2"/>
  <c r="AK39" i="2"/>
  <c r="AK38" i="2"/>
  <c r="AK35" i="2"/>
  <c r="AK34" i="2"/>
  <c r="AK33" i="2"/>
  <c r="AK32" i="2"/>
  <c r="AK31" i="2"/>
  <c r="AK28" i="2"/>
  <c r="AK27" i="2"/>
  <c r="AK26" i="2"/>
  <c r="AK25" i="2"/>
  <c r="AK24" i="2"/>
  <c r="AK21" i="2"/>
  <c r="AK20" i="2"/>
  <c r="AK19" i="2"/>
  <c r="AK18" i="2"/>
  <c r="AK17" i="2"/>
  <c r="AK70" i="3"/>
  <c r="AK69" i="3"/>
  <c r="AK68" i="3"/>
  <c r="AK67" i="3"/>
  <c r="AK66" i="3"/>
  <c r="AK63" i="3"/>
  <c r="AK62" i="3"/>
  <c r="AK61" i="3"/>
  <c r="AK60" i="3"/>
  <c r="AK59" i="3"/>
  <c r="AK56" i="3"/>
  <c r="AK55" i="3"/>
  <c r="AK54" i="3"/>
  <c r="AK53" i="3"/>
  <c r="AK52" i="3"/>
  <c r="AK49" i="3"/>
  <c r="AK48" i="3"/>
  <c r="AK47" i="3"/>
  <c r="AK46" i="3"/>
  <c r="AK45" i="3"/>
  <c r="AK42" i="3"/>
  <c r="AK41" i="3"/>
  <c r="AK40" i="3"/>
  <c r="AK39" i="3"/>
  <c r="AK38" i="3"/>
  <c r="AK35" i="3"/>
  <c r="AK34" i="3"/>
  <c r="AK33" i="3"/>
  <c r="AK32" i="3"/>
  <c r="AK31" i="3"/>
  <c r="AK28" i="3"/>
  <c r="AK27" i="3"/>
  <c r="AK26" i="3"/>
  <c r="AK25" i="3"/>
  <c r="AK24" i="3"/>
  <c r="AK21" i="3"/>
  <c r="AK20" i="3"/>
  <c r="AK19" i="3"/>
  <c r="AK18" i="3"/>
  <c r="AK17" i="3"/>
  <c r="O71" i="3"/>
  <c r="O64" i="3"/>
  <c r="AK64" i="3" s="1"/>
  <c r="O57" i="3"/>
  <c r="AK57" i="3" s="1"/>
  <c r="O50" i="3"/>
  <c r="AK50" i="3" s="1"/>
  <c r="O43" i="3"/>
  <c r="AK43" i="3" s="1"/>
  <c r="O36" i="3"/>
  <c r="AK36" i="3" s="1"/>
  <c r="O29" i="3"/>
  <c r="AK29" i="3" s="1"/>
  <c r="O22" i="3"/>
  <c r="AK22" i="3" s="1"/>
  <c r="AK70" i="2"/>
  <c r="AK69" i="2"/>
  <c r="AK68" i="2"/>
  <c r="AK67" i="2"/>
  <c r="AK66" i="2"/>
  <c r="AK63" i="2"/>
  <c r="AK62" i="2"/>
  <c r="AK61" i="2"/>
  <c r="AK60" i="2"/>
  <c r="AK59" i="2"/>
  <c r="AK56" i="2"/>
  <c r="AK55" i="2"/>
  <c r="AK54" i="2"/>
  <c r="AK53" i="2"/>
  <c r="AK52" i="2"/>
  <c r="AK49" i="2"/>
  <c r="AK48" i="2"/>
  <c r="AK47" i="2"/>
  <c r="AK46" i="2"/>
  <c r="AK45" i="2"/>
  <c r="O71" i="2"/>
  <c r="AW71" i="2" s="1"/>
  <c r="O64" i="2"/>
  <c r="AW64" i="2" s="1"/>
  <c r="O57" i="2"/>
  <c r="AW57" i="2" s="1"/>
  <c r="O50" i="2"/>
  <c r="AW50" i="2" s="1"/>
  <c r="O43" i="2"/>
  <c r="O36" i="2"/>
  <c r="O29" i="2"/>
  <c r="O22" i="2"/>
  <c r="AK36" i="2" l="1"/>
  <c r="AW36" i="2"/>
  <c r="AK22" i="2"/>
  <c r="AW22" i="2"/>
  <c r="AK43" i="2"/>
  <c r="AW43" i="2"/>
  <c r="AK29" i="2"/>
  <c r="AW29" i="2"/>
  <c r="AN17" i="2"/>
  <c r="AN18" i="2"/>
  <c r="AN19" i="2"/>
  <c r="AN20" i="2"/>
  <c r="AN21" i="2"/>
  <c r="AN24" i="2"/>
  <c r="AN25" i="2"/>
  <c r="AN26" i="2"/>
  <c r="AN27" i="2"/>
  <c r="AN28" i="2"/>
  <c r="AN31" i="2"/>
  <c r="AN32" i="2"/>
  <c r="AN33" i="2"/>
  <c r="AN34" i="2"/>
  <c r="AN35" i="2"/>
  <c r="AN38" i="2"/>
  <c r="AN39" i="2"/>
  <c r="AN40" i="2"/>
  <c r="AN41" i="2"/>
  <c r="AN42" i="2"/>
  <c r="AN45" i="2"/>
  <c r="AN46" i="2"/>
  <c r="AN47" i="2"/>
  <c r="AN48" i="2"/>
  <c r="AN49" i="2"/>
  <c r="AN52" i="2"/>
  <c r="AN53" i="2"/>
  <c r="AN54" i="2"/>
  <c r="AN55" i="2"/>
  <c r="AN56" i="2"/>
  <c r="AN59" i="2"/>
  <c r="AN60" i="2"/>
  <c r="AN61" i="2"/>
  <c r="AN62" i="2"/>
  <c r="AN63" i="2"/>
  <c r="AN66" i="2"/>
  <c r="AN67" i="2"/>
  <c r="AN68" i="2"/>
  <c r="AN69" i="2"/>
  <c r="AN70" i="2"/>
  <c r="AN45" i="3"/>
  <c r="AN46" i="3"/>
  <c r="AN47" i="3"/>
  <c r="AN48" i="3"/>
  <c r="AN49" i="3"/>
  <c r="AN52" i="3"/>
  <c r="AN53" i="3"/>
  <c r="AN54" i="3"/>
  <c r="AN55" i="3"/>
  <c r="AN56" i="3"/>
  <c r="AN59" i="3"/>
  <c r="AN60" i="3"/>
  <c r="AN61" i="3"/>
  <c r="AN62" i="3"/>
  <c r="AN63" i="3"/>
  <c r="AN66" i="3"/>
  <c r="AN67" i="3"/>
  <c r="AN68" i="3"/>
  <c r="AN69" i="3"/>
  <c r="AN70" i="3"/>
  <c r="AN38" i="3"/>
  <c r="AN39" i="3"/>
  <c r="AN40" i="3"/>
  <c r="AN41" i="3"/>
  <c r="AN42" i="3"/>
  <c r="AN31" i="3"/>
  <c r="AN32" i="3"/>
  <c r="AN33" i="3"/>
  <c r="AN34" i="3"/>
  <c r="AN35" i="3"/>
  <c r="AN24" i="3"/>
  <c r="AN25" i="3"/>
  <c r="AN26" i="3"/>
  <c r="AN27" i="3"/>
  <c r="AN28" i="3"/>
  <c r="AN17" i="3"/>
  <c r="AN18" i="3"/>
  <c r="AN19" i="3"/>
  <c r="AN20" i="3"/>
  <c r="AN21" i="3"/>
  <c r="Q71" i="2" l="1"/>
  <c r="Q64" i="2"/>
  <c r="Q57" i="2"/>
  <c r="Q50" i="2"/>
  <c r="Q43" i="2"/>
  <c r="Q36" i="2"/>
  <c r="Q29" i="2"/>
  <c r="Q22" i="2"/>
  <c r="AM136" i="2" l="1"/>
  <c r="AM45" i="2"/>
  <c r="AM46" i="2"/>
  <c r="AM47" i="2"/>
  <c r="AM48" i="2"/>
  <c r="AM49" i="2"/>
  <c r="AM52" i="2"/>
  <c r="AM53" i="2"/>
  <c r="AM54" i="2"/>
  <c r="AM55" i="2"/>
  <c r="AM56" i="2"/>
  <c r="AM59" i="2"/>
  <c r="AM60" i="2"/>
  <c r="AM61" i="2"/>
  <c r="AM62" i="2"/>
  <c r="AM63" i="2"/>
  <c r="AM66" i="2"/>
  <c r="AM67" i="2"/>
  <c r="AM68" i="2"/>
  <c r="AM69" i="2"/>
  <c r="AM70" i="2"/>
  <c r="AM17" i="2"/>
  <c r="AM18" i="2"/>
  <c r="AM19" i="2"/>
  <c r="AM20" i="2"/>
  <c r="AM21" i="2"/>
  <c r="AM24" i="2"/>
  <c r="AM25" i="2"/>
  <c r="AM26" i="2"/>
  <c r="AM27" i="2"/>
  <c r="AM28" i="2"/>
  <c r="AM31" i="2"/>
  <c r="AM32" i="2"/>
  <c r="AM33" i="2"/>
  <c r="AM34" i="2"/>
  <c r="AM35" i="2"/>
  <c r="AM38" i="2"/>
  <c r="AM39" i="2"/>
  <c r="AM40" i="2"/>
  <c r="AM41" i="2"/>
  <c r="AM42" i="2"/>
  <c r="AM66" i="3"/>
  <c r="AM67" i="3"/>
  <c r="AM68" i="3"/>
  <c r="AM69" i="3"/>
  <c r="AM70" i="3"/>
  <c r="AM59" i="3"/>
  <c r="AM60" i="3"/>
  <c r="AM61" i="3"/>
  <c r="AM62" i="3"/>
  <c r="AM63" i="3"/>
  <c r="AM52" i="3"/>
  <c r="AM53" i="3"/>
  <c r="AM54" i="3"/>
  <c r="AM55" i="3"/>
  <c r="AM56" i="3"/>
  <c r="AM45" i="3"/>
  <c r="AM46" i="3"/>
  <c r="AM47" i="3"/>
  <c r="AM48" i="3"/>
  <c r="AM49" i="3"/>
  <c r="AM38" i="3"/>
  <c r="AM39" i="3"/>
  <c r="AM40" i="3"/>
  <c r="AM41" i="3"/>
  <c r="AM42" i="3"/>
  <c r="AM31" i="3"/>
  <c r="AM32" i="3"/>
  <c r="AM33" i="3"/>
  <c r="AM34" i="3"/>
  <c r="AM35" i="3"/>
  <c r="AM24" i="3"/>
  <c r="AM25" i="3"/>
  <c r="AM26" i="3"/>
  <c r="AM27" i="3"/>
  <c r="AM28" i="3"/>
  <c r="AM17" i="3"/>
  <c r="AM18" i="3"/>
  <c r="AM19" i="3"/>
  <c r="AM20" i="3"/>
  <c r="AM21" i="3"/>
  <c r="Q71" i="3" l="1"/>
  <c r="P136" i="3" l="1"/>
  <c r="P137" i="3" l="1"/>
  <c r="AP140" i="3" l="1"/>
  <c r="AO140" i="3"/>
  <c r="AN140" i="3"/>
  <c r="AM140" i="3"/>
  <c r="AL140" i="3"/>
  <c r="AP139" i="3"/>
  <c r="AO139" i="3"/>
  <c r="AN139" i="3"/>
  <c r="AM139" i="3"/>
  <c r="AL139" i="3"/>
  <c r="AP138" i="3"/>
  <c r="AO138" i="3"/>
  <c r="AN138" i="3"/>
  <c r="AM138" i="3"/>
  <c r="AL138" i="3"/>
  <c r="AP133" i="3"/>
  <c r="AO133" i="3"/>
  <c r="AN133" i="3"/>
  <c r="AM133" i="3"/>
  <c r="AL133" i="3"/>
  <c r="AP132" i="3"/>
  <c r="AO132" i="3"/>
  <c r="AN132" i="3"/>
  <c r="AM132" i="3"/>
  <c r="AL132" i="3"/>
  <c r="AP131" i="3"/>
  <c r="AO131" i="3"/>
  <c r="AN131" i="3"/>
  <c r="AM131" i="3"/>
  <c r="AL131" i="3"/>
  <c r="AP130" i="3"/>
  <c r="AO130" i="3"/>
  <c r="AN130" i="3"/>
  <c r="AM130" i="3"/>
  <c r="AL130" i="3"/>
  <c r="AP129" i="3"/>
  <c r="AO129" i="3"/>
  <c r="AN129" i="3"/>
  <c r="AM129" i="3"/>
  <c r="AL129" i="3"/>
  <c r="AP126" i="3"/>
  <c r="AO126" i="3"/>
  <c r="AN126" i="3"/>
  <c r="AM126" i="3"/>
  <c r="AL126" i="3"/>
  <c r="AP125" i="3"/>
  <c r="AO125" i="3"/>
  <c r="AN125" i="3"/>
  <c r="AM125" i="3"/>
  <c r="AL125" i="3"/>
  <c r="AP124" i="3"/>
  <c r="AO124" i="3"/>
  <c r="AN124" i="3"/>
  <c r="AM124" i="3"/>
  <c r="AL124" i="3"/>
  <c r="AP123" i="3"/>
  <c r="AO123" i="3"/>
  <c r="AN123" i="3"/>
  <c r="AM123" i="3"/>
  <c r="AL123" i="3"/>
  <c r="AP122" i="3"/>
  <c r="AO122" i="3"/>
  <c r="AN122" i="3"/>
  <c r="AM122" i="3"/>
  <c r="AL122" i="3"/>
  <c r="AP112" i="3"/>
  <c r="AO112" i="3"/>
  <c r="AN112" i="3"/>
  <c r="AM112" i="3"/>
  <c r="AL112" i="3"/>
  <c r="AP111" i="3"/>
  <c r="AO111" i="3"/>
  <c r="AN111" i="3"/>
  <c r="AM111" i="3"/>
  <c r="AL111" i="3"/>
  <c r="AP110" i="3"/>
  <c r="AO110" i="3"/>
  <c r="AN110" i="3"/>
  <c r="AM110" i="3"/>
  <c r="AL110" i="3"/>
  <c r="AP109" i="3"/>
  <c r="AO109" i="3"/>
  <c r="AN109" i="3"/>
  <c r="AM109" i="3"/>
  <c r="AL109" i="3"/>
  <c r="AP108" i="3"/>
  <c r="AO108" i="3"/>
  <c r="AN108" i="3"/>
  <c r="AM108" i="3"/>
  <c r="AL108" i="3"/>
  <c r="AP105" i="3"/>
  <c r="AN105" i="3"/>
  <c r="AM105" i="3"/>
  <c r="AL105" i="3"/>
  <c r="AP104" i="3"/>
  <c r="AN104" i="3"/>
  <c r="AM104" i="3"/>
  <c r="AL104" i="3"/>
  <c r="AP103" i="3"/>
  <c r="AN103" i="3"/>
  <c r="AM103" i="3"/>
  <c r="AL103" i="3"/>
  <c r="AP102" i="3"/>
  <c r="AN102" i="3"/>
  <c r="AM102" i="3"/>
  <c r="AL102" i="3"/>
  <c r="AN101" i="3"/>
  <c r="AM101" i="3"/>
  <c r="AL101" i="3"/>
  <c r="AQ91" i="3"/>
  <c r="AP91" i="3"/>
  <c r="AO91" i="3"/>
  <c r="AN91" i="3"/>
  <c r="AM91" i="3"/>
  <c r="AL91" i="3"/>
  <c r="AQ90" i="3"/>
  <c r="AP90" i="3"/>
  <c r="AO90" i="3"/>
  <c r="AN90" i="3"/>
  <c r="AM90" i="3"/>
  <c r="AL90" i="3"/>
  <c r="AQ89" i="3"/>
  <c r="AP89" i="3"/>
  <c r="AO89" i="3"/>
  <c r="AN89" i="3"/>
  <c r="AM89" i="3"/>
  <c r="AL89" i="3"/>
  <c r="AQ88" i="3"/>
  <c r="AP88" i="3"/>
  <c r="AO88" i="3"/>
  <c r="AN88" i="3"/>
  <c r="AM88" i="3"/>
  <c r="AL88" i="3"/>
  <c r="AQ87" i="3"/>
  <c r="AP87" i="3"/>
  <c r="AO87" i="3"/>
  <c r="AN87" i="3"/>
  <c r="AM87" i="3"/>
  <c r="AL87" i="3"/>
  <c r="AQ84" i="3"/>
  <c r="AP84" i="3"/>
  <c r="AO84" i="3"/>
  <c r="AN84" i="3"/>
  <c r="AM84" i="3"/>
  <c r="AQ83" i="3"/>
  <c r="AP83" i="3"/>
  <c r="AO83" i="3"/>
  <c r="AN83" i="3"/>
  <c r="AM83" i="3"/>
  <c r="AL83" i="3"/>
  <c r="AQ82" i="3"/>
  <c r="AP82" i="3"/>
  <c r="AO82" i="3"/>
  <c r="AN82" i="3"/>
  <c r="AM82" i="3"/>
  <c r="AL82" i="3"/>
  <c r="AQ81" i="3"/>
  <c r="AP81" i="3"/>
  <c r="AO81" i="3"/>
  <c r="AN81" i="3"/>
  <c r="AM81" i="3"/>
  <c r="AQ80" i="3"/>
  <c r="AP80" i="3"/>
  <c r="AO80" i="3"/>
  <c r="AN80" i="3"/>
  <c r="AM80" i="3"/>
  <c r="AQ77" i="3"/>
  <c r="AP77" i="3"/>
  <c r="AO77" i="3"/>
  <c r="AN77" i="3"/>
  <c r="AM77" i="3"/>
  <c r="AQ76" i="3"/>
  <c r="AP76" i="3"/>
  <c r="AO76" i="3"/>
  <c r="AN76" i="3"/>
  <c r="AM76" i="3"/>
  <c r="AL76" i="3"/>
  <c r="AQ75" i="3"/>
  <c r="AP75" i="3"/>
  <c r="AO75" i="3"/>
  <c r="AN75" i="3"/>
  <c r="AM75" i="3"/>
  <c r="AL75" i="3"/>
  <c r="AQ74" i="3"/>
  <c r="AP74" i="3"/>
  <c r="AO74" i="3"/>
  <c r="AN74" i="3"/>
  <c r="AM74" i="3"/>
  <c r="AQ73" i="3"/>
  <c r="AP73" i="3"/>
  <c r="AO73" i="3"/>
  <c r="AN73" i="3"/>
  <c r="AM73" i="3"/>
  <c r="AL70" i="3"/>
  <c r="AL69" i="3"/>
  <c r="AL68" i="3"/>
  <c r="AL67" i="3"/>
  <c r="AL66" i="3"/>
  <c r="AL63" i="3"/>
  <c r="AL62" i="3"/>
  <c r="AL61" i="3"/>
  <c r="AL60" i="3"/>
  <c r="AL59" i="3"/>
  <c r="AL56" i="3"/>
  <c r="AL55" i="3"/>
  <c r="AL54" i="3"/>
  <c r="AL53" i="3"/>
  <c r="AL52" i="3"/>
  <c r="AL49" i="3"/>
  <c r="AL48" i="3"/>
  <c r="AL47" i="3"/>
  <c r="AL46" i="3"/>
  <c r="AL45" i="3"/>
  <c r="AL42" i="3"/>
  <c r="AL41" i="3"/>
  <c r="AL40" i="3"/>
  <c r="AL39" i="3"/>
  <c r="AL38" i="3"/>
  <c r="AL35" i="3"/>
  <c r="AL34" i="3"/>
  <c r="AL33" i="3"/>
  <c r="AL32" i="3"/>
  <c r="AL31" i="3"/>
  <c r="AL28" i="3"/>
  <c r="AL27" i="3"/>
  <c r="AL26" i="3"/>
  <c r="AL25" i="3"/>
  <c r="AL24" i="3"/>
  <c r="AL21" i="3"/>
  <c r="AL20" i="3"/>
  <c r="AL19" i="3"/>
  <c r="AL18" i="3"/>
  <c r="AL17" i="3"/>
  <c r="AQ14" i="3"/>
  <c r="AP14" i="3"/>
  <c r="AO14" i="3"/>
  <c r="AN14" i="3"/>
  <c r="AM14" i="3"/>
  <c r="AQ13" i="3"/>
  <c r="AP13" i="3"/>
  <c r="AO13" i="3"/>
  <c r="AN13" i="3"/>
  <c r="AM13" i="3"/>
  <c r="AL13" i="3"/>
  <c r="AQ12" i="3"/>
  <c r="AP12" i="3"/>
  <c r="AO12" i="3"/>
  <c r="AN12" i="3"/>
  <c r="AM12" i="3"/>
  <c r="AL12" i="3"/>
  <c r="AQ11" i="3"/>
  <c r="AP11" i="3"/>
  <c r="AO11" i="3"/>
  <c r="AN11" i="3"/>
  <c r="AM11" i="3"/>
  <c r="AL11" i="3"/>
  <c r="AQ10" i="3"/>
  <c r="AP10" i="3"/>
  <c r="AO10" i="3"/>
  <c r="AN10" i="3"/>
  <c r="AM10" i="3"/>
  <c r="AL10" i="3"/>
  <c r="AP140" i="2"/>
  <c r="AO140" i="2"/>
  <c r="AN140" i="2"/>
  <c r="AP139" i="2"/>
  <c r="AO139" i="2"/>
  <c r="AN139" i="2"/>
  <c r="AP138" i="2"/>
  <c r="AO138" i="2"/>
  <c r="AN138" i="2"/>
  <c r="AP137" i="2"/>
  <c r="AO137" i="2"/>
  <c r="AN137" i="2"/>
  <c r="AP136" i="2"/>
  <c r="AO136" i="2"/>
  <c r="AN136" i="2"/>
  <c r="AM140" i="2"/>
  <c r="AM139" i="2"/>
  <c r="AM138" i="2"/>
  <c r="AM137" i="2"/>
  <c r="AP133" i="2"/>
  <c r="AO133" i="2"/>
  <c r="AN133" i="2"/>
  <c r="AP132" i="2"/>
  <c r="AO132" i="2"/>
  <c r="AN132" i="2"/>
  <c r="AP131" i="2"/>
  <c r="AO131" i="2"/>
  <c r="AN131" i="2"/>
  <c r="AP130" i="2"/>
  <c r="AO130" i="2"/>
  <c r="AN130" i="2"/>
  <c r="AP129" i="2"/>
  <c r="AO129" i="2"/>
  <c r="AN129" i="2"/>
  <c r="AM133" i="2"/>
  <c r="AM132" i="2"/>
  <c r="AM131" i="2"/>
  <c r="AM130" i="2"/>
  <c r="AM129" i="2"/>
  <c r="AP126" i="2"/>
  <c r="AO126" i="2"/>
  <c r="AN126" i="2"/>
  <c r="AP125" i="2"/>
  <c r="AO125" i="2"/>
  <c r="AN125" i="2"/>
  <c r="AP124" i="2"/>
  <c r="AO124" i="2"/>
  <c r="AN124" i="2"/>
  <c r="AP123" i="2"/>
  <c r="AO123" i="2"/>
  <c r="AN123" i="2"/>
  <c r="AP122" i="2"/>
  <c r="AO122" i="2"/>
  <c r="AN122" i="2"/>
  <c r="AM126" i="2"/>
  <c r="AM125" i="2"/>
  <c r="AM124" i="2"/>
  <c r="AM123" i="2"/>
  <c r="AM122" i="2"/>
  <c r="AP112" i="2"/>
  <c r="AO112" i="2"/>
  <c r="AN112" i="2"/>
  <c r="AM112" i="2"/>
  <c r="AP111" i="2"/>
  <c r="AO111" i="2"/>
  <c r="AN111" i="2"/>
  <c r="AM111" i="2"/>
  <c r="AP110" i="2"/>
  <c r="AO110" i="2"/>
  <c r="AN110" i="2"/>
  <c r="AM110" i="2"/>
  <c r="AP109" i="2"/>
  <c r="AO109" i="2"/>
  <c r="AN109" i="2"/>
  <c r="AM109" i="2"/>
  <c r="AP108" i="2"/>
  <c r="AO108" i="2"/>
  <c r="AN108" i="2"/>
  <c r="AM108" i="2"/>
  <c r="AP105" i="2"/>
  <c r="AO105" i="2"/>
  <c r="AN105" i="2"/>
  <c r="AM105" i="2"/>
  <c r="AP104" i="2"/>
  <c r="AO104" i="2"/>
  <c r="AN104" i="2"/>
  <c r="AM104" i="2"/>
  <c r="AP103" i="2"/>
  <c r="AO103" i="2"/>
  <c r="AN103" i="2"/>
  <c r="AM103" i="2"/>
  <c r="AP102" i="2"/>
  <c r="AO102" i="2"/>
  <c r="AN102" i="2"/>
  <c r="AM102" i="2"/>
  <c r="AP101" i="2"/>
  <c r="AO101" i="2"/>
  <c r="AN101" i="2"/>
  <c r="AM101" i="2"/>
  <c r="AQ91" i="2"/>
  <c r="AP91" i="2"/>
  <c r="AO91" i="2"/>
  <c r="AN91" i="2"/>
  <c r="AQ90" i="2"/>
  <c r="AP90" i="2"/>
  <c r="AO90" i="2"/>
  <c r="AN90" i="2"/>
  <c r="AQ89" i="2"/>
  <c r="AP89" i="2"/>
  <c r="AO89" i="2"/>
  <c r="AN89" i="2"/>
  <c r="AQ88" i="2"/>
  <c r="AP88" i="2"/>
  <c r="AO88" i="2"/>
  <c r="AN88" i="2"/>
  <c r="AQ87" i="2"/>
  <c r="AP87" i="2"/>
  <c r="AO87" i="2"/>
  <c r="AN87" i="2"/>
  <c r="AM91" i="2"/>
  <c r="AM90" i="2"/>
  <c r="AM89" i="2"/>
  <c r="AM88" i="2"/>
  <c r="AM87" i="2"/>
  <c r="AQ84" i="2"/>
  <c r="AP84" i="2"/>
  <c r="AO84" i="2"/>
  <c r="AN84" i="2"/>
  <c r="AQ83" i="2"/>
  <c r="AP83" i="2"/>
  <c r="AO83" i="2"/>
  <c r="AN83" i="2"/>
  <c r="AQ82" i="2"/>
  <c r="AP82" i="2"/>
  <c r="AO82" i="2"/>
  <c r="AN82" i="2"/>
  <c r="AQ81" i="2"/>
  <c r="AP81" i="2"/>
  <c r="AO81" i="2"/>
  <c r="AN81" i="2"/>
  <c r="AQ80" i="2"/>
  <c r="AP80" i="2"/>
  <c r="AO80" i="2"/>
  <c r="AN80" i="2"/>
  <c r="AM84" i="2"/>
  <c r="AM83" i="2"/>
  <c r="AM82" i="2"/>
  <c r="AM81" i="2"/>
  <c r="AM80" i="2"/>
  <c r="AQ77" i="2"/>
  <c r="AP77" i="2"/>
  <c r="AO77" i="2"/>
  <c r="AN77" i="2"/>
  <c r="AQ76" i="2"/>
  <c r="AP76" i="2"/>
  <c r="AO76" i="2"/>
  <c r="AN76" i="2"/>
  <c r="AQ75" i="2"/>
  <c r="AP75" i="2"/>
  <c r="AO75" i="2"/>
  <c r="AN75" i="2"/>
  <c r="AQ74" i="2"/>
  <c r="AP74" i="2"/>
  <c r="AO74" i="2"/>
  <c r="AN74" i="2"/>
  <c r="AQ73" i="2"/>
  <c r="AP73" i="2"/>
  <c r="AO73" i="2"/>
  <c r="AN73" i="2"/>
  <c r="AM77" i="2"/>
  <c r="AM76" i="2"/>
  <c r="AM75" i="2"/>
  <c r="AM74" i="2"/>
  <c r="AM73" i="2"/>
  <c r="AQ14" i="2"/>
  <c r="AP14" i="2"/>
  <c r="AO14" i="2"/>
  <c r="AN14" i="2"/>
  <c r="AQ13" i="2"/>
  <c r="AP13" i="2"/>
  <c r="AO13" i="2"/>
  <c r="AN13" i="2"/>
  <c r="AQ12" i="2"/>
  <c r="AP12" i="2"/>
  <c r="AO12" i="2"/>
  <c r="AN12" i="2"/>
  <c r="AQ11" i="2"/>
  <c r="AP11" i="2"/>
  <c r="AO11" i="2"/>
  <c r="AN11" i="2"/>
  <c r="AQ10" i="2"/>
  <c r="AP10" i="2"/>
  <c r="AO10" i="2"/>
  <c r="AN10" i="2"/>
  <c r="AM14" i="2"/>
  <c r="AM13" i="2"/>
  <c r="AM12" i="2"/>
  <c r="AM11" i="2"/>
  <c r="AM10" i="2"/>
  <c r="AL70" i="2"/>
  <c r="AL69" i="2"/>
  <c r="AL68" i="2"/>
  <c r="AL67" i="2"/>
  <c r="AL66" i="2"/>
  <c r="AL63" i="2"/>
  <c r="AL62" i="2"/>
  <c r="AL61" i="2"/>
  <c r="AL60" i="2"/>
  <c r="AL59" i="2"/>
  <c r="AL56" i="2"/>
  <c r="AL55" i="2"/>
  <c r="AL54" i="2"/>
  <c r="AL53" i="2"/>
  <c r="AL52" i="2"/>
  <c r="AL49" i="2"/>
  <c r="AL48" i="2"/>
  <c r="AL47" i="2"/>
  <c r="AL46" i="2"/>
  <c r="AL45" i="2"/>
  <c r="AL42" i="2"/>
  <c r="AL41" i="2"/>
  <c r="AL40" i="2"/>
  <c r="AL39" i="2"/>
  <c r="AL38" i="2"/>
  <c r="AL35" i="2"/>
  <c r="AL34" i="2"/>
  <c r="AL33" i="2"/>
  <c r="AL32" i="2"/>
  <c r="AL31" i="2"/>
  <c r="AL28" i="2"/>
  <c r="AL27" i="2"/>
  <c r="AL26" i="2"/>
  <c r="AL25" i="2"/>
  <c r="AL24" i="2"/>
  <c r="AL18" i="2"/>
  <c r="AL19" i="2"/>
  <c r="AL20" i="2"/>
  <c r="AL21" i="2"/>
  <c r="AL17" i="2"/>
  <c r="AN134" i="3" l="1"/>
  <c r="AO127" i="3"/>
  <c r="AQ92" i="3"/>
  <c r="AQ78" i="3"/>
  <c r="AN85" i="3"/>
  <c r="AN106" i="3"/>
  <c r="AN92" i="3"/>
  <c r="AM127" i="3"/>
  <c r="AM92" i="3"/>
  <c r="AM78" i="3"/>
  <c r="AN15" i="3"/>
  <c r="AN78" i="3"/>
  <c r="AP106" i="3"/>
  <c r="AN127" i="3"/>
  <c r="AO78" i="3"/>
  <c r="AO92" i="3"/>
  <c r="AM113" i="3"/>
  <c r="AM106" i="3"/>
  <c r="AM113" i="2"/>
  <c r="AP78" i="3"/>
  <c r="AL92" i="3"/>
  <c r="AP92" i="3"/>
  <c r="AO113" i="3"/>
  <c r="AL127" i="3"/>
  <c r="AP127" i="3"/>
  <c r="AO113" i="2"/>
  <c r="AN113" i="2"/>
  <c r="AM15" i="3"/>
  <c r="AQ15" i="3"/>
  <c r="AO15" i="3"/>
  <c r="AM85" i="3"/>
  <c r="AQ85" i="3"/>
  <c r="AO85" i="3"/>
  <c r="AN113" i="3"/>
  <c r="AL113" i="3"/>
  <c r="AP113" i="3"/>
  <c r="AM134" i="3"/>
  <c r="AO134" i="3"/>
  <c r="AP113" i="2"/>
  <c r="AP15" i="3"/>
  <c r="AP85" i="3"/>
  <c r="AL134" i="3"/>
  <c r="AP134" i="3"/>
  <c r="AL106" i="3"/>
  <c r="P67" i="2" l="1"/>
  <c r="AX67" i="2" s="1"/>
  <c r="P68" i="2"/>
  <c r="AX68" i="2" s="1"/>
  <c r="P69" i="2"/>
  <c r="AX69" i="2" s="1"/>
  <c r="P70" i="2"/>
  <c r="AX70" i="2" s="1"/>
  <c r="P66" i="2"/>
  <c r="AX66" i="2" s="1"/>
  <c r="P67" i="3"/>
  <c r="P68" i="3"/>
  <c r="P69" i="3"/>
  <c r="P70" i="3"/>
  <c r="P66" i="3"/>
  <c r="C134" i="2" l="1"/>
  <c r="D134" i="2"/>
  <c r="E134" i="2"/>
  <c r="F134" i="2"/>
  <c r="G134" i="2"/>
  <c r="H134" i="2"/>
  <c r="I134" i="2"/>
  <c r="J134" i="2"/>
  <c r="K134" i="2"/>
  <c r="L134" i="2"/>
  <c r="M134" i="2"/>
  <c r="N134" i="2"/>
  <c r="O134" i="2"/>
  <c r="N137" i="3" l="1"/>
  <c r="N136" i="3"/>
  <c r="M137" i="3"/>
  <c r="M136" i="3"/>
  <c r="L137" i="3"/>
  <c r="AT137" i="3" s="1"/>
  <c r="L136" i="3"/>
  <c r="AT136" i="3" s="1"/>
  <c r="AT141" i="3" s="1"/>
  <c r="K137" i="3"/>
  <c r="AS137" i="3" s="1"/>
  <c r="K136" i="3"/>
  <c r="AS136" i="3" s="1"/>
  <c r="J137" i="3"/>
  <c r="AR137" i="3" s="1"/>
  <c r="J136" i="3"/>
  <c r="AR136" i="3" s="1"/>
  <c r="I137" i="3"/>
  <c r="AQ137" i="3" s="1"/>
  <c r="I136" i="3"/>
  <c r="AQ136" i="3" s="1"/>
  <c r="H137" i="3"/>
  <c r="AP137" i="3" s="1"/>
  <c r="H136" i="3"/>
  <c r="AP136" i="3" s="1"/>
  <c r="AP141" i="3" s="1"/>
  <c r="G137" i="3"/>
  <c r="AO137" i="3" s="1"/>
  <c r="G136" i="3"/>
  <c r="AO136" i="3" s="1"/>
  <c r="F137" i="3"/>
  <c r="AN137" i="3" s="1"/>
  <c r="F136" i="3"/>
  <c r="AN136" i="3" s="1"/>
  <c r="E137" i="3"/>
  <c r="AM137" i="3" s="1"/>
  <c r="E136" i="3"/>
  <c r="AM136" i="3" s="1"/>
  <c r="D137" i="3"/>
  <c r="AL137" i="3" s="1"/>
  <c r="D136" i="3"/>
  <c r="AL136" i="3" s="1"/>
  <c r="C137" i="3"/>
  <c r="C136" i="3"/>
  <c r="O141" i="3"/>
  <c r="AS141" i="3" l="1"/>
  <c r="AR141" i="3"/>
  <c r="AQ141" i="3"/>
  <c r="AO141" i="3"/>
  <c r="AN141" i="3"/>
  <c r="AM141" i="3"/>
  <c r="AL141" i="3"/>
  <c r="D14" i="2"/>
  <c r="D12" i="2"/>
  <c r="D84" i="3"/>
  <c r="AL84" i="3" s="1"/>
  <c r="D81" i="3"/>
  <c r="AL81" i="3" s="1"/>
  <c r="D80" i="3"/>
  <c r="AL80" i="3" s="1"/>
  <c r="D77" i="3"/>
  <c r="AL77" i="3" s="1"/>
  <c r="D74" i="3"/>
  <c r="AL74" i="3" s="1"/>
  <c r="D73" i="3"/>
  <c r="AL73" i="3" s="1"/>
  <c r="D14" i="3"/>
  <c r="AL14" i="3" s="1"/>
  <c r="AL15" i="3" s="1"/>
  <c r="AL85" i="3" l="1"/>
  <c r="AL78" i="3"/>
  <c r="D85" i="3"/>
  <c r="AK64" i="2"/>
  <c r="AK57" i="2"/>
  <c r="AK50" i="2"/>
  <c r="N71" i="3" l="1"/>
  <c r="F71" i="3" l="1"/>
  <c r="G71" i="3"/>
  <c r="H71" i="3"/>
  <c r="I71" i="3"/>
  <c r="J71" i="3"/>
  <c r="AR71" i="3" s="1"/>
  <c r="K71" i="3"/>
  <c r="AS71" i="3" s="1"/>
  <c r="L71" i="3"/>
  <c r="AT71" i="3" s="1"/>
  <c r="M71" i="3"/>
  <c r="E71" i="3" l="1"/>
  <c r="AM71" i="3" s="1"/>
  <c r="D71" i="3" l="1"/>
  <c r="C71" i="3"/>
  <c r="AK71" i="3" s="1"/>
  <c r="E71" i="2"/>
  <c r="F71" i="2"/>
  <c r="G71" i="2"/>
  <c r="H71" i="2"/>
  <c r="I71" i="2"/>
  <c r="J71" i="2"/>
  <c r="AR71" i="2" s="1"/>
  <c r="K71" i="2"/>
  <c r="AS71" i="2" s="1"/>
  <c r="L71" i="2"/>
  <c r="AT71" i="2" s="1"/>
  <c r="M71" i="2"/>
  <c r="AU71" i="2" s="1"/>
  <c r="N71" i="2"/>
  <c r="AV71" i="2" s="1"/>
  <c r="D71" i="2" l="1"/>
  <c r="C71" i="2" l="1"/>
  <c r="AK71" i="2" s="1"/>
  <c r="C89" i="2" l="1"/>
  <c r="C88" i="2"/>
  <c r="C87" i="2"/>
  <c r="C75" i="2"/>
  <c r="C74" i="2"/>
  <c r="C73" i="2"/>
  <c r="C14" i="2"/>
  <c r="C81" i="3"/>
  <c r="C80" i="3"/>
  <c r="C84" i="3"/>
  <c r="C77" i="3"/>
  <c r="C74" i="3"/>
  <c r="C73" i="3"/>
  <c r="C14" i="3"/>
  <c r="C85" i="3" l="1"/>
  <c r="U141" i="3"/>
  <c r="T141" i="3"/>
  <c r="S141" i="3"/>
  <c r="R141" i="3"/>
  <c r="Q141" i="3"/>
  <c r="P141" i="3"/>
  <c r="N141" i="3"/>
  <c r="M141" i="3"/>
  <c r="L141" i="3"/>
  <c r="K141" i="3"/>
  <c r="J141" i="3"/>
  <c r="I141" i="3"/>
  <c r="H141" i="3"/>
  <c r="G141" i="3"/>
  <c r="F141" i="3"/>
  <c r="E141" i="3"/>
  <c r="D141" i="3"/>
  <c r="C141" i="3"/>
  <c r="AK140" i="3"/>
  <c r="AK139" i="3"/>
  <c r="AK138" i="3"/>
  <c r="AK137" i="3"/>
  <c r="AK136" i="3"/>
  <c r="U134" i="3"/>
  <c r="T134" i="3"/>
  <c r="S134" i="3"/>
  <c r="R134" i="3"/>
  <c r="Q134" i="3"/>
  <c r="P134" i="3"/>
  <c r="O134" i="3"/>
  <c r="N134" i="3"/>
  <c r="M134" i="3"/>
  <c r="L134" i="3"/>
  <c r="K134" i="3"/>
  <c r="J134" i="3"/>
  <c r="I134" i="3"/>
  <c r="H134" i="3"/>
  <c r="G134" i="3"/>
  <c r="F134" i="3"/>
  <c r="E134" i="3"/>
  <c r="D134" i="3"/>
  <c r="C134" i="3"/>
  <c r="AK133" i="3"/>
  <c r="AK132" i="3"/>
  <c r="AK131" i="3"/>
  <c r="AK130" i="3"/>
  <c r="AK129" i="3"/>
  <c r="U127" i="3"/>
  <c r="T127" i="3"/>
  <c r="S127" i="3"/>
  <c r="R127" i="3"/>
  <c r="Q127" i="3"/>
  <c r="P127" i="3"/>
  <c r="O127" i="3"/>
  <c r="N127" i="3"/>
  <c r="M127" i="3"/>
  <c r="L127" i="3"/>
  <c r="K127" i="3"/>
  <c r="J127" i="3"/>
  <c r="I127" i="3"/>
  <c r="H127" i="3"/>
  <c r="G127" i="3"/>
  <c r="F127" i="3"/>
  <c r="E127" i="3"/>
  <c r="D127" i="3"/>
  <c r="C127" i="3"/>
  <c r="AK126" i="3"/>
  <c r="AK125" i="3"/>
  <c r="AK124" i="3"/>
  <c r="AK123" i="3"/>
  <c r="AK122" i="3"/>
  <c r="U113" i="3"/>
  <c r="T113" i="3"/>
  <c r="S113" i="3"/>
  <c r="R113" i="3"/>
  <c r="Q113" i="3"/>
  <c r="P113" i="3"/>
  <c r="O113" i="3"/>
  <c r="N113" i="3"/>
  <c r="M113" i="3"/>
  <c r="L113" i="3"/>
  <c r="K113" i="3"/>
  <c r="J113" i="3"/>
  <c r="I113" i="3"/>
  <c r="H113" i="3"/>
  <c r="G113" i="3"/>
  <c r="F113" i="3"/>
  <c r="E113" i="3"/>
  <c r="D113" i="3"/>
  <c r="C113" i="3"/>
  <c r="AK112" i="3"/>
  <c r="AK111" i="3"/>
  <c r="AK110" i="3"/>
  <c r="AK109" i="3"/>
  <c r="AK108" i="3"/>
  <c r="U106" i="3"/>
  <c r="T106" i="3"/>
  <c r="S106" i="3"/>
  <c r="R106" i="3"/>
  <c r="Q106" i="3"/>
  <c r="P106" i="3"/>
  <c r="O106" i="3"/>
  <c r="N106" i="3"/>
  <c r="M106" i="3"/>
  <c r="L106" i="3"/>
  <c r="K106" i="3"/>
  <c r="J106" i="3"/>
  <c r="I106" i="3"/>
  <c r="H106" i="3"/>
  <c r="G106" i="3"/>
  <c r="F106" i="3"/>
  <c r="E106" i="3"/>
  <c r="D106" i="3"/>
  <c r="C106" i="3"/>
  <c r="AK105" i="3"/>
  <c r="AK104" i="3"/>
  <c r="AK103" i="3"/>
  <c r="AK102" i="3"/>
  <c r="AK101" i="3"/>
  <c r="U98" i="3"/>
  <c r="S98" i="3"/>
  <c r="Q98" i="3"/>
  <c r="P98" i="3"/>
  <c r="O98" i="3"/>
  <c r="O119" i="3" s="1"/>
  <c r="N98" i="3"/>
  <c r="N119" i="3" s="1"/>
  <c r="M98" i="3"/>
  <c r="M119" i="3" s="1"/>
  <c r="L98" i="3"/>
  <c r="K98" i="3"/>
  <c r="J98" i="3"/>
  <c r="I98" i="3"/>
  <c r="H98" i="3"/>
  <c r="H119" i="3" s="1"/>
  <c r="G98" i="3"/>
  <c r="G119" i="3" s="1"/>
  <c r="F98" i="3"/>
  <c r="E98" i="3"/>
  <c r="D98" i="3"/>
  <c r="D119" i="3" s="1"/>
  <c r="C98" i="3"/>
  <c r="C119" i="3" s="1"/>
  <c r="U97" i="3"/>
  <c r="S97" i="3"/>
  <c r="Q97" i="3"/>
  <c r="P97" i="3"/>
  <c r="O97" i="3"/>
  <c r="O118" i="3" s="1"/>
  <c r="N97" i="3"/>
  <c r="N118" i="3" s="1"/>
  <c r="M97" i="3"/>
  <c r="M118" i="3" s="1"/>
  <c r="L97" i="3"/>
  <c r="K97" i="3"/>
  <c r="J97" i="3"/>
  <c r="I97" i="3"/>
  <c r="I118" i="3" s="1"/>
  <c r="H97" i="3"/>
  <c r="G97" i="3"/>
  <c r="F97" i="3"/>
  <c r="F118" i="3" s="1"/>
  <c r="E97" i="3"/>
  <c r="E118" i="3" s="1"/>
  <c r="D97" i="3"/>
  <c r="C97" i="3"/>
  <c r="U96" i="3"/>
  <c r="S96" i="3"/>
  <c r="Q96" i="3"/>
  <c r="P96" i="3"/>
  <c r="O96" i="3"/>
  <c r="O117" i="3" s="1"/>
  <c r="N96" i="3"/>
  <c r="N117" i="3" s="1"/>
  <c r="M96" i="3"/>
  <c r="M117" i="3" s="1"/>
  <c r="L96" i="3"/>
  <c r="K96" i="3"/>
  <c r="J96" i="3"/>
  <c r="I96" i="3"/>
  <c r="H96" i="3"/>
  <c r="H117" i="3" s="1"/>
  <c r="G96" i="3"/>
  <c r="G117" i="3" s="1"/>
  <c r="F96" i="3"/>
  <c r="E96" i="3"/>
  <c r="D96" i="3"/>
  <c r="D117" i="3" s="1"/>
  <c r="C96" i="3"/>
  <c r="C117" i="3" s="1"/>
  <c r="U95" i="3"/>
  <c r="S95" i="3"/>
  <c r="Q95" i="3"/>
  <c r="P95" i="3"/>
  <c r="O95" i="3"/>
  <c r="O116" i="3" s="1"/>
  <c r="N95" i="3"/>
  <c r="N116" i="3" s="1"/>
  <c r="M95" i="3"/>
  <c r="M116" i="3" s="1"/>
  <c r="L95" i="3"/>
  <c r="AT95" i="3" s="1"/>
  <c r="K95" i="3"/>
  <c r="J95" i="3"/>
  <c r="I95" i="3"/>
  <c r="I116" i="3" s="1"/>
  <c r="H95" i="3"/>
  <c r="AP95" i="3" s="1"/>
  <c r="G95" i="3"/>
  <c r="F95" i="3"/>
  <c r="F116" i="3" s="1"/>
  <c r="E95" i="3"/>
  <c r="E116" i="3" s="1"/>
  <c r="D95" i="3"/>
  <c r="C95" i="3"/>
  <c r="U94" i="3"/>
  <c r="S94" i="3"/>
  <c r="Q94" i="3"/>
  <c r="P94" i="3"/>
  <c r="O94" i="3"/>
  <c r="N94" i="3"/>
  <c r="M94" i="3"/>
  <c r="M115" i="3" s="1"/>
  <c r="L94" i="3"/>
  <c r="K94" i="3"/>
  <c r="AS94" i="3" s="1"/>
  <c r="J94" i="3"/>
  <c r="AR94" i="3" s="1"/>
  <c r="I94" i="3"/>
  <c r="H94" i="3"/>
  <c r="H115" i="3" s="1"/>
  <c r="G94" i="3"/>
  <c r="F94" i="3"/>
  <c r="AN94" i="3" s="1"/>
  <c r="E94" i="3"/>
  <c r="D94" i="3"/>
  <c r="D115" i="3" s="1"/>
  <c r="C94" i="3"/>
  <c r="U92" i="3"/>
  <c r="T92" i="3"/>
  <c r="S92" i="3"/>
  <c r="R92" i="3"/>
  <c r="Q92" i="3"/>
  <c r="P92" i="3"/>
  <c r="O92" i="3"/>
  <c r="N92" i="3"/>
  <c r="M92" i="3"/>
  <c r="L92" i="3"/>
  <c r="K92" i="3"/>
  <c r="J92" i="3"/>
  <c r="I92" i="3"/>
  <c r="H92" i="3"/>
  <c r="G92" i="3"/>
  <c r="F92" i="3"/>
  <c r="E92" i="3"/>
  <c r="D92" i="3"/>
  <c r="C92" i="3"/>
  <c r="AK91" i="3"/>
  <c r="AK90" i="3"/>
  <c r="AK89" i="3"/>
  <c r="AK88" i="3"/>
  <c r="AK87" i="3"/>
  <c r="U85" i="3"/>
  <c r="T85" i="3"/>
  <c r="S85" i="3"/>
  <c r="R85" i="3"/>
  <c r="Q85" i="3"/>
  <c r="P85" i="3"/>
  <c r="O85" i="3"/>
  <c r="N85" i="3"/>
  <c r="M85" i="3"/>
  <c r="L85" i="3"/>
  <c r="K85" i="3"/>
  <c r="J85" i="3"/>
  <c r="I85" i="3"/>
  <c r="H85" i="3"/>
  <c r="G85" i="3"/>
  <c r="F85" i="3"/>
  <c r="E85" i="3"/>
  <c r="AK84" i="3"/>
  <c r="AK83" i="3"/>
  <c r="AK82" i="3"/>
  <c r="AK81" i="3"/>
  <c r="AK80" i="3"/>
  <c r="U78" i="3"/>
  <c r="T78" i="3"/>
  <c r="S78" i="3"/>
  <c r="R78" i="3"/>
  <c r="Q78" i="3"/>
  <c r="P78" i="3"/>
  <c r="O78" i="3"/>
  <c r="N78" i="3"/>
  <c r="M78" i="3"/>
  <c r="L78" i="3"/>
  <c r="K78" i="3"/>
  <c r="J78" i="3"/>
  <c r="I78" i="3"/>
  <c r="H78" i="3"/>
  <c r="G78" i="3"/>
  <c r="F78" i="3"/>
  <c r="E78" i="3"/>
  <c r="D78" i="3"/>
  <c r="C78" i="3"/>
  <c r="AK77" i="3"/>
  <c r="AK76" i="3"/>
  <c r="AK75" i="3"/>
  <c r="AK74" i="3"/>
  <c r="AK73" i="3"/>
  <c r="U71" i="3"/>
  <c r="AQ71" i="3" s="1"/>
  <c r="T71" i="3"/>
  <c r="AP71" i="3" s="1"/>
  <c r="S71" i="3"/>
  <c r="AO71" i="3" s="1"/>
  <c r="R71" i="3"/>
  <c r="AN71" i="3" s="1"/>
  <c r="P71" i="3"/>
  <c r="AL71" i="3" s="1"/>
  <c r="U64" i="3"/>
  <c r="AQ64" i="3" s="1"/>
  <c r="T64" i="3"/>
  <c r="AP64" i="3" s="1"/>
  <c r="S64" i="3"/>
  <c r="AO64" i="3" s="1"/>
  <c r="R64" i="3"/>
  <c r="AN64" i="3" s="1"/>
  <c r="Q64" i="3"/>
  <c r="AM64" i="3" s="1"/>
  <c r="P64" i="3"/>
  <c r="AL64" i="3" s="1"/>
  <c r="U57" i="3"/>
  <c r="AQ57" i="3" s="1"/>
  <c r="T57" i="3"/>
  <c r="AP57" i="3" s="1"/>
  <c r="S57" i="3"/>
  <c r="AO57" i="3" s="1"/>
  <c r="R57" i="3"/>
  <c r="AN57" i="3" s="1"/>
  <c r="Q57" i="3"/>
  <c r="AM57" i="3" s="1"/>
  <c r="P57" i="3"/>
  <c r="AL57" i="3" s="1"/>
  <c r="U50" i="3"/>
  <c r="AQ50" i="3" s="1"/>
  <c r="T50" i="3"/>
  <c r="AP50" i="3" s="1"/>
  <c r="S50" i="3"/>
  <c r="AO50" i="3" s="1"/>
  <c r="R50" i="3"/>
  <c r="AN50" i="3" s="1"/>
  <c r="Q50" i="3"/>
  <c r="AM50" i="3" s="1"/>
  <c r="P50" i="3"/>
  <c r="AL50" i="3" s="1"/>
  <c r="U43" i="3"/>
  <c r="AQ43" i="3" s="1"/>
  <c r="T43" i="3"/>
  <c r="AP43" i="3" s="1"/>
  <c r="S43" i="3"/>
  <c r="AO43" i="3" s="1"/>
  <c r="R43" i="3"/>
  <c r="AN43" i="3" s="1"/>
  <c r="Q43" i="3"/>
  <c r="AM43" i="3" s="1"/>
  <c r="P43" i="3"/>
  <c r="AL43" i="3" s="1"/>
  <c r="U36" i="3"/>
  <c r="AQ36" i="3" s="1"/>
  <c r="T36" i="3"/>
  <c r="AP36" i="3" s="1"/>
  <c r="S36" i="3"/>
  <c r="AO36" i="3" s="1"/>
  <c r="R36" i="3"/>
  <c r="AN36" i="3" s="1"/>
  <c r="Q36" i="3"/>
  <c r="AM36" i="3" s="1"/>
  <c r="P36" i="3"/>
  <c r="AL36" i="3" s="1"/>
  <c r="U29" i="3"/>
  <c r="AQ29" i="3" s="1"/>
  <c r="T29" i="3"/>
  <c r="AP29" i="3" s="1"/>
  <c r="S29" i="3"/>
  <c r="AO29" i="3" s="1"/>
  <c r="R29" i="3"/>
  <c r="AN29" i="3" s="1"/>
  <c r="Q29" i="3"/>
  <c r="AM29" i="3" s="1"/>
  <c r="P29" i="3"/>
  <c r="AL29" i="3" s="1"/>
  <c r="U22" i="3"/>
  <c r="AQ22" i="3" s="1"/>
  <c r="T22" i="3"/>
  <c r="AP22" i="3" s="1"/>
  <c r="S22" i="3"/>
  <c r="AO22" i="3" s="1"/>
  <c r="R22" i="3"/>
  <c r="AN22" i="3" s="1"/>
  <c r="Q22" i="3"/>
  <c r="AM22" i="3" s="1"/>
  <c r="P22" i="3"/>
  <c r="AL22" i="3" s="1"/>
  <c r="A16" i="3"/>
  <c r="A23" i="3" s="1"/>
  <c r="A30" i="3" s="1"/>
  <c r="A37" i="3" s="1"/>
  <c r="A44" i="3" s="1"/>
  <c r="A51" i="3" s="1"/>
  <c r="A58" i="3" s="1"/>
  <c r="A65" i="3" s="1"/>
  <c r="A72" i="3" s="1"/>
  <c r="A79" i="3" s="1"/>
  <c r="A86" i="3" s="1"/>
  <c r="A93" i="3" s="1"/>
  <c r="A100" i="3" s="1"/>
  <c r="A107" i="3" s="1"/>
  <c r="A114" i="3" s="1"/>
  <c r="A121" i="3" s="1"/>
  <c r="A128" i="3" s="1"/>
  <c r="A135" i="3" s="1"/>
  <c r="U15" i="3"/>
  <c r="T15" i="3"/>
  <c r="S15" i="3"/>
  <c r="R15" i="3"/>
  <c r="Q15" i="3"/>
  <c r="P15" i="3"/>
  <c r="O15" i="3"/>
  <c r="N15" i="3"/>
  <c r="M15" i="3"/>
  <c r="L15" i="3"/>
  <c r="K15" i="3"/>
  <c r="J15" i="3"/>
  <c r="I15" i="3"/>
  <c r="H15" i="3"/>
  <c r="G15" i="3"/>
  <c r="F15" i="3"/>
  <c r="E15" i="3"/>
  <c r="D15" i="3"/>
  <c r="C15" i="3"/>
  <c r="AK14" i="3"/>
  <c r="AK13" i="3"/>
  <c r="AK12" i="3"/>
  <c r="AK11" i="3"/>
  <c r="AK10" i="3"/>
  <c r="L118" i="3" l="1"/>
  <c r="AT118" i="3" s="1"/>
  <c r="AT97" i="3"/>
  <c r="L119" i="3"/>
  <c r="AT119" i="3" s="1"/>
  <c r="AT98" i="3"/>
  <c r="L115" i="3"/>
  <c r="AT115" i="3" s="1"/>
  <c r="AT94" i="3"/>
  <c r="AT99" i="3" s="1"/>
  <c r="K119" i="3"/>
  <c r="AS119" i="3" s="1"/>
  <c r="AS98" i="3"/>
  <c r="L117" i="3"/>
  <c r="AT117" i="3" s="1"/>
  <c r="AT96" i="3"/>
  <c r="K116" i="3"/>
  <c r="AS116" i="3" s="1"/>
  <c r="AS95" i="3"/>
  <c r="K117" i="3"/>
  <c r="AS117" i="3" s="1"/>
  <c r="AS96" i="3"/>
  <c r="K118" i="3"/>
  <c r="AS118" i="3" s="1"/>
  <c r="AS97" i="3"/>
  <c r="J116" i="3"/>
  <c r="AR116" i="3" s="1"/>
  <c r="AR95" i="3"/>
  <c r="J117" i="3"/>
  <c r="AR117" i="3" s="1"/>
  <c r="AR96" i="3"/>
  <c r="J118" i="3"/>
  <c r="AR118" i="3" s="1"/>
  <c r="AR97" i="3"/>
  <c r="J119" i="3"/>
  <c r="AR119" i="3" s="1"/>
  <c r="AR98" i="3"/>
  <c r="AO97" i="3"/>
  <c r="AO94" i="3"/>
  <c r="AK94" i="3"/>
  <c r="AK119" i="3"/>
  <c r="AM94" i="3"/>
  <c r="AK117" i="3"/>
  <c r="AK95" i="3"/>
  <c r="S118" i="3"/>
  <c r="S116" i="3"/>
  <c r="AO95" i="3"/>
  <c r="U118" i="3"/>
  <c r="AQ118" i="3" s="1"/>
  <c r="AQ97" i="3"/>
  <c r="R119" i="3"/>
  <c r="AN98" i="3"/>
  <c r="Q117" i="3"/>
  <c r="AM96" i="3"/>
  <c r="U117" i="3"/>
  <c r="AQ96" i="3"/>
  <c r="R118" i="3"/>
  <c r="AN118" i="3" s="1"/>
  <c r="AN97" i="3"/>
  <c r="S119" i="3"/>
  <c r="AO119" i="3" s="1"/>
  <c r="AO98" i="3"/>
  <c r="Q118" i="3"/>
  <c r="AM118" i="3" s="1"/>
  <c r="AM97" i="3"/>
  <c r="T115" i="3"/>
  <c r="AP115" i="3" s="1"/>
  <c r="AP94" i="3"/>
  <c r="Q116" i="3"/>
  <c r="AM116" i="3" s="1"/>
  <c r="AM95" i="3"/>
  <c r="U116" i="3"/>
  <c r="AQ116" i="3" s="1"/>
  <c r="AQ95" i="3"/>
  <c r="R117" i="3"/>
  <c r="AN96" i="3"/>
  <c r="T119" i="3"/>
  <c r="AP119" i="3" s="1"/>
  <c r="AP98" i="3"/>
  <c r="T117" i="3"/>
  <c r="AP117" i="3" s="1"/>
  <c r="AP96" i="3"/>
  <c r="U115" i="3"/>
  <c r="AQ94" i="3"/>
  <c r="R116" i="3"/>
  <c r="AN116" i="3" s="1"/>
  <c r="AN95" i="3"/>
  <c r="S117" i="3"/>
  <c r="AO117" i="3" s="1"/>
  <c r="AO96" i="3"/>
  <c r="T118" i="3"/>
  <c r="AP97" i="3"/>
  <c r="Q119" i="3"/>
  <c r="AM98" i="3"/>
  <c r="U119" i="3"/>
  <c r="AQ98" i="3"/>
  <c r="P116" i="3"/>
  <c r="AL95" i="3"/>
  <c r="P119" i="3"/>
  <c r="AL119" i="3" s="1"/>
  <c r="AL98" i="3"/>
  <c r="P118" i="3"/>
  <c r="AL97" i="3"/>
  <c r="P115" i="3"/>
  <c r="AL115" i="3" s="1"/>
  <c r="AL94" i="3"/>
  <c r="P117" i="3"/>
  <c r="AL117" i="3" s="1"/>
  <c r="AL96" i="3"/>
  <c r="I115" i="3"/>
  <c r="R99" i="3"/>
  <c r="T99" i="3"/>
  <c r="Q99" i="3"/>
  <c r="AK106" i="3"/>
  <c r="AK92" i="3"/>
  <c r="AK134" i="3"/>
  <c r="AK141" i="3"/>
  <c r="AK127" i="3"/>
  <c r="F119" i="3"/>
  <c r="Q115" i="3"/>
  <c r="P99" i="3"/>
  <c r="AK97" i="3"/>
  <c r="N99" i="3"/>
  <c r="M120" i="3"/>
  <c r="L99" i="3"/>
  <c r="J99" i="3"/>
  <c r="I117" i="3"/>
  <c r="I99" i="3"/>
  <c r="I119" i="3"/>
  <c r="H99" i="3"/>
  <c r="H118" i="3"/>
  <c r="G116" i="3"/>
  <c r="G118" i="3"/>
  <c r="E115" i="3"/>
  <c r="E117" i="3"/>
  <c r="E119" i="3"/>
  <c r="C118" i="3"/>
  <c r="AK118" i="3" s="1"/>
  <c r="AK96" i="3"/>
  <c r="C116" i="3"/>
  <c r="AK116" i="3" s="1"/>
  <c r="AK78" i="3"/>
  <c r="AK15" i="3"/>
  <c r="F99" i="3"/>
  <c r="C99" i="3"/>
  <c r="C115" i="3"/>
  <c r="K99" i="3"/>
  <c r="K115" i="3"/>
  <c r="N115" i="3"/>
  <c r="N120" i="3" s="1"/>
  <c r="D116" i="3"/>
  <c r="T116" i="3"/>
  <c r="E99" i="3"/>
  <c r="M99" i="3"/>
  <c r="U99" i="3"/>
  <c r="J115" i="3"/>
  <c r="R115" i="3"/>
  <c r="H116" i="3"/>
  <c r="F117" i="3"/>
  <c r="D118" i="3"/>
  <c r="AK85" i="3"/>
  <c r="G99" i="3"/>
  <c r="G115" i="3"/>
  <c r="O99" i="3"/>
  <c r="O115" i="3"/>
  <c r="O120" i="3" s="1"/>
  <c r="S99" i="3"/>
  <c r="S115" i="3"/>
  <c r="F115" i="3"/>
  <c r="L116" i="3"/>
  <c r="AK98" i="3"/>
  <c r="D99" i="3"/>
  <c r="AK113" i="3"/>
  <c r="AK88" i="2"/>
  <c r="AL88" i="2"/>
  <c r="AK89" i="2"/>
  <c r="AL89" i="2"/>
  <c r="AK90" i="2"/>
  <c r="AL90" i="2"/>
  <c r="AK91" i="2"/>
  <c r="AL91" i="2"/>
  <c r="AL87" i="2"/>
  <c r="AK87" i="2"/>
  <c r="AK81" i="2"/>
  <c r="AL81" i="2"/>
  <c r="AK82" i="2"/>
  <c r="AL82" i="2"/>
  <c r="AK83" i="2"/>
  <c r="AL83" i="2"/>
  <c r="AK84" i="2"/>
  <c r="AL84" i="2"/>
  <c r="AL80" i="2"/>
  <c r="AK80" i="2"/>
  <c r="AK74" i="2"/>
  <c r="AL74" i="2"/>
  <c r="AK75" i="2"/>
  <c r="AL75" i="2"/>
  <c r="AK76" i="2"/>
  <c r="AL76" i="2"/>
  <c r="AK77" i="2"/>
  <c r="AL77" i="2"/>
  <c r="AL73" i="2"/>
  <c r="AK73" i="2"/>
  <c r="P29" i="2"/>
  <c r="AM29" i="2"/>
  <c r="R29" i="2"/>
  <c r="AN29" i="2" s="1"/>
  <c r="S29" i="2"/>
  <c r="AO29" i="2" s="1"/>
  <c r="T29" i="2"/>
  <c r="AP29" i="2" s="1"/>
  <c r="U29" i="2"/>
  <c r="AQ29" i="2" s="1"/>
  <c r="P36" i="2"/>
  <c r="AM36" i="2"/>
  <c r="R36" i="2"/>
  <c r="AN36" i="2" s="1"/>
  <c r="S36" i="2"/>
  <c r="AO36" i="2" s="1"/>
  <c r="T36" i="2"/>
  <c r="AP36" i="2" s="1"/>
  <c r="U36" i="2"/>
  <c r="AQ36" i="2" s="1"/>
  <c r="P43" i="2"/>
  <c r="AM43" i="2"/>
  <c r="R43" i="2"/>
  <c r="AN43" i="2" s="1"/>
  <c r="S43" i="2"/>
  <c r="AO43" i="2" s="1"/>
  <c r="T43" i="2"/>
  <c r="AP43" i="2" s="1"/>
  <c r="U43" i="2"/>
  <c r="AQ43" i="2" s="1"/>
  <c r="P50" i="2"/>
  <c r="AM50" i="2"/>
  <c r="R50" i="2"/>
  <c r="AN50" i="2" s="1"/>
  <c r="S50" i="2"/>
  <c r="AO50" i="2" s="1"/>
  <c r="T50" i="2"/>
  <c r="AP50" i="2" s="1"/>
  <c r="U50" i="2"/>
  <c r="AQ50" i="2" s="1"/>
  <c r="P57" i="2"/>
  <c r="AM57" i="2"/>
  <c r="R57" i="2"/>
  <c r="AN57" i="2" s="1"/>
  <c r="S57" i="2"/>
  <c r="AO57" i="2" s="1"/>
  <c r="T57" i="2"/>
  <c r="AP57" i="2" s="1"/>
  <c r="U57" i="2"/>
  <c r="AQ57" i="2" s="1"/>
  <c r="P64" i="2"/>
  <c r="AM64" i="2"/>
  <c r="R64" i="2"/>
  <c r="AN64" i="2" s="1"/>
  <c r="S64" i="2"/>
  <c r="AO64" i="2" s="1"/>
  <c r="T64" i="2"/>
  <c r="AP64" i="2" s="1"/>
  <c r="U64" i="2"/>
  <c r="AQ64" i="2" s="1"/>
  <c r="P71" i="2"/>
  <c r="AM71" i="2"/>
  <c r="R71" i="2"/>
  <c r="AN71" i="2" s="1"/>
  <c r="S71" i="2"/>
  <c r="AO71" i="2" s="1"/>
  <c r="T71" i="2"/>
  <c r="AP71" i="2" s="1"/>
  <c r="U71" i="2"/>
  <c r="AQ71" i="2" s="1"/>
  <c r="E78" i="2"/>
  <c r="F78" i="2"/>
  <c r="G78" i="2"/>
  <c r="H78" i="2"/>
  <c r="I78" i="2"/>
  <c r="J78" i="2"/>
  <c r="K78" i="2"/>
  <c r="L78" i="2"/>
  <c r="M78" i="2"/>
  <c r="N78" i="2"/>
  <c r="O78" i="2"/>
  <c r="P78" i="2"/>
  <c r="Q78" i="2"/>
  <c r="R78" i="2"/>
  <c r="S78" i="2"/>
  <c r="T78" i="2"/>
  <c r="U78" i="2"/>
  <c r="E85" i="2"/>
  <c r="F85" i="2"/>
  <c r="G85" i="2"/>
  <c r="H85" i="2"/>
  <c r="I85" i="2"/>
  <c r="J85" i="2"/>
  <c r="K85" i="2"/>
  <c r="L85" i="2"/>
  <c r="M85" i="2"/>
  <c r="N85" i="2"/>
  <c r="O85" i="2"/>
  <c r="P85" i="2"/>
  <c r="Q85" i="2"/>
  <c r="R85" i="2"/>
  <c r="S85" i="2"/>
  <c r="T85" i="2"/>
  <c r="U85" i="2"/>
  <c r="E92" i="2"/>
  <c r="F92" i="2"/>
  <c r="G92" i="2"/>
  <c r="H92" i="2"/>
  <c r="I92" i="2"/>
  <c r="J92" i="2"/>
  <c r="K92" i="2"/>
  <c r="L92" i="2"/>
  <c r="M92" i="2"/>
  <c r="N92" i="2"/>
  <c r="O92" i="2"/>
  <c r="P92" i="2"/>
  <c r="Q92" i="2"/>
  <c r="R92" i="2"/>
  <c r="S92" i="2"/>
  <c r="T92" i="2"/>
  <c r="U92" i="2"/>
  <c r="D78" i="2"/>
  <c r="D85" i="2"/>
  <c r="D92" i="2"/>
  <c r="C92" i="2"/>
  <c r="C85" i="2"/>
  <c r="C78" i="2"/>
  <c r="P22" i="2"/>
  <c r="AM22" i="2"/>
  <c r="R22" i="2"/>
  <c r="AN22" i="2" s="1"/>
  <c r="S22" i="2"/>
  <c r="AO22" i="2" s="1"/>
  <c r="T22" i="2"/>
  <c r="AP22" i="2" s="1"/>
  <c r="U22" i="2"/>
  <c r="AQ22" i="2" s="1"/>
  <c r="AL10" i="2"/>
  <c r="AL11" i="2"/>
  <c r="AL12" i="2"/>
  <c r="AL13" i="2"/>
  <c r="AL14" i="2"/>
  <c r="AK11" i="2"/>
  <c r="AK12" i="2"/>
  <c r="AK13" i="2"/>
  <c r="AK14" i="2"/>
  <c r="AK10" i="2"/>
  <c r="E15" i="2"/>
  <c r="F15" i="2"/>
  <c r="G15" i="2"/>
  <c r="H15" i="2"/>
  <c r="I15" i="2"/>
  <c r="J15" i="2"/>
  <c r="K15" i="2"/>
  <c r="L15" i="2"/>
  <c r="M15" i="2"/>
  <c r="N15" i="2"/>
  <c r="O15" i="2"/>
  <c r="P15" i="2"/>
  <c r="Q15" i="2"/>
  <c r="R15" i="2"/>
  <c r="S15" i="2"/>
  <c r="T15" i="2"/>
  <c r="U15" i="2"/>
  <c r="D15" i="2"/>
  <c r="C15" i="2"/>
  <c r="AL136" i="2"/>
  <c r="AL137" i="2"/>
  <c r="AL138" i="2"/>
  <c r="AL139" i="2"/>
  <c r="AL140" i="2"/>
  <c r="AK137" i="2"/>
  <c r="AK138" i="2"/>
  <c r="AK139" i="2"/>
  <c r="AK140" i="2"/>
  <c r="AK136" i="2"/>
  <c r="E141" i="2"/>
  <c r="F141" i="2"/>
  <c r="G141" i="2"/>
  <c r="H141" i="2"/>
  <c r="I141" i="2"/>
  <c r="J141" i="2"/>
  <c r="K141" i="2"/>
  <c r="L141" i="2"/>
  <c r="M141" i="2"/>
  <c r="N141" i="2"/>
  <c r="O141" i="2"/>
  <c r="P141" i="2"/>
  <c r="Q141" i="2"/>
  <c r="R141" i="2"/>
  <c r="S141" i="2"/>
  <c r="T141" i="2"/>
  <c r="U141" i="2"/>
  <c r="D141" i="2"/>
  <c r="C141" i="2"/>
  <c r="AL129" i="2"/>
  <c r="AL130" i="2"/>
  <c r="AL131" i="2"/>
  <c r="AL132" i="2"/>
  <c r="AL133" i="2"/>
  <c r="AK130" i="2"/>
  <c r="AK131" i="2"/>
  <c r="AK132" i="2"/>
  <c r="AK133" i="2"/>
  <c r="AK129" i="2"/>
  <c r="P134" i="2"/>
  <c r="Q134" i="2"/>
  <c r="R134" i="2"/>
  <c r="S134" i="2"/>
  <c r="T134" i="2"/>
  <c r="U134" i="2"/>
  <c r="AL122" i="2"/>
  <c r="AL123" i="2"/>
  <c r="AL124" i="2"/>
  <c r="AL125" i="2"/>
  <c r="AL126" i="2"/>
  <c r="AK123" i="2"/>
  <c r="AK124" i="2"/>
  <c r="AK125" i="2"/>
  <c r="AK126" i="2"/>
  <c r="AK122" i="2"/>
  <c r="G127" i="2"/>
  <c r="H127" i="2"/>
  <c r="I127" i="2"/>
  <c r="J127" i="2"/>
  <c r="K127" i="2"/>
  <c r="L127" i="2"/>
  <c r="M127" i="2"/>
  <c r="N127" i="2"/>
  <c r="O127" i="2"/>
  <c r="P127" i="2"/>
  <c r="Q127" i="2"/>
  <c r="R127" i="2"/>
  <c r="S127" i="2"/>
  <c r="T127" i="2"/>
  <c r="U127" i="2"/>
  <c r="E127" i="2"/>
  <c r="F127" i="2"/>
  <c r="D127" i="2"/>
  <c r="C127" i="2"/>
  <c r="AL108" i="2"/>
  <c r="AL109" i="2"/>
  <c r="AL110" i="2"/>
  <c r="AL111" i="2"/>
  <c r="AL112" i="2"/>
  <c r="AK109" i="2"/>
  <c r="AK110" i="2"/>
  <c r="AK111" i="2"/>
  <c r="AK112" i="2"/>
  <c r="AK108" i="2"/>
  <c r="E113" i="2"/>
  <c r="F113" i="2"/>
  <c r="G113" i="2"/>
  <c r="H113" i="2"/>
  <c r="I113" i="2"/>
  <c r="J113" i="2"/>
  <c r="K113" i="2"/>
  <c r="L113" i="2"/>
  <c r="M113" i="2"/>
  <c r="N113" i="2"/>
  <c r="O113" i="2"/>
  <c r="P113" i="2"/>
  <c r="Q113" i="2"/>
  <c r="R113" i="2"/>
  <c r="S113" i="2"/>
  <c r="T113" i="2"/>
  <c r="U113" i="2"/>
  <c r="D113" i="2"/>
  <c r="C113" i="2"/>
  <c r="AL101" i="2"/>
  <c r="AP106" i="2"/>
  <c r="AL102" i="2"/>
  <c r="AL103" i="2"/>
  <c r="AL104" i="2"/>
  <c r="AL105" i="2"/>
  <c r="AK102" i="2"/>
  <c r="AK103" i="2"/>
  <c r="AK104" i="2"/>
  <c r="AK105" i="2"/>
  <c r="AK101" i="2"/>
  <c r="D106" i="2"/>
  <c r="E106" i="2"/>
  <c r="F106" i="2"/>
  <c r="G106" i="2"/>
  <c r="H106" i="2"/>
  <c r="I106" i="2"/>
  <c r="J106" i="2"/>
  <c r="K106" i="2"/>
  <c r="L106" i="2"/>
  <c r="M106" i="2"/>
  <c r="N106" i="2"/>
  <c r="O106" i="2"/>
  <c r="P106" i="2"/>
  <c r="Q106" i="2"/>
  <c r="R106" i="2"/>
  <c r="S106" i="2"/>
  <c r="T106" i="2"/>
  <c r="U106" i="2"/>
  <c r="C106" i="2"/>
  <c r="D94" i="2"/>
  <c r="D115" i="2" s="1"/>
  <c r="E94" i="2"/>
  <c r="E115" i="2" s="1"/>
  <c r="F94" i="2"/>
  <c r="F115" i="2" s="1"/>
  <c r="G94" i="2"/>
  <c r="G115" i="2" s="1"/>
  <c r="H94" i="2"/>
  <c r="I94" i="2"/>
  <c r="I115" i="2" s="1"/>
  <c r="J94" i="2"/>
  <c r="AR94" i="2" s="1"/>
  <c r="K94" i="2"/>
  <c r="L94" i="2"/>
  <c r="M94" i="2"/>
  <c r="N94" i="2"/>
  <c r="O94" i="2"/>
  <c r="AW94" i="2" s="1"/>
  <c r="P94" i="2"/>
  <c r="Q94" i="2"/>
  <c r="T94" i="2"/>
  <c r="D95" i="2"/>
  <c r="E95" i="2"/>
  <c r="E116" i="2" s="1"/>
  <c r="F95" i="2"/>
  <c r="AN95" i="2" s="1"/>
  <c r="G95" i="2"/>
  <c r="H95" i="2"/>
  <c r="H116" i="2" s="1"/>
  <c r="I95" i="2"/>
  <c r="I116" i="2" s="1"/>
  <c r="J95" i="2"/>
  <c r="K95" i="2"/>
  <c r="L95" i="2"/>
  <c r="M95" i="2"/>
  <c r="N95" i="2"/>
  <c r="O95" i="2"/>
  <c r="AW95" i="2" s="1"/>
  <c r="P95" i="2"/>
  <c r="Q95" i="2"/>
  <c r="T95" i="2"/>
  <c r="D96" i="2"/>
  <c r="D117" i="2" s="1"/>
  <c r="E96" i="2"/>
  <c r="E117" i="2" s="1"/>
  <c r="F96" i="2"/>
  <c r="G96" i="2"/>
  <c r="G117" i="2" s="1"/>
  <c r="H96" i="2"/>
  <c r="H117" i="2" s="1"/>
  <c r="I96" i="2"/>
  <c r="J96" i="2"/>
  <c r="K96" i="2"/>
  <c r="L96" i="2"/>
  <c r="AT96" i="2" s="1"/>
  <c r="M96" i="2"/>
  <c r="N96" i="2"/>
  <c r="O96" i="2"/>
  <c r="AW96" i="2" s="1"/>
  <c r="P96" i="2"/>
  <c r="Q96" i="2"/>
  <c r="T96" i="2"/>
  <c r="D97" i="2"/>
  <c r="D118" i="2" s="1"/>
  <c r="E97" i="2"/>
  <c r="E118" i="2" s="1"/>
  <c r="F97" i="2"/>
  <c r="F118" i="2" s="1"/>
  <c r="G97" i="2"/>
  <c r="G118" i="2" s="1"/>
  <c r="H97" i="2"/>
  <c r="H118" i="2" s="1"/>
  <c r="I97" i="2"/>
  <c r="J97" i="2"/>
  <c r="K97" i="2"/>
  <c r="L97" i="2"/>
  <c r="M97" i="2"/>
  <c r="N97" i="2"/>
  <c r="O97" i="2"/>
  <c r="P97" i="2"/>
  <c r="Q97" i="2"/>
  <c r="T97" i="2"/>
  <c r="D98" i="2"/>
  <c r="D119" i="2" s="1"/>
  <c r="E98" i="2"/>
  <c r="E119" i="2" s="1"/>
  <c r="F98" i="2"/>
  <c r="F119" i="2" s="1"/>
  <c r="G98" i="2"/>
  <c r="G119" i="2" s="1"/>
  <c r="H98" i="2"/>
  <c r="I98" i="2"/>
  <c r="I119" i="2" s="1"/>
  <c r="J98" i="2"/>
  <c r="K98" i="2"/>
  <c r="L98" i="2"/>
  <c r="M98" i="2"/>
  <c r="N98" i="2"/>
  <c r="O98" i="2"/>
  <c r="P98" i="2"/>
  <c r="AX98" i="2" s="1"/>
  <c r="Q98" i="2"/>
  <c r="T98" i="2"/>
  <c r="C95" i="2"/>
  <c r="C116" i="2" s="1"/>
  <c r="C96" i="2"/>
  <c r="C117" i="2" s="1"/>
  <c r="C97" i="2"/>
  <c r="C118" i="2" s="1"/>
  <c r="C98" i="2"/>
  <c r="C119" i="2" s="1"/>
  <c r="C94" i="2"/>
  <c r="N117" i="2" l="1"/>
  <c r="AV117" i="2" s="1"/>
  <c r="AV96" i="2"/>
  <c r="AL22" i="2"/>
  <c r="AX22" i="2"/>
  <c r="O119" i="2"/>
  <c r="AW119" i="2" s="1"/>
  <c r="AW98" i="2"/>
  <c r="AW99" i="2" s="1"/>
  <c r="N118" i="2"/>
  <c r="AV118" i="2" s="1"/>
  <c r="AV97" i="2"/>
  <c r="M117" i="2"/>
  <c r="AU117" i="2" s="1"/>
  <c r="AU96" i="2"/>
  <c r="AL50" i="2"/>
  <c r="AX50" i="2"/>
  <c r="N119" i="2"/>
  <c r="AV119" i="2" s="1"/>
  <c r="AV98" i="2"/>
  <c r="M118" i="2"/>
  <c r="AU118" i="2" s="1"/>
  <c r="AU97" i="2"/>
  <c r="M119" i="2"/>
  <c r="AU119" i="2" s="1"/>
  <c r="AU98" i="2"/>
  <c r="AL57" i="2"/>
  <c r="AX57" i="2"/>
  <c r="AL29" i="2"/>
  <c r="AX29" i="2"/>
  <c r="P115" i="2"/>
  <c r="AX115" i="2" s="1"/>
  <c r="AX94" i="2"/>
  <c r="P116" i="2"/>
  <c r="AX116" i="2" s="1"/>
  <c r="AX95" i="2"/>
  <c r="AL64" i="2"/>
  <c r="AX64" i="2"/>
  <c r="AL36" i="2"/>
  <c r="AX36" i="2"/>
  <c r="O118" i="2"/>
  <c r="AW118" i="2" s="1"/>
  <c r="AW97" i="2"/>
  <c r="P117" i="2"/>
  <c r="AX117" i="2" s="1"/>
  <c r="AX96" i="2"/>
  <c r="N115" i="2"/>
  <c r="AV115" i="2" s="1"/>
  <c r="AV94" i="2"/>
  <c r="M116" i="2"/>
  <c r="AU116" i="2" s="1"/>
  <c r="AU95" i="2"/>
  <c r="P118" i="2"/>
  <c r="AX118" i="2" s="1"/>
  <c r="AX97" i="2"/>
  <c r="N116" i="2"/>
  <c r="AV116" i="2" s="1"/>
  <c r="AV95" i="2"/>
  <c r="M115" i="2"/>
  <c r="AU115" i="2" s="1"/>
  <c r="AU94" i="2"/>
  <c r="AL71" i="2"/>
  <c r="AX71" i="2"/>
  <c r="AL43" i="2"/>
  <c r="AX43" i="2"/>
  <c r="L120" i="3"/>
  <c r="AT116" i="3"/>
  <c r="AT120" i="3"/>
  <c r="L119" i="2"/>
  <c r="AT119" i="2" s="1"/>
  <c r="AT98" i="2"/>
  <c r="L116" i="2"/>
  <c r="AT116" i="2" s="1"/>
  <c r="AT95" i="2"/>
  <c r="L115" i="2"/>
  <c r="AT115" i="2" s="1"/>
  <c r="AT94" i="2"/>
  <c r="L118" i="2"/>
  <c r="AT118" i="2" s="1"/>
  <c r="AT97" i="2"/>
  <c r="K119" i="2"/>
  <c r="AS119" i="2" s="1"/>
  <c r="AS98" i="2"/>
  <c r="AS99" i="3"/>
  <c r="K115" i="2"/>
  <c r="AS115" i="2" s="1"/>
  <c r="AS94" i="2"/>
  <c r="K120" i="3"/>
  <c r="AS115" i="3"/>
  <c r="AS120" i="3" s="1"/>
  <c r="K116" i="2"/>
  <c r="AS116" i="2" s="1"/>
  <c r="AS95" i="2"/>
  <c r="K117" i="2"/>
  <c r="AS117" i="2" s="1"/>
  <c r="AS96" i="2"/>
  <c r="K118" i="2"/>
  <c r="AS118" i="2" s="1"/>
  <c r="AS97" i="2"/>
  <c r="AR99" i="3"/>
  <c r="J116" i="2"/>
  <c r="AR116" i="2" s="1"/>
  <c r="AR95" i="2"/>
  <c r="J117" i="2"/>
  <c r="AR117" i="2" s="1"/>
  <c r="AR96" i="2"/>
  <c r="J119" i="2"/>
  <c r="AR119" i="2" s="1"/>
  <c r="AR98" i="2"/>
  <c r="J118" i="2"/>
  <c r="AR118" i="2" s="1"/>
  <c r="AR97" i="2"/>
  <c r="J120" i="3"/>
  <c r="AR115" i="3"/>
  <c r="AR120" i="3" s="1"/>
  <c r="AQ115" i="3"/>
  <c r="AQ119" i="3"/>
  <c r="AQ117" i="3"/>
  <c r="AO118" i="3"/>
  <c r="AP98" i="2"/>
  <c r="AP96" i="2"/>
  <c r="AP118" i="3"/>
  <c r="AO116" i="3"/>
  <c r="AN94" i="2"/>
  <c r="AN117" i="3"/>
  <c r="AN119" i="3"/>
  <c r="AP99" i="3"/>
  <c r="AN99" i="3"/>
  <c r="AM99" i="3"/>
  <c r="I120" i="3"/>
  <c r="AM117" i="3"/>
  <c r="AM119" i="3"/>
  <c r="Q119" i="2"/>
  <c r="AM119" i="2" s="1"/>
  <c r="AM98" i="2"/>
  <c r="S118" i="2"/>
  <c r="AO118" i="2" s="1"/>
  <c r="AO97" i="2"/>
  <c r="Q117" i="2"/>
  <c r="AM117" i="2" s="1"/>
  <c r="AM96" i="2"/>
  <c r="Q115" i="2"/>
  <c r="AM115" i="2" s="1"/>
  <c r="AM94" i="2"/>
  <c r="R120" i="3"/>
  <c r="AN115" i="3"/>
  <c r="R119" i="2"/>
  <c r="AN119" i="2" s="1"/>
  <c r="AN98" i="2"/>
  <c r="T118" i="2"/>
  <c r="AP118" i="2" s="1"/>
  <c r="AP97" i="2"/>
  <c r="R117" i="2"/>
  <c r="AN96" i="2"/>
  <c r="T116" i="2"/>
  <c r="AP116" i="2" s="1"/>
  <c r="AP95" i="2"/>
  <c r="AL118" i="3"/>
  <c r="AL116" i="3"/>
  <c r="U117" i="2"/>
  <c r="AQ96" i="2"/>
  <c r="R118" i="2"/>
  <c r="AN118" i="2" s="1"/>
  <c r="AN97" i="2"/>
  <c r="T115" i="2"/>
  <c r="AP94" i="2"/>
  <c r="T119" i="2"/>
  <c r="T120" i="3"/>
  <c r="AP116" i="3"/>
  <c r="AO99" i="3"/>
  <c r="U119" i="2"/>
  <c r="AQ119" i="2" s="1"/>
  <c r="AQ98" i="2"/>
  <c r="S116" i="2"/>
  <c r="AO95" i="2"/>
  <c r="U115" i="2"/>
  <c r="AQ115" i="2" s="1"/>
  <c r="AQ94" i="2"/>
  <c r="S119" i="2"/>
  <c r="AO119" i="2" s="1"/>
  <c r="AO98" i="2"/>
  <c r="U118" i="2"/>
  <c r="AQ97" i="2"/>
  <c r="Q118" i="2"/>
  <c r="AM118" i="2" s="1"/>
  <c r="AM97" i="2"/>
  <c r="S117" i="2"/>
  <c r="AO117" i="2" s="1"/>
  <c r="AO96" i="2"/>
  <c r="U116" i="2"/>
  <c r="AQ116" i="2" s="1"/>
  <c r="AQ95" i="2"/>
  <c r="Q116" i="2"/>
  <c r="AM116" i="2" s="1"/>
  <c r="AM95" i="2"/>
  <c r="S115" i="2"/>
  <c r="AO115" i="2" s="1"/>
  <c r="AO94" i="2"/>
  <c r="R116" i="2"/>
  <c r="S120" i="3"/>
  <c r="AO115" i="3"/>
  <c r="Q120" i="3"/>
  <c r="AM115" i="3"/>
  <c r="U120" i="3"/>
  <c r="AQ99" i="3"/>
  <c r="P120" i="3"/>
  <c r="AL99" i="3"/>
  <c r="T99" i="2"/>
  <c r="AN78" i="2"/>
  <c r="AO127" i="2"/>
  <c r="AO85" i="2"/>
  <c r="AK113" i="2"/>
  <c r="AL113" i="2"/>
  <c r="P99" i="2"/>
  <c r="AO106" i="2"/>
  <c r="AM106" i="2"/>
  <c r="AN106" i="2"/>
  <c r="AL106" i="2"/>
  <c r="AK106" i="2"/>
  <c r="AP134" i="2"/>
  <c r="AM134" i="2"/>
  <c r="AK134" i="2"/>
  <c r="AO134" i="2"/>
  <c r="AL134" i="2"/>
  <c r="AN134" i="2"/>
  <c r="AP141" i="2"/>
  <c r="AO141" i="2"/>
  <c r="AN141" i="2"/>
  <c r="AM141" i="2"/>
  <c r="AL141" i="2"/>
  <c r="AK141" i="2"/>
  <c r="AN127" i="2"/>
  <c r="AP127" i="2"/>
  <c r="AM127" i="2"/>
  <c r="AL127" i="2"/>
  <c r="AK127" i="2"/>
  <c r="AK99" i="3"/>
  <c r="H120" i="3"/>
  <c r="AK119" i="2"/>
  <c r="N99" i="2"/>
  <c r="AQ92" i="2"/>
  <c r="AO78" i="2"/>
  <c r="H115" i="2"/>
  <c r="AP78" i="2"/>
  <c r="AP85" i="2"/>
  <c r="AO92" i="2"/>
  <c r="AO15" i="2"/>
  <c r="AP92" i="2"/>
  <c r="I118" i="2"/>
  <c r="H99" i="2"/>
  <c r="L99" i="2"/>
  <c r="AQ85" i="2"/>
  <c r="AQ78" i="2"/>
  <c r="AP15" i="2"/>
  <c r="AQ15" i="2"/>
  <c r="F117" i="2"/>
  <c r="AN92" i="2"/>
  <c r="AN85" i="2"/>
  <c r="F99" i="2"/>
  <c r="AN15" i="2"/>
  <c r="AM92" i="2"/>
  <c r="AM85" i="2"/>
  <c r="AM78" i="2"/>
  <c r="AM15" i="2"/>
  <c r="E120" i="3"/>
  <c r="AL92" i="2"/>
  <c r="AL85" i="2"/>
  <c r="AL78" i="2"/>
  <c r="AL15" i="2"/>
  <c r="AL94" i="2"/>
  <c r="AK98" i="2"/>
  <c r="AK92" i="2"/>
  <c r="AK118" i="2"/>
  <c r="C99" i="2"/>
  <c r="AK96" i="2"/>
  <c r="AK95" i="2"/>
  <c r="C115" i="2"/>
  <c r="C120" i="2" s="1"/>
  <c r="AK94" i="2"/>
  <c r="AK78" i="2"/>
  <c r="AK15" i="2"/>
  <c r="G120" i="3"/>
  <c r="D120" i="3"/>
  <c r="AK115" i="3"/>
  <c r="AK120" i="3" s="1"/>
  <c r="C120" i="3"/>
  <c r="F120" i="3"/>
  <c r="AK85" i="2"/>
  <c r="M120" i="2"/>
  <c r="F116" i="2"/>
  <c r="O115" i="2"/>
  <c r="AW115" i="2" s="1"/>
  <c r="U99" i="2"/>
  <c r="M99" i="2"/>
  <c r="E99" i="2"/>
  <c r="O99" i="2"/>
  <c r="S99" i="2"/>
  <c r="K99" i="2"/>
  <c r="T117" i="2"/>
  <c r="AP117" i="2" s="1"/>
  <c r="L117" i="2"/>
  <c r="N120" i="2"/>
  <c r="O116" i="2"/>
  <c r="G116" i="2"/>
  <c r="R99" i="2"/>
  <c r="J99" i="2"/>
  <c r="Q99" i="2"/>
  <c r="P119" i="2"/>
  <c r="H119" i="2"/>
  <c r="I117" i="2"/>
  <c r="AK97" i="2"/>
  <c r="G99" i="2"/>
  <c r="R115" i="2"/>
  <c r="J115" i="2"/>
  <c r="I99" i="2"/>
  <c r="AL95" i="2"/>
  <c r="O117" i="2"/>
  <c r="D99" i="2"/>
  <c r="D116" i="2"/>
  <c r="AL116" i="2" s="1"/>
  <c r="AL98" i="2"/>
  <c r="AL97" i="2"/>
  <c r="AL96" i="2"/>
  <c r="AL115" i="2"/>
  <c r="E120" i="2"/>
  <c r="A16" i="2"/>
  <c r="AU120" i="2" l="1"/>
  <c r="AV120" i="2"/>
  <c r="AL118" i="2"/>
  <c r="AX99" i="2"/>
  <c r="AK117" i="2"/>
  <c r="AW117" i="2"/>
  <c r="AK116" i="2"/>
  <c r="AW116" i="2"/>
  <c r="AW120" i="2" s="1"/>
  <c r="AU99" i="2"/>
  <c r="AV99" i="2"/>
  <c r="AL119" i="2"/>
  <c r="AX119" i="2"/>
  <c r="AX120" i="2"/>
  <c r="AL117" i="2"/>
  <c r="AL120" i="2" s="1"/>
  <c r="L120" i="2"/>
  <c r="AT117" i="2"/>
  <c r="AT120" i="2" s="1"/>
  <c r="K120" i="2"/>
  <c r="AT99" i="2"/>
  <c r="AS120" i="2"/>
  <c r="AS99" i="2"/>
  <c r="AR99" i="2"/>
  <c r="J120" i="2"/>
  <c r="AR115" i="2"/>
  <c r="AR120" i="2" s="1"/>
  <c r="AQ120" i="3"/>
  <c r="AQ117" i="2"/>
  <c r="AQ118" i="2"/>
  <c r="AP120" i="3"/>
  <c r="AP119" i="2"/>
  <c r="AP115" i="2"/>
  <c r="AO120" i="3"/>
  <c r="AO116" i="2"/>
  <c r="AO120" i="2" s="1"/>
  <c r="AN120" i="3"/>
  <c r="AN116" i="2"/>
  <c r="AN117" i="2"/>
  <c r="AL120" i="3"/>
  <c r="S120" i="2"/>
  <c r="U120" i="2"/>
  <c r="AM120" i="3"/>
  <c r="R120" i="2"/>
  <c r="AN115" i="2"/>
  <c r="Q120" i="2"/>
  <c r="T120" i="2"/>
  <c r="AO99" i="2"/>
  <c r="AQ99" i="2"/>
  <c r="AP99" i="2"/>
  <c r="AN99" i="2"/>
  <c r="AM120" i="2"/>
  <c r="D120" i="2"/>
  <c r="AL99" i="2"/>
  <c r="AK99" i="2"/>
  <c r="F120" i="2"/>
  <c r="O120" i="2"/>
  <c r="AK115" i="2"/>
  <c r="P120" i="2"/>
  <c r="H120" i="2"/>
  <c r="I120" i="2"/>
  <c r="AM99" i="2"/>
  <c r="G120" i="2"/>
  <c r="A23" i="2"/>
  <c r="A30" i="2" s="1"/>
  <c r="A37" i="2" s="1"/>
  <c r="A44" i="2" s="1"/>
  <c r="A51" i="2" s="1"/>
  <c r="A58" i="2" s="1"/>
  <c r="A65" i="2" s="1"/>
  <c r="A72" i="2" s="1"/>
  <c r="A79" i="2" s="1"/>
  <c r="A86" i="2" s="1"/>
  <c r="A93" i="2" s="1"/>
  <c r="A100" i="2" s="1"/>
  <c r="A107" i="2" s="1"/>
  <c r="AK120" i="2" l="1"/>
  <c r="AQ120" i="2"/>
  <c r="AP120" i="2"/>
  <c r="AN120" i="2"/>
  <c r="A114" i="2"/>
  <c r="A121" i="2" s="1"/>
  <c r="A128" i="2" s="1"/>
  <c r="A135" i="2" s="1"/>
</calcChain>
</file>

<file path=xl/comments1.xml><?xml version="1.0" encoding="utf-8"?>
<comments xmlns="http://schemas.openxmlformats.org/spreadsheetml/2006/main">
  <authors>
    <author>Mathews, Gary</author>
  </authors>
  <commentList>
    <comment ref="B14" authorId="0" shapeId="0">
      <text>
        <r>
          <rPr>
            <b/>
            <sz val="9"/>
            <color indexed="81"/>
            <rFont val="Tahoma"/>
            <family val="2"/>
          </rPr>
          <t>Mathews, Gary:</t>
        </r>
        <r>
          <rPr>
            <sz val="9"/>
            <color indexed="81"/>
            <rFont val="Tahoma"/>
            <family val="2"/>
          </rPr>
          <t xml:space="preserve">
Includes Special Contracts</t>
        </r>
      </text>
    </comment>
  </commentList>
</comments>
</file>

<file path=xl/comments2.xml><?xml version="1.0" encoding="utf-8"?>
<comments xmlns="http://schemas.openxmlformats.org/spreadsheetml/2006/main">
  <authors>
    <author>Mathews, Gary</author>
  </authors>
  <commentList>
    <comment ref="B14" authorId="0" shapeId="0">
      <text>
        <r>
          <rPr>
            <b/>
            <sz val="9"/>
            <color indexed="81"/>
            <rFont val="Tahoma"/>
            <family val="2"/>
          </rPr>
          <t>Mathews, Gary:</t>
        </r>
        <r>
          <rPr>
            <sz val="9"/>
            <color indexed="81"/>
            <rFont val="Tahoma"/>
            <family val="2"/>
          </rPr>
          <t xml:space="preserve">
Includes special contracts
</t>
        </r>
      </text>
    </comment>
    <comment ref="B77" authorId="0" shapeId="0">
      <text>
        <r>
          <rPr>
            <b/>
            <sz val="9"/>
            <color indexed="81"/>
            <rFont val="Tahoma"/>
            <family val="2"/>
          </rPr>
          <t>Mathews, Gary:</t>
        </r>
        <r>
          <rPr>
            <sz val="9"/>
            <color indexed="81"/>
            <rFont val="Tahoma"/>
            <family val="2"/>
          </rPr>
          <t xml:space="preserve">
Includes Special Contracts</t>
        </r>
      </text>
    </comment>
  </commentList>
</comments>
</file>

<file path=xl/sharedStrings.xml><?xml version="1.0" encoding="utf-8"?>
<sst xmlns="http://schemas.openxmlformats.org/spreadsheetml/2006/main" count="408" uniqueCount="53">
  <si>
    <t>Company</t>
  </si>
  <si>
    <t>Contact Information</t>
  </si>
  <si>
    <t>Date:</t>
  </si>
  <si>
    <t>Aug</t>
  </si>
  <si>
    <t>Oct</t>
  </si>
  <si>
    <t>Nov</t>
  </si>
  <si>
    <t>Dec</t>
  </si>
  <si>
    <t>Jan</t>
  </si>
  <si>
    <t>Feb</t>
  </si>
  <si>
    <t>Mar</t>
  </si>
  <si>
    <t>Apr</t>
  </si>
  <si>
    <t>Jun</t>
  </si>
  <si>
    <t>Jul</t>
  </si>
  <si>
    <t>Sep</t>
  </si>
  <si>
    <t># of Customers</t>
  </si>
  <si>
    <t>2019 / 2020 Variance</t>
  </si>
  <si>
    <t>May</t>
  </si>
  <si>
    <t>July</t>
  </si>
  <si>
    <t># of Customers w/ Arrears</t>
  </si>
  <si>
    <t>Arrearage Tracking Summary</t>
  </si>
  <si>
    <t>Customers on Arrearage Mgmt/Forgiveness Plans</t>
  </si>
  <si>
    <t># Arrears 30-60</t>
  </si>
  <si>
    <t># Arrears 60-90</t>
  </si>
  <si>
    <t># Arrears 90&gt;</t>
  </si>
  <si>
    <t>Customers on Payment Plans</t>
  </si>
  <si>
    <t>Customers Disconnected for Non-Payment</t>
  </si>
  <si>
    <t>Additional Information:</t>
  </si>
  <si>
    <t>Footnotes (if necessary)</t>
  </si>
  <si>
    <t>(1) Average Historical Payment Period</t>
  </si>
  <si>
    <t>(A) Programs Available for This Customer Class to Manage Arrearages</t>
  </si>
  <si>
    <t>(B) Description of Process for Calculating Arrearages</t>
  </si>
  <si>
    <t>(C) Categories of Information (Including Any Above) For Which The Company Can Provide Weekly Updates</t>
  </si>
  <si>
    <t>(D) For Categories with Monthly Data, General Description of Why Weekly Updates are Not Available (e.g. batch processing limitations/complexity of modifying IT to produce weekly data, etc.)</t>
  </si>
  <si>
    <t>$ Arrears 30-60</t>
  </si>
  <si>
    <t>$ Arrears 60-90</t>
  </si>
  <si>
    <t>$ Arrears 90&gt;</t>
  </si>
  <si>
    <t># Revenue (Payments) Received</t>
  </si>
  <si>
    <t>Supplier Receivables Purchased (for EDCs)(1)</t>
  </si>
  <si>
    <t>Billed Sales kWh or therms</t>
  </si>
  <si>
    <t>Billed Total Revenue $</t>
  </si>
  <si>
    <t>$ Revenue (Payments) Received</t>
  </si>
  <si>
    <t>Residential</t>
  </si>
  <si>
    <t>Low Income Residential</t>
  </si>
  <si>
    <t>Small C&amp;I</t>
  </si>
  <si>
    <t>Medium C&amp;I</t>
  </si>
  <si>
    <t>Large C&amp;I</t>
  </si>
  <si>
    <t>Total</t>
  </si>
  <si>
    <t>$ Total Arrears</t>
  </si>
  <si>
    <t>Total Revenue Billed $ (Line 11 + Line 12)</t>
  </si>
  <si>
    <t>Difference Between Billed and Received Revenue (Line 13 - Line 14)</t>
  </si>
  <si>
    <t>Unitil</t>
  </si>
  <si>
    <t>2021 / 2020 Variance</t>
  </si>
  <si>
    <t>5.5.2021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</si>
</sst>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m\.\ d\,\ yy"/>
    <numFmt numFmtId="165" formatCode="#,##0.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i/>
      <sz val="11"/>
      <color indexed="8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rgb="FF9C0006"/>
      <name val="Calibri"/>
      <family val="2"/>
      <scheme val="minor"/>
    </font>
    <font>
      <sz val="10"/>
      <color theme="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C7CE"/>
      </patternFill>
    </fill>
  </fills>
  <borders count="105">
    <border>
      <left/>
      <right/>
      <top/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thick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ck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thick">
        <color indexed="64"/>
      </right>
      <top style="medium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/>
      <diagonal/>
    </border>
    <border>
      <left style="dotted">
        <color indexed="64"/>
      </left>
      <right style="thick">
        <color indexed="64"/>
      </right>
      <top style="dotted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thick">
        <color indexed="64"/>
      </left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 style="thick">
        <color indexed="64"/>
      </right>
      <top/>
      <bottom style="dotted">
        <color indexed="64"/>
      </bottom>
      <diagonal/>
    </border>
    <border>
      <left style="thick">
        <color indexed="64"/>
      </left>
      <right style="thick">
        <color indexed="64"/>
      </right>
      <top/>
      <bottom style="dotted">
        <color indexed="64"/>
      </bottom>
      <diagonal/>
    </border>
    <border>
      <left style="thick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 style="thick">
        <color indexed="64"/>
      </right>
      <top/>
      <bottom style="dotted">
        <color indexed="64"/>
      </bottom>
      <diagonal/>
    </border>
    <border>
      <left style="thick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 style="thick">
        <color auto="1"/>
      </right>
      <top/>
      <bottom style="dashed">
        <color auto="1"/>
      </bottom>
      <diagonal/>
    </border>
    <border>
      <left style="thick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thick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/>
      <right/>
      <top style="thick">
        <color auto="1"/>
      </top>
      <bottom style="thin">
        <color indexed="64"/>
      </bottom>
      <diagonal/>
    </border>
    <border>
      <left/>
      <right style="thick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thick">
        <color indexed="64"/>
      </right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 style="thick">
        <color indexed="64"/>
      </bottom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 style="dotted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/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/>
      <top/>
      <bottom style="thick">
        <color indexed="64"/>
      </bottom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dotted">
        <color indexed="64"/>
      </right>
      <top style="dotted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0" fillId="3" borderId="0" applyNumberFormat="0" applyBorder="0" applyAlignment="0" applyProtection="0"/>
    <xf numFmtId="0" fontId="11" fillId="0" borderId="0"/>
    <xf numFmtId="44" fontId="11" fillId="0" borderId="0" applyFont="0" applyFill="0" applyBorder="0" applyAlignment="0" applyProtection="0"/>
  </cellStyleXfs>
  <cellXfs count="346">
    <xf numFmtId="0" fontId="0" fillId="0" borderId="0" xfId="0"/>
    <xf numFmtId="0" fontId="1" fillId="0" borderId="0" xfId="0" applyFont="1"/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wrapText="1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4" fillId="0" borderId="0" xfId="0" applyFont="1" applyAlignment="1">
      <alignment horizontal="left" wrapText="1"/>
    </xf>
    <xf numFmtId="14" fontId="3" fillId="0" borderId="0" xfId="0" applyNumberFormat="1" applyFont="1" applyBorder="1" applyAlignment="1" applyProtection="1">
      <alignment horizontal="left"/>
      <protection locked="0"/>
    </xf>
    <xf numFmtId="0" fontId="5" fillId="0" borderId="0" xfId="0" applyFont="1" applyAlignment="1">
      <alignment horizontal="right"/>
    </xf>
    <xf numFmtId="164" fontId="4" fillId="0" borderId="0" xfId="0" applyNumberFormat="1" applyFont="1" applyBorder="1" applyAlignment="1" applyProtection="1">
      <alignment horizontal="center"/>
      <protection locked="0"/>
    </xf>
    <xf numFmtId="0" fontId="4" fillId="0" borderId="0" xfId="0" applyFont="1" applyBorder="1" applyAlignment="1"/>
    <xf numFmtId="0" fontId="4" fillId="0" borderId="0" xfId="0" applyFont="1" applyAlignment="1"/>
    <xf numFmtId="0" fontId="4" fillId="0" borderId="0" xfId="0" applyFont="1" applyAlignment="1">
      <alignment vertical="center"/>
    </xf>
    <xf numFmtId="0" fontId="4" fillId="0" borderId="0" xfId="0" applyFont="1"/>
    <xf numFmtId="0" fontId="6" fillId="0" borderId="0" xfId="0" applyFont="1" applyFill="1" applyAlignment="1">
      <alignment horizontal="left" vertical="top"/>
    </xf>
    <xf numFmtId="0" fontId="4" fillId="0" borderId="0" xfId="0" applyFont="1" applyAlignment="1">
      <alignment wrapText="1"/>
    </xf>
    <xf numFmtId="0" fontId="2" fillId="0" borderId="4" xfId="0" applyFont="1" applyBorder="1" applyAlignment="1">
      <alignment horizontal="left"/>
    </xf>
    <xf numFmtId="0" fontId="5" fillId="0" borderId="8" xfId="0" applyFont="1" applyBorder="1" applyAlignment="1" applyProtection="1">
      <alignment horizontal="centerContinuous"/>
    </xf>
    <xf numFmtId="0" fontId="5" fillId="0" borderId="9" xfId="0" applyFont="1" applyBorder="1" applyAlignment="1" applyProtection="1">
      <alignment horizontal="centerContinuous"/>
    </xf>
    <xf numFmtId="0" fontId="5" fillId="0" borderId="10" xfId="0" applyFont="1" applyBorder="1" applyAlignment="1" applyProtection="1">
      <alignment horizontal="centerContinuous"/>
    </xf>
    <xf numFmtId="0" fontId="5" fillId="0" borderId="13" xfId="0" applyFont="1" applyBorder="1" applyAlignment="1" applyProtection="1">
      <alignment horizontal="centerContinuous"/>
    </xf>
    <xf numFmtId="0" fontId="5" fillId="0" borderId="22" xfId="0" applyFont="1" applyBorder="1" applyAlignment="1" applyProtection="1">
      <alignment horizontal="centerContinuous"/>
    </xf>
    <xf numFmtId="0" fontId="5" fillId="0" borderId="5" xfId="0" applyFont="1" applyBorder="1"/>
    <xf numFmtId="0" fontId="7" fillId="0" borderId="6" xfId="0" applyFont="1" applyBorder="1" applyAlignment="1" applyProtection="1">
      <alignment horizontal="center" vertical="center"/>
      <protection locked="0"/>
    </xf>
    <xf numFmtId="0" fontId="7" fillId="0" borderId="7" xfId="0" applyFont="1" applyBorder="1" applyAlignment="1" applyProtection="1">
      <alignment horizontal="center" vertical="center"/>
      <protection locked="0"/>
    </xf>
    <xf numFmtId="0" fontId="7" fillId="0" borderId="17" xfId="0" applyFont="1" applyBorder="1" applyAlignment="1" applyProtection="1">
      <alignment horizontal="center" vertical="center"/>
      <protection locked="0"/>
    </xf>
    <xf numFmtId="0" fontId="7" fillId="0" borderId="14" xfId="0" applyFont="1" applyBorder="1" applyAlignment="1" applyProtection="1">
      <alignment horizontal="center" vertical="center"/>
      <protection locked="0"/>
    </xf>
    <xf numFmtId="0" fontId="7" fillId="0" borderId="23" xfId="0" applyFont="1" applyBorder="1" applyAlignment="1" applyProtection="1">
      <alignment horizontal="center" vertical="center"/>
      <protection locked="0"/>
    </xf>
    <xf numFmtId="0" fontId="7" fillId="0" borderId="24" xfId="0" applyFont="1" applyBorder="1" applyAlignment="1" applyProtection="1">
      <alignment horizontal="center" vertical="center"/>
      <protection locked="0"/>
    </xf>
    <xf numFmtId="0" fontId="4" fillId="0" borderId="0" xfId="0" applyFont="1" applyFill="1" applyBorder="1"/>
    <xf numFmtId="0" fontId="2" fillId="0" borderId="0" xfId="0" applyFont="1" applyFill="1" applyBorder="1"/>
    <xf numFmtId="0" fontId="4" fillId="0" borderId="39" xfId="0" applyFont="1" applyBorder="1" applyAlignment="1">
      <alignment horizontal="left" indent="2"/>
    </xf>
    <xf numFmtId="0" fontId="4" fillId="0" borderId="30" xfId="0" applyFont="1" applyBorder="1" applyAlignment="1">
      <alignment horizontal="left" indent="2"/>
    </xf>
    <xf numFmtId="0" fontId="4" fillId="0" borderId="46" xfId="0" applyFont="1" applyBorder="1" applyAlignment="1">
      <alignment horizontal="left" indent="2"/>
    </xf>
    <xf numFmtId="0" fontId="0" fillId="2" borderId="2" xfId="0" applyFont="1" applyFill="1" applyBorder="1"/>
    <xf numFmtId="0" fontId="0" fillId="2" borderId="3" xfId="0" applyFont="1" applyFill="1" applyBorder="1"/>
    <xf numFmtId="0" fontId="2" fillId="0" borderId="25" xfId="0" applyFont="1" applyBorder="1"/>
    <xf numFmtId="0" fontId="2" fillId="0" borderId="39" xfId="0" applyFont="1" applyBorder="1"/>
    <xf numFmtId="0" fontId="2" fillId="0" borderId="27" xfId="0" applyFont="1" applyBorder="1"/>
    <xf numFmtId="0" fontId="2" fillId="0" borderId="28" xfId="0" applyFont="1" applyBorder="1"/>
    <xf numFmtId="0" fontId="2" fillId="0" borderId="50" xfId="0" applyFont="1" applyBorder="1"/>
    <xf numFmtId="0" fontId="2" fillId="0" borderId="35" xfId="0" applyFont="1" applyBorder="1"/>
    <xf numFmtId="0" fontId="2" fillId="0" borderId="35" xfId="0" applyFont="1" applyFill="1" applyBorder="1"/>
    <xf numFmtId="0" fontId="2" fillId="0" borderId="45" xfId="0" applyFont="1" applyFill="1" applyBorder="1"/>
    <xf numFmtId="38" fontId="4" fillId="0" borderId="31" xfId="0" applyNumberFormat="1" applyFont="1" applyBorder="1" applyAlignment="1">
      <alignment horizontal="center"/>
    </xf>
    <xf numFmtId="38" fontId="4" fillId="0" borderId="11" xfId="0" applyNumberFormat="1" applyFont="1" applyBorder="1" applyAlignment="1">
      <alignment horizontal="center"/>
    </xf>
    <xf numFmtId="38" fontId="4" fillId="0" borderId="26" xfId="0" applyNumberFormat="1" applyFont="1" applyBorder="1" applyAlignment="1">
      <alignment horizontal="center"/>
    </xf>
    <xf numFmtId="38" fontId="4" fillId="0" borderId="15" xfId="0" applyNumberFormat="1" applyFont="1" applyBorder="1" applyAlignment="1">
      <alignment horizontal="center"/>
    </xf>
    <xf numFmtId="38" fontId="4" fillId="0" borderId="11" xfId="0" applyNumberFormat="1" applyFont="1" applyBorder="1" applyAlignment="1">
      <alignment horizontal="center" wrapText="1"/>
    </xf>
    <xf numFmtId="38" fontId="0" fillId="0" borderId="11" xfId="0" applyNumberFormat="1" applyFont="1" applyBorder="1" applyAlignment="1">
      <alignment horizontal="center"/>
    </xf>
    <xf numFmtId="38" fontId="4" fillId="0" borderId="36" xfId="0" applyNumberFormat="1" applyFont="1" applyBorder="1" applyAlignment="1">
      <alignment horizontal="center"/>
    </xf>
    <xf numFmtId="38" fontId="4" fillId="0" borderId="37" xfId="0" applyNumberFormat="1" applyFont="1" applyBorder="1" applyAlignment="1">
      <alignment horizontal="center"/>
    </xf>
    <xf numFmtId="38" fontId="4" fillId="0" borderId="40" xfId="0" applyNumberFormat="1" applyFont="1" applyBorder="1" applyAlignment="1">
      <alignment horizontal="center"/>
    </xf>
    <xf numFmtId="38" fontId="4" fillId="0" borderId="33" xfId="0" applyNumberFormat="1" applyFont="1" applyBorder="1" applyAlignment="1">
      <alignment horizontal="center"/>
    </xf>
    <xf numFmtId="38" fontId="4" fillId="0" borderId="48" xfId="0" applyNumberFormat="1" applyFont="1" applyBorder="1" applyAlignment="1">
      <alignment horizontal="center"/>
    </xf>
    <xf numFmtId="38" fontId="4" fillId="0" borderId="47" xfId="0" applyNumberFormat="1" applyFont="1" applyBorder="1" applyAlignment="1">
      <alignment horizontal="center"/>
    </xf>
    <xf numFmtId="0" fontId="4" fillId="0" borderId="36" xfId="0" applyFont="1" applyBorder="1" applyAlignment="1">
      <alignment horizontal="center"/>
    </xf>
    <xf numFmtId="0" fontId="4" fillId="0" borderId="37" xfId="0" applyFont="1" applyBorder="1" applyAlignment="1">
      <alignment horizontal="center"/>
    </xf>
    <xf numFmtId="0" fontId="4" fillId="0" borderId="40" xfId="0" applyFont="1" applyBorder="1" applyAlignment="1">
      <alignment horizontal="center"/>
    </xf>
    <xf numFmtId="0" fontId="4" fillId="0" borderId="33" xfId="0" applyFont="1" applyBorder="1" applyAlignment="1">
      <alignment horizontal="center"/>
    </xf>
    <xf numFmtId="0" fontId="4" fillId="0" borderId="37" xfId="0" applyFont="1" applyBorder="1" applyAlignment="1">
      <alignment horizontal="center" wrapText="1"/>
    </xf>
    <xf numFmtId="0" fontId="0" fillId="0" borderId="37" xfId="0" applyFont="1" applyBorder="1" applyAlignment="1">
      <alignment horizontal="center"/>
    </xf>
    <xf numFmtId="38" fontId="4" fillId="0" borderId="19" xfId="0" applyNumberFormat="1" applyFont="1" applyBorder="1" applyAlignment="1">
      <alignment horizontal="center"/>
    </xf>
    <xf numFmtId="38" fontId="4" fillId="0" borderId="12" xfId="0" applyNumberFormat="1" applyFont="1" applyBorder="1" applyAlignment="1">
      <alignment horizontal="center"/>
    </xf>
    <xf numFmtId="38" fontId="4" fillId="0" borderId="20" xfId="0" applyNumberFormat="1" applyFont="1" applyBorder="1" applyAlignment="1">
      <alignment horizontal="center"/>
    </xf>
    <xf numFmtId="38" fontId="4" fillId="0" borderId="16" xfId="0" applyNumberFormat="1" applyFont="1" applyBorder="1" applyAlignment="1">
      <alignment horizontal="center"/>
    </xf>
    <xf numFmtId="38" fontId="4" fillId="0" borderId="12" xfId="0" applyNumberFormat="1" applyFont="1" applyBorder="1" applyAlignment="1">
      <alignment horizontal="center" wrapText="1"/>
    </xf>
    <xf numFmtId="38" fontId="0" fillId="0" borderId="12" xfId="0" applyNumberFormat="1" applyFont="1" applyBorder="1" applyAlignment="1">
      <alignment horizontal="center"/>
    </xf>
    <xf numFmtId="6" fontId="4" fillId="0" borderId="33" xfId="0" applyNumberFormat="1" applyFont="1" applyBorder="1" applyAlignment="1">
      <alignment horizontal="center"/>
    </xf>
    <xf numFmtId="6" fontId="4" fillId="0" borderId="12" xfId="0" applyNumberFormat="1" applyFont="1" applyBorder="1" applyAlignment="1">
      <alignment horizontal="center"/>
    </xf>
    <xf numFmtId="6" fontId="4" fillId="0" borderId="16" xfId="0" applyNumberFormat="1" applyFont="1" applyBorder="1" applyAlignment="1">
      <alignment horizontal="center"/>
    </xf>
    <xf numFmtId="6" fontId="4" fillId="0" borderId="48" xfId="0" applyNumberFormat="1" applyFont="1" applyBorder="1" applyAlignment="1">
      <alignment horizontal="center"/>
    </xf>
    <xf numFmtId="6" fontId="4" fillId="0" borderId="47" xfId="0" applyNumberFormat="1" applyFont="1" applyBorder="1" applyAlignment="1">
      <alignment horizontal="center"/>
    </xf>
    <xf numFmtId="3" fontId="4" fillId="0" borderId="16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6" fontId="4" fillId="0" borderId="32" xfId="0" applyNumberFormat="1" applyFont="1" applyBorder="1" applyAlignment="1">
      <alignment horizontal="center"/>
    </xf>
    <xf numFmtId="6" fontId="4" fillId="0" borderId="18" xfId="0" applyNumberFormat="1" applyFont="1" applyBorder="1" applyAlignment="1">
      <alignment horizontal="center"/>
    </xf>
    <xf numFmtId="6" fontId="4" fillId="0" borderId="29" xfId="0" applyNumberFormat="1" applyFont="1" applyBorder="1" applyAlignment="1">
      <alignment horizontal="center"/>
    </xf>
    <xf numFmtId="6" fontId="4" fillId="0" borderId="21" xfId="0" applyNumberFormat="1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18" xfId="0" applyFont="1" applyBorder="1" applyAlignment="1">
      <alignment horizontal="center" wrapText="1"/>
    </xf>
    <xf numFmtId="0" fontId="0" fillId="0" borderId="18" xfId="0" applyFont="1" applyBorder="1" applyAlignment="1">
      <alignment horizontal="center"/>
    </xf>
    <xf numFmtId="6" fontId="4" fillId="0" borderId="28" xfId="0" applyNumberFormat="1" applyFont="1" applyBorder="1" applyAlignment="1">
      <alignment horizontal="center"/>
    </xf>
    <xf numFmtId="6" fontId="4" fillId="0" borderId="53" xfId="0" applyNumberFormat="1" applyFont="1" applyBorder="1" applyAlignment="1">
      <alignment horizontal="center"/>
    </xf>
    <xf numFmtId="6" fontId="4" fillId="0" borderId="52" xfId="0" applyNumberFormat="1" applyFont="1" applyBorder="1" applyAlignment="1">
      <alignment horizontal="center"/>
    </xf>
    <xf numFmtId="6" fontId="4" fillId="0" borderId="46" xfId="0" applyNumberFormat="1" applyFont="1" applyBorder="1" applyAlignment="1">
      <alignment horizontal="center"/>
    </xf>
    <xf numFmtId="6" fontId="4" fillId="0" borderId="41" xfId="0" applyNumberFormat="1" applyFont="1" applyBorder="1" applyAlignment="1">
      <alignment horizontal="center"/>
    </xf>
    <xf numFmtId="6" fontId="4" fillId="0" borderId="42" xfId="0" applyNumberFormat="1" applyFont="1" applyBorder="1" applyAlignment="1">
      <alignment horizontal="center"/>
    </xf>
    <xf numFmtId="6" fontId="4" fillId="0" borderId="49" xfId="0" applyNumberFormat="1" applyFont="1" applyBorder="1" applyAlignment="1">
      <alignment horizontal="center"/>
    </xf>
    <xf numFmtId="6" fontId="4" fillId="0" borderId="55" xfId="0" applyNumberFormat="1" applyFont="1" applyBorder="1" applyAlignment="1">
      <alignment horizontal="center" wrapText="1"/>
    </xf>
    <xf numFmtId="6" fontId="0" fillId="0" borderId="55" xfId="0" applyNumberFormat="1" applyFont="1" applyBorder="1" applyAlignment="1">
      <alignment horizontal="center"/>
    </xf>
    <xf numFmtId="6" fontId="4" fillId="0" borderId="27" xfId="0" applyNumberFormat="1" applyFont="1" applyBorder="1" applyAlignment="1">
      <alignment horizontal="center"/>
    </xf>
    <xf numFmtId="6" fontId="4" fillId="0" borderId="57" xfId="0" applyNumberFormat="1" applyFont="1" applyBorder="1" applyAlignment="1">
      <alignment horizontal="center"/>
    </xf>
    <xf numFmtId="6" fontId="4" fillId="0" borderId="56" xfId="0" applyNumberFormat="1" applyFont="1" applyBorder="1" applyAlignment="1">
      <alignment horizontal="center"/>
    </xf>
    <xf numFmtId="165" fontId="4" fillId="0" borderId="32" xfId="0" applyNumberFormat="1" applyFont="1" applyBorder="1" applyAlignment="1">
      <alignment horizontal="center"/>
    </xf>
    <xf numFmtId="165" fontId="4" fillId="0" borderId="18" xfId="0" applyNumberFormat="1" applyFont="1" applyBorder="1" applyAlignment="1">
      <alignment horizontal="center"/>
    </xf>
    <xf numFmtId="165" fontId="4" fillId="0" borderId="21" xfId="0" applyNumberFormat="1" applyFont="1" applyBorder="1" applyAlignment="1">
      <alignment horizontal="center"/>
    </xf>
    <xf numFmtId="165" fontId="4" fillId="0" borderId="29" xfId="0" applyNumberFormat="1" applyFont="1" applyBorder="1" applyAlignment="1">
      <alignment horizontal="center"/>
    </xf>
    <xf numFmtId="165" fontId="4" fillId="0" borderId="18" xfId="0" applyNumberFormat="1" applyFont="1" applyBorder="1" applyAlignment="1">
      <alignment horizontal="center" wrapText="1"/>
    </xf>
    <xf numFmtId="165" fontId="0" fillId="0" borderId="18" xfId="0" applyNumberFormat="1" applyFont="1" applyBorder="1" applyAlignment="1">
      <alignment horizontal="center"/>
    </xf>
    <xf numFmtId="38" fontId="4" fillId="0" borderId="32" xfId="0" applyNumberFormat="1" applyFont="1" applyBorder="1" applyAlignment="1">
      <alignment horizontal="center"/>
    </xf>
    <xf numFmtId="38" fontId="4" fillId="0" borderId="18" xfId="0" applyNumberFormat="1" applyFont="1" applyBorder="1" applyAlignment="1">
      <alignment horizontal="center"/>
    </xf>
    <xf numFmtId="38" fontId="4" fillId="0" borderId="21" xfId="0" applyNumberFormat="1" applyFont="1" applyBorder="1" applyAlignment="1">
      <alignment horizontal="center"/>
    </xf>
    <xf numFmtId="38" fontId="4" fillId="0" borderId="29" xfId="0" applyNumberFormat="1" applyFont="1" applyBorder="1" applyAlignment="1">
      <alignment horizontal="center"/>
    </xf>
    <xf numFmtId="38" fontId="4" fillId="0" borderId="46" xfId="0" applyNumberFormat="1" applyFont="1" applyBorder="1" applyAlignment="1">
      <alignment horizontal="center"/>
    </xf>
    <xf numFmtId="0" fontId="4" fillId="0" borderId="41" xfId="0" applyFont="1" applyBorder="1" applyAlignment="1">
      <alignment horizontal="center"/>
    </xf>
    <xf numFmtId="0" fontId="4" fillId="0" borderId="42" xfId="0" applyFont="1" applyBorder="1" applyAlignment="1">
      <alignment horizontal="center"/>
    </xf>
    <xf numFmtId="0" fontId="4" fillId="0" borderId="43" xfId="0" applyFont="1" applyBorder="1" applyAlignment="1">
      <alignment horizontal="center"/>
    </xf>
    <xf numFmtId="0" fontId="4" fillId="0" borderId="49" xfId="0" applyFont="1" applyBorder="1" applyAlignment="1">
      <alignment horizontal="center"/>
    </xf>
    <xf numFmtId="0" fontId="4" fillId="0" borderId="42" xfId="0" applyFont="1" applyBorder="1" applyAlignment="1">
      <alignment horizontal="center" wrapText="1"/>
    </xf>
    <xf numFmtId="0" fontId="0" fillId="0" borderId="42" xfId="0" applyFont="1" applyBorder="1" applyAlignment="1">
      <alignment horizontal="center"/>
    </xf>
    <xf numFmtId="38" fontId="4" fillId="0" borderId="34" xfId="0" applyNumberFormat="1" applyFont="1" applyBorder="1" applyAlignment="1">
      <alignment horizontal="center"/>
    </xf>
    <xf numFmtId="38" fontId="4" fillId="0" borderId="27" xfId="0" applyNumberFormat="1" applyFont="1" applyBorder="1" applyAlignment="1">
      <alignment horizontal="center"/>
    </xf>
    <xf numFmtId="0" fontId="0" fillId="0" borderId="36" xfId="0" applyFont="1" applyBorder="1" applyAlignment="1">
      <alignment horizontal="center"/>
    </xf>
    <xf numFmtId="0" fontId="0" fillId="0" borderId="33" xfId="0" applyFont="1" applyBorder="1" applyAlignment="1">
      <alignment horizontal="center"/>
    </xf>
    <xf numFmtId="0" fontId="0" fillId="0" borderId="34" xfId="0" applyFont="1" applyBorder="1" applyAlignment="1">
      <alignment horizontal="center"/>
    </xf>
    <xf numFmtId="38" fontId="0" fillId="0" borderId="41" xfId="0" applyNumberFormat="1" applyFont="1" applyBorder="1" applyAlignment="1">
      <alignment horizontal="center"/>
    </xf>
    <xf numFmtId="38" fontId="0" fillId="0" borderId="42" xfId="0" applyNumberFormat="1" applyFont="1" applyBorder="1" applyAlignment="1">
      <alignment horizontal="center"/>
    </xf>
    <xf numFmtId="38" fontId="0" fillId="0" borderId="43" xfId="0" applyNumberFormat="1" applyFont="1" applyBorder="1" applyAlignment="1">
      <alignment horizontal="center"/>
    </xf>
    <xf numFmtId="38" fontId="0" fillId="0" borderId="44" xfId="0" applyNumberFormat="1" applyFont="1" applyBorder="1" applyAlignment="1">
      <alignment horizontal="center"/>
    </xf>
    <xf numFmtId="38" fontId="0" fillId="0" borderId="50" xfId="0" applyNumberFormat="1" applyFont="1" applyBorder="1" applyAlignment="1">
      <alignment horizontal="center"/>
    </xf>
    <xf numFmtId="0" fontId="0" fillId="0" borderId="43" xfId="0" applyFont="1" applyBorder="1" applyAlignment="1">
      <alignment horizontal="center"/>
    </xf>
    <xf numFmtId="0" fontId="0" fillId="0" borderId="44" xfId="0" applyFont="1" applyBorder="1" applyAlignment="1">
      <alignment horizontal="center"/>
    </xf>
    <xf numFmtId="0" fontId="0" fillId="0" borderId="41" xfId="0" applyFont="1" applyBorder="1" applyAlignment="1">
      <alignment horizontal="center"/>
    </xf>
    <xf numFmtId="3" fontId="0" fillId="0" borderId="41" xfId="0" applyNumberFormat="1" applyFont="1" applyBorder="1" applyAlignment="1">
      <alignment horizontal="center"/>
    </xf>
    <xf numFmtId="3" fontId="0" fillId="0" borderId="42" xfId="0" applyNumberFormat="1" applyFont="1" applyBorder="1" applyAlignment="1">
      <alignment horizontal="center"/>
    </xf>
    <xf numFmtId="3" fontId="0" fillId="0" borderId="43" xfId="0" applyNumberFormat="1" applyFont="1" applyBorder="1" applyAlignment="1">
      <alignment horizontal="center"/>
    </xf>
    <xf numFmtId="3" fontId="0" fillId="0" borderId="44" xfId="0" applyNumberFormat="1" applyFont="1" applyBorder="1" applyAlignment="1">
      <alignment horizontal="center"/>
    </xf>
    <xf numFmtId="3" fontId="0" fillId="0" borderId="30" xfId="0" applyNumberFormat="1" applyFont="1" applyBorder="1" applyAlignment="1">
      <alignment horizontal="center"/>
    </xf>
    <xf numFmtId="3" fontId="0" fillId="0" borderId="38" xfId="0" applyNumberFormat="1" applyFont="1" applyBorder="1" applyAlignment="1">
      <alignment horizontal="center"/>
    </xf>
    <xf numFmtId="3" fontId="0" fillId="0" borderId="58" xfId="0" applyNumberFormat="1" applyFont="1" applyBorder="1" applyAlignment="1">
      <alignment horizontal="center"/>
    </xf>
    <xf numFmtId="6" fontId="4" fillId="0" borderId="39" xfId="0" applyNumberFormat="1" applyFont="1" applyBorder="1" applyAlignment="1">
      <alignment horizontal="center"/>
    </xf>
    <xf numFmtId="0" fontId="4" fillId="0" borderId="39" xfId="0" applyFont="1" applyBorder="1" applyAlignment="1">
      <alignment horizontal="center"/>
    </xf>
    <xf numFmtId="3" fontId="4" fillId="0" borderId="27" xfId="0" applyNumberFormat="1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0" fontId="4" fillId="0" borderId="28" xfId="0" applyFont="1" applyBorder="1" applyAlignment="1">
      <alignment horizontal="center"/>
    </xf>
    <xf numFmtId="6" fontId="4" fillId="0" borderId="59" xfId="0" applyNumberFormat="1" applyFont="1" applyBorder="1" applyAlignment="1">
      <alignment horizontal="center"/>
    </xf>
    <xf numFmtId="6" fontId="4" fillId="0" borderId="60" xfId="0" applyNumberFormat="1" applyFont="1" applyBorder="1" applyAlignment="1">
      <alignment horizontal="center"/>
    </xf>
    <xf numFmtId="6" fontId="4" fillId="0" borderId="43" xfId="0" applyNumberFormat="1" applyFont="1" applyBorder="1" applyAlignment="1">
      <alignment horizontal="center"/>
    </xf>
    <xf numFmtId="38" fontId="4" fillId="0" borderId="56" xfId="0" applyNumberFormat="1" applyFont="1" applyBorder="1" applyAlignment="1">
      <alignment horizontal="center"/>
    </xf>
    <xf numFmtId="38" fontId="4" fillId="0" borderId="60" xfId="0" applyNumberFormat="1" applyFont="1" applyBorder="1" applyAlignment="1">
      <alignment horizontal="center"/>
    </xf>
    <xf numFmtId="6" fontId="4" fillId="0" borderId="34" xfId="0" applyNumberFormat="1" applyFont="1" applyBorder="1" applyAlignment="1">
      <alignment horizontal="center"/>
    </xf>
    <xf numFmtId="0" fontId="4" fillId="0" borderId="34" xfId="0" applyFont="1" applyBorder="1" applyAlignment="1">
      <alignment horizontal="center"/>
    </xf>
    <xf numFmtId="6" fontId="4" fillId="0" borderId="61" xfId="0" applyNumberFormat="1" applyFont="1" applyBorder="1" applyAlignment="1">
      <alignment horizontal="center"/>
    </xf>
    <xf numFmtId="0" fontId="4" fillId="0" borderId="62" xfId="0" applyFont="1" applyBorder="1" applyAlignment="1">
      <alignment horizontal="center"/>
    </xf>
    <xf numFmtId="38" fontId="4" fillId="0" borderId="63" xfId="0" applyNumberFormat="1" applyFont="1" applyBorder="1" applyAlignment="1">
      <alignment horizontal="center"/>
    </xf>
    <xf numFmtId="38" fontId="4" fillId="0" borderId="64" xfId="0" applyNumberFormat="1" applyFont="1" applyBorder="1" applyAlignment="1">
      <alignment horizontal="center"/>
    </xf>
    <xf numFmtId="38" fontId="4" fillId="0" borderId="65" xfId="0" applyNumberFormat="1" applyFont="1" applyBorder="1" applyAlignment="1">
      <alignment horizontal="center"/>
    </xf>
    <xf numFmtId="6" fontId="4" fillId="0" borderId="66" xfId="0" applyNumberFormat="1" applyFont="1" applyBorder="1" applyAlignment="1">
      <alignment horizontal="center"/>
    </xf>
    <xf numFmtId="6" fontId="4" fillId="0" borderId="64" xfId="0" applyNumberFormat="1" applyFont="1" applyBorder="1" applyAlignment="1">
      <alignment horizontal="center"/>
    </xf>
    <xf numFmtId="6" fontId="4" fillId="0" borderId="65" xfId="0" applyNumberFormat="1" applyFont="1" applyBorder="1" applyAlignment="1">
      <alignment horizontal="center"/>
    </xf>
    <xf numFmtId="0" fontId="4" fillId="0" borderId="66" xfId="0" applyFont="1" applyBorder="1" applyAlignment="1">
      <alignment horizontal="center"/>
    </xf>
    <xf numFmtId="3" fontId="4" fillId="0" borderId="64" xfId="0" applyNumberFormat="1" applyFont="1" applyBorder="1" applyAlignment="1">
      <alignment horizontal="center"/>
    </xf>
    <xf numFmtId="0" fontId="4" fillId="0" borderId="64" xfId="0" applyFont="1" applyBorder="1" applyAlignment="1">
      <alignment horizontal="center"/>
    </xf>
    <xf numFmtId="6" fontId="4" fillId="0" borderId="67" xfId="0" applyNumberFormat="1" applyFont="1" applyBorder="1" applyAlignment="1">
      <alignment horizontal="center"/>
    </xf>
    <xf numFmtId="0" fontId="4" fillId="0" borderId="67" xfId="0" applyFont="1" applyBorder="1" applyAlignment="1">
      <alignment horizontal="center"/>
    </xf>
    <xf numFmtId="0" fontId="4" fillId="0" borderId="54" xfId="0" applyFont="1" applyBorder="1" applyAlignment="1">
      <alignment horizontal="center"/>
    </xf>
    <xf numFmtId="6" fontId="4" fillId="0" borderId="68" xfId="0" applyNumberFormat="1" applyFont="1" applyBorder="1" applyAlignment="1">
      <alignment horizontal="center"/>
    </xf>
    <xf numFmtId="6" fontId="4" fillId="0" borderId="69" xfId="0" applyNumberFormat="1" applyFont="1" applyBorder="1" applyAlignment="1">
      <alignment horizontal="center"/>
    </xf>
    <xf numFmtId="6" fontId="4" fillId="0" borderId="54" xfId="0" applyNumberFormat="1" applyFont="1" applyBorder="1" applyAlignment="1">
      <alignment horizontal="center"/>
    </xf>
    <xf numFmtId="165" fontId="4" fillId="0" borderId="54" xfId="0" applyNumberFormat="1" applyFont="1" applyBorder="1" applyAlignment="1">
      <alignment horizontal="center"/>
    </xf>
    <xf numFmtId="38" fontId="4" fillId="0" borderId="54" xfId="0" applyNumberFormat="1" applyFont="1" applyBorder="1" applyAlignment="1">
      <alignment horizontal="center"/>
    </xf>
    <xf numFmtId="38" fontId="4" fillId="0" borderId="70" xfId="0" applyNumberFormat="1" applyFont="1" applyBorder="1" applyAlignment="1">
      <alignment horizontal="center"/>
    </xf>
    <xf numFmtId="0" fontId="4" fillId="0" borderId="69" xfId="0" applyFont="1" applyBorder="1" applyAlignment="1">
      <alignment horizontal="center"/>
    </xf>
    <xf numFmtId="6" fontId="4" fillId="0" borderId="63" xfId="0" applyNumberFormat="1" applyFont="1" applyBorder="1" applyAlignment="1">
      <alignment horizontal="center"/>
    </xf>
    <xf numFmtId="3" fontId="4" fillId="0" borderId="28" xfId="0" applyNumberFormat="1" applyFont="1" applyBorder="1" applyAlignment="1">
      <alignment horizontal="center"/>
    </xf>
    <xf numFmtId="3" fontId="4" fillId="0" borderId="21" xfId="0" applyNumberFormat="1" applyFont="1" applyBorder="1" applyAlignment="1">
      <alignment horizontal="center"/>
    </xf>
    <xf numFmtId="3" fontId="4" fillId="0" borderId="67" xfId="0" applyNumberFormat="1" applyFont="1" applyBorder="1" applyAlignment="1">
      <alignment horizontal="center"/>
    </xf>
    <xf numFmtId="38" fontId="4" fillId="0" borderId="0" xfId="0" applyNumberFormat="1" applyFont="1" applyAlignment="1">
      <alignment horizontal="left"/>
    </xf>
    <xf numFmtId="0" fontId="3" fillId="0" borderId="7" xfId="0" applyFont="1" applyBorder="1" applyAlignment="1" applyProtection="1">
      <alignment horizontal="center" vertical="center"/>
      <protection locked="0"/>
    </xf>
    <xf numFmtId="38" fontId="4" fillId="0" borderId="43" xfId="0" applyNumberFormat="1" applyFont="1" applyBorder="1" applyAlignment="1">
      <alignment horizontal="center"/>
    </xf>
    <xf numFmtId="3" fontId="4" fillId="0" borderId="38" xfId="0" applyNumberFormat="1" applyFont="1" applyBorder="1" applyAlignment="1">
      <alignment horizontal="center"/>
    </xf>
    <xf numFmtId="38" fontId="4" fillId="0" borderId="71" xfId="0" applyNumberFormat="1" applyFont="1" applyBorder="1" applyAlignment="1">
      <alignment horizontal="center"/>
    </xf>
    <xf numFmtId="6" fontId="4" fillId="0" borderId="71" xfId="0" applyNumberFormat="1" applyFont="1" applyBorder="1" applyAlignment="1">
      <alignment horizontal="center"/>
    </xf>
    <xf numFmtId="6" fontId="4" fillId="0" borderId="18" xfId="1" applyNumberFormat="1" applyFont="1" applyFill="1" applyBorder="1" applyAlignment="1">
      <alignment horizontal="center"/>
    </xf>
    <xf numFmtId="38" fontId="4" fillId="0" borderId="18" xfId="1" applyNumberFormat="1" applyFont="1" applyFill="1" applyBorder="1" applyAlignment="1">
      <alignment horizontal="center"/>
    </xf>
    <xf numFmtId="3" fontId="4" fillId="0" borderId="43" xfId="0" applyNumberFormat="1" applyFont="1" applyBorder="1" applyAlignment="1">
      <alignment horizontal="center"/>
    </xf>
    <xf numFmtId="3" fontId="4" fillId="0" borderId="57" xfId="0" applyNumberFormat="1" applyFont="1" applyBorder="1" applyAlignment="1">
      <alignment horizontal="center"/>
    </xf>
    <xf numFmtId="0" fontId="4" fillId="0" borderId="57" xfId="0" applyFont="1" applyBorder="1" applyAlignment="1">
      <alignment horizontal="center"/>
    </xf>
    <xf numFmtId="3" fontId="4" fillId="0" borderId="42" xfId="0" applyNumberFormat="1" applyFont="1" applyBorder="1" applyAlignment="1">
      <alignment horizontal="center"/>
    </xf>
    <xf numFmtId="38" fontId="0" fillId="0" borderId="49" xfId="0" applyNumberFormat="1" applyFont="1" applyBorder="1" applyAlignment="1">
      <alignment horizontal="center"/>
    </xf>
    <xf numFmtId="43" fontId="4" fillId="0" borderId="53" xfId="0" applyNumberFormat="1" applyFont="1" applyBorder="1" applyAlignment="1">
      <alignment horizontal="center"/>
    </xf>
    <xf numFmtId="3" fontId="0" fillId="0" borderId="72" xfId="0" applyNumberFormat="1" applyFont="1" applyBorder="1" applyAlignment="1">
      <alignment horizontal="center"/>
    </xf>
    <xf numFmtId="3" fontId="0" fillId="0" borderId="73" xfId="0" applyNumberFormat="1" applyFont="1" applyBorder="1" applyAlignment="1">
      <alignment horizontal="center"/>
    </xf>
    <xf numFmtId="38" fontId="4" fillId="0" borderId="66" xfId="0" applyNumberFormat="1" applyFont="1" applyBorder="1" applyAlignment="1">
      <alignment horizontal="center"/>
    </xf>
    <xf numFmtId="38" fontId="0" fillId="0" borderId="53" xfId="0" applyNumberFormat="1" applyFont="1" applyBorder="1" applyAlignment="1">
      <alignment horizontal="center"/>
    </xf>
    <xf numFmtId="38" fontId="0" fillId="0" borderId="0" xfId="0" applyNumberFormat="1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6" fontId="4" fillId="0" borderId="70" xfId="0" applyNumberFormat="1" applyFont="1" applyBorder="1" applyAlignment="1">
      <alignment horizontal="center"/>
    </xf>
    <xf numFmtId="0" fontId="4" fillId="0" borderId="74" xfId="0" applyFont="1" applyBorder="1" applyAlignment="1">
      <alignment horizontal="center"/>
    </xf>
    <xf numFmtId="38" fontId="4" fillId="0" borderId="74" xfId="0" applyNumberFormat="1" applyFont="1" applyBorder="1" applyAlignment="1">
      <alignment horizontal="center"/>
    </xf>
    <xf numFmtId="0" fontId="0" fillId="0" borderId="74" xfId="0" applyFont="1" applyBorder="1" applyAlignment="1">
      <alignment horizontal="center"/>
    </xf>
    <xf numFmtId="38" fontId="0" fillId="0" borderId="69" xfId="0" applyNumberFormat="1" applyFont="1" applyBorder="1" applyAlignment="1">
      <alignment horizontal="center"/>
    </xf>
    <xf numFmtId="0" fontId="0" fillId="0" borderId="69" xfId="0" applyFont="1" applyBorder="1" applyAlignment="1">
      <alignment horizontal="center"/>
    </xf>
    <xf numFmtId="3" fontId="0" fillId="0" borderId="69" xfId="0" applyNumberFormat="1" applyFont="1" applyBorder="1" applyAlignment="1">
      <alignment horizontal="center"/>
    </xf>
    <xf numFmtId="3" fontId="0" fillId="0" borderId="75" xfId="0" applyNumberFormat="1" applyFont="1" applyBorder="1" applyAlignment="1">
      <alignment horizontal="center"/>
    </xf>
    <xf numFmtId="38" fontId="4" fillId="0" borderId="62" xfId="0" applyNumberFormat="1" applyFont="1" applyBorder="1" applyAlignment="1">
      <alignment horizontal="center"/>
    </xf>
    <xf numFmtId="38" fontId="4" fillId="0" borderId="57" xfId="0" applyNumberFormat="1" applyFont="1" applyBorder="1" applyAlignment="1">
      <alignment horizontal="center"/>
    </xf>
    <xf numFmtId="0" fontId="0" fillId="0" borderId="66" xfId="0" applyFont="1" applyBorder="1" applyAlignment="1">
      <alignment horizontal="center"/>
    </xf>
    <xf numFmtId="38" fontId="0" fillId="0" borderId="76" xfId="0" applyNumberFormat="1" applyFont="1" applyBorder="1" applyAlignment="1">
      <alignment horizontal="center"/>
    </xf>
    <xf numFmtId="0" fontId="0" fillId="0" borderId="76" xfId="0" applyFont="1" applyBorder="1" applyAlignment="1">
      <alignment horizontal="center"/>
    </xf>
    <xf numFmtId="3" fontId="0" fillId="0" borderId="76" xfId="0" applyNumberFormat="1" applyFont="1" applyBorder="1" applyAlignment="1">
      <alignment horizontal="center"/>
    </xf>
    <xf numFmtId="38" fontId="4" fillId="0" borderId="77" xfId="0" applyNumberFormat="1" applyFont="1" applyBorder="1" applyAlignment="1">
      <alignment horizontal="center"/>
    </xf>
    <xf numFmtId="38" fontId="4" fillId="0" borderId="78" xfId="0" applyNumberFormat="1" applyFont="1" applyBorder="1" applyAlignment="1">
      <alignment horizontal="center"/>
    </xf>
    <xf numFmtId="38" fontId="4" fillId="0" borderId="59" xfId="0" applyNumberFormat="1" applyFont="1" applyBorder="1" applyAlignment="1">
      <alignment horizontal="center"/>
    </xf>
    <xf numFmtId="0" fontId="4" fillId="0" borderId="78" xfId="0" applyFont="1" applyBorder="1" applyAlignment="1">
      <alignment horizontal="center"/>
    </xf>
    <xf numFmtId="38" fontId="4" fillId="0" borderId="79" xfId="0" applyNumberFormat="1" applyFont="1" applyBorder="1" applyAlignment="1">
      <alignment horizontal="center"/>
    </xf>
    <xf numFmtId="6" fontId="4" fillId="0" borderId="80" xfId="0" applyNumberFormat="1" applyFont="1" applyBorder="1" applyAlignment="1">
      <alignment horizontal="center"/>
    </xf>
    <xf numFmtId="0" fontId="4" fillId="0" borderId="80" xfId="0" applyFont="1" applyBorder="1" applyAlignment="1">
      <alignment horizontal="center"/>
    </xf>
    <xf numFmtId="0" fontId="4" fillId="0" borderId="81" xfId="0" applyFont="1" applyBorder="1" applyAlignment="1">
      <alignment horizontal="center"/>
    </xf>
    <xf numFmtId="6" fontId="4" fillId="0" borderId="82" xfId="0" applyNumberFormat="1" applyFont="1" applyBorder="1" applyAlignment="1">
      <alignment horizontal="center"/>
    </xf>
    <xf numFmtId="6" fontId="4" fillId="0" borderId="81" xfId="0" applyNumberFormat="1" applyFont="1" applyBorder="1" applyAlignment="1">
      <alignment horizontal="center"/>
    </xf>
    <xf numFmtId="165" fontId="4" fillId="0" borderId="81" xfId="0" applyNumberFormat="1" applyFont="1" applyBorder="1" applyAlignment="1">
      <alignment horizontal="center"/>
    </xf>
    <xf numFmtId="38" fontId="4" fillId="0" borderId="81" xfId="0" applyNumberFormat="1" applyFont="1" applyBorder="1" applyAlignment="1">
      <alignment horizontal="center"/>
    </xf>
    <xf numFmtId="0" fontId="4" fillId="0" borderId="82" xfId="0" applyFont="1" applyBorder="1" applyAlignment="1">
      <alignment horizontal="center"/>
    </xf>
    <xf numFmtId="38" fontId="4" fillId="0" borderId="80" xfId="0" applyNumberFormat="1" applyFont="1" applyBorder="1" applyAlignment="1">
      <alignment horizontal="center"/>
    </xf>
    <xf numFmtId="0" fontId="0" fillId="0" borderId="80" xfId="0" applyFont="1" applyBorder="1" applyAlignment="1">
      <alignment horizontal="center"/>
    </xf>
    <xf numFmtId="38" fontId="4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3" fontId="0" fillId="0" borderId="83" xfId="0" applyNumberFormat="1" applyFont="1" applyBorder="1" applyAlignment="1">
      <alignment horizontal="center"/>
    </xf>
    <xf numFmtId="0" fontId="4" fillId="0" borderId="53" xfId="0" applyFont="1" applyBorder="1" applyAlignment="1">
      <alignment horizontal="center"/>
    </xf>
    <xf numFmtId="38" fontId="0" fillId="0" borderId="77" xfId="0" applyNumberFormat="1" applyFont="1" applyBorder="1" applyAlignment="1">
      <alignment horizontal="center"/>
    </xf>
    <xf numFmtId="0" fontId="0" fillId="0" borderId="78" xfId="0" applyFont="1" applyBorder="1" applyAlignment="1">
      <alignment horizontal="center"/>
    </xf>
    <xf numFmtId="38" fontId="4" fillId="0" borderId="79" xfId="0" applyNumberFormat="1" applyFont="1" applyBorder="1" applyAlignment="1">
      <alignment horizontal="center" wrapText="1"/>
    </xf>
    <xf numFmtId="38" fontId="4" fillId="0" borderId="84" xfId="0" applyNumberFormat="1" applyFont="1" applyBorder="1" applyAlignment="1">
      <alignment horizontal="center"/>
    </xf>
    <xf numFmtId="6" fontId="4" fillId="0" borderId="79" xfId="0" applyNumberFormat="1" applyFont="1" applyBorder="1" applyAlignment="1">
      <alignment horizontal="center"/>
    </xf>
    <xf numFmtId="6" fontId="4" fillId="0" borderId="84" xfId="0" applyNumberFormat="1" applyFont="1" applyBorder="1" applyAlignment="1">
      <alignment horizontal="center"/>
    </xf>
    <xf numFmtId="3" fontId="4" fillId="0" borderId="53" xfId="0" applyNumberFormat="1" applyFont="1" applyBorder="1" applyAlignment="1">
      <alignment horizontal="center"/>
    </xf>
    <xf numFmtId="0" fontId="0" fillId="0" borderId="81" xfId="0" applyFont="1" applyBorder="1" applyAlignment="1">
      <alignment horizontal="center"/>
    </xf>
    <xf numFmtId="6" fontId="0" fillId="0" borderId="85" xfId="0" applyNumberFormat="1" applyFont="1" applyBorder="1" applyAlignment="1">
      <alignment horizontal="center"/>
    </xf>
    <xf numFmtId="165" fontId="0" fillId="0" borderId="81" xfId="0" applyNumberFormat="1" applyFont="1" applyBorder="1" applyAlignment="1">
      <alignment horizontal="center"/>
    </xf>
    <xf numFmtId="0" fontId="0" fillId="0" borderId="82" xfId="0" applyFont="1" applyBorder="1" applyAlignment="1">
      <alignment horizontal="center"/>
    </xf>
    <xf numFmtId="38" fontId="0" fillId="0" borderId="79" xfId="0" applyNumberFormat="1" applyFont="1" applyBorder="1" applyAlignment="1">
      <alignment horizontal="center"/>
    </xf>
    <xf numFmtId="6" fontId="4" fillId="0" borderId="86" xfId="0" applyNumberFormat="1" applyFont="1" applyBorder="1" applyAlignment="1">
      <alignment horizontal="center"/>
    </xf>
    <xf numFmtId="38" fontId="4" fillId="0" borderId="16" xfId="0" applyNumberFormat="1" applyFont="1" applyBorder="1" applyAlignment="1">
      <alignment horizontal="center" wrapText="1"/>
    </xf>
    <xf numFmtId="0" fontId="0" fillId="0" borderId="87" xfId="0" applyFont="1" applyBorder="1" applyAlignment="1">
      <alignment horizontal="center"/>
    </xf>
    <xf numFmtId="3" fontId="0" fillId="0" borderId="87" xfId="0" applyNumberFormat="1" applyFont="1" applyBorder="1" applyAlignment="1">
      <alignment horizontal="center"/>
    </xf>
    <xf numFmtId="0" fontId="5" fillId="0" borderId="88" xfId="0" applyFont="1" applyBorder="1" applyAlignment="1" applyProtection="1">
      <alignment horizontal="centerContinuous"/>
    </xf>
    <xf numFmtId="0" fontId="7" fillId="0" borderId="4" xfId="0" applyFont="1" applyBorder="1" applyAlignment="1" applyProtection="1">
      <alignment horizontal="center" vertical="center"/>
      <protection locked="0"/>
    </xf>
    <xf numFmtId="38" fontId="4" fillId="0" borderId="89" xfId="0" applyNumberFormat="1" applyFont="1" applyBorder="1" applyAlignment="1">
      <alignment horizontal="center"/>
    </xf>
    <xf numFmtId="6" fontId="4" fillId="0" borderId="90" xfId="0" applyNumberFormat="1" applyFont="1" applyBorder="1" applyAlignment="1">
      <alignment horizontal="center"/>
    </xf>
    <xf numFmtId="165" fontId="4" fillId="0" borderId="53" xfId="0" applyNumberFormat="1" applyFont="1" applyBorder="1" applyAlignment="1">
      <alignment horizontal="center"/>
    </xf>
    <xf numFmtId="38" fontId="4" fillId="0" borderId="53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7" fillId="0" borderId="5" xfId="0" applyFont="1" applyBorder="1" applyAlignment="1" applyProtection="1">
      <alignment horizontal="center" vertical="center"/>
      <protection locked="0"/>
    </xf>
    <xf numFmtId="0" fontId="7" fillId="0" borderId="88" xfId="0" applyFont="1" applyBorder="1" applyAlignment="1" applyProtection="1">
      <alignment horizontal="center" vertical="center"/>
      <protection locked="0"/>
    </xf>
    <xf numFmtId="0" fontId="7" fillId="0" borderId="91" xfId="0" applyFont="1" applyBorder="1" applyAlignment="1" applyProtection="1">
      <alignment horizontal="center" vertical="center"/>
      <protection locked="0"/>
    </xf>
    <xf numFmtId="38" fontId="4" fillId="0" borderId="92" xfId="0" applyNumberFormat="1" applyFont="1" applyBorder="1" applyAlignment="1">
      <alignment horizontal="center"/>
    </xf>
    <xf numFmtId="38" fontId="4" fillId="0" borderId="93" xfId="0" applyNumberFormat="1" applyFont="1" applyBorder="1" applyAlignment="1">
      <alignment horizontal="center"/>
    </xf>
    <xf numFmtId="38" fontId="4" fillId="0" borderId="94" xfId="0" applyNumberFormat="1" applyFont="1" applyBorder="1" applyAlignment="1">
      <alignment horizontal="center"/>
    </xf>
    <xf numFmtId="0" fontId="4" fillId="0" borderId="93" xfId="0" applyFont="1" applyBorder="1" applyAlignment="1">
      <alignment horizontal="center"/>
    </xf>
    <xf numFmtId="38" fontId="4" fillId="0" borderId="95" xfId="0" applyNumberFormat="1" applyFont="1" applyBorder="1" applyAlignment="1">
      <alignment horizontal="center"/>
    </xf>
    <xf numFmtId="6" fontId="4" fillId="0" borderId="93" xfId="0" applyNumberFormat="1" applyFont="1" applyBorder="1" applyAlignment="1">
      <alignment horizontal="center"/>
    </xf>
    <xf numFmtId="6" fontId="4" fillId="0" borderId="95" xfId="0" applyNumberFormat="1" applyFont="1" applyBorder="1" applyAlignment="1">
      <alignment horizontal="center"/>
    </xf>
    <xf numFmtId="6" fontId="4" fillId="0" borderId="94" xfId="0" applyNumberFormat="1" applyFont="1" applyBorder="1" applyAlignment="1">
      <alignment horizontal="center"/>
    </xf>
    <xf numFmtId="3" fontId="4" fillId="0" borderId="95" xfId="0" applyNumberFormat="1" applyFont="1" applyBorder="1" applyAlignment="1">
      <alignment horizontal="center"/>
    </xf>
    <xf numFmtId="0" fontId="4" fillId="0" borderId="95" xfId="0" applyFont="1" applyBorder="1" applyAlignment="1">
      <alignment horizontal="center"/>
    </xf>
    <xf numFmtId="6" fontId="4" fillId="0" borderId="96" xfId="0" applyNumberFormat="1" applyFont="1" applyBorder="1" applyAlignment="1">
      <alignment horizontal="center"/>
    </xf>
    <xf numFmtId="0" fontId="4" fillId="0" borderId="96" xfId="0" applyFont="1" applyBorder="1" applyAlignment="1">
      <alignment horizontal="center"/>
    </xf>
    <xf numFmtId="6" fontId="4" fillId="0" borderId="97" xfId="0" applyNumberFormat="1" applyFont="1" applyBorder="1" applyAlignment="1">
      <alignment horizontal="center"/>
    </xf>
    <xf numFmtId="6" fontId="4" fillId="0" borderId="98" xfId="0" applyNumberFormat="1" applyFont="1" applyBorder="1" applyAlignment="1">
      <alignment horizontal="center"/>
    </xf>
    <xf numFmtId="165" fontId="4" fillId="0" borderId="96" xfId="0" applyNumberFormat="1" applyFont="1" applyBorder="1" applyAlignment="1">
      <alignment horizontal="center"/>
    </xf>
    <xf numFmtId="165" fontId="4" fillId="0" borderId="67" xfId="0" applyNumberFormat="1" applyFont="1" applyBorder="1" applyAlignment="1">
      <alignment horizontal="center"/>
    </xf>
    <xf numFmtId="38" fontId="4" fillId="0" borderId="96" xfId="0" applyNumberFormat="1" applyFont="1" applyBorder="1" applyAlignment="1">
      <alignment horizontal="center"/>
    </xf>
    <xf numFmtId="38" fontId="4" fillId="0" borderId="67" xfId="0" applyNumberFormat="1" applyFont="1" applyBorder="1" applyAlignment="1">
      <alignment horizontal="center"/>
    </xf>
    <xf numFmtId="0" fontId="4" fillId="0" borderId="99" xfId="0" applyFont="1" applyBorder="1" applyAlignment="1">
      <alignment horizontal="center"/>
    </xf>
    <xf numFmtId="0" fontId="4" fillId="0" borderId="76" xfId="0" applyFont="1" applyBorder="1" applyAlignment="1">
      <alignment horizontal="center"/>
    </xf>
    <xf numFmtId="3" fontId="0" fillId="0" borderId="100" xfId="0" applyNumberFormat="1" applyFont="1" applyBorder="1" applyAlignment="1">
      <alignment horizontal="center"/>
    </xf>
    <xf numFmtId="6" fontId="4" fillId="0" borderId="0" xfId="0" applyNumberFormat="1" applyFont="1" applyBorder="1" applyAlignment="1">
      <alignment horizontal="center"/>
    </xf>
    <xf numFmtId="3" fontId="4" fillId="0" borderId="96" xfId="0" applyNumberFormat="1" applyFont="1" applyBorder="1" applyAlignment="1">
      <alignment horizontal="center"/>
    </xf>
    <xf numFmtId="6" fontId="4" fillId="0" borderId="99" xfId="0" applyNumberFormat="1" applyFont="1" applyBorder="1" applyAlignment="1">
      <alignment horizontal="center"/>
    </xf>
    <xf numFmtId="6" fontId="4" fillId="0" borderId="76" xfId="0" applyNumberFormat="1" applyFont="1" applyBorder="1" applyAlignment="1">
      <alignment horizontal="center"/>
    </xf>
    <xf numFmtId="165" fontId="4" fillId="0" borderId="0" xfId="0" applyNumberFormat="1" applyFont="1" applyBorder="1" applyAlignment="1">
      <alignment horizontal="center"/>
    </xf>
    <xf numFmtId="165" fontId="4" fillId="0" borderId="76" xfId="0" applyNumberFormat="1" applyFont="1" applyBorder="1" applyAlignment="1">
      <alignment horizontal="center"/>
    </xf>
    <xf numFmtId="38" fontId="4" fillId="0" borderId="4" xfId="0" applyNumberFormat="1" applyFont="1" applyBorder="1" applyAlignment="1">
      <alignment horizontal="center"/>
    </xf>
    <xf numFmtId="38" fontId="4" fillId="0" borderId="101" xfId="0" applyNumberFormat="1" applyFont="1" applyBorder="1" applyAlignment="1">
      <alignment horizontal="center"/>
    </xf>
    <xf numFmtId="0" fontId="7" fillId="0" borderId="22" xfId="0" applyFont="1" applyBorder="1" applyAlignment="1" applyProtection="1">
      <alignment horizontal="center" vertical="center"/>
      <protection locked="0"/>
    </xf>
    <xf numFmtId="6" fontId="4" fillId="0" borderId="78" xfId="0" applyNumberFormat="1" applyFont="1" applyBorder="1" applyAlignment="1">
      <alignment horizontal="center"/>
    </xf>
    <xf numFmtId="0" fontId="4" fillId="0" borderId="79" xfId="0" applyFont="1" applyBorder="1" applyAlignment="1">
      <alignment horizontal="center"/>
    </xf>
    <xf numFmtId="0" fontId="0" fillId="0" borderId="85" xfId="0" applyFont="1" applyBorder="1" applyAlignment="1">
      <alignment horizontal="center"/>
    </xf>
    <xf numFmtId="38" fontId="0" fillId="0" borderId="97" xfId="0" applyNumberFormat="1" applyFont="1" applyBorder="1" applyAlignment="1">
      <alignment horizontal="center"/>
    </xf>
    <xf numFmtId="38" fontId="0" fillId="0" borderId="98" xfId="0" applyNumberFormat="1" applyFont="1" applyBorder="1" applyAlignment="1">
      <alignment horizontal="center"/>
    </xf>
    <xf numFmtId="38" fontId="4" fillId="0" borderId="99" xfId="0" applyNumberFormat="1" applyFont="1" applyBorder="1" applyAlignment="1">
      <alignment horizontal="center"/>
    </xf>
    <xf numFmtId="38" fontId="4" fillId="0" borderId="76" xfId="0" applyNumberFormat="1" applyFont="1" applyBorder="1" applyAlignment="1">
      <alignment horizontal="center"/>
    </xf>
    <xf numFmtId="0" fontId="0" fillId="0" borderId="99" xfId="0" applyFont="1" applyBorder="1" applyAlignment="1">
      <alignment horizontal="center"/>
    </xf>
    <xf numFmtId="38" fontId="4" fillId="0" borderId="99" xfId="0" applyNumberFormat="1" applyFont="1" applyBorder="1" applyAlignment="1">
      <alignment horizontal="center" wrapText="1"/>
    </xf>
    <xf numFmtId="38" fontId="4" fillId="0" borderId="76" xfId="0" applyNumberFormat="1" applyFont="1" applyBorder="1" applyAlignment="1">
      <alignment horizontal="center" wrapText="1"/>
    </xf>
    <xf numFmtId="165" fontId="0" fillId="0" borderId="99" xfId="0" applyNumberFormat="1" applyFont="1" applyBorder="1" applyAlignment="1">
      <alignment horizontal="center"/>
    </xf>
    <xf numFmtId="165" fontId="0" fillId="0" borderId="76" xfId="0" applyNumberFormat="1" applyFont="1" applyBorder="1" applyAlignment="1">
      <alignment horizontal="center"/>
    </xf>
    <xf numFmtId="38" fontId="0" fillId="0" borderId="99" xfId="0" applyNumberFormat="1" applyFont="1" applyBorder="1" applyAlignment="1">
      <alignment horizontal="center"/>
    </xf>
    <xf numFmtId="3" fontId="0" fillId="0" borderId="101" xfId="0" applyNumberFormat="1" applyFont="1" applyBorder="1" applyAlignment="1">
      <alignment horizontal="center"/>
    </xf>
    <xf numFmtId="38" fontId="4" fillId="0" borderId="102" xfId="0" applyNumberFormat="1" applyFont="1" applyBorder="1" applyAlignment="1">
      <alignment horizontal="center"/>
    </xf>
    <xf numFmtId="0" fontId="0" fillId="0" borderId="97" xfId="0" applyFont="1" applyBorder="1" applyAlignment="1">
      <alignment horizontal="center"/>
    </xf>
    <xf numFmtId="0" fontId="0" fillId="0" borderId="98" xfId="0" applyFont="1" applyBorder="1" applyAlignment="1">
      <alignment horizontal="center"/>
    </xf>
    <xf numFmtId="6" fontId="4" fillId="0" borderId="102" xfId="0" applyNumberFormat="1" applyFont="1" applyBorder="1" applyAlignment="1">
      <alignment horizontal="center"/>
    </xf>
    <xf numFmtId="6" fontId="4" fillId="0" borderId="101" xfId="0" applyNumberFormat="1" applyFont="1" applyBorder="1" applyAlignment="1">
      <alignment horizontal="center"/>
    </xf>
    <xf numFmtId="0" fontId="4" fillId="0" borderId="97" xfId="0" applyFont="1" applyBorder="1" applyAlignment="1">
      <alignment horizontal="center"/>
    </xf>
    <xf numFmtId="0" fontId="4" fillId="0" borderId="98" xfId="0" applyFont="1" applyBorder="1" applyAlignment="1">
      <alignment horizontal="center"/>
    </xf>
    <xf numFmtId="6" fontId="0" fillId="0" borderId="97" xfId="0" applyNumberFormat="1" applyFont="1" applyBorder="1" applyAlignment="1">
      <alignment horizontal="center"/>
    </xf>
    <xf numFmtId="6" fontId="0" fillId="0" borderId="98" xfId="0" applyNumberFormat="1" applyFont="1" applyBorder="1" applyAlignment="1">
      <alignment horizontal="center"/>
    </xf>
    <xf numFmtId="6" fontId="0" fillId="0" borderId="99" xfId="0" applyNumberFormat="1" applyFont="1" applyBorder="1" applyAlignment="1">
      <alignment horizontal="center"/>
    </xf>
    <xf numFmtId="38" fontId="4" fillId="0" borderId="44" xfId="0" applyNumberFormat="1" applyFont="1" applyBorder="1" applyAlignment="1">
      <alignment horizontal="center"/>
    </xf>
    <xf numFmtId="6" fontId="4" fillId="0" borderId="44" xfId="0" applyNumberFormat="1" applyFont="1" applyBorder="1" applyAlignment="1">
      <alignment horizontal="center"/>
    </xf>
    <xf numFmtId="0" fontId="4" fillId="0" borderId="44" xfId="0" applyFont="1" applyBorder="1" applyAlignment="1">
      <alignment horizontal="center"/>
    </xf>
    <xf numFmtId="6" fontId="0" fillId="0" borderId="44" xfId="0" applyNumberFormat="1" applyFont="1" applyBorder="1" applyAlignment="1">
      <alignment horizontal="center"/>
    </xf>
    <xf numFmtId="165" fontId="0" fillId="0" borderId="44" xfId="0" applyNumberFormat="1" applyFont="1" applyBorder="1" applyAlignment="1">
      <alignment horizontal="center"/>
    </xf>
    <xf numFmtId="3" fontId="0" fillId="0" borderId="103" xfId="0" applyNumberFormat="1" applyFont="1" applyBorder="1" applyAlignment="1">
      <alignment horizontal="center"/>
    </xf>
    <xf numFmtId="3" fontId="0" fillId="0" borderId="0" xfId="0" applyNumberFormat="1" applyFont="1" applyFill="1" applyBorder="1" applyAlignment="1">
      <alignment horizontal="center"/>
    </xf>
    <xf numFmtId="38" fontId="4" fillId="0" borderId="80" xfId="0" applyNumberFormat="1" applyFont="1" applyFill="1" applyBorder="1" applyAlignment="1">
      <alignment horizontal="center"/>
    </xf>
    <xf numFmtId="6" fontId="0" fillId="0" borderId="0" xfId="0" applyNumberFormat="1" applyFont="1" applyBorder="1" applyAlignment="1">
      <alignment horizontal="center"/>
    </xf>
    <xf numFmtId="165" fontId="0" fillId="0" borderId="0" xfId="0" applyNumberFormat="1" applyFont="1" applyBorder="1" applyAlignment="1">
      <alignment horizontal="center"/>
    </xf>
    <xf numFmtId="38" fontId="0" fillId="0" borderId="90" xfId="0" applyNumberFormat="1" applyFont="1" applyBorder="1" applyAlignment="1">
      <alignment horizontal="center"/>
    </xf>
    <xf numFmtId="0" fontId="0" fillId="0" borderId="90" xfId="0" applyFont="1" applyBorder="1" applyAlignment="1">
      <alignment horizontal="center"/>
    </xf>
    <xf numFmtId="38" fontId="4" fillId="0" borderId="0" xfId="0" applyNumberFormat="1" applyFont="1" applyBorder="1" applyAlignment="1">
      <alignment horizontal="center" wrapText="1"/>
    </xf>
    <xf numFmtId="6" fontId="4" fillId="0" borderId="4" xfId="0" applyNumberFormat="1" applyFont="1" applyBorder="1" applyAlignment="1">
      <alignment horizontal="center"/>
    </xf>
    <xf numFmtId="0" fontId="4" fillId="0" borderId="90" xfId="0" applyFont="1" applyBorder="1" applyAlignment="1">
      <alignment horizontal="center"/>
    </xf>
    <xf numFmtId="6" fontId="0" fillId="0" borderId="90" xfId="0" applyNumberFormat="1" applyFont="1" applyBorder="1" applyAlignment="1">
      <alignment horizontal="center"/>
    </xf>
    <xf numFmtId="3" fontId="0" fillId="0" borderId="4" xfId="0" applyNumberFormat="1" applyFont="1" applyBorder="1" applyAlignment="1">
      <alignment horizontal="center"/>
    </xf>
    <xf numFmtId="0" fontId="5" fillId="0" borderId="97" xfId="0" applyFont="1" applyBorder="1" applyAlignment="1" applyProtection="1">
      <alignment horizontal="centerContinuous"/>
    </xf>
    <xf numFmtId="0" fontId="5" fillId="0" borderId="90" xfId="0" applyFont="1" applyBorder="1" applyAlignment="1" applyProtection="1">
      <alignment horizontal="centerContinuous"/>
    </xf>
    <xf numFmtId="0" fontId="5" fillId="0" borderId="98" xfId="0" applyFont="1" applyBorder="1" applyAlignment="1" applyProtection="1">
      <alignment horizontal="centerContinuous"/>
    </xf>
    <xf numFmtId="0" fontId="7" fillId="0" borderId="8" xfId="0" applyFont="1" applyBorder="1" applyAlignment="1" applyProtection="1">
      <alignment horizontal="center" vertical="center"/>
      <protection locked="0"/>
    </xf>
    <xf numFmtId="0" fontId="7" fillId="0" borderId="9" xfId="0" applyFont="1" applyBorder="1" applyAlignment="1" applyProtection="1">
      <alignment horizontal="center" vertical="center"/>
      <protection locked="0"/>
    </xf>
    <xf numFmtId="0" fontId="7" fillId="0" borderId="13" xfId="0" applyFont="1" applyBorder="1" applyAlignment="1" applyProtection="1">
      <alignment horizontal="center" vertical="center"/>
      <protection locked="0"/>
    </xf>
    <xf numFmtId="3" fontId="4" fillId="0" borderId="57" xfId="0" applyNumberFormat="1" applyFont="1" applyFill="1" applyBorder="1" applyAlignment="1">
      <alignment horizontal="center"/>
    </xf>
    <xf numFmtId="0" fontId="4" fillId="0" borderId="57" xfId="0" applyFont="1" applyFill="1" applyBorder="1" applyAlignment="1">
      <alignment horizontal="center"/>
    </xf>
    <xf numFmtId="6" fontId="4" fillId="0" borderId="53" xfId="0" applyNumberFormat="1" applyFont="1" applyFill="1" applyBorder="1" applyAlignment="1">
      <alignment horizontal="center"/>
    </xf>
    <xf numFmtId="0" fontId="5" fillId="0" borderId="5" xfId="0" applyFont="1" applyBorder="1" applyAlignment="1" applyProtection="1">
      <alignment horizontal="center"/>
    </xf>
    <xf numFmtId="0" fontId="5" fillId="0" borderId="88" xfId="0" applyFont="1" applyBorder="1" applyAlignment="1" applyProtection="1">
      <alignment horizontal="center"/>
    </xf>
    <xf numFmtId="0" fontId="5" fillId="0" borderId="91" xfId="0" applyFont="1" applyBorder="1" applyAlignment="1" applyProtection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0" borderId="51" xfId="0" applyFont="1" applyBorder="1" applyAlignment="1" applyProtection="1">
      <alignment horizontal="left"/>
      <protection locked="0"/>
    </xf>
    <xf numFmtId="0" fontId="0" fillId="0" borderId="51" xfId="0" applyBorder="1" applyAlignment="1">
      <alignment horizontal="left"/>
    </xf>
    <xf numFmtId="14" fontId="3" fillId="0" borderId="2" xfId="0" applyNumberFormat="1" applyFont="1" applyBorder="1" applyAlignment="1" applyProtection="1">
      <alignment horizontal="left"/>
      <protection locked="0"/>
    </xf>
    <xf numFmtId="0" fontId="0" fillId="0" borderId="2" xfId="0" applyBorder="1" applyAlignment="1">
      <alignment horizontal="left"/>
    </xf>
    <xf numFmtId="0" fontId="5" fillId="0" borderId="104" xfId="0" applyFont="1" applyBorder="1" applyAlignment="1" applyProtection="1">
      <alignment horizontal="center"/>
    </xf>
    <xf numFmtId="0" fontId="5" fillId="0" borderId="97" xfId="0" applyFont="1" applyBorder="1" applyAlignment="1" applyProtection="1">
      <alignment horizontal="center"/>
    </xf>
    <xf numFmtId="0" fontId="5" fillId="0" borderId="90" xfId="0" applyFont="1" applyBorder="1" applyAlignment="1" applyProtection="1">
      <alignment horizontal="center"/>
    </xf>
  </cellXfs>
  <cellStyles count="4">
    <cellStyle name="Bad" xfId="1" builtinId="27"/>
    <cellStyle name="Currency 2" xf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F151"/>
  <sheetViews>
    <sheetView tabSelected="1" zoomScale="75" zoomScaleNormal="75" workbookViewId="0">
      <pane xSplit="2" ySplit="8" topLeftCell="T9" activePane="bottomRight" state="frozen"/>
      <selection pane="topRight" activeCell="C1" sqref="C1"/>
      <selection pane="bottomLeft" activeCell="A9" sqref="A9"/>
      <selection pane="bottomRight" activeCell="AB15" sqref="AB15"/>
    </sheetView>
  </sheetViews>
  <sheetFormatPr defaultColWidth="9.140625" defaultRowHeight="15" x14ac:dyDescent="0.25"/>
  <cols>
    <col min="1" max="1" width="5.85546875" style="2" customWidth="1"/>
    <col min="2" max="2" width="60.7109375" style="2" customWidth="1"/>
    <col min="3" max="3" width="11.5703125" style="2" customWidth="1"/>
    <col min="4" max="15" width="13.85546875" style="2" customWidth="1"/>
    <col min="16" max="17" width="13.85546875" style="18" customWidth="1"/>
    <col min="18" max="18" width="13.28515625" style="18" customWidth="1"/>
    <col min="19" max="23" width="13.28515625" style="2" customWidth="1"/>
    <col min="24" max="24" width="13.28515625" style="2" bestFit="1" customWidth="1"/>
    <col min="25" max="25" width="13.140625" style="2" customWidth="1"/>
    <col min="26" max="29" width="13.28515625" style="2" customWidth="1"/>
    <col min="30" max="36" width="13.28515625" style="2" hidden="1" customWidth="1"/>
    <col min="37" max="37" width="11.5703125" style="2" bestFit="1" customWidth="1"/>
    <col min="38" max="39" width="12.140625" style="2" bestFit="1" customWidth="1"/>
    <col min="40" max="50" width="12.7109375" style="2" bestFit="1" customWidth="1"/>
    <col min="51" max="58" width="9.140625" style="2" hidden="1" customWidth="1"/>
    <col min="59" max="16384" width="9.140625" style="2"/>
  </cols>
  <sheetData>
    <row r="1" spans="1:58" ht="16.5" thickTop="1" thickBot="1" x14ac:dyDescent="0.3">
      <c r="B1" s="337" t="s">
        <v>19</v>
      </c>
      <c r="C1" s="338"/>
      <c r="D1" s="338"/>
      <c r="E1" s="338"/>
      <c r="F1" s="338"/>
      <c r="G1" s="338"/>
      <c r="H1" s="338"/>
      <c r="I1" s="338"/>
      <c r="J1" s="338"/>
      <c r="K1" s="338"/>
      <c r="L1" s="338"/>
      <c r="M1" s="338"/>
      <c r="N1" s="338"/>
      <c r="O1" s="338"/>
      <c r="P1" s="338"/>
      <c r="Q1" s="338"/>
      <c r="R1" s="338"/>
      <c r="S1" s="338"/>
      <c r="T1" s="338"/>
      <c r="U1" s="338"/>
      <c r="V1" s="338"/>
      <c r="W1" s="338"/>
      <c r="X1" s="338"/>
      <c r="Y1" s="338"/>
      <c r="Z1" s="338"/>
      <c r="AA1" s="338"/>
      <c r="AB1" s="338"/>
      <c r="AC1" s="338"/>
      <c r="AD1" s="338"/>
      <c r="AE1" s="338"/>
      <c r="AF1" s="338"/>
      <c r="AG1" s="338"/>
      <c r="AH1" s="338"/>
      <c r="AI1" s="338"/>
      <c r="AJ1" s="338"/>
      <c r="AK1" s="338"/>
      <c r="AL1" s="338"/>
      <c r="AM1" s="39"/>
      <c r="AN1" s="39"/>
      <c r="AO1" s="39"/>
      <c r="AP1" s="39"/>
      <c r="AQ1" s="39"/>
      <c r="AR1" s="39"/>
      <c r="AS1" s="39"/>
      <c r="AT1" s="40"/>
    </row>
    <row r="2" spans="1:58" ht="16.5" thickTop="1" thickBot="1" x14ac:dyDescent="0.3">
      <c r="B2" s="5" t="s">
        <v>0</v>
      </c>
      <c r="C2" s="339" t="s">
        <v>50</v>
      </c>
      <c r="D2" s="340"/>
      <c r="E2" s="340"/>
      <c r="F2" s="340"/>
      <c r="G2" s="340"/>
      <c r="H2" s="340"/>
      <c r="I2" s="340"/>
      <c r="J2" s="6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8"/>
    </row>
    <row r="3" spans="1:58" ht="16.5" thickTop="1" thickBot="1" x14ac:dyDescent="0.3">
      <c r="B3" s="5" t="s">
        <v>1</v>
      </c>
      <c r="C3" s="339"/>
      <c r="D3" s="340"/>
      <c r="E3" s="340"/>
      <c r="F3" s="340"/>
      <c r="G3" s="340"/>
      <c r="H3" s="340"/>
      <c r="I3" s="340"/>
      <c r="J3" s="6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10"/>
    </row>
    <row r="4" spans="1:58" ht="16.5" thickTop="1" thickBot="1" x14ac:dyDescent="0.3">
      <c r="B4" s="5" t="s">
        <v>2</v>
      </c>
      <c r="C4" s="341" t="s">
        <v>52</v>
      </c>
      <c r="D4" s="342"/>
      <c r="E4" s="342"/>
      <c r="F4" s="342"/>
      <c r="G4" s="342"/>
      <c r="H4" s="342"/>
      <c r="I4" s="342"/>
      <c r="J4" s="6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11"/>
    </row>
    <row r="5" spans="1:58" ht="15.75" thickTop="1" x14ac:dyDescent="0.25">
      <c r="B5" s="5"/>
      <c r="C5" s="12"/>
      <c r="D5" s="12"/>
      <c r="E5" s="12"/>
      <c r="F5" s="6"/>
      <c r="G5" s="7"/>
      <c r="H5" s="6"/>
      <c r="I5" s="7"/>
      <c r="J5" s="6"/>
      <c r="K5" s="9"/>
      <c r="L5" s="9"/>
      <c r="M5" s="9"/>
      <c r="N5" s="9"/>
      <c r="O5" s="9"/>
      <c r="P5" s="9"/>
      <c r="Q5" s="175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11"/>
    </row>
    <row r="6" spans="1:58" ht="15.75" thickBot="1" x14ac:dyDescent="0.3">
      <c r="B6" s="13"/>
      <c r="C6" s="14"/>
      <c r="D6" s="15"/>
      <c r="E6" s="15"/>
      <c r="F6" s="16"/>
      <c r="G6" s="17"/>
      <c r="H6" s="18"/>
      <c r="I6" s="17"/>
      <c r="J6" s="19"/>
      <c r="K6" s="18"/>
      <c r="L6" s="18"/>
      <c r="M6" s="18"/>
      <c r="N6" s="18"/>
      <c r="O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20"/>
    </row>
    <row r="7" spans="1:58" s="3" customFormat="1" ht="15.75" thickBot="1" x14ac:dyDescent="0.3">
      <c r="B7" s="21"/>
      <c r="C7" s="22">
        <v>2019</v>
      </c>
      <c r="D7" s="23"/>
      <c r="E7" s="23"/>
      <c r="F7" s="23"/>
      <c r="G7" s="23"/>
      <c r="H7" s="23"/>
      <c r="I7" s="23"/>
      <c r="J7" s="23"/>
      <c r="K7" s="23"/>
      <c r="L7" s="23"/>
      <c r="M7" s="23"/>
      <c r="N7" s="24"/>
      <c r="O7" s="334">
        <v>2020</v>
      </c>
      <c r="P7" s="335"/>
      <c r="Q7" s="335"/>
      <c r="R7" s="335"/>
      <c r="S7" s="335"/>
      <c r="T7" s="335"/>
      <c r="U7" s="335"/>
      <c r="V7" s="335"/>
      <c r="W7" s="335"/>
      <c r="X7" s="336"/>
      <c r="Y7" s="325">
        <v>2021</v>
      </c>
      <c r="Z7" s="326"/>
      <c r="AA7" s="326"/>
      <c r="AB7" s="327"/>
      <c r="AC7" s="326"/>
      <c r="AD7" s="244"/>
      <c r="AE7" s="244"/>
      <c r="AF7" s="244"/>
      <c r="AG7" s="244"/>
      <c r="AH7" s="244"/>
      <c r="AI7" s="244"/>
      <c r="AJ7" s="244"/>
      <c r="AK7" s="25" t="s">
        <v>15</v>
      </c>
      <c r="AL7" s="23"/>
      <c r="AM7" s="23"/>
      <c r="AN7" s="23"/>
      <c r="AO7" s="23"/>
      <c r="AP7" s="23"/>
      <c r="AQ7" s="26"/>
      <c r="AR7" s="26"/>
      <c r="AS7" s="26"/>
      <c r="AT7" s="24"/>
      <c r="AU7" s="334" t="s">
        <v>51</v>
      </c>
      <c r="AV7" s="335"/>
      <c r="AW7" s="335"/>
      <c r="AX7" s="335"/>
      <c r="AY7" s="335"/>
      <c r="AZ7" s="335"/>
      <c r="BA7" s="335"/>
      <c r="BB7" s="335"/>
      <c r="BC7" s="335"/>
      <c r="BD7" s="335"/>
      <c r="BE7" s="335"/>
      <c r="BF7" s="336"/>
    </row>
    <row r="8" spans="1:58" ht="15.75" thickBot="1" x14ac:dyDescent="0.3">
      <c r="B8" s="27"/>
      <c r="C8" s="28" t="s">
        <v>9</v>
      </c>
      <c r="D8" s="29" t="s">
        <v>10</v>
      </c>
      <c r="E8" s="29" t="s">
        <v>16</v>
      </c>
      <c r="F8" s="29" t="s">
        <v>11</v>
      </c>
      <c r="G8" s="29" t="s">
        <v>17</v>
      </c>
      <c r="H8" s="29" t="s">
        <v>3</v>
      </c>
      <c r="I8" s="29" t="s">
        <v>13</v>
      </c>
      <c r="J8" s="29" t="s">
        <v>4</v>
      </c>
      <c r="K8" s="29" t="s">
        <v>5</v>
      </c>
      <c r="L8" s="29" t="s">
        <v>6</v>
      </c>
      <c r="M8" s="29" t="s">
        <v>7</v>
      </c>
      <c r="N8" s="30" t="s">
        <v>8</v>
      </c>
      <c r="O8" s="31" t="s">
        <v>9</v>
      </c>
      <c r="P8" s="176" t="s">
        <v>10</v>
      </c>
      <c r="Q8" s="176" t="s">
        <v>16</v>
      </c>
      <c r="R8" s="176" t="s">
        <v>11</v>
      </c>
      <c r="S8" s="29" t="s">
        <v>12</v>
      </c>
      <c r="T8" s="29" t="s">
        <v>3</v>
      </c>
      <c r="U8" s="29" t="s">
        <v>13</v>
      </c>
      <c r="V8" s="32" t="s">
        <v>4</v>
      </c>
      <c r="W8" s="32" t="s">
        <v>5</v>
      </c>
      <c r="X8" s="32" t="s">
        <v>6</v>
      </c>
      <c r="Y8" s="251" t="s">
        <v>7</v>
      </c>
      <c r="Z8" s="252" t="s">
        <v>8</v>
      </c>
      <c r="AA8" s="252" t="s">
        <v>9</v>
      </c>
      <c r="AB8" s="252" t="s">
        <v>10</v>
      </c>
      <c r="AC8" s="253" t="s">
        <v>16</v>
      </c>
      <c r="AD8" s="252" t="s">
        <v>11</v>
      </c>
      <c r="AE8" s="252" t="s">
        <v>12</v>
      </c>
      <c r="AF8" s="252" t="s">
        <v>3</v>
      </c>
      <c r="AG8" s="252" t="s">
        <v>13</v>
      </c>
      <c r="AH8" s="252" t="s">
        <v>4</v>
      </c>
      <c r="AI8" s="252" t="s">
        <v>5</v>
      </c>
      <c r="AJ8" s="253" t="s">
        <v>8</v>
      </c>
      <c r="AK8" s="31" t="s">
        <v>9</v>
      </c>
      <c r="AL8" s="29" t="s">
        <v>10</v>
      </c>
      <c r="AM8" s="29" t="s">
        <v>16</v>
      </c>
      <c r="AN8" s="29" t="s">
        <v>11</v>
      </c>
      <c r="AO8" s="29" t="s">
        <v>12</v>
      </c>
      <c r="AP8" s="29" t="s">
        <v>3</v>
      </c>
      <c r="AQ8" s="29" t="s">
        <v>13</v>
      </c>
      <c r="AR8" s="32" t="s">
        <v>4</v>
      </c>
      <c r="AS8" s="32" t="s">
        <v>5</v>
      </c>
      <c r="AT8" s="283" t="s">
        <v>6</v>
      </c>
      <c r="AU8" s="251" t="s">
        <v>7</v>
      </c>
      <c r="AV8" s="252" t="s">
        <v>8</v>
      </c>
      <c r="AW8" s="252" t="s">
        <v>9</v>
      </c>
      <c r="AX8" s="288" t="s">
        <v>10</v>
      </c>
      <c r="AY8" s="252" t="s">
        <v>16</v>
      </c>
      <c r="AZ8" s="252" t="s">
        <v>11</v>
      </c>
      <c r="BA8" s="252" t="s">
        <v>12</v>
      </c>
      <c r="BB8" s="252" t="s">
        <v>3</v>
      </c>
      <c r="BC8" s="252" t="s">
        <v>13</v>
      </c>
      <c r="BD8" s="252" t="s">
        <v>4</v>
      </c>
      <c r="BE8" s="252" t="s">
        <v>5</v>
      </c>
      <c r="BF8" s="253" t="s">
        <v>6</v>
      </c>
    </row>
    <row r="9" spans="1:58" x14ac:dyDescent="0.25">
      <c r="A9" s="4">
        <v>1</v>
      </c>
      <c r="B9" s="41" t="s">
        <v>14</v>
      </c>
      <c r="C9" s="49"/>
      <c r="D9" s="50"/>
      <c r="E9" s="50"/>
      <c r="F9" s="50"/>
      <c r="G9" s="50"/>
      <c r="H9" s="50"/>
      <c r="I9" s="50"/>
      <c r="J9" s="50"/>
      <c r="K9" s="50"/>
      <c r="L9" s="50"/>
      <c r="M9" s="50"/>
      <c r="N9" s="51"/>
      <c r="O9" s="49"/>
      <c r="P9" s="50"/>
      <c r="Q9" s="50"/>
      <c r="R9" s="50"/>
      <c r="S9" s="50"/>
      <c r="T9" s="50"/>
      <c r="U9" s="50"/>
      <c r="V9" s="209"/>
      <c r="W9" s="209"/>
      <c r="X9" s="203"/>
      <c r="Y9" s="255"/>
      <c r="Z9" s="222"/>
      <c r="AA9" s="222"/>
      <c r="AB9" s="222"/>
      <c r="AC9" s="222"/>
      <c r="AD9" s="246"/>
      <c r="AE9" s="246"/>
      <c r="AF9" s="246"/>
      <c r="AG9" s="246"/>
      <c r="AH9" s="246"/>
      <c r="AI9" s="246"/>
      <c r="AJ9" s="254"/>
      <c r="AK9" s="52"/>
      <c r="AL9" s="53"/>
      <c r="AM9" s="54"/>
      <c r="AN9" s="54"/>
      <c r="AO9" s="54"/>
      <c r="AP9" s="54"/>
      <c r="AQ9" s="54"/>
      <c r="AR9" s="228"/>
      <c r="AS9" s="228"/>
      <c r="AT9" s="228"/>
      <c r="AU9" s="287"/>
      <c r="AV9" s="318"/>
      <c r="AW9" s="318"/>
      <c r="AX9" s="288"/>
      <c r="AY9" s="318"/>
      <c r="AZ9" s="318"/>
      <c r="BA9" s="318"/>
      <c r="BB9" s="318"/>
      <c r="BC9" s="318"/>
      <c r="BD9" s="318"/>
      <c r="BE9" s="318"/>
      <c r="BF9" s="288"/>
    </row>
    <row r="10" spans="1:58" x14ac:dyDescent="0.25">
      <c r="A10" s="4"/>
      <c r="B10" s="36" t="s">
        <v>41</v>
      </c>
      <c r="C10" s="55">
        <v>21117</v>
      </c>
      <c r="D10" s="56">
        <v>21272</v>
      </c>
      <c r="E10" s="56">
        <v>21418</v>
      </c>
      <c r="F10" s="56">
        <v>21646</v>
      </c>
      <c r="G10" s="56">
        <v>21678</v>
      </c>
      <c r="H10" s="56">
        <v>21700</v>
      </c>
      <c r="I10" s="56">
        <v>21684</v>
      </c>
      <c r="J10" s="56">
        <v>21736</v>
      </c>
      <c r="K10" s="56">
        <v>21813</v>
      </c>
      <c r="L10" s="56">
        <v>21811</v>
      </c>
      <c r="M10" s="56">
        <v>21747</v>
      </c>
      <c r="N10" s="57">
        <v>21669</v>
      </c>
      <c r="O10" s="56">
        <v>21628</v>
      </c>
      <c r="P10" s="56">
        <v>21680</v>
      </c>
      <c r="Q10" s="56">
        <v>21719</v>
      </c>
      <c r="R10" s="56">
        <v>22021</v>
      </c>
      <c r="S10" s="56">
        <v>22044</v>
      </c>
      <c r="T10" s="56">
        <v>21770</v>
      </c>
      <c r="U10" s="56">
        <v>21808</v>
      </c>
      <c r="V10" s="210">
        <v>21831</v>
      </c>
      <c r="W10" s="210">
        <v>21631</v>
      </c>
      <c r="X10" s="197">
        <v>21696</v>
      </c>
      <c r="Y10" s="255">
        <v>21806</v>
      </c>
      <c r="Z10" s="222">
        <v>21606</v>
      </c>
      <c r="AA10" s="222">
        <v>21617</v>
      </c>
      <c r="AB10" s="315">
        <v>21666</v>
      </c>
      <c r="AC10" s="222"/>
      <c r="AD10" s="222"/>
      <c r="AE10" s="222"/>
      <c r="AF10" s="222"/>
      <c r="AG10" s="222"/>
      <c r="AH10" s="222"/>
      <c r="AI10" s="222"/>
      <c r="AJ10" s="191"/>
      <c r="AK10" s="58">
        <f>C10-O10</f>
        <v>-511</v>
      </c>
      <c r="AL10" s="58">
        <f>D10-P10</f>
        <v>-408</v>
      </c>
      <c r="AM10" s="58">
        <f t="shared" ref="AM10:AT10" si="0">IF(Q10=0,0,E10-Q10)</f>
        <v>-301</v>
      </c>
      <c r="AN10" s="58">
        <f t="shared" si="0"/>
        <v>-375</v>
      </c>
      <c r="AO10" s="58">
        <f t="shared" si="0"/>
        <v>-366</v>
      </c>
      <c r="AP10" s="58">
        <f t="shared" si="0"/>
        <v>-70</v>
      </c>
      <c r="AQ10" s="58">
        <f t="shared" si="0"/>
        <v>-124</v>
      </c>
      <c r="AR10" s="222">
        <f t="shared" si="0"/>
        <v>-95</v>
      </c>
      <c r="AS10" s="222">
        <f t="shared" si="0"/>
        <v>182</v>
      </c>
      <c r="AT10" s="213">
        <f t="shared" si="0"/>
        <v>115</v>
      </c>
      <c r="AU10" s="289">
        <f t="shared" ref="AU10" si="1">IF(Y10=0,0,M10-Y10)</f>
        <v>-59</v>
      </c>
      <c r="AV10" s="224">
        <f t="shared" ref="AV10:AX10" si="2">IF(Z10=0,0,N10-Z10)</f>
        <v>63</v>
      </c>
      <c r="AW10" s="224">
        <f t="shared" si="2"/>
        <v>11</v>
      </c>
      <c r="AX10" s="290">
        <f t="shared" si="2"/>
        <v>14</v>
      </c>
      <c r="AY10" s="224">
        <f t="shared" ref="AY10" si="3">IF(AC10=0,0,Q10-AC10)</f>
        <v>0</v>
      </c>
      <c r="AZ10" s="224">
        <f t="shared" ref="AZ10" si="4">IF(AD10=0,0,R10-AD10)</f>
        <v>0</v>
      </c>
      <c r="BA10" s="224">
        <f t="shared" ref="BA10" si="5">IF(AE10=0,0,S10-AE10)</f>
        <v>0</v>
      </c>
      <c r="BB10" s="224">
        <f t="shared" ref="BB10" si="6">IF(AF10=0,0,T10-AF10)</f>
        <v>0</v>
      </c>
      <c r="BC10" s="224">
        <f t="shared" ref="BC10" si="7">IF(AG10=0,0,U10-AG10)</f>
        <v>0</v>
      </c>
      <c r="BD10" s="224">
        <f t="shared" ref="BD10" si="8">IF(AH10=0,0,V10-AH10)</f>
        <v>0</v>
      </c>
      <c r="BE10" s="224">
        <f t="shared" ref="BE10" si="9">IF(AI10=0,0,W10-AI10)</f>
        <v>0</v>
      </c>
      <c r="BF10" s="290">
        <f t="shared" ref="BF10" si="10">IF(AJ10=0,0,X10-AJ10)</f>
        <v>0</v>
      </c>
    </row>
    <row r="11" spans="1:58" x14ac:dyDescent="0.25">
      <c r="A11" s="4"/>
      <c r="B11" s="36" t="s">
        <v>42</v>
      </c>
      <c r="C11" s="55">
        <v>4515</v>
      </c>
      <c r="D11" s="56">
        <v>4338</v>
      </c>
      <c r="E11" s="56">
        <v>4172</v>
      </c>
      <c r="F11" s="56">
        <v>3953</v>
      </c>
      <c r="G11" s="56">
        <v>3919</v>
      </c>
      <c r="H11" s="56">
        <v>3905</v>
      </c>
      <c r="I11" s="56">
        <v>3900</v>
      </c>
      <c r="J11" s="56">
        <v>3858</v>
      </c>
      <c r="K11" s="56">
        <v>3805</v>
      </c>
      <c r="L11" s="56">
        <v>3839</v>
      </c>
      <c r="M11" s="56">
        <v>3901</v>
      </c>
      <c r="N11" s="57">
        <v>3990</v>
      </c>
      <c r="O11" s="56">
        <v>4040</v>
      </c>
      <c r="P11" s="56">
        <v>3992</v>
      </c>
      <c r="Q11" s="56">
        <v>3957</v>
      </c>
      <c r="R11" s="56">
        <v>3640</v>
      </c>
      <c r="S11" s="56">
        <v>3645</v>
      </c>
      <c r="T11" s="56">
        <v>3928</v>
      </c>
      <c r="U11" s="56">
        <v>3905</v>
      </c>
      <c r="V11" s="210">
        <v>3904</v>
      </c>
      <c r="W11" s="210">
        <v>4130</v>
      </c>
      <c r="X11" s="197">
        <v>4191</v>
      </c>
      <c r="Y11" s="255">
        <v>4099</v>
      </c>
      <c r="Z11" s="315">
        <v>4308</v>
      </c>
      <c r="AA11" s="222">
        <v>4377</v>
      </c>
      <c r="AB11" s="315">
        <v>4329</v>
      </c>
      <c r="AC11" s="222"/>
      <c r="AD11" s="222"/>
      <c r="AE11" s="222"/>
      <c r="AF11" s="222"/>
      <c r="AG11" s="222"/>
      <c r="AH11" s="222"/>
      <c r="AI11" s="222"/>
      <c r="AJ11" s="191"/>
      <c r="AK11" s="58">
        <f>C11-O11</f>
        <v>475</v>
      </c>
      <c r="AL11" s="58">
        <f>D11-P11</f>
        <v>346</v>
      </c>
      <c r="AM11" s="58">
        <f t="shared" ref="AM11:AT11" si="11">IF(Q11=0,0,E11-Q11)</f>
        <v>215</v>
      </c>
      <c r="AN11" s="58">
        <f t="shared" si="11"/>
        <v>313</v>
      </c>
      <c r="AO11" s="58">
        <f t="shared" si="11"/>
        <v>274</v>
      </c>
      <c r="AP11" s="58">
        <f t="shared" si="11"/>
        <v>-23</v>
      </c>
      <c r="AQ11" s="58">
        <f t="shared" si="11"/>
        <v>-5</v>
      </c>
      <c r="AR11" s="222">
        <f t="shared" si="11"/>
        <v>-46</v>
      </c>
      <c r="AS11" s="222">
        <f t="shared" si="11"/>
        <v>-325</v>
      </c>
      <c r="AT11" s="213">
        <f t="shared" si="11"/>
        <v>-352</v>
      </c>
      <c r="AU11" s="289">
        <f t="shared" ref="AU11" si="12">IF(Y11=0,0,M11-Y11)</f>
        <v>-198</v>
      </c>
      <c r="AV11" s="224">
        <f t="shared" ref="AV11:AX11" si="13">IF(Z11=0,0,N11-Z11)</f>
        <v>-318</v>
      </c>
      <c r="AW11" s="224">
        <f t="shared" si="13"/>
        <v>-337</v>
      </c>
      <c r="AX11" s="290">
        <f t="shared" si="13"/>
        <v>-337</v>
      </c>
      <c r="AY11" s="224">
        <f t="shared" ref="AY11" si="14">IF(AC11=0,0,Q11-AC11)</f>
        <v>0</v>
      </c>
      <c r="AZ11" s="224">
        <f t="shared" ref="AZ11" si="15">IF(AD11=0,0,R11-AD11)</f>
        <v>0</v>
      </c>
      <c r="BA11" s="224">
        <f t="shared" ref="BA11" si="16">IF(AE11=0,0,S11-AE11)</f>
        <v>0</v>
      </c>
      <c r="BB11" s="224">
        <f t="shared" ref="BB11" si="17">IF(AF11=0,0,T11-AF11)</f>
        <v>0</v>
      </c>
      <c r="BC11" s="224">
        <f t="shared" ref="BC11" si="18">IF(AG11=0,0,U11-AG11)</f>
        <v>0</v>
      </c>
      <c r="BD11" s="224">
        <f t="shared" ref="BD11" si="19">IF(AH11=0,0,V11-AH11)</f>
        <v>0</v>
      </c>
      <c r="BE11" s="224">
        <f t="shared" ref="BE11" si="20">IF(AI11=0,0,W11-AI11)</f>
        <v>0</v>
      </c>
      <c r="BF11" s="290">
        <f t="shared" ref="BF11" si="21">IF(AJ11=0,0,X11-AJ11)</f>
        <v>0</v>
      </c>
    </row>
    <row r="12" spans="1:58" x14ac:dyDescent="0.25">
      <c r="A12" s="4"/>
      <c r="B12" s="36" t="s">
        <v>43</v>
      </c>
      <c r="C12" s="55">
        <v>2351</v>
      </c>
      <c r="D12" s="56">
        <f>2351+3+7</f>
        <v>2361</v>
      </c>
      <c r="E12" s="56">
        <v>2375</v>
      </c>
      <c r="F12" s="56">
        <v>2365</v>
      </c>
      <c r="G12" s="56">
        <v>2374</v>
      </c>
      <c r="H12" s="56">
        <v>2376</v>
      </c>
      <c r="I12" s="56">
        <v>2380</v>
      </c>
      <c r="J12" s="56">
        <v>2384</v>
      </c>
      <c r="K12" s="56">
        <v>2386</v>
      </c>
      <c r="L12" s="56">
        <v>2389</v>
      </c>
      <c r="M12" s="56">
        <v>2393</v>
      </c>
      <c r="N12" s="57">
        <v>2399</v>
      </c>
      <c r="O12" s="56">
        <v>2404</v>
      </c>
      <c r="P12" s="56">
        <v>2407</v>
      </c>
      <c r="Q12" s="56">
        <v>2425</v>
      </c>
      <c r="R12" s="56">
        <v>2432</v>
      </c>
      <c r="S12" s="56">
        <v>2435</v>
      </c>
      <c r="T12" s="56">
        <v>2441</v>
      </c>
      <c r="U12" s="56">
        <v>2449</v>
      </c>
      <c r="V12" s="210">
        <v>2454</v>
      </c>
      <c r="W12" s="210">
        <v>2455</v>
      </c>
      <c r="X12" s="197">
        <v>2457</v>
      </c>
      <c r="Y12" s="255">
        <v>2459</v>
      </c>
      <c r="Z12" s="222">
        <v>2462</v>
      </c>
      <c r="AA12" s="222">
        <v>2452</v>
      </c>
      <c r="AB12" s="315">
        <v>2454</v>
      </c>
      <c r="AC12" s="222"/>
      <c r="AD12" s="222"/>
      <c r="AE12" s="222"/>
      <c r="AF12" s="222"/>
      <c r="AG12" s="222"/>
      <c r="AH12" s="222"/>
      <c r="AI12" s="222"/>
      <c r="AJ12" s="191"/>
      <c r="AK12" s="58">
        <f t="shared" ref="AK12:AL14" si="22">C12-O12</f>
        <v>-53</v>
      </c>
      <c r="AL12" s="58">
        <f t="shared" si="22"/>
        <v>-46</v>
      </c>
      <c r="AM12" s="58">
        <f t="shared" ref="AM12:AT14" si="23">IF(Q12=0,0,E12-Q12)</f>
        <v>-50</v>
      </c>
      <c r="AN12" s="58">
        <f t="shared" si="23"/>
        <v>-67</v>
      </c>
      <c r="AO12" s="58">
        <f t="shared" si="23"/>
        <v>-61</v>
      </c>
      <c r="AP12" s="58">
        <f t="shared" si="23"/>
        <v>-65</v>
      </c>
      <c r="AQ12" s="58">
        <f t="shared" si="23"/>
        <v>-69</v>
      </c>
      <c r="AR12" s="222">
        <f t="shared" si="23"/>
        <v>-70</v>
      </c>
      <c r="AS12" s="222">
        <f t="shared" si="23"/>
        <v>-69</v>
      </c>
      <c r="AT12" s="213">
        <f t="shared" si="23"/>
        <v>-68</v>
      </c>
      <c r="AU12" s="289">
        <f t="shared" ref="AU12:AU14" si="24">IF(Y12=0,0,M12-Y12)</f>
        <v>-66</v>
      </c>
      <c r="AV12" s="224">
        <f t="shared" ref="AV12:AX14" si="25">IF(Z12=0,0,N12-Z12)</f>
        <v>-63</v>
      </c>
      <c r="AW12" s="224">
        <f t="shared" si="25"/>
        <v>-48</v>
      </c>
      <c r="AX12" s="290">
        <f t="shared" si="25"/>
        <v>-47</v>
      </c>
      <c r="AY12" s="224">
        <f t="shared" ref="AY12:AY14" si="26">IF(AC12=0,0,Q12-AC12)</f>
        <v>0</v>
      </c>
      <c r="AZ12" s="224">
        <f t="shared" ref="AZ12:AZ14" si="27">IF(AD12=0,0,R12-AD12)</f>
        <v>0</v>
      </c>
      <c r="BA12" s="224">
        <f t="shared" ref="BA12:BA14" si="28">IF(AE12=0,0,S12-AE12)</f>
        <v>0</v>
      </c>
      <c r="BB12" s="224">
        <f t="shared" ref="BB12:BB14" si="29">IF(AF12=0,0,T12-AF12)</f>
        <v>0</v>
      </c>
      <c r="BC12" s="224">
        <f t="shared" ref="BC12:BC14" si="30">IF(AG12=0,0,U12-AG12)</f>
        <v>0</v>
      </c>
      <c r="BD12" s="224">
        <f t="shared" ref="BD12:BD14" si="31">IF(AH12=0,0,V12-AH12)</f>
        <v>0</v>
      </c>
      <c r="BE12" s="224">
        <f t="shared" ref="BE12:BE14" si="32">IF(AI12=0,0,W12-AI12)</f>
        <v>0</v>
      </c>
      <c r="BF12" s="290">
        <f t="shared" ref="BF12:BF14" si="33">IF(AJ12=0,0,X12-AJ12)</f>
        <v>0</v>
      </c>
    </row>
    <row r="13" spans="1:58" x14ac:dyDescent="0.25">
      <c r="A13" s="4"/>
      <c r="B13" s="36" t="s">
        <v>44</v>
      </c>
      <c r="C13" s="55">
        <v>1508</v>
      </c>
      <c r="D13" s="56">
        <v>1508</v>
      </c>
      <c r="E13" s="56">
        <v>1507</v>
      </c>
      <c r="F13" s="56">
        <v>1518</v>
      </c>
      <c r="G13" s="56">
        <v>1515</v>
      </c>
      <c r="H13" s="56">
        <v>1516</v>
      </c>
      <c r="I13" s="56">
        <v>1517</v>
      </c>
      <c r="J13" s="56">
        <v>1513</v>
      </c>
      <c r="K13" s="56">
        <v>1513</v>
      </c>
      <c r="L13" s="56">
        <v>1513</v>
      </c>
      <c r="M13" s="56">
        <v>1515</v>
      </c>
      <c r="N13" s="57">
        <v>1516</v>
      </c>
      <c r="O13" s="56">
        <v>1516</v>
      </c>
      <c r="P13" s="56">
        <v>1516</v>
      </c>
      <c r="Q13" s="56">
        <v>1501</v>
      </c>
      <c r="R13" s="56">
        <v>1496</v>
      </c>
      <c r="S13" s="56">
        <v>1501</v>
      </c>
      <c r="T13" s="56">
        <v>1503</v>
      </c>
      <c r="U13" s="56">
        <v>1501</v>
      </c>
      <c r="V13" s="210">
        <v>1501</v>
      </c>
      <c r="W13" s="210">
        <v>1503</v>
      </c>
      <c r="X13" s="197">
        <v>1510</v>
      </c>
      <c r="Y13" s="255">
        <v>1512</v>
      </c>
      <c r="Z13" s="222">
        <v>1514</v>
      </c>
      <c r="AA13" s="222">
        <v>1516</v>
      </c>
      <c r="AB13" s="315">
        <v>1514</v>
      </c>
      <c r="AC13" s="222"/>
      <c r="AD13" s="222"/>
      <c r="AE13" s="222"/>
      <c r="AF13" s="222"/>
      <c r="AG13" s="222"/>
      <c r="AH13" s="222"/>
      <c r="AI13" s="222"/>
      <c r="AJ13" s="191"/>
      <c r="AK13" s="58">
        <f t="shared" si="22"/>
        <v>-8</v>
      </c>
      <c r="AL13" s="58">
        <f t="shared" si="22"/>
        <v>-8</v>
      </c>
      <c r="AM13" s="58">
        <f t="shared" si="23"/>
        <v>6</v>
      </c>
      <c r="AN13" s="58">
        <f t="shared" si="23"/>
        <v>22</v>
      </c>
      <c r="AO13" s="58">
        <f t="shared" si="23"/>
        <v>14</v>
      </c>
      <c r="AP13" s="58">
        <f t="shared" si="23"/>
        <v>13</v>
      </c>
      <c r="AQ13" s="58">
        <f t="shared" si="23"/>
        <v>16</v>
      </c>
      <c r="AR13" s="222">
        <f t="shared" si="23"/>
        <v>12</v>
      </c>
      <c r="AS13" s="222">
        <f t="shared" si="23"/>
        <v>10</v>
      </c>
      <c r="AT13" s="213">
        <f t="shared" si="23"/>
        <v>3</v>
      </c>
      <c r="AU13" s="289">
        <f t="shared" si="24"/>
        <v>3</v>
      </c>
      <c r="AV13" s="224">
        <f t="shared" si="25"/>
        <v>2</v>
      </c>
      <c r="AW13" s="224">
        <f t="shared" si="25"/>
        <v>0</v>
      </c>
      <c r="AX13" s="290">
        <f t="shared" si="25"/>
        <v>2</v>
      </c>
      <c r="AY13" s="224">
        <f t="shared" si="26"/>
        <v>0</v>
      </c>
      <c r="AZ13" s="224">
        <f t="shared" si="27"/>
        <v>0</v>
      </c>
      <c r="BA13" s="224">
        <f t="shared" si="28"/>
        <v>0</v>
      </c>
      <c r="BB13" s="224">
        <f t="shared" si="29"/>
        <v>0</v>
      </c>
      <c r="BC13" s="224">
        <f t="shared" si="30"/>
        <v>0</v>
      </c>
      <c r="BD13" s="224">
        <f t="shared" si="31"/>
        <v>0</v>
      </c>
      <c r="BE13" s="224">
        <f t="shared" si="32"/>
        <v>0</v>
      </c>
      <c r="BF13" s="290">
        <f t="shared" si="33"/>
        <v>0</v>
      </c>
    </row>
    <row r="14" spans="1:58" x14ac:dyDescent="0.25">
      <c r="A14" s="4"/>
      <c r="B14" s="36" t="s">
        <v>45</v>
      </c>
      <c r="C14" s="55">
        <f>30+2</f>
        <v>32</v>
      </c>
      <c r="D14" s="56">
        <f>29+2</f>
        <v>31</v>
      </c>
      <c r="E14" s="56">
        <v>31</v>
      </c>
      <c r="F14" s="56">
        <v>31</v>
      </c>
      <c r="G14" s="56">
        <v>31</v>
      </c>
      <c r="H14" s="56">
        <v>31</v>
      </c>
      <c r="I14" s="56">
        <v>31</v>
      </c>
      <c r="J14" s="56">
        <v>31</v>
      </c>
      <c r="K14" s="56">
        <v>31</v>
      </c>
      <c r="L14" s="56">
        <v>31</v>
      </c>
      <c r="M14" s="56">
        <v>31</v>
      </c>
      <c r="N14" s="57">
        <v>31</v>
      </c>
      <c r="O14" s="56">
        <v>31</v>
      </c>
      <c r="P14" s="56">
        <v>31</v>
      </c>
      <c r="Q14" s="56">
        <v>31</v>
      </c>
      <c r="R14" s="56">
        <v>31</v>
      </c>
      <c r="S14" s="56">
        <v>29</v>
      </c>
      <c r="T14" s="56">
        <v>29</v>
      </c>
      <c r="U14" s="56">
        <v>29</v>
      </c>
      <c r="V14" s="210">
        <v>29</v>
      </c>
      <c r="W14" s="210">
        <v>30</v>
      </c>
      <c r="X14" s="197">
        <v>31</v>
      </c>
      <c r="Y14" s="255">
        <v>31</v>
      </c>
      <c r="Z14" s="222">
        <v>31</v>
      </c>
      <c r="AA14" s="222">
        <v>31</v>
      </c>
      <c r="AB14" s="315">
        <v>31</v>
      </c>
      <c r="AC14" s="222"/>
      <c r="AD14" s="222"/>
      <c r="AE14" s="222"/>
      <c r="AF14" s="222"/>
      <c r="AG14" s="222"/>
      <c r="AH14" s="222"/>
      <c r="AI14" s="222"/>
      <c r="AJ14" s="191"/>
      <c r="AK14" s="58">
        <f t="shared" si="22"/>
        <v>1</v>
      </c>
      <c r="AL14" s="58">
        <f t="shared" si="22"/>
        <v>0</v>
      </c>
      <c r="AM14" s="58">
        <f t="shared" si="23"/>
        <v>0</v>
      </c>
      <c r="AN14" s="58">
        <f t="shared" si="23"/>
        <v>0</v>
      </c>
      <c r="AO14" s="58">
        <f t="shared" si="23"/>
        <v>2</v>
      </c>
      <c r="AP14" s="58">
        <f t="shared" si="23"/>
        <v>2</v>
      </c>
      <c r="AQ14" s="58">
        <f t="shared" si="23"/>
        <v>2</v>
      </c>
      <c r="AR14" s="222">
        <f t="shared" si="23"/>
        <v>2</v>
      </c>
      <c r="AS14" s="222">
        <f t="shared" si="23"/>
        <v>1</v>
      </c>
      <c r="AT14" s="213">
        <f t="shared" si="23"/>
        <v>0</v>
      </c>
      <c r="AU14" s="289">
        <f t="shared" si="24"/>
        <v>0</v>
      </c>
      <c r="AV14" s="224">
        <f t="shared" si="25"/>
        <v>0</v>
      </c>
      <c r="AW14" s="224">
        <f t="shared" si="25"/>
        <v>0</v>
      </c>
      <c r="AX14" s="290">
        <f t="shared" si="25"/>
        <v>0</v>
      </c>
      <c r="AY14" s="224">
        <f t="shared" si="26"/>
        <v>0</v>
      </c>
      <c r="AZ14" s="224">
        <f t="shared" si="27"/>
        <v>0</v>
      </c>
      <c r="BA14" s="224">
        <f t="shared" si="28"/>
        <v>0</v>
      </c>
      <c r="BB14" s="224">
        <f t="shared" si="29"/>
        <v>0</v>
      </c>
      <c r="BC14" s="224">
        <f t="shared" si="30"/>
        <v>0</v>
      </c>
      <c r="BD14" s="224">
        <f t="shared" si="31"/>
        <v>0</v>
      </c>
      <c r="BE14" s="224">
        <f t="shared" si="32"/>
        <v>0</v>
      </c>
      <c r="BF14" s="290">
        <f t="shared" si="33"/>
        <v>0</v>
      </c>
    </row>
    <row r="15" spans="1:58" ht="15.75" thickBot="1" x14ac:dyDescent="0.3">
      <c r="A15" s="4"/>
      <c r="B15" s="38" t="s">
        <v>46</v>
      </c>
      <c r="C15" s="111">
        <f>SUM(C10:C14)</f>
        <v>29523</v>
      </c>
      <c r="D15" s="60">
        <f>SUM(D10:D14)</f>
        <v>29510</v>
      </c>
      <c r="E15" s="60">
        <f>SUM(E10:E14)</f>
        <v>29503</v>
      </c>
      <c r="F15" s="60">
        <f>SUM(F10:F14)</f>
        <v>29513</v>
      </c>
      <c r="G15" s="60">
        <f>SUM(G10:G14)</f>
        <v>29517</v>
      </c>
      <c r="H15" s="60">
        <f>SUM(H10:H14)</f>
        <v>29528</v>
      </c>
      <c r="I15" s="60">
        <f>SUM(I10:I14)</f>
        <v>29512</v>
      </c>
      <c r="J15" s="60">
        <f>SUM(J10:J14)</f>
        <v>29522</v>
      </c>
      <c r="K15" s="60">
        <f>SUM(K10:K14)</f>
        <v>29548</v>
      </c>
      <c r="L15" s="60">
        <f>SUM(L10:L14)</f>
        <v>29583</v>
      </c>
      <c r="M15" s="60">
        <f>SUM(M10:M14)</f>
        <v>29587</v>
      </c>
      <c r="N15" s="59">
        <f>SUM(N10:N14)</f>
        <v>29605</v>
      </c>
      <c r="O15" s="60">
        <f>SUM(O10:O14)</f>
        <v>29619</v>
      </c>
      <c r="P15" s="60">
        <f>SUM(P10:P14)</f>
        <v>29626</v>
      </c>
      <c r="Q15" s="60">
        <f>SUM(Q10:Q14)</f>
        <v>29633</v>
      </c>
      <c r="R15" s="60">
        <f>SUM(R10:R14)</f>
        <v>29620</v>
      </c>
      <c r="S15" s="60">
        <f>SUM(S10:S14)</f>
        <v>29654</v>
      </c>
      <c r="T15" s="60">
        <f>SUM(T10:T14)</f>
        <v>29671</v>
      </c>
      <c r="U15" s="60">
        <f>SUM(U10:U14)</f>
        <v>29692</v>
      </c>
      <c r="V15" s="60">
        <f>SUM(V10:V14)</f>
        <v>29719</v>
      </c>
      <c r="W15" s="60">
        <v>29749</v>
      </c>
      <c r="X15" s="169">
        <v>29885</v>
      </c>
      <c r="Y15" s="256">
        <v>29907</v>
      </c>
      <c r="Z15" s="211">
        <v>29921</v>
      </c>
      <c r="AA15" s="211">
        <v>29993</v>
      </c>
      <c r="AB15" s="211">
        <v>29999</v>
      </c>
      <c r="AC15" s="211"/>
      <c r="AD15" s="211"/>
      <c r="AE15" s="211"/>
      <c r="AF15" s="211"/>
      <c r="AG15" s="211"/>
      <c r="AH15" s="211"/>
      <c r="AI15" s="211"/>
      <c r="AJ15" s="154"/>
      <c r="AK15" s="60">
        <f>SUM(AK10:AK14)</f>
        <v>-96</v>
      </c>
      <c r="AL15" s="60">
        <f>SUM(AL10:AL14)</f>
        <v>-116</v>
      </c>
      <c r="AM15" s="60">
        <f>SUM(AM10:AM14)</f>
        <v>-130</v>
      </c>
      <c r="AN15" s="60">
        <f>SUM(AN10:AN14)</f>
        <v>-107</v>
      </c>
      <c r="AO15" s="60">
        <f>SUM(AO10:AO14)</f>
        <v>-137</v>
      </c>
      <c r="AP15" s="60">
        <f>SUM(AP10:AP14)</f>
        <v>-143</v>
      </c>
      <c r="AQ15" s="60">
        <f>SUM(AQ10:AQ14)</f>
        <v>-180</v>
      </c>
      <c r="AR15" s="211">
        <f>SUM(AR10:AR14)</f>
        <v>-197</v>
      </c>
      <c r="AS15" s="211">
        <f>SUM(AS10:AS14)</f>
        <v>-201</v>
      </c>
      <c r="AT15" s="231">
        <f>SUM(AT10:AT14)</f>
        <v>-302</v>
      </c>
      <c r="AU15" s="298">
        <f>SUM(AU10:AU14)</f>
        <v>-320</v>
      </c>
      <c r="AV15" s="281">
        <f>SUM(AV10:AV14)</f>
        <v>-316</v>
      </c>
      <c r="AW15" s="281">
        <f>SUM(AW10:AW14)</f>
        <v>-374</v>
      </c>
      <c r="AX15" s="282">
        <f>SUM(AX10:AX14)</f>
        <v>-368</v>
      </c>
      <c r="AY15" s="281">
        <f>SUM(AY10:AY14)</f>
        <v>0</v>
      </c>
      <c r="AZ15" s="281">
        <f>SUM(AZ10:AZ14)</f>
        <v>0</v>
      </c>
      <c r="BA15" s="281">
        <f>SUM(BA10:BA14)</f>
        <v>0</v>
      </c>
      <c r="BB15" s="281">
        <f>SUM(BB10:BB14)</f>
        <v>0</v>
      </c>
      <c r="BC15" s="281">
        <f>SUM(BC10:BC14)</f>
        <v>0</v>
      </c>
      <c r="BD15" s="281">
        <f>SUM(BD10:BD14)</f>
        <v>0</v>
      </c>
      <c r="BE15" s="281">
        <f>SUM(BE10:BE14)</f>
        <v>0</v>
      </c>
      <c r="BF15" s="282">
        <f>SUM(BF10:BF14)</f>
        <v>0</v>
      </c>
    </row>
    <row r="16" spans="1:58" x14ac:dyDescent="0.25">
      <c r="A16" s="4">
        <f>+A9+1</f>
        <v>2</v>
      </c>
      <c r="B16" s="42" t="s">
        <v>18</v>
      </c>
      <c r="C16" s="61"/>
      <c r="D16" s="62"/>
      <c r="E16" s="62"/>
      <c r="F16" s="62"/>
      <c r="G16" s="62"/>
      <c r="H16" s="62"/>
      <c r="I16" s="62"/>
      <c r="J16" s="62"/>
      <c r="K16" s="62"/>
      <c r="L16" s="62"/>
      <c r="M16" s="62"/>
      <c r="N16" s="63"/>
      <c r="O16" s="61"/>
      <c r="P16" s="62"/>
      <c r="Q16" s="62"/>
      <c r="R16" s="62"/>
      <c r="S16" s="62"/>
      <c r="T16" s="62"/>
      <c r="U16" s="62"/>
      <c r="V16" s="212"/>
      <c r="W16" s="212"/>
      <c r="X16" s="196"/>
      <c r="Y16" s="257"/>
      <c r="Z16" s="215"/>
      <c r="AA16" s="215"/>
      <c r="AB16" s="215"/>
      <c r="AC16" s="215"/>
      <c r="AD16" s="215"/>
      <c r="AE16" s="215"/>
      <c r="AF16" s="215"/>
      <c r="AG16" s="215"/>
      <c r="AH16" s="215"/>
      <c r="AI16" s="215"/>
      <c r="AJ16" s="158"/>
      <c r="AK16" s="66"/>
      <c r="AL16" s="65"/>
      <c r="AM16" s="66"/>
      <c r="AN16" s="66"/>
      <c r="AO16" s="66"/>
      <c r="AP16" s="66"/>
      <c r="AQ16" s="66"/>
      <c r="AR16" s="229"/>
      <c r="AS16" s="229"/>
      <c r="AT16" s="229"/>
      <c r="AU16" s="299"/>
      <c r="AV16" s="319"/>
      <c r="AW16" s="319"/>
      <c r="AX16" s="300"/>
      <c r="AY16" s="319"/>
      <c r="AZ16" s="319"/>
      <c r="BA16" s="319"/>
      <c r="BB16" s="319"/>
      <c r="BC16" s="319"/>
      <c r="BD16" s="319"/>
      <c r="BE16" s="319"/>
      <c r="BF16" s="300"/>
    </row>
    <row r="17" spans="1:58" x14ac:dyDescent="0.25">
      <c r="A17" s="4"/>
      <c r="B17" s="36" t="s">
        <v>41</v>
      </c>
      <c r="C17" s="67"/>
      <c r="D17" s="68"/>
      <c r="E17" s="68"/>
      <c r="F17" s="68"/>
      <c r="G17" s="68"/>
      <c r="H17" s="68"/>
      <c r="I17" s="68"/>
      <c r="J17" s="68"/>
      <c r="K17" s="68"/>
      <c r="L17" s="68"/>
      <c r="M17" s="68"/>
      <c r="N17" s="69"/>
      <c r="O17" s="67">
        <v>6449</v>
      </c>
      <c r="P17" s="68">
        <v>6398</v>
      </c>
      <c r="Q17" s="68">
        <v>6379</v>
      </c>
      <c r="R17" s="68">
        <v>6012</v>
      </c>
      <c r="S17" s="68">
        <v>5781</v>
      </c>
      <c r="T17" s="68">
        <v>5927</v>
      </c>
      <c r="U17" s="68">
        <v>5871</v>
      </c>
      <c r="V17" s="213">
        <v>5586</v>
      </c>
      <c r="W17" s="213">
        <v>5335</v>
      </c>
      <c r="X17" s="152">
        <v>5364</v>
      </c>
      <c r="Y17" s="258">
        <v>5602</v>
      </c>
      <c r="Z17" s="204">
        <v>6137</v>
      </c>
      <c r="AA17" s="204">
        <v>5695</v>
      </c>
      <c r="AB17" s="204">
        <v>5942</v>
      </c>
      <c r="AC17" s="204"/>
      <c r="AD17" s="204"/>
      <c r="AE17" s="204"/>
      <c r="AF17" s="204"/>
      <c r="AG17" s="204"/>
      <c r="AH17" s="204"/>
      <c r="AI17" s="204"/>
      <c r="AJ17" s="153"/>
      <c r="AK17" s="70" t="str">
        <f t="shared" ref="AK17:AT17" si="34">IF(C17=0,"0",C17-O17)</f>
        <v>0</v>
      </c>
      <c r="AL17" s="70" t="str">
        <f t="shared" si="34"/>
        <v>0</v>
      </c>
      <c r="AM17" s="70" t="str">
        <f t="shared" si="34"/>
        <v>0</v>
      </c>
      <c r="AN17" s="70" t="str">
        <f t="shared" si="34"/>
        <v>0</v>
      </c>
      <c r="AO17" s="70" t="str">
        <f t="shared" si="34"/>
        <v>0</v>
      </c>
      <c r="AP17" s="68" t="str">
        <f t="shared" si="34"/>
        <v>0</v>
      </c>
      <c r="AQ17" s="68" t="str">
        <f t="shared" si="34"/>
        <v>0</v>
      </c>
      <c r="AR17" s="204" t="str">
        <f t="shared" si="34"/>
        <v>0</v>
      </c>
      <c r="AS17" s="204" t="str">
        <f t="shared" si="34"/>
        <v>0</v>
      </c>
      <c r="AT17" s="204" t="str">
        <f t="shared" si="34"/>
        <v>0</v>
      </c>
      <c r="AU17" s="289" t="str">
        <f t="shared" ref="AU17" si="35">IF(M17=0,"0",M17-Y17)</f>
        <v>0</v>
      </c>
      <c r="AV17" s="224" t="str">
        <f t="shared" ref="AV17:AX17" si="36">IF(N17=0,"0",N17-Z17)</f>
        <v>0</v>
      </c>
      <c r="AW17" s="224">
        <f t="shared" si="36"/>
        <v>754</v>
      </c>
      <c r="AX17" s="290">
        <f t="shared" si="36"/>
        <v>456</v>
      </c>
      <c r="AY17" s="224">
        <f t="shared" ref="AY17" si="37">IF(Q17=0,"0",Q17-AC17)</f>
        <v>6379</v>
      </c>
      <c r="AZ17" s="224">
        <f t="shared" ref="AZ17" si="38">IF(R17=0,"0",R17-AD17)</f>
        <v>6012</v>
      </c>
      <c r="BA17" s="224">
        <f t="shared" ref="BA17" si="39">IF(S17=0,"0",S17-AE17)</f>
        <v>5781</v>
      </c>
      <c r="BB17" s="224">
        <f t="shared" ref="BB17" si="40">IF(T17=0,"0",T17-AF17)</f>
        <v>5927</v>
      </c>
      <c r="BC17" s="224">
        <f t="shared" ref="BC17" si="41">IF(U17=0,"0",U17-AG17)</f>
        <v>5871</v>
      </c>
      <c r="BD17" s="224">
        <f t="shared" ref="BD17" si="42">IF(V17=0,"0",V17-AH17)</f>
        <v>5586</v>
      </c>
      <c r="BE17" s="224">
        <f t="shared" ref="BE17" si="43">IF(W17=0,"0",W17-AI17)</f>
        <v>5335</v>
      </c>
      <c r="BF17" s="290">
        <f t="shared" ref="BF17" si="44">IF(X17=0,"0",X17-AJ17)</f>
        <v>5364</v>
      </c>
    </row>
    <row r="18" spans="1:58" x14ac:dyDescent="0.25">
      <c r="A18" s="4"/>
      <c r="B18" s="36" t="s">
        <v>42</v>
      </c>
      <c r="C18" s="67"/>
      <c r="D18" s="68"/>
      <c r="E18" s="68"/>
      <c r="F18" s="68"/>
      <c r="G18" s="68"/>
      <c r="H18" s="68"/>
      <c r="I18" s="68"/>
      <c r="J18" s="68"/>
      <c r="K18" s="68"/>
      <c r="L18" s="68"/>
      <c r="M18" s="68"/>
      <c r="N18" s="69"/>
      <c r="O18" s="67">
        <v>2949</v>
      </c>
      <c r="P18" s="68">
        <v>2935</v>
      </c>
      <c r="Q18" s="68">
        <v>2848</v>
      </c>
      <c r="R18" s="68">
        <v>2629</v>
      </c>
      <c r="S18" s="68">
        <v>2406</v>
      </c>
      <c r="T18" s="68">
        <v>2512</v>
      </c>
      <c r="U18" s="68">
        <v>2495</v>
      </c>
      <c r="V18" s="213">
        <v>2673</v>
      </c>
      <c r="W18" s="213">
        <v>2622</v>
      </c>
      <c r="X18" s="152">
        <v>2659</v>
      </c>
      <c r="Y18" s="258">
        <v>2800</v>
      </c>
      <c r="Z18" s="204">
        <v>3001</v>
      </c>
      <c r="AA18" s="204">
        <v>3008</v>
      </c>
      <c r="AB18" s="204">
        <v>3110</v>
      </c>
      <c r="AC18" s="204"/>
      <c r="AD18" s="204"/>
      <c r="AE18" s="204"/>
      <c r="AF18" s="204"/>
      <c r="AG18" s="204"/>
      <c r="AH18" s="204"/>
      <c r="AI18" s="204"/>
      <c r="AJ18" s="153"/>
      <c r="AK18" s="70" t="str">
        <f t="shared" ref="AK18:AT18" si="45">IF(C18=0,"0",C18-O18)</f>
        <v>0</v>
      </c>
      <c r="AL18" s="70" t="str">
        <f t="shared" si="45"/>
        <v>0</v>
      </c>
      <c r="AM18" s="70" t="str">
        <f t="shared" si="45"/>
        <v>0</v>
      </c>
      <c r="AN18" s="70" t="str">
        <f t="shared" si="45"/>
        <v>0</v>
      </c>
      <c r="AO18" s="70" t="str">
        <f t="shared" si="45"/>
        <v>0</v>
      </c>
      <c r="AP18" s="68" t="str">
        <f t="shared" si="45"/>
        <v>0</v>
      </c>
      <c r="AQ18" s="68" t="str">
        <f t="shared" si="45"/>
        <v>0</v>
      </c>
      <c r="AR18" s="204" t="str">
        <f t="shared" si="45"/>
        <v>0</v>
      </c>
      <c r="AS18" s="204" t="str">
        <f t="shared" si="45"/>
        <v>0</v>
      </c>
      <c r="AT18" s="204" t="str">
        <f t="shared" si="45"/>
        <v>0</v>
      </c>
      <c r="AU18" s="289" t="str">
        <f t="shared" ref="AU18" si="46">IF(M18=0,"0",M18-Y18)</f>
        <v>0</v>
      </c>
      <c r="AV18" s="224" t="str">
        <f t="shared" ref="AV18:AX18" si="47">IF(N18=0,"0",N18-Z18)</f>
        <v>0</v>
      </c>
      <c r="AW18" s="224">
        <f t="shared" si="47"/>
        <v>-59</v>
      </c>
      <c r="AX18" s="290">
        <f t="shared" si="47"/>
        <v>-175</v>
      </c>
      <c r="AY18" s="224">
        <f t="shared" ref="AY18" si="48">IF(Q18=0,"0",Q18-AC18)</f>
        <v>2848</v>
      </c>
      <c r="AZ18" s="224">
        <f t="shared" ref="AZ18" si="49">IF(R18=0,"0",R18-AD18)</f>
        <v>2629</v>
      </c>
      <c r="BA18" s="224">
        <f t="shared" ref="BA18" si="50">IF(S18=0,"0",S18-AE18)</f>
        <v>2406</v>
      </c>
      <c r="BB18" s="224">
        <f t="shared" ref="BB18" si="51">IF(T18=0,"0",T18-AF18)</f>
        <v>2512</v>
      </c>
      <c r="BC18" s="224">
        <f t="shared" ref="BC18" si="52">IF(U18=0,"0",U18-AG18)</f>
        <v>2495</v>
      </c>
      <c r="BD18" s="224">
        <f t="shared" ref="BD18" si="53">IF(V18=0,"0",V18-AH18)</f>
        <v>2673</v>
      </c>
      <c r="BE18" s="224">
        <f t="shared" ref="BE18" si="54">IF(W18=0,"0",W18-AI18)</f>
        <v>2622</v>
      </c>
      <c r="BF18" s="290">
        <f t="shared" ref="BF18" si="55">IF(X18=0,"0",X18-AJ18)</f>
        <v>2659</v>
      </c>
    </row>
    <row r="19" spans="1:58" x14ac:dyDescent="0.25">
      <c r="A19" s="4"/>
      <c r="B19" s="36" t="s">
        <v>43</v>
      </c>
      <c r="C19" s="67"/>
      <c r="D19" s="68"/>
      <c r="E19" s="68"/>
      <c r="F19" s="68"/>
      <c r="G19" s="68"/>
      <c r="H19" s="68"/>
      <c r="I19" s="68"/>
      <c r="J19" s="68"/>
      <c r="K19" s="68"/>
      <c r="L19" s="68"/>
      <c r="M19" s="68"/>
      <c r="N19" s="69"/>
      <c r="O19" s="67">
        <v>533</v>
      </c>
      <c r="P19" s="68">
        <v>627</v>
      </c>
      <c r="Q19" s="68">
        <v>557</v>
      </c>
      <c r="R19" s="68">
        <v>522</v>
      </c>
      <c r="S19" s="68">
        <v>487</v>
      </c>
      <c r="T19" s="68">
        <v>582</v>
      </c>
      <c r="U19" s="68">
        <v>509</v>
      </c>
      <c r="V19" s="213">
        <v>512</v>
      </c>
      <c r="W19" s="213">
        <v>509</v>
      </c>
      <c r="X19" s="152">
        <v>485</v>
      </c>
      <c r="Y19" s="258">
        <v>508</v>
      </c>
      <c r="Z19" s="204">
        <v>530</v>
      </c>
      <c r="AA19" s="204">
        <v>475</v>
      </c>
      <c r="AB19" s="204">
        <v>500</v>
      </c>
      <c r="AC19" s="204"/>
      <c r="AD19" s="204"/>
      <c r="AE19" s="204"/>
      <c r="AF19" s="204"/>
      <c r="AG19" s="204"/>
      <c r="AH19" s="204"/>
      <c r="AI19" s="204"/>
      <c r="AJ19" s="153"/>
      <c r="AK19" s="70" t="str">
        <f t="shared" ref="AK19:AT21" si="56">IF(C19=0,"0",C19-O19)</f>
        <v>0</v>
      </c>
      <c r="AL19" s="70" t="str">
        <f t="shared" si="56"/>
        <v>0</v>
      </c>
      <c r="AM19" s="70" t="str">
        <f t="shared" si="56"/>
        <v>0</v>
      </c>
      <c r="AN19" s="70" t="str">
        <f t="shared" si="56"/>
        <v>0</v>
      </c>
      <c r="AO19" s="70" t="str">
        <f t="shared" si="56"/>
        <v>0</v>
      </c>
      <c r="AP19" s="68" t="str">
        <f t="shared" si="56"/>
        <v>0</v>
      </c>
      <c r="AQ19" s="68" t="str">
        <f t="shared" si="56"/>
        <v>0</v>
      </c>
      <c r="AR19" s="204" t="str">
        <f t="shared" si="56"/>
        <v>0</v>
      </c>
      <c r="AS19" s="204" t="str">
        <f t="shared" si="56"/>
        <v>0</v>
      </c>
      <c r="AT19" s="204" t="str">
        <f t="shared" si="56"/>
        <v>0</v>
      </c>
      <c r="AU19" s="289" t="str">
        <f t="shared" ref="AU19:AU21" si="57">IF(M19=0,"0",M19-Y19)</f>
        <v>0</v>
      </c>
      <c r="AV19" s="224" t="str">
        <f t="shared" ref="AV19:AX21" si="58">IF(N19=0,"0",N19-Z19)</f>
        <v>0</v>
      </c>
      <c r="AW19" s="224">
        <f t="shared" si="58"/>
        <v>58</v>
      </c>
      <c r="AX19" s="290">
        <f t="shared" si="58"/>
        <v>127</v>
      </c>
      <c r="AY19" s="224">
        <f t="shared" ref="AY19:AY21" si="59">IF(Q19=0,"0",Q19-AC19)</f>
        <v>557</v>
      </c>
      <c r="AZ19" s="224">
        <f t="shared" ref="AZ19:AZ21" si="60">IF(R19=0,"0",R19-AD19)</f>
        <v>522</v>
      </c>
      <c r="BA19" s="224">
        <f t="shared" ref="BA19:BA21" si="61">IF(S19=0,"0",S19-AE19)</f>
        <v>487</v>
      </c>
      <c r="BB19" s="224">
        <f t="shared" ref="BB19:BB21" si="62">IF(T19=0,"0",T19-AF19)</f>
        <v>582</v>
      </c>
      <c r="BC19" s="224">
        <f t="shared" ref="BC19:BC21" si="63">IF(U19=0,"0",U19-AG19)</f>
        <v>509</v>
      </c>
      <c r="BD19" s="224">
        <f t="shared" ref="BD19:BD21" si="64">IF(V19=0,"0",V19-AH19)</f>
        <v>512</v>
      </c>
      <c r="BE19" s="224">
        <f t="shared" ref="BE19:BE21" si="65">IF(W19=0,"0",W19-AI19)</f>
        <v>509</v>
      </c>
      <c r="BF19" s="290">
        <f t="shared" ref="BF19:BF21" si="66">IF(X19=0,"0",X19-AJ19)</f>
        <v>485</v>
      </c>
    </row>
    <row r="20" spans="1:58" x14ac:dyDescent="0.25">
      <c r="A20" s="4"/>
      <c r="B20" s="36" t="s">
        <v>44</v>
      </c>
      <c r="C20" s="67"/>
      <c r="D20" s="68"/>
      <c r="E20" s="68"/>
      <c r="F20" s="68"/>
      <c r="G20" s="68"/>
      <c r="H20" s="68"/>
      <c r="I20" s="68"/>
      <c r="J20" s="68"/>
      <c r="K20" s="68"/>
      <c r="L20" s="68"/>
      <c r="M20" s="68"/>
      <c r="N20" s="69"/>
      <c r="O20" s="67">
        <v>290</v>
      </c>
      <c r="P20" s="68">
        <v>376</v>
      </c>
      <c r="Q20" s="68">
        <v>349</v>
      </c>
      <c r="R20" s="68">
        <v>271</v>
      </c>
      <c r="S20" s="68">
        <v>273</v>
      </c>
      <c r="T20" s="68">
        <v>276</v>
      </c>
      <c r="U20" s="68">
        <v>257</v>
      </c>
      <c r="V20" s="213">
        <v>230</v>
      </c>
      <c r="W20" s="213">
        <v>265</v>
      </c>
      <c r="X20" s="152">
        <v>246</v>
      </c>
      <c r="Y20" s="258">
        <v>240</v>
      </c>
      <c r="Z20" s="204">
        <v>260</v>
      </c>
      <c r="AA20" s="204">
        <v>230</v>
      </c>
      <c r="AB20" s="204">
        <v>225</v>
      </c>
      <c r="AC20" s="204"/>
      <c r="AD20" s="204"/>
      <c r="AE20" s="204"/>
      <c r="AF20" s="204"/>
      <c r="AG20" s="204"/>
      <c r="AH20" s="204"/>
      <c r="AI20" s="204"/>
      <c r="AJ20" s="153"/>
      <c r="AK20" s="70" t="str">
        <f t="shared" si="56"/>
        <v>0</v>
      </c>
      <c r="AL20" s="70" t="str">
        <f t="shared" si="56"/>
        <v>0</v>
      </c>
      <c r="AM20" s="70" t="str">
        <f t="shared" si="56"/>
        <v>0</v>
      </c>
      <c r="AN20" s="70" t="str">
        <f t="shared" si="56"/>
        <v>0</v>
      </c>
      <c r="AO20" s="70" t="str">
        <f t="shared" si="56"/>
        <v>0</v>
      </c>
      <c r="AP20" s="68" t="str">
        <f t="shared" si="56"/>
        <v>0</v>
      </c>
      <c r="AQ20" s="68" t="str">
        <f t="shared" si="56"/>
        <v>0</v>
      </c>
      <c r="AR20" s="204" t="str">
        <f t="shared" si="56"/>
        <v>0</v>
      </c>
      <c r="AS20" s="204" t="str">
        <f t="shared" si="56"/>
        <v>0</v>
      </c>
      <c r="AT20" s="204" t="str">
        <f t="shared" si="56"/>
        <v>0</v>
      </c>
      <c r="AU20" s="289" t="str">
        <f t="shared" si="57"/>
        <v>0</v>
      </c>
      <c r="AV20" s="224" t="str">
        <f t="shared" si="58"/>
        <v>0</v>
      </c>
      <c r="AW20" s="224">
        <f t="shared" si="58"/>
        <v>60</v>
      </c>
      <c r="AX20" s="290">
        <f t="shared" si="58"/>
        <v>151</v>
      </c>
      <c r="AY20" s="224">
        <f t="shared" si="59"/>
        <v>349</v>
      </c>
      <c r="AZ20" s="224">
        <f t="shared" si="60"/>
        <v>271</v>
      </c>
      <c r="BA20" s="224">
        <f t="shared" si="61"/>
        <v>273</v>
      </c>
      <c r="BB20" s="224">
        <f t="shared" si="62"/>
        <v>276</v>
      </c>
      <c r="BC20" s="224">
        <f t="shared" si="63"/>
        <v>257</v>
      </c>
      <c r="BD20" s="224">
        <f t="shared" si="64"/>
        <v>230</v>
      </c>
      <c r="BE20" s="224">
        <f t="shared" si="65"/>
        <v>265</v>
      </c>
      <c r="BF20" s="290">
        <f t="shared" si="66"/>
        <v>246</v>
      </c>
    </row>
    <row r="21" spans="1:58" x14ac:dyDescent="0.25">
      <c r="A21" s="4"/>
      <c r="B21" s="36" t="s">
        <v>45</v>
      </c>
      <c r="C21" s="67"/>
      <c r="D21" s="68"/>
      <c r="E21" s="68"/>
      <c r="F21" s="68"/>
      <c r="G21" s="68"/>
      <c r="H21" s="68"/>
      <c r="I21" s="68"/>
      <c r="J21" s="68"/>
      <c r="K21" s="68"/>
      <c r="L21" s="68"/>
      <c r="M21" s="68"/>
      <c r="N21" s="69"/>
      <c r="O21" s="67">
        <v>6</v>
      </c>
      <c r="P21" s="68">
        <v>10</v>
      </c>
      <c r="Q21" s="68">
        <v>7</v>
      </c>
      <c r="R21" s="68">
        <v>9</v>
      </c>
      <c r="S21" s="68">
        <v>5</v>
      </c>
      <c r="T21" s="68">
        <v>4</v>
      </c>
      <c r="U21" s="68">
        <v>4</v>
      </c>
      <c r="V21" s="213">
        <v>5</v>
      </c>
      <c r="W21" s="213">
        <v>3</v>
      </c>
      <c r="X21" s="152">
        <v>6</v>
      </c>
      <c r="Y21" s="258">
        <v>8</v>
      </c>
      <c r="Z21" s="204">
        <v>7</v>
      </c>
      <c r="AA21" s="204">
        <v>7</v>
      </c>
      <c r="AB21" s="204">
        <v>7</v>
      </c>
      <c r="AC21" s="204"/>
      <c r="AD21" s="204"/>
      <c r="AE21" s="204"/>
      <c r="AF21" s="204"/>
      <c r="AG21" s="204"/>
      <c r="AH21" s="204"/>
      <c r="AI21" s="204"/>
      <c r="AJ21" s="153"/>
      <c r="AK21" s="70" t="str">
        <f t="shared" si="56"/>
        <v>0</v>
      </c>
      <c r="AL21" s="70" t="str">
        <f t="shared" si="56"/>
        <v>0</v>
      </c>
      <c r="AM21" s="70" t="str">
        <f t="shared" si="56"/>
        <v>0</v>
      </c>
      <c r="AN21" s="70" t="str">
        <f t="shared" si="56"/>
        <v>0</v>
      </c>
      <c r="AO21" s="70" t="str">
        <f t="shared" si="56"/>
        <v>0</v>
      </c>
      <c r="AP21" s="68" t="str">
        <f t="shared" si="56"/>
        <v>0</v>
      </c>
      <c r="AQ21" s="68" t="str">
        <f t="shared" si="56"/>
        <v>0</v>
      </c>
      <c r="AR21" s="204" t="str">
        <f t="shared" si="56"/>
        <v>0</v>
      </c>
      <c r="AS21" s="204" t="str">
        <f t="shared" si="56"/>
        <v>0</v>
      </c>
      <c r="AT21" s="204" t="str">
        <f t="shared" si="56"/>
        <v>0</v>
      </c>
      <c r="AU21" s="289" t="str">
        <f t="shared" si="57"/>
        <v>0</v>
      </c>
      <c r="AV21" s="224" t="str">
        <f t="shared" si="58"/>
        <v>0</v>
      </c>
      <c r="AW21" s="224">
        <f t="shared" si="58"/>
        <v>-1</v>
      </c>
      <c r="AX21" s="290">
        <f t="shared" si="58"/>
        <v>3</v>
      </c>
      <c r="AY21" s="224">
        <f t="shared" si="59"/>
        <v>7</v>
      </c>
      <c r="AZ21" s="224">
        <f t="shared" si="60"/>
        <v>9</v>
      </c>
      <c r="BA21" s="224">
        <f t="shared" si="61"/>
        <v>5</v>
      </c>
      <c r="BB21" s="224">
        <f t="shared" si="62"/>
        <v>4</v>
      </c>
      <c r="BC21" s="224">
        <f t="shared" si="63"/>
        <v>4</v>
      </c>
      <c r="BD21" s="224">
        <f t="shared" si="64"/>
        <v>5</v>
      </c>
      <c r="BE21" s="224">
        <f t="shared" si="65"/>
        <v>3</v>
      </c>
      <c r="BF21" s="290">
        <f t="shared" si="66"/>
        <v>6</v>
      </c>
    </row>
    <row r="22" spans="1:58" x14ac:dyDescent="0.25">
      <c r="B22" s="36" t="s">
        <v>46</v>
      </c>
      <c r="C22" s="119">
        <v>10511</v>
      </c>
      <c r="D22" s="70">
        <v>10420</v>
      </c>
      <c r="E22" s="70">
        <v>10318</v>
      </c>
      <c r="F22" s="70">
        <v>10269</v>
      </c>
      <c r="G22" s="70">
        <v>9421</v>
      </c>
      <c r="H22" s="70">
        <v>9702</v>
      </c>
      <c r="I22" s="70">
        <v>9542</v>
      </c>
      <c r="J22" s="70">
        <v>8602</v>
      </c>
      <c r="K22" s="70">
        <v>9117</v>
      </c>
      <c r="L22" s="70">
        <v>8809</v>
      </c>
      <c r="M22" s="70">
        <v>9084</v>
      </c>
      <c r="N22" s="69">
        <v>9883</v>
      </c>
      <c r="O22" s="70">
        <f>SUM(O17:O21)</f>
        <v>10227</v>
      </c>
      <c r="P22" s="70">
        <f>SUM(P17:P21)</f>
        <v>10346</v>
      </c>
      <c r="Q22" s="70">
        <f>SUM(Q17:Q21)</f>
        <v>10140</v>
      </c>
      <c r="R22" s="70">
        <f>SUM(R17:R21)</f>
        <v>9443</v>
      </c>
      <c r="S22" s="70">
        <f>SUM(S17:S21)</f>
        <v>8952</v>
      </c>
      <c r="T22" s="70">
        <f>SUM(T17:T21)</f>
        <v>9301</v>
      </c>
      <c r="U22" s="70">
        <f>SUM(U17:U21)</f>
        <v>9136</v>
      </c>
      <c r="V22" s="70">
        <f>SUM(V17:V21)</f>
        <v>9006</v>
      </c>
      <c r="W22" s="70">
        <v>8734</v>
      </c>
      <c r="X22" s="152">
        <v>8760</v>
      </c>
      <c r="Y22" s="258">
        <v>9158</v>
      </c>
      <c r="Z22" s="204">
        <v>9935</v>
      </c>
      <c r="AA22" s="204">
        <v>9415</v>
      </c>
      <c r="AB22" s="204">
        <f>+AB17+AB18+AB19+AB20+AB21</f>
        <v>9784</v>
      </c>
      <c r="AC22" s="204"/>
      <c r="AD22" s="204"/>
      <c r="AE22" s="204"/>
      <c r="AF22" s="204"/>
      <c r="AG22" s="204"/>
      <c r="AH22" s="204"/>
      <c r="AI22" s="204"/>
      <c r="AJ22" s="153"/>
      <c r="AK22" s="70">
        <f t="shared" ref="AK22:AR22" si="67">IF(C22=0,"0",C22-O22)</f>
        <v>284</v>
      </c>
      <c r="AL22" s="70">
        <f t="shared" si="67"/>
        <v>74</v>
      </c>
      <c r="AM22" s="70">
        <f t="shared" si="67"/>
        <v>178</v>
      </c>
      <c r="AN22" s="70">
        <f t="shared" si="67"/>
        <v>826</v>
      </c>
      <c r="AO22" s="70">
        <f t="shared" si="67"/>
        <v>469</v>
      </c>
      <c r="AP22" s="68">
        <f t="shared" si="67"/>
        <v>401</v>
      </c>
      <c r="AQ22" s="68">
        <f t="shared" si="67"/>
        <v>406</v>
      </c>
      <c r="AR22" s="204">
        <f t="shared" si="67"/>
        <v>-404</v>
      </c>
      <c r="AS22" s="204">
        <f>IF(W22=0,"0",K22-W22)</f>
        <v>383</v>
      </c>
      <c r="AT22" s="204">
        <f>IF(X22=0,"0",L22-X22)</f>
        <v>49</v>
      </c>
      <c r="AU22" s="289">
        <f t="shared" ref="AU22:AX22" si="68">IF(Y22=0,"0",M22-Y22)</f>
        <v>-74</v>
      </c>
      <c r="AV22" s="224">
        <f t="shared" si="68"/>
        <v>-52</v>
      </c>
      <c r="AW22" s="224">
        <f t="shared" si="68"/>
        <v>812</v>
      </c>
      <c r="AX22" s="290">
        <f t="shared" si="68"/>
        <v>562</v>
      </c>
      <c r="AY22" s="224" t="str">
        <f t="shared" ref="AY22" si="69">IF(AC22=0,"0",Q22-AC22)</f>
        <v>0</v>
      </c>
      <c r="AZ22" s="224" t="str">
        <f t="shared" ref="AZ22" si="70">IF(AD22=0,"0",R22-AD22)</f>
        <v>0</v>
      </c>
      <c r="BA22" s="224" t="str">
        <f t="shared" ref="BA22" si="71">IF(AE22=0,"0",S22-AE22)</f>
        <v>0</v>
      </c>
      <c r="BB22" s="224" t="str">
        <f t="shared" ref="BB22" si="72">IF(AF22=0,"0",T22-AF22)</f>
        <v>0</v>
      </c>
      <c r="BC22" s="224" t="str">
        <f t="shared" ref="BC22" si="73">IF(AG22=0,"0",U22-AG22)</f>
        <v>0</v>
      </c>
      <c r="BD22" s="224" t="str">
        <f t="shared" ref="BD22" si="74">IF(AH22=0,"0",V22-AH22)</f>
        <v>0</v>
      </c>
      <c r="BE22" s="224" t="str">
        <f t="shared" ref="BE22" si="75">IF(AI22=0,"0",W22-AI22)</f>
        <v>0</v>
      </c>
      <c r="BF22" s="290" t="str">
        <f t="shared" ref="BF22" si="76">IF(AJ22=0,"0",X22-AJ22)</f>
        <v>0</v>
      </c>
    </row>
    <row r="23" spans="1:58" x14ac:dyDescent="0.25">
      <c r="A23" s="4">
        <f>+A16+1</f>
        <v>3</v>
      </c>
      <c r="B23" s="43" t="s">
        <v>21</v>
      </c>
      <c r="C23" s="67"/>
      <c r="D23" s="68"/>
      <c r="E23" s="68"/>
      <c r="F23" s="68"/>
      <c r="G23" s="68"/>
      <c r="H23" s="68"/>
      <c r="I23" s="68"/>
      <c r="J23" s="68"/>
      <c r="K23" s="68"/>
      <c r="L23" s="68"/>
      <c r="M23" s="68"/>
      <c r="N23" s="69"/>
      <c r="O23" s="67"/>
      <c r="P23" s="68"/>
      <c r="Q23" s="68"/>
      <c r="R23" s="68"/>
      <c r="S23" s="68"/>
      <c r="T23" s="68"/>
      <c r="U23" s="68"/>
      <c r="V23" s="213"/>
      <c r="W23" s="213"/>
      <c r="X23" s="152"/>
      <c r="Y23" s="258"/>
      <c r="Z23" s="204"/>
      <c r="AA23" s="204"/>
      <c r="AB23" s="204"/>
      <c r="AC23" s="204"/>
      <c r="AD23" s="204"/>
      <c r="AE23" s="204"/>
      <c r="AF23" s="204"/>
      <c r="AG23" s="204"/>
      <c r="AH23" s="204"/>
      <c r="AI23" s="204"/>
      <c r="AJ23" s="153"/>
      <c r="AK23" s="71"/>
      <c r="AL23" s="71"/>
      <c r="AM23" s="71"/>
      <c r="AN23" s="71"/>
      <c r="AO23" s="71"/>
      <c r="AP23" s="71"/>
      <c r="AQ23" s="71"/>
      <c r="AR23" s="230"/>
      <c r="AS23" s="230"/>
      <c r="AT23" s="230"/>
      <c r="AU23" s="292"/>
      <c r="AV23" s="320"/>
      <c r="AW23" s="320"/>
      <c r="AX23" s="293"/>
      <c r="AY23" s="320"/>
      <c r="AZ23" s="320"/>
      <c r="BA23" s="320"/>
      <c r="BB23" s="320"/>
      <c r="BC23" s="320"/>
      <c r="BD23" s="320"/>
      <c r="BE23" s="320"/>
      <c r="BF23" s="293"/>
    </row>
    <row r="24" spans="1:58" x14ac:dyDescent="0.25">
      <c r="B24" s="36" t="s">
        <v>41</v>
      </c>
      <c r="C24" s="67"/>
      <c r="D24" s="68"/>
      <c r="E24" s="68"/>
      <c r="F24" s="68"/>
      <c r="G24" s="68"/>
      <c r="H24" s="68"/>
      <c r="I24" s="68"/>
      <c r="J24" s="68"/>
      <c r="K24" s="68"/>
      <c r="L24" s="68"/>
      <c r="M24" s="68"/>
      <c r="N24" s="69"/>
      <c r="O24" s="67">
        <v>3117</v>
      </c>
      <c r="P24" s="68">
        <v>2552</v>
      </c>
      <c r="Q24" s="68">
        <v>2208</v>
      </c>
      <c r="R24" s="68">
        <v>1891</v>
      </c>
      <c r="S24" s="68">
        <v>1929</v>
      </c>
      <c r="T24" s="68">
        <v>2246</v>
      </c>
      <c r="U24" s="68">
        <v>2161</v>
      </c>
      <c r="V24" s="213">
        <v>1927</v>
      </c>
      <c r="W24" s="213">
        <v>1787</v>
      </c>
      <c r="X24" s="152">
        <v>1862</v>
      </c>
      <c r="Y24" s="258">
        <v>2252</v>
      </c>
      <c r="Z24" s="204">
        <v>2699</v>
      </c>
      <c r="AA24" s="204">
        <v>2282</v>
      </c>
      <c r="AB24" s="204">
        <v>2213</v>
      </c>
      <c r="AC24" s="204"/>
      <c r="AD24" s="204"/>
      <c r="AE24" s="204"/>
      <c r="AF24" s="204"/>
      <c r="AG24" s="204"/>
      <c r="AH24" s="204"/>
      <c r="AI24" s="204"/>
      <c r="AJ24" s="153"/>
      <c r="AK24" s="70" t="str">
        <f t="shared" ref="AK24:AT24" si="77">IF(C24=0,"0",C24-O24)</f>
        <v>0</v>
      </c>
      <c r="AL24" s="70" t="str">
        <f t="shared" si="77"/>
        <v>0</v>
      </c>
      <c r="AM24" s="70" t="str">
        <f t="shared" si="77"/>
        <v>0</v>
      </c>
      <c r="AN24" s="70" t="str">
        <f t="shared" si="77"/>
        <v>0</v>
      </c>
      <c r="AO24" s="70" t="str">
        <f t="shared" si="77"/>
        <v>0</v>
      </c>
      <c r="AP24" s="68" t="str">
        <f t="shared" si="77"/>
        <v>0</v>
      </c>
      <c r="AQ24" s="68" t="str">
        <f t="shared" si="77"/>
        <v>0</v>
      </c>
      <c r="AR24" s="204" t="str">
        <f t="shared" si="77"/>
        <v>0</v>
      </c>
      <c r="AS24" s="204" t="str">
        <f t="shared" si="77"/>
        <v>0</v>
      </c>
      <c r="AT24" s="204" t="str">
        <f t="shared" si="77"/>
        <v>0</v>
      </c>
      <c r="AU24" s="289" t="str">
        <f t="shared" ref="AU24" si="78">IF(M24=0,"0",M24-Y24)</f>
        <v>0</v>
      </c>
      <c r="AV24" s="224" t="str">
        <f t="shared" ref="AV24:AX24" si="79">IF(N24=0,"0",N24-Z24)</f>
        <v>0</v>
      </c>
      <c r="AW24" s="224">
        <f t="shared" si="79"/>
        <v>835</v>
      </c>
      <c r="AX24" s="290">
        <f t="shared" si="79"/>
        <v>339</v>
      </c>
      <c r="AY24" s="224">
        <f t="shared" ref="AY24" si="80">IF(Q24=0,"0",Q24-AC24)</f>
        <v>2208</v>
      </c>
      <c r="AZ24" s="224">
        <f t="shared" ref="AZ24" si="81">IF(R24=0,"0",R24-AD24)</f>
        <v>1891</v>
      </c>
      <c r="BA24" s="224">
        <f t="shared" ref="BA24" si="82">IF(S24=0,"0",S24-AE24)</f>
        <v>1929</v>
      </c>
      <c r="BB24" s="224">
        <f t="shared" ref="BB24" si="83">IF(T24=0,"0",T24-AF24)</f>
        <v>2246</v>
      </c>
      <c r="BC24" s="224">
        <f t="shared" ref="BC24" si="84">IF(U24=0,"0",U24-AG24)</f>
        <v>2161</v>
      </c>
      <c r="BD24" s="224">
        <f t="shared" ref="BD24" si="85">IF(V24=0,"0",V24-AH24)</f>
        <v>1927</v>
      </c>
      <c r="BE24" s="224">
        <f t="shared" ref="BE24" si="86">IF(W24=0,"0",W24-AI24)</f>
        <v>1787</v>
      </c>
      <c r="BF24" s="290">
        <f t="shared" ref="BF24" si="87">IF(X24=0,"0",X24-AJ24)</f>
        <v>1862</v>
      </c>
    </row>
    <row r="25" spans="1:58" x14ac:dyDescent="0.25">
      <c r="B25" s="36" t="s">
        <v>42</v>
      </c>
      <c r="C25" s="67"/>
      <c r="D25" s="68"/>
      <c r="E25" s="68"/>
      <c r="F25" s="68"/>
      <c r="G25" s="68"/>
      <c r="H25" s="68"/>
      <c r="I25" s="68"/>
      <c r="J25" s="68"/>
      <c r="K25" s="68"/>
      <c r="L25" s="68"/>
      <c r="M25" s="68"/>
      <c r="N25" s="69"/>
      <c r="O25" s="67">
        <v>525</v>
      </c>
      <c r="P25" s="68">
        <v>436</v>
      </c>
      <c r="Q25" s="68">
        <v>314</v>
      </c>
      <c r="R25" s="68">
        <v>308</v>
      </c>
      <c r="S25" s="68">
        <v>305</v>
      </c>
      <c r="T25" s="68">
        <v>368</v>
      </c>
      <c r="U25" s="68">
        <v>373</v>
      </c>
      <c r="V25" s="213">
        <v>376</v>
      </c>
      <c r="W25" s="213">
        <v>324</v>
      </c>
      <c r="X25" s="152">
        <v>382</v>
      </c>
      <c r="Y25" s="258">
        <v>494</v>
      </c>
      <c r="Z25" s="204">
        <v>580</v>
      </c>
      <c r="AA25" s="204">
        <v>499</v>
      </c>
      <c r="AB25" s="204">
        <v>509</v>
      </c>
      <c r="AC25" s="204"/>
      <c r="AD25" s="204"/>
      <c r="AE25" s="204"/>
      <c r="AF25" s="204"/>
      <c r="AG25" s="204"/>
      <c r="AH25" s="204"/>
      <c r="AI25" s="204"/>
      <c r="AJ25" s="153"/>
      <c r="AK25" s="70" t="str">
        <f t="shared" ref="AK25:AT25" si="88">IF(C25=0,"0",C25-O25)</f>
        <v>0</v>
      </c>
      <c r="AL25" s="70" t="str">
        <f t="shared" si="88"/>
        <v>0</v>
      </c>
      <c r="AM25" s="70" t="str">
        <f t="shared" si="88"/>
        <v>0</v>
      </c>
      <c r="AN25" s="70" t="str">
        <f t="shared" si="88"/>
        <v>0</v>
      </c>
      <c r="AO25" s="70" t="str">
        <f t="shared" si="88"/>
        <v>0</v>
      </c>
      <c r="AP25" s="68" t="str">
        <f t="shared" si="88"/>
        <v>0</v>
      </c>
      <c r="AQ25" s="68" t="str">
        <f t="shared" si="88"/>
        <v>0</v>
      </c>
      <c r="AR25" s="204" t="str">
        <f t="shared" si="88"/>
        <v>0</v>
      </c>
      <c r="AS25" s="204" t="str">
        <f t="shared" si="88"/>
        <v>0</v>
      </c>
      <c r="AT25" s="204" t="str">
        <f t="shared" si="88"/>
        <v>0</v>
      </c>
      <c r="AU25" s="289" t="str">
        <f t="shared" ref="AU25" si="89">IF(M25=0,"0",M25-Y25)</f>
        <v>0</v>
      </c>
      <c r="AV25" s="224" t="str">
        <f t="shared" ref="AV25:AX25" si="90">IF(N25=0,"0",N25-Z25)</f>
        <v>0</v>
      </c>
      <c r="AW25" s="224">
        <f t="shared" si="90"/>
        <v>26</v>
      </c>
      <c r="AX25" s="290">
        <f t="shared" si="90"/>
        <v>-73</v>
      </c>
      <c r="AY25" s="224">
        <f t="shared" ref="AY25" si="91">IF(Q25=0,"0",Q25-AC25)</f>
        <v>314</v>
      </c>
      <c r="AZ25" s="224">
        <f t="shared" ref="AZ25" si="92">IF(R25=0,"0",R25-AD25)</f>
        <v>308</v>
      </c>
      <c r="BA25" s="224">
        <f t="shared" ref="BA25" si="93">IF(S25=0,"0",S25-AE25)</f>
        <v>305</v>
      </c>
      <c r="BB25" s="224">
        <f t="shared" ref="BB25" si="94">IF(T25=0,"0",T25-AF25)</f>
        <v>368</v>
      </c>
      <c r="BC25" s="224">
        <f t="shared" ref="BC25" si="95">IF(U25=0,"0",U25-AG25)</f>
        <v>373</v>
      </c>
      <c r="BD25" s="224">
        <f t="shared" ref="BD25" si="96">IF(V25=0,"0",V25-AH25)</f>
        <v>376</v>
      </c>
      <c r="BE25" s="224">
        <f t="shared" ref="BE25" si="97">IF(W25=0,"0",W25-AI25)</f>
        <v>324</v>
      </c>
      <c r="BF25" s="290">
        <f t="shared" ref="BF25" si="98">IF(X25=0,"0",X25-AJ25)</f>
        <v>382</v>
      </c>
    </row>
    <row r="26" spans="1:58" x14ac:dyDescent="0.25">
      <c r="B26" s="36" t="s">
        <v>43</v>
      </c>
      <c r="C26" s="67"/>
      <c r="D26" s="68"/>
      <c r="E26" s="68"/>
      <c r="F26" s="68"/>
      <c r="G26" s="68"/>
      <c r="H26" s="68"/>
      <c r="I26" s="68"/>
      <c r="J26" s="68"/>
      <c r="K26" s="68"/>
      <c r="L26" s="68"/>
      <c r="M26" s="68"/>
      <c r="N26" s="69"/>
      <c r="O26" s="67">
        <v>258</v>
      </c>
      <c r="P26" s="68">
        <v>289</v>
      </c>
      <c r="Q26" s="68">
        <v>187</v>
      </c>
      <c r="R26" s="68">
        <v>179</v>
      </c>
      <c r="S26" s="68">
        <v>151</v>
      </c>
      <c r="T26" s="68">
        <v>255</v>
      </c>
      <c r="U26" s="68">
        <v>171</v>
      </c>
      <c r="V26" s="213">
        <v>218</v>
      </c>
      <c r="W26" s="213">
        <v>211</v>
      </c>
      <c r="X26" s="152">
        <v>204</v>
      </c>
      <c r="Y26" s="258">
        <v>213</v>
      </c>
      <c r="Z26" s="204">
        <v>237</v>
      </c>
      <c r="AA26" s="204">
        <v>197</v>
      </c>
      <c r="AB26" s="204">
        <v>222</v>
      </c>
      <c r="AC26" s="204"/>
      <c r="AD26" s="204"/>
      <c r="AE26" s="204"/>
      <c r="AF26" s="204"/>
      <c r="AG26" s="204"/>
      <c r="AH26" s="204"/>
      <c r="AI26" s="204"/>
      <c r="AJ26" s="153"/>
      <c r="AK26" s="70" t="str">
        <f t="shared" ref="AK26:AT28" si="99">IF(C26=0,"0",C26-O26)</f>
        <v>0</v>
      </c>
      <c r="AL26" s="70" t="str">
        <f t="shared" si="99"/>
        <v>0</v>
      </c>
      <c r="AM26" s="70" t="str">
        <f t="shared" si="99"/>
        <v>0</v>
      </c>
      <c r="AN26" s="70" t="str">
        <f t="shared" si="99"/>
        <v>0</v>
      </c>
      <c r="AO26" s="70" t="str">
        <f t="shared" si="99"/>
        <v>0</v>
      </c>
      <c r="AP26" s="68" t="str">
        <f t="shared" si="99"/>
        <v>0</v>
      </c>
      <c r="AQ26" s="68" t="str">
        <f t="shared" si="99"/>
        <v>0</v>
      </c>
      <c r="AR26" s="204" t="str">
        <f t="shared" si="99"/>
        <v>0</v>
      </c>
      <c r="AS26" s="204" t="str">
        <f t="shared" si="99"/>
        <v>0</v>
      </c>
      <c r="AT26" s="204" t="str">
        <f t="shared" si="99"/>
        <v>0</v>
      </c>
      <c r="AU26" s="289" t="str">
        <f t="shared" ref="AU26:AU28" si="100">IF(M26=0,"0",M26-Y26)</f>
        <v>0</v>
      </c>
      <c r="AV26" s="224" t="str">
        <f t="shared" ref="AV26:AX28" si="101">IF(N26=0,"0",N26-Z26)</f>
        <v>0</v>
      </c>
      <c r="AW26" s="224">
        <f t="shared" si="101"/>
        <v>61</v>
      </c>
      <c r="AX26" s="290">
        <f t="shared" si="101"/>
        <v>67</v>
      </c>
      <c r="AY26" s="224">
        <f t="shared" ref="AY26:AY28" si="102">IF(Q26=0,"0",Q26-AC26)</f>
        <v>187</v>
      </c>
      <c r="AZ26" s="224">
        <f t="shared" ref="AZ26:AZ28" si="103">IF(R26=0,"0",R26-AD26)</f>
        <v>179</v>
      </c>
      <c r="BA26" s="224">
        <f t="shared" ref="BA26:BA28" si="104">IF(S26=0,"0",S26-AE26)</f>
        <v>151</v>
      </c>
      <c r="BB26" s="224">
        <f t="shared" ref="BB26:BB28" si="105">IF(T26=0,"0",T26-AF26)</f>
        <v>255</v>
      </c>
      <c r="BC26" s="224">
        <f t="shared" ref="BC26:BC28" si="106">IF(U26=0,"0",U26-AG26)</f>
        <v>171</v>
      </c>
      <c r="BD26" s="224">
        <f t="shared" ref="BD26:BD28" si="107">IF(V26=0,"0",V26-AH26)</f>
        <v>218</v>
      </c>
      <c r="BE26" s="224">
        <f t="shared" ref="BE26:BE28" si="108">IF(W26=0,"0",W26-AI26)</f>
        <v>211</v>
      </c>
      <c r="BF26" s="290">
        <f t="shared" ref="BF26:BF28" si="109">IF(X26=0,"0",X26-AJ26)</f>
        <v>204</v>
      </c>
    </row>
    <row r="27" spans="1:58" x14ac:dyDescent="0.25">
      <c r="B27" s="36" t="s">
        <v>44</v>
      </c>
      <c r="C27" s="67"/>
      <c r="D27" s="68"/>
      <c r="E27" s="68"/>
      <c r="F27" s="68"/>
      <c r="G27" s="68"/>
      <c r="H27" s="68"/>
      <c r="I27" s="68"/>
      <c r="J27" s="68"/>
      <c r="K27" s="68"/>
      <c r="L27" s="68"/>
      <c r="M27" s="68"/>
      <c r="N27" s="69"/>
      <c r="O27" s="67">
        <v>190</v>
      </c>
      <c r="P27" s="68">
        <v>190</v>
      </c>
      <c r="Q27" s="68">
        <v>142</v>
      </c>
      <c r="R27" s="68">
        <v>94</v>
      </c>
      <c r="S27" s="68">
        <v>111</v>
      </c>
      <c r="T27" s="68">
        <v>126</v>
      </c>
      <c r="U27" s="68">
        <v>111</v>
      </c>
      <c r="V27" s="213">
        <v>126</v>
      </c>
      <c r="W27" s="213">
        <v>154</v>
      </c>
      <c r="X27" s="152">
        <v>117</v>
      </c>
      <c r="Y27" s="258">
        <v>130</v>
      </c>
      <c r="Z27" s="204">
        <v>143</v>
      </c>
      <c r="AA27" s="204">
        <v>121</v>
      </c>
      <c r="AB27" s="204">
        <v>123</v>
      </c>
      <c r="AC27" s="204"/>
      <c r="AD27" s="204"/>
      <c r="AE27" s="204"/>
      <c r="AF27" s="204"/>
      <c r="AG27" s="204"/>
      <c r="AH27" s="204"/>
      <c r="AI27" s="204"/>
      <c r="AJ27" s="153"/>
      <c r="AK27" s="70" t="str">
        <f t="shared" si="99"/>
        <v>0</v>
      </c>
      <c r="AL27" s="70" t="str">
        <f t="shared" si="99"/>
        <v>0</v>
      </c>
      <c r="AM27" s="70" t="str">
        <f t="shared" si="99"/>
        <v>0</v>
      </c>
      <c r="AN27" s="70" t="str">
        <f t="shared" si="99"/>
        <v>0</v>
      </c>
      <c r="AO27" s="70" t="str">
        <f t="shared" si="99"/>
        <v>0</v>
      </c>
      <c r="AP27" s="68" t="str">
        <f t="shared" si="99"/>
        <v>0</v>
      </c>
      <c r="AQ27" s="68" t="str">
        <f t="shared" si="99"/>
        <v>0</v>
      </c>
      <c r="AR27" s="204" t="str">
        <f t="shared" si="99"/>
        <v>0</v>
      </c>
      <c r="AS27" s="204" t="str">
        <f t="shared" si="99"/>
        <v>0</v>
      </c>
      <c r="AT27" s="204" t="str">
        <f t="shared" si="99"/>
        <v>0</v>
      </c>
      <c r="AU27" s="289" t="str">
        <f t="shared" si="100"/>
        <v>0</v>
      </c>
      <c r="AV27" s="224" t="str">
        <f t="shared" si="101"/>
        <v>0</v>
      </c>
      <c r="AW27" s="224">
        <f t="shared" si="101"/>
        <v>69</v>
      </c>
      <c r="AX27" s="290">
        <f t="shared" si="101"/>
        <v>67</v>
      </c>
      <c r="AY27" s="224">
        <f t="shared" si="102"/>
        <v>142</v>
      </c>
      <c r="AZ27" s="224">
        <f t="shared" si="103"/>
        <v>94</v>
      </c>
      <c r="BA27" s="224">
        <f t="shared" si="104"/>
        <v>111</v>
      </c>
      <c r="BB27" s="224">
        <f t="shared" si="105"/>
        <v>126</v>
      </c>
      <c r="BC27" s="224">
        <f t="shared" si="106"/>
        <v>111</v>
      </c>
      <c r="BD27" s="224">
        <f t="shared" si="107"/>
        <v>126</v>
      </c>
      <c r="BE27" s="224">
        <f t="shared" si="108"/>
        <v>154</v>
      </c>
      <c r="BF27" s="290">
        <f t="shared" si="109"/>
        <v>117</v>
      </c>
    </row>
    <row r="28" spans="1:58" x14ac:dyDescent="0.25">
      <c r="B28" s="36" t="s">
        <v>45</v>
      </c>
      <c r="C28" s="67"/>
      <c r="D28" s="68"/>
      <c r="E28" s="68"/>
      <c r="F28" s="68"/>
      <c r="G28" s="68"/>
      <c r="H28" s="68"/>
      <c r="I28" s="68"/>
      <c r="J28" s="68"/>
      <c r="K28" s="68"/>
      <c r="L28" s="68"/>
      <c r="M28" s="68"/>
      <c r="N28" s="69"/>
      <c r="O28" s="67">
        <v>3</v>
      </c>
      <c r="P28" s="68">
        <v>6</v>
      </c>
      <c r="Q28" s="68">
        <v>4</v>
      </c>
      <c r="R28" s="68">
        <v>6</v>
      </c>
      <c r="S28" s="68">
        <v>2</v>
      </c>
      <c r="T28" s="68">
        <v>1</v>
      </c>
      <c r="U28" s="68">
        <v>2</v>
      </c>
      <c r="V28" s="213">
        <v>3</v>
      </c>
      <c r="W28" s="213">
        <v>1</v>
      </c>
      <c r="X28" s="152">
        <v>4</v>
      </c>
      <c r="Y28" s="258">
        <v>7</v>
      </c>
      <c r="Z28" s="204">
        <v>5</v>
      </c>
      <c r="AA28" s="204">
        <v>6</v>
      </c>
      <c r="AB28" s="204">
        <v>5</v>
      </c>
      <c r="AC28" s="204"/>
      <c r="AD28" s="204"/>
      <c r="AE28" s="204"/>
      <c r="AF28" s="204"/>
      <c r="AG28" s="204"/>
      <c r="AH28" s="204"/>
      <c r="AI28" s="204"/>
      <c r="AJ28" s="153"/>
      <c r="AK28" s="70" t="str">
        <f t="shared" si="99"/>
        <v>0</v>
      </c>
      <c r="AL28" s="70" t="str">
        <f t="shared" si="99"/>
        <v>0</v>
      </c>
      <c r="AM28" s="70" t="str">
        <f t="shared" si="99"/>
        <v>0</v>
      </c>
      <c r="AN28" s="70" t="str">
        <f t="shared" si="99"/>
        <v>0</v>
      </c>
      <c r="AO28" s="70" t="str">
        <f t="shared" si="99"/>
        <v>0</v>
      </c>
      <c r="AP28" s="68" t="str">
        <f t="shared" si="99"/>
        <v>0</v>
      </c>
      <c r="AQ28" s="68" t="str">
        <f t="shared" si="99"/>
        <v>0</v>
      </c>
      <c r="AR28" s="204" t="str">
        <f t="shared" si="99"/>
        <v>0</v>
      </c>
      <c r="AS28" s="204" t="str">
        <f t="shared" si="99"/>
        <v>0</v>
      </c>
      <c r="AT28" s="204" t="str">
        <f t="shared" si="99"/>
        <v>0</v>
      </c>
      <c r="AU28" s="289" t="str">
        <f t="shared" si="100"/>
        <v>0</v>
      </c>
      <c r="AV28" s="224" t="str">
        <f t="shared" si="101"/>
        <v>0</v>
      </c>
      <c r="AW28" s="224">
        <f t="shared" si="101"/>
        <v>-3</v>
      </c>
      <c r="AX28" s="290">
        <f t="shared" si="101"/>
        <v>1</v>
      </c>
      <c r="AY28" s="224">
        <f t="shared" si="102"/>
        <v>4</v>
      </c>
      <c r="AZ28" s="224">
        <f t="shared" si="103"/>
        <v>6</v>
      </c>
      <c r="BA28" s="224">
        <f t="shared" si="104"/>
        <v>2</v>
      </c>
      <c r="BB28" s="224">
        <f t="shared" si="105"/>
        <v>1</v>
      </c>
      <c r="BC28" s="224">
        <f t="shared" si="106"/>
        <v>2</v>
      </c>
      <c r="BD28" s="224">
        <f t="shared" si="107"/>
        <v>3</v>
      </c>
      <c r="BE28" s="224">
        <f t="shared" si="108"/>
        <v>1</v>
      </c>
      <c r="BF28" s="290">
        <f t="shared" si="109"/>
        <v>4</v>
      </c>
    </row>
    <row r="29" spans="1:58" x14ac:dyDescent="0.25">
      <c r="B29" s="36" t="s">
        <v>46</v>
      </c>
      <c r="C29" s="119">
        <v>4029</v>
      </c>
      <c r="D29" s="70">
        <v>3768</v>
      </c>
      <c r="E29" s="70">
        <v>3505</v>
      </c>
      <c r="F29" s="70">
        <v>3419</v>
      </c>
      <c r="G29" s="70">
        <v>2979</v>
      </c>
      <c r="H29" s="70">
        <v>3605</v>
      </c>
      <c r="I29" s="70">
        <v>3541</v>
      </c>
      <c r="J29" s="70">
        <v>3016</v>
      </c>
      <c r="K29" s="70">
        <v>3610</v>
      </c>
      <c r="L29" s="70">
        <v>3371</v>
      </c>
      <c r="M29" s="70">
        <v>3750</v>
      </c>
      <c r="N29" s="146">
        <v>4506</v>
      </c>
      <c r="O29" s="70">
        <f>SUM(O24:O28)</f>
        <v>4093</v>
      </c>
      <c r="P29" s="70">
        <f>SUM(P24:P28)</f>
        <v>3473</v>
      </c>
      <c r="Q29" s="70">
        <f>SUM(Q24:Q28)</f>
        <v>2855</v>
      </c>
      <c r="R29" s="70">
        <f>SUM(R24:R28)</f>
        <v>2478</v>
      </c>
      <c r="S29" s="70">
        <f>SUM(S24:S28)</f>
        <v>2498</v>
      </c>
      <c r="T29" s="70">
        <f>SUM(T24:T28)</f>
        <v>2996</v>
      </c>
      <c r="U29" s="70">
        <f>SUM(U24:U28)</f>
        <v>2818</v>
      </c>
      <c r="V29" s="70">
        <f>SUM(V24:V28)</f>
        <v>2650</v>
      </c>
      <c r="W29" s="70">
        <v>2477</v>
      </c>
      <c r="X29" s="153">
        <v>2569</v>
      </c>
      <c r="Y29" s="258">
        <v>3096</v>
      </c>
      <c r="Z29" s="204">
        <v>3664</v>
      </c>
      <c r="AA29" s="204">
        <v>3105</v>
      </c>
      <c r="AB29" s="204">
        <f>+AB24+AB25+AB26+AB27+AB28</f>
        <v>3072</v>
      </c>
      <c r="AC29" s="204"/>
      <c r="AD29" s="204"/>
      <c r="AE29" s="204"/>
      <c r="AF29" s="204"/>
      <c r="AG29" s="204"/>
      <c r="AH29" s="204"/>
      <c r="AI29" s="204"/>
      <c r="AJ29" s="153"/>
      <c r="AK29" s="70">
        <f t="shared" ref="AK29:AR29" si="110">IF(C29=0,"0",C29-O29)</f>
        <v>-64</v>
      </c>
      <c r="AL29" s="70">
        <f t="shared" si="110"/>
        <v>295</v>
      </c>
      <c r="AM29" s="70">
        <f t="shared" si="110"/>
        <v>650</v>
      </c>
      <c r="AN29" s="70">
        <f t="shared" si="110"/>
        <v>941</v>
      </c>
      <c r="AO29" s="70">
        <f t="shared" si="110"/>
        <v>481</v>
      </c>
      <c r="AP29" s="68">
        <f t="shared" si="110"/>
        <v>609</v>
      </c>
      <c r="AQ29" s="68">
        <f t="shared" si="110"/>
        <v>723</v>
      </c>
      <c r="AR29" s="204">
        <f t="shared" si="110"/>
        <v>366</v>
      </c>
      <c r="AS29" s="204">
        <f>IF(W29=0,"0",K29-W29)</f>
        <v>1133</v>
      </c>
      <c r="AT29" s="204">
        <f>IF(X29=0,"0",L29-X29)</f>
        <v>802</v>
      </c>
      <c r="AU29" s="289">
        <f t="shared" ref="AU29:AX29" si="111">IF(Y29=0,"0",M29-Y29)</f>
        <v>654</v>
      </c>
      <c r="AV29" s="224">
        <f t="shared" si="111"/>
        <v>842</v>
      </c>
      <c r="AW29" s="224">
        <f t="shared" si="111"/>
        <v>988</v>
      </c>
      <c r="AX29" s="290">
        <f t="shared" si="111"/>
        <v>401</v>
      </c>
      <c r="AY29" s="224" t="str">
        <f t="shared" ref="AY29" si="112">IF(AC29=0,"0",Q29-AC29)</f>
        <v>0</v>
      </c>
      <c r="AZ29" s="224" t="str">
        <f t="shared" ref="AZ29" si="113">IF(AD29=0,"0",R29-AD29)</f>
        <v>0</v>
      </c>
      <c r="BA29" s="224" t="str">
        <f t="shared" ref="BA29" si="114">IF(AE29=0,"0",S29-AE29)</f>
        <v>0</v>
      </c>
      <c r="BB29" s="224" t="str">
        <f t="shared" ref="BB29" si="115">IF(AF29=0,"0",T29-AF29)</f>
        <v>0</v>
      </c>
      <c r="BC29" s="224" t="str">
        <f t="shared" ref="BC29" si="116">IF(AG29=0,"0",U29-AG29)</f>
        <v>0</v>
      </c>
      <c r="BD29" s="224" t="str">
        <f t="shared" ref="BD29" si="117">IF(AH29=0,"0",V29-AH29)</f>
        <v>0</v>
      </c>
      <c r="BE29" s="224" t="str">
        <f t="shared" ref="BE29" si="118">IF(AI29=0,"0",W29-AI29)</f>
        <v>0</v>
      </c>
      <c r="BF29" s="290" t="str">
        <f t="shared" ref="BF29" si="119">IF(AJ29=0,"0",X29-AJ29)</f>
        <v>0</v>
      </c>
    </row>
    <row r="30" spans="1:58" x14ac:dyDescent="0.25">
      <c r="A30" s="4">
        <f>+A23+1</f>
        <v>4</v>
      </c>
      <c r="B30" s="43" t="s">
        <v>22</v>
      </c>
      <c r="C30" s="119"/>
      <c r="D30" s="70"/>
      <c r="E30" s="70"/>
      <c r="F30" s="70"/>
      <c r="G30" s="70"/>
      <c r="H30" s="70"/>
      <c r="I30" s="70"/>
      <c r="J30" s="70"/>
      <c r="K30" s="70"/>
      <c r="L30" s="70"/>
      <c r="M30" s="70"/>
      <c r="N30" s="146"/>
      <c r="O30" s="70"/>
      <c r="P30" s="70"/>
      <c r="Q30" s="70"/>
      <c r="R30" s="70"/>
      <c r="S30" s="70"/>
      <c r="T30" s="70"/>
      <c r="U30" s="70"/>
      <c r="V30" s="204"/>
      <c r="W30" s="204"/>
      <c r="X30" s="153"/>
      <c r="Y30" s="258"/>
      <c r="Z30" s="204"/>
      <c r="AA30" s="204"/>
      <c r="AB30" s="204"/>
      <c r="AC30" s="204"/>
      <c r="AD30" s="204"/>
      <c r="AE30" s="204"/>
      <c r="AF30" s="204"/>
      <c r="AG30" s="204"/>
      <c r="AH30" s="204"/>
      <c r="AI30" s="204"/>
      <c r="AJ30" s="153"/>
      <c r="AK30" s="70"/>
      <c r="AL30" s="70"/>
      <c r="AM30" s="70"/>
      <c r="AN30" s="70"/>
      <c r="AO30" s="70"/>
      <c r="AP30" s="68"/>
      <c r="AQ30" s="68"/>
      <c r="AR30" s="204"/>
      <c r="AS30" s="204"/>
      <c r="AT30" s="204"/>
      <c r="AU30" s="289"/>
      <c r="AV30" s="224"/>
      <c r="AW30" s="224"/>
      <c r="AX30" s="290"/>
      <c r="AY30" s="224"/>
      <c r="AZ30" s="224"/>
      <c r="BA30" s="224"/>
      <c r="BB30" s="224"/>
      <c r="BC30" s="224"/>
      <c r="BD30" s="224"/>
      <c r="BE30" s="224"/>
      <c r="BF30" s="290"/>
    </row>
    <row r="31" spans="1:58" x14ac:dyDescent="0.25">
      <c r="A31" s="4"/>
      <c r="B31" s="36" t="s">
        <v>41</v>
      </c>
      <c r="C31" s="119"/>
      <c r="D31" s="70"/>
      <c r="E31" s="70"/>
      <c r="F31" s="70"/>
      <c r="G31" s="70"/>
      <c r="H31" s="70"/>
      <c r="I31" s="70"/>
      <c r="J31" s="70"/>
      <c r="K31" s="70"/>
      <c r="L31" s="70"/>
      <c r="M31" s="70"/>
      <c r="N31" s="146"/>
      <c r="O31" s="70">
        <v>1446</v>
      </c>
      <c r="P31" s="70">
        <v>1497</v>
      </c>
      <c r="Q31" s="70">
        <v>1384</v>
      </c>
      <c r="R31" s="70">
        <v>1090</v>
      </c>
      <c r="S31" s="70">
        <v>882</v>
      </c>
      <c r="T31" s="70">
        <v>826</v>
      </c>
      <c r="U31" s="70">
        <v>930</v>
      </c>
      <c r="V31" s="204">
        <v>974</v>
      </c>
      <c r="W31" s="204">
        <v>792</v>
      </c>
      <c r="X31" s="153">
        <v>717</v>
      </c>
      <c r="Y31" s="258">
        <v>690</v>
      </c>
      <c r="Z31" s="204">
        <v>824</v>
      </c>
      <c r="AA31" s="204">
        <v>966</v>
      </c>
      <c r="AB31" s="204">
        <v>1204</v>
      </c>
      <c r="AC31" s="204"/>
      <c r="AD31" s="204"/>
      <c r="AE31" s="204"/>
      <c r="AF31" s="204"/>
      <c r="AG31" s="204"/>
      <c r="AH31" s="204"/>
      <c r="AI31" s="204"/>
      <c r="AJ31" s="153"/>
      <c r="AK31" s="70" t="str">
        <f t="shared" ref="AK31:AT31" si="120">IF(C31=0,"0",C31-O31)</f>
        <v>0</v>
      </c>
      <c r="AL31" s="70" t="str">
        <f t="shared" si="120"/>
        <v>0</v>
      </c>
      <c r="AM31" s="70" t="str">
        <f t="shared" si="120"/>
        <v>0</v>
      </c>
      <c r="AN31" s="70" t="str">
        <f t="shared" si="120"/>
        <v>0</v>
      </c>
      <c r="AO31" s="70" t="str">
        <f t="shared" si="120"/>
        <v>0</v>
      </c>
      <c r="AP31" s="68" t="str">
        <f t="shared" si="120"/>
        <v>0</v>
      </c>
      <c r="AQ31" s="68" t="str">
        <f t="shared" si="120"/>
        <v>0</v>
      </c>
      <c r="AR31" s="204" t="str">
        <f t="shared" si="120"/>
        <v>0</v>
      </c>
      <c r="AS31" s="204" t="str">
        <f t="shared" si="120"/>
        <v>0</v>
      </c>
      <c r="AT31" s="204" t="str">
        <f t="shared" si="120"/>
        <v>0</v>
      </c>
      <c r="AU31" s="289" t="str">
        <f t="shared" ref="AU31" si="121">IF(M31=0,"0",M31-Y31)</f>
        <v>0</v>
      </c>
      <c r="AV31" s="224" t="str">
        <f t="shared" ref="AV31:AX31" si="122">IF(N31=0,"0",N31-Z31)</f>
        <v>0</v>
      </c>
      <c r="AW31" s="224">
        <f t="shared" si="122"/>
        <v>480</v>
      </c>
      <c r="AX31" s="290">
        <f t="shared" si="122"/>
        <v>293</v>
      </c>
      <c r="AY31" s="224">
        <f t="shared" ref="AY31" si="123">IF(Q31=0,"0",Q31-AC31)</f>
        <v>1384</v>
      </c>
      <c r="AZ31" s="224">
        <f t="shared" ref="AZ31" si="124">IF(R31=0,"0",R31-AD31)</f>
        <v>1090</v>
      </c>
      <c r="BA31" s="224">
        <f t="shared" ref="BA31" si="125">IF(S31=0,"0",S31-AE31)</f>
        <v>882</v>
      </c>
      <c r="BB31" s="224">
        <f t="shared" ref="BB31" si="126">IF(T31=0,"0",T31-AF31)</f>
        <v>826</v>
      </c>
      <c r="BC31" s="224">
        <f t="shared" ref="BC31" si="127">IF(U31=0,"0",U31-AG31)</f>
        <v>930</v>
      </c>
      <c r="BD31" s="224">
        <f t="shared" ref="BD31" si="128">IF(V31=0,"0",V31-AH31)</f>
        <v>974</v>
      </c>
      <c r="BE31" s="224">
        <f t="shared" ref="BE31" si="129">IF(W31=0,"0",W31-AI31)</f>
        <v>792</v>
      </c>
      <c r="BF31" s="290">
        <f t="shared" ref="BF31" si="130">IF(X31=0,"0",X31-AJ31)</f>
        <v>717</v>
      </c>
    </row>
    <row r="32" spans="1:58" x14ac:dyDescent="0.25">
      <c r="A32" s="4"/>
      <c r="B32" s="36" t="s">
        <v>42</v>
      </c>
      <c r="C32" s="119"/>
      <c r="D32" s="70"/>
      <c r="E32" s="70"/>
      <c r="F32" s="70"/>
      <c r="G32" s="70"/>
      <c r="H32" s="70"/>
      <c r="I32" s="70"/>
      <c r="J32" s="70"/>
      <c r="K32" s="70"/>
      <c r="L32" s="70"/>
      <c r="M32" s="70"/>
      <c r="N32" s="146"/>
      <c r="O32" s="70">
        <v>454</v>
      </c>
      <c r="P32" s="70">
        <v>365</v>
      </c>
      <c r="Q32" s="70">
        <v>333</v>
      </c>
      <c r="R32" s="70">
        <v>250</v>
      </c>
      <c r="S32" s="70">
        <v>190</v>
      </c>
      <c r="T32" s="70">
        <v>202</v>
      </c>
      <c r="U32" s="70">
        <v>230</v>
      </c>
      <c r="V32" s="204">
        <v>255</v>
      </c>
      <c r="W32" s="204">
        <v>228</v>
      </c>
      <c r="X32" s="153">
        <v>197</v>
      </c>
      <c r="Y32" s="258">
        <v>221</v>
      </c>
      <c r="Z32" s="204">
        <v>299</v>
      </c>
      <c r="AA32" s="204">
        <v>356</v>
      </c>
      <c r="AB32" s="204">
        <v>336</v>
      </c>
      <c r="AC32" s="204"/>
      <c r="AD32" s="204"/>
      <c r="AE32" s="204"/>
      <c r="AF32" s="204"/>
      <c r="AG32" s="204"/>
      <c r="AH32" s="204"/>
      <c r="AI32" s="204"/>
      <c r="AJ32" s="153"/>
      <c r="AK32" s="70" t="str">
        <f t="shared" ref="AK32:AT32" si="131">IF(C32=0,"0",C32-O32)</f>
        <v>0</v>
      </c>
      <c r="AL32" s="70" t="str">
        <f t="shared" si="131"/>
        <v>0</v>
      </c>
      <c r="AM32" s="70" t="str">
        <f t="shared" si="131"/>
        <v>0</v>
      </c>
      <c r="AN32" s="70" t="str">
        <f t="shared" si="131"/>
        <v>0</v>
      </c>
      <c r="AO32" s="70" t="str">
        <f t="shared" si="131"/>
        <v>0</v>
      </c>
      <c r="AP32" s="68" t="str">
        <f t="shared" si="131"/>
        <v>0</v>
      </c>
      <c r="AQ32" s="68" t="str">
        <f t="shared" si="131"/>
        <v>0</v>
      </c>
      <c r="AR32" s="204" t="str">
        <f t="shared" si="131"/>
        <v>0</v>
      </c>
      <c r="AS32" s="204" t="str">
        <f t="shared" si="131"/>
        <v>0</v>
      </c>
      <c r="AT32" s="204" t="str">
        <f t="shared" si="131"/>
        <v>0</v>
      </c>
      <c r="AU32" s="289" t="str">
        <f t="shared" ref="AU32" si="132">IF(M32=0,"0",M32-Y32)</f>
        <v>0</v>
      </c>
      <c r="AV32" s="224" t="str">
        <f t="shared" ref="AV32:AX32" si="133">IF(N32=0,"0",N32-Z32)</f>
        <v>0</v>
      </c>
      <c r="AW32" s="224">
        <f t="shared" si="133"/>
        <v>98</v>
      </c>
      <c r="AX32" s="290">
        <f t="shared" si="133"/>
        <v>29</v>
      </c>
      <c r="AY32" s="224">
        <f t="shared" ref="AY32" si="134">IF(Q32=0,"0",Q32-AC32)</f>
        <v>333</v>
      </c>
      <c r="AZ32" s="224">
        <f t="shared" ref="AZ32" si="135">IF(R32=0,"0",R32-AD32)</f>
        <v>250</v>
      </c>
      <c r="BA32" s="224">
        <f t="shared" ref="BA32" si="136">IF(S32=0,"0",S32-AE32)</f>
        <v>190</v>
      </c>
      <c r="BB32" s="224">
        <f t="shared" ref="BB32" si="137">IF(T32=0,"0",T32-AF32)</f>
        <v>202</v>
      </c>
      <c r="BC32" s="224">
        <f t="shared" ref="BC32" si="138">IF(U32=0,"0",U32-AG32)</f>
        <v>230</v>
      </c>
      <c r="BD32" s="224">
        <f t="shared" ref="BD32" si="139">IF(V32=0,"0",V32-AH32)</f>
        <v>255</v>
      </c>
      <c r="BE32" s="224">
        <f t="shared" ref="BE32" si="140">IF(W32=0,"0",W32-AI32)</f>
        <v>228</v>
      </c>
      <c r="BF32" s="290">
        <f t="shared" ref="BF32" si="141">IF(X32=0,"0",X32-AJ32)</f>
        <v>197</v>
      </c>
    </row>
    <row r="33" spans="1:58" x14ac:dyDescent="0.25">
      <c r="A33" s="4"/>
      <c r="B33" s="36" t="s">
        <v>43</v>
      </c>
      <c r="C33" s="119"/>
      <c r="D33" s="70"/>
      <c r="E33" s="70"/>
      <c r="F33" s="70"/>
      <c r="G33" s="70"/>
      <c r="H33" s="70"/>
      <c r="I33" s="70"/>
      <c r="J33" s="70"/>
      <c r="K33" s="70"/>
      <c r="L33" s="70"/>
      <c r="M33" s="70"/>
      <c r="N33" s="146"/>
      <c r="O33" s="70">
        <v>107</v>
      </c>
      <c r="P33" s="70">
        <v>123</v>
      </c>
      <c r="Q33" s="70">
        <v>118</v>
      </c>
      <c r="R33" s="70">
        <v>61</v>
      </c>
      <c r="S33" s="70">
        <v>74</v>
      </c>
      <c r="T33" s="70">
        <v>66</v>
      </c>
      <c r="U33" s="70">
        <v>85</v>
      </c>
      <c r="V33" s="204">
        <v>56</v>
      </c>
      <c r="W33" s="204">
        <v>78</v>
      </c>
      <c r="X33" s="153">
        <v>72</v>
      </c>
      <c r="Y33" s="258">
        <v>95</v>
      </c>
      <c r="Z33" s="204">
        <v>67</v>
      </c>
      <c r="AA33" s="204">
        <v>75</v>
      </c>
      <c r="AB33" s="204">
        <v>85</v>
      </c>
      <c r="AC33" s="204"/>
      <c r="AD33" s="204"/>
      <c r="AE33" s="204"/>
      <c r="AF33" s="204"/>
      <c r="AG33" s="204"/>
      <c r="AH33" s="204"/>
      <c r="AI33" s="204"/>
      <c r="AJ33" s="153"/>
      <c r="AK33" s="70" t="str">
        <f t="shared" ref="AK33:AT35" si="142">IF(C33=0,"0",C33-O33)</f>
        <v>0</v>
      </c>
      <c r="AL33" s="70" t="str">
        <f t="shared" si="142"/>
        <v>0</v>
      </c>
      <c r="AM33" s="70" t="str">
        <f t="shared" si="142"/>
        <v>0</v>
      </c>
      <c r="AN33" s="70" t="str">
        <f t="shared" si="142"/>
        <v>0</v>
      </c>
      <c r="AO33" s="70" t="str">
        <f t="shared" si="142"/>
        <v>0</v>
      </c>
      <c r="AP33" s="68" t="str">
        <f t="shared" si="142"/>
        <v>0</v>
      </c>
      <c r="AQ33" s="68" t="str">
        <f t="shared" si="142"/>
        <v>0</v>
      </c>
      <c r="AR33" s="204" t="str">
        <f t="shared" si="142"/>
        <v>0</v>
      </c>
      <c r="AS33" s="204" t="str">
        <f t="shared" si="142"/>
        <v>0</v>
      </c>
      <c r="AT33" s="204" t="str">
        <f t="shared" si="142"/>
        <v>0</v>
      </c>
      <c r="AU33" s="289" t="str">
        <f t="shared" ref="AU33:AU35" si="143">IF(M33=0,"0",M33-Y33)</f>
        <v>0</v>
      </c>
      <c r="AV33" s="224" t="str">
        <f t="shared" ref="AV33:AX35" si="144">IF(N33=0,"0",N33-Z33)</f>
        <v>0</v>
      </c>
      <c r="AW33" s="224">
        <f t="shared" si="144"/>
        <v>32</v>
      </c>
      <c r="AX33" s="290">
        <f t="shared" si="144"/>
        <v>38</v>
      </c>
      <c r="AY33" s="224">
        <f t="shared" ref="AY33:AY35" si="145">IF(Q33=0,"0",Q33-AC33)</f>
        <v>118</v>
      </c>
      <c r="AZ33" s="224">
        <f t="shared" ref="AZ33:AZ35" si="146">IF(R33=0,"0",R33-AD33)</f>
        <v>61</v>
      </c>
      <c r="BA33" s="224">
        <f t="shared" ref="BA33:BA35" si="147">IF(S33=0,"0",S33-AE33)</f>
        <v>74</v>
      </c>
      <c r="BB33" s="224">
        <f t="shared" ref="BB33:BB35" si="148">IF(T33=0,"0",T33-AF33)</f>
        <v>66</v>
      </c>
      <c r="BC33" s="224">
        <f t="shared" ref="BC33:BC35" si="149">IF(U33=0,"0",U33-AG33)</f>
        <v>85</v>
      </c>
      <c r="BD33" s="224">
        <f t="shared" ref="BD33:BD35" si="150">IF(V33=0,"0",V33-AH33)</f>
        <v>56</v>
      </c>
      <c r="BE33" s="224">
        <f t="shared" ref="BE33:BE35" si="151">IF(W33=0,"0",W33-AI33)</f>
        <v>78</v>
      </c>
      <c r="BF33" s="290">
        <f t="shared" ref="BF33:BF35" si="152">IF(X33=0,"0",X33-AJ33)</f>
        <v>72</v>
      </c>
    </row>
    <row r="34" spans="1:58" x14ac:dyDescent="0.25">
      <c r="A34" s="4"/>
      <c r="B34" s="36" t="s">
        <v>44</v>
      </c>
      <c r="C34" s="119"/>
      <c r="D34" s="70"/>
      <c r="E34" s="70"/>
      <c r="F34" s="70"/>
      <c r="G34" s="70"/>
      <c r="H34" s="70"/>
      <c r="I34" s="70"/>
      <c r="J34" s="70"/>
      <c r="K34" s="70"/>
      <c r="L34" s="70"/>
      <c r="M34" s="70"/>
      <c r="N34" s="146"/>
      <c r="O34" s="70">
        <v>58</v>
      </c>
      <c r="P34" s="70">
        <v>104</v>
      </c>
      <c r="Q34" s="70">
        <v>83</v>
      </c>
      <c r="R34" s="70">
        <v>35</v>
      </c>
      <c r="S34" s="70">
        <v>30</v>
      </c>
      <c r="T34" s="70">
        <v>37</v>
      </c>
      <c r="U34" s="70">
        <v>39</v>
      </c>
      <c r="V34" s="204">
        <v>16</v>
      </c>
      <c r="W34" s="204">
        <v>23</v>
      </c>
      <c r="X34" s="153">
        <v>33</v>
      </c>
      <c r="Y34" s="258">
        <v>27</v>
      </c>
      <c r="Z34" s="204">
        <v>33</v>
      </c>
      <c r="AA34" s="204">
        <v>25</v>
      </c>
      <c r="AB34" s="204">
        <v>23</v>
      </c>
      <c r="AC34" s="204"/>
      <c r="AD34" s="204"/>
      <c r="AE34" s="204"/>
      <c r="AF34" s="204"/>
      <c r="AG34" s="204"/>
      <c r="AH34" s="204"/>
      <c r="AI34" s="204"/>
      <c r="AJ34" s="153"/>
      <c r="AK34" s="70" t="str">
        <f t="shared" si="142"/>
        <v>0</v>
      </c>
      <c r="AL34" s="70" t="str">
        <f t="shared" si="142"/>
        <v>0</v>
      </c>
      <c r="AM34" s="70" t="str">
        <f t="shared" si="142"/>
        <v>0</v>
      </c>
      <c r="AN34" s="70" t="str">
        <f t="shared" si="142"/>
        <v>0</v>
      </c>
      <c r="AO34" s="70" t="str">
        <f t="shared" si="142"/>
        <v>0</v>
      </c>
      <c r="AP34" s="68" t="str">
        <f t="shared" si="142"/>
        <v>0</v>
      </c>
      <c r="AQ34" s="68" t="str">
        <f t="shared" si="142"/>
        <v>0</v>
      </c>
      <c r="AR34" s="204" t="str">
        <f t="shared" si="142"/>
        <v>0</v>
      </c>
      <c r="AS34" s="204" t="str">
        <f t="shared" si="142"/>
        <v>0</v>
      </c>
      <c r="AT34" s="204" t="str">
        <f t="shared" si="142"/>
        <v>0</v>
      </c>
      <c r="AU34" s="289" t="str">
        <f t="shared" si="143"/>
        <v>0</v>
      </c>
      <c r="AV34" s="224" t="str">
        <f t="shared" si="144"/>
        <v>0</v>
      </c>
      <c r="AW34" s="224">
        <f t="shared" si="144"/>
        <v>33</v>
      </c>
      <c r="AX34" s="290">
        <f t="shared" si="144"/>
        <v>81</v>
      </c>
      <c r="AY34" s="224">
        <f t="shared" si="145"/>
        <v>83</v>
      </c>
      <c r="AZ34" s="224">
        <f t="shared" si="146"/>
        <v>35</v>
      </c>
      <c r="BA34" s="224">
        <f t="shared" si="147"/>
        <v>30</v>
      </c>
      <c r="BB34" s="224">
        <f t="shared" si="148"/>
        <v>37</v>
      </c>
      <c r="BC34" s="224">
        <f t="shared" si="149"/>
        <v>39</v>
      </c>
      <c r="BD34" s="224">
        <f t="shared" si="150"/>
        <v>16</v>
      </c>
      <c r="BE34" s="224">
        <f t="shared" si="151"/>
        <v>23</v>
      </c>
      <c r="BF34" s="290">
        <f t="shared" si="152"/>
        <v>33</v>
      </c>
    </row>
    <row r="35" spans="1:58" x14ac:dyDescent="0.25">
      <c r="A35" s="4"/>
      <c r="B35" s="36" t="s">
        <v>45</v>
      </c>
      <c r="C35" s="119"/>
      <c r="D35" s="70"/>
      <c r="E35" s="70"/>
      <c r="F35" s="70"/>
      <c r="G35" s="70"/>
      <c r="H35" s="70"/>
      <c r="I35" s="70"/>
      <c r="J35" s="70"/>
      <c r="K35" s="70"/>
      <c r="L35" s="70"/>
      <c r="M35" s="70"/>
      <c r="N35" s="146"/>
      <c r="O35" s="70">
        <v>1</v>
      </c>
      <c r="P35" s="70">
        <v>2</v>
      </c>
      <c r="Q35" s="70">
        <v>2</v>
      </c>
      <c r="R35" s="70">
        <v>1</v>
      </c>
      <c r="S35" s="70">
        <v>2</v>
      </c>
      <c r="T35" s="70">
        <v>1</v>
      </c>
      <c r="U35" s="70">
        <v>1</v>
      </c>
      <c r="V35" s="204">
        <v>1</v>
      </c>
      <c r="W35" s="204">
        <v>2</v>
      </c>
      <c r="X35" s="153">
        <v>1</v>
      </c>
      <c r="Y35" s="258">
        <v>0</v>
      </c>
      <c r="Z35" s="204">
        <v>2</v>
      </c>
      <c r="AA35" s="204">
        <v>1</v>
      </c>
      <c r="AB35" s="204">
        <v>2</v>
      </c>
      <c r="AC35" s="204"/>
      <c r="AD35" s="204"/>
      <c r="AE35" s="204"/>
      <c r="AF35" s="204"/>
      <c r="AG35" s="204"/>
      <c r="AH35" s="204"/>
      <c r="AI35" s="204"/>
      <c r="AJ35" s="153"/>
      <c r="AK35" s="70" t="str">
        <f t="shared" si="142"/>
        <v>0</v>
      </c>
      <c r="AL35" s="70" t="str">
        <f t="shared" si="142"/>
        <v>0</v>
      </c>
      <c r="AM35" s="70" t="str">
        <f t="shared" si="142"/>
        <v>0</v>
      </c>
      <c r="AN35" s="70" t="str">
        <f t="shared" si="142"/>
        <v>0</v>
      </c>
      <c r="AO35" s="70" t="str">
        <f t="shared" si="142"/>
        <v>0</v>
      </c>
      <c r="AP35" s="68" t="str">
        <f t="shared" si="142"/>
        <v>0</v>
      </c>
      <c r="AQ35" s="68" t="str">
        <f t="shared" si="142"/>
        <v>0</v>
      </c>
      <c r="AR35" s="204" t="str">
        <f t="shared" si="142"/>
        <v>0</v>
      </c>
      <c r="AS35" s="204" t="str">
        <f t="shared" si="142"/>
        <v>0</v>
      </c>
      <c r="AT35" s="204" t="str">
        <f t="shared" si="142"/>
        <v>0</v>
      </c>
      <c r="AU35" s="289" t="str">
        <f t="shared" si="143"/>
        <v>0</v>
      </c>
      <c r="AV35" s="224" t="str">
        <f t="shared" si="144"/>
        <v>0</v>
      </c>
      <c r="AW35" s="224">
        <f t="shared" si="144"/>
        <v>0</v>
      </c>
      <c r="AX35" s="290">
        <f t="shared" si="144"/>
        <v>0</v>
      </c>
      <c r="AY35" s="224">
        <f t="shared" si="145"/>
        <v>2</v>
      </c>
      <c r="AZ35" s="224">
        <f t="shared" si="146"/>
        <v>1</v>
      </c>
      <c r="BA35" s="224">
        <f t="shared" si="147"/>
        <v>2</v>
      </c>
      <c r="BB35" s="224">
        <f t="shared" si="148"/>
        <v>1</v>
      </c>
      <c r="BC35" s="224">
        <f t="shared" si="149"/>
        <v>1</v>
      </c>
      <c r="BD35" s="224">
        <f t="shared" si="150"/>
        <v>1</v>
      </c>
      <c r="BE35" s="224">
        <f t="shared" si="151"/>
        <v>2</v>
      </c>
      <c r="BF35" s="290">
        <f t="shared" si="152"/>
        <v>1</v>
      </c>
    </row>
    <row r="36" spans="1:58" x14ac:dyDescent="0.25">
      <c r="A36" s="4"/>
      <c r="B36" s="36" t="s">
        <v>46</v>
      </c>
      <c r="C36" s="119">
        <v>2050</v>
      </c>
      <c r="D36" s="70">
        <v>2013</v>
      </c>
      <c r="E36" s="70">
        <v>2098</v>
      </c>
      <c r="F36" s="70">
        <v>1833</v>
      </c>
      <c r="G36" s="70">
        <v>1589</v>
      </c>
      <c r="H36" s="70">
        <v>1284</v>
      </c>
      <c r="I36" s="70">
        <v>1574</v>
      </c>
      <c r="J36" s="70">
        <v>1605</v>
      </c>
      <c r="K36" s="70">
        <v>1350</v>
      </c>
      <c r="L36" s="70">
        <v>1446</v>
      </c>
      <c r="M36" s="70">
        <v>1395</v>
      </c>
      <c r="N36" s="146">
        <v>1646</v>
      </c>
      <c r="O36" s="70">
        <f>SUM(O31:O35)</f>
        <v>2066</v>
      </c>
      <c r="P36" s="70">
        <f>SUM(P31:P35)</f>
        <v>2091</v>
      </c>
      <c r="Q36" s="70">
        <f>SUM(Q31:Q35)</f>
        <v>1920</v>
      </c>
      <c r="R36" s="70">
        <f>SUM(R31:R35)</f>
        <v>1437</v>
      </c>
      <c r="S36" s="70">
        <f>SUM(S31:S35)</f>
        <v>1178</v>
      </c>
      <c r="T36" s="70">
        <f>SUM(T31:T35)</f>
        <v>1132</v>
      </c>
      <c r="U36" s="70">
        <f>SUM(U31:U35)</f>
        <v>1285</v>
      </c>
      <c r="V36" s="70">
        <f>SUM(V31:V35)</f>
        <v>1302</v>
      </c>
      <c r="W36" s="70">
        <v>1123</v>
      </c>
      <c r="X36" s="153">
        <v>1020</v>
      </c>
      <c r="Y36" s="258">
        <v>1033</v>
      </c>
      <c r="Z36" s="204">
        <v>1225</v>
      </c>
      <c r="AA36" s="204">
        <v>1423</v>
      </c>
      <c r="AB36" s="204">
        <f>+AB31+AB32+AB33+AB34+AB35</f>
        <v>1650</v>
      </c>
      <c r="AC36" s="204"/>
      <c r="AD36" s="204"/>
      <c r="AE36" s="204"/>
      <c r="AF36" s="204"/>
      <c r="AG36" s="204"/>
      <c r="AH36" s="204"/>
      <c r="AI36" s="204"/>
      <c r="AJ36" s="153"/>
      <c r="AK36" s="70">
        <f t="shared" ref="AK36:AR36" si="153">IF(C36=0,"0",C36-O36)</f>
        <v>-16</v>
      </c>
      <c r="AL36" s="70">
        <f t="shared" si="153"/>
        <v>-78</v>
      </c>
      <c r="AM36" s="70">
        <f t="shared" si="153"/>
        <v>178</v>
      </c>
      <c r="AN36" s="70">
        <f t="shared" si="153"/>
        <v>396</v>
      </c>
      <c r="AO36" s="70">
        <f t="shared" si="153"/>
        <v>411</v>
      </c>
      <c r="AP36" s="68">
        <f t="shared" si="153"/>
        <v>152</v>
      </c>
      <c r="AQ36" s="68">
        <f t="shared" si="153"/>
        <v>289</v>
      </c>
      <c r="AR36" s="204">
        <f t="shared" si="153"/>
        <v>303</v>
      </c>
      <c r="AS36" s="204">
        <f>IF(W36=0,"0",K36-W36)</f>
        <v>227</v>
      </c>
      <c r="AT36" s="204">
        <f>IF(X36=0,"0",L36-X36)</f>
        <v>426</v>
      </c>
      <c r="AU36" s="289">
        <f t="shared" ref="AU36:AX36" si="154">IF(Y36=0,"0",M36-Y36)</f>
        <v>362</v>
      </c>
      <c r="AV36" s="224">
        <f t="shared" si="154"/>
        <v>421</v>
      </c>
      <c r="AW36" s="224">
        <f t="shared" si="154"/>
        <v>643</v>
      </c>
      <c r="AX36" s="290">
        <f t="shared" si="154"/>
        <v>441</v>
      </c>
      <c r="AY36" s="224" t="str">
        <f t="shared" ref="AY36" si="155">IF(AC36=0,"0",Q36-AC36)</f>
        <v>0</v>
      </c>
      <c r="AZ36" s="224" t="str">
        <f t="shared" ref="AZ36" si="156">IF(AD36=0,"0",R36-AD36)</f>
        <v>0</v>
      </c>
      <c r="BA36" s="224" t="str">
        <f t="shared" ref="BA36" si="157">IF(AE36=0,"0",S36-AE36)</f>
        <v>0</v>
      </c>
      <c r="BB36" s="224" t="str">
        <f t="shared" ref="BB36" si="158">IF(AF36=0,"0",T36-AF36)</f>
        <v>0</v>
      </c>
      <c r="BC36" s="224" t="str">
        <f t="shared" ref="BC36" si="159">IF(AG36=0,"0",U36-AG36)</f>
        <v>0</v>
      </c>
      <c r="BD36" s="224" t="str">
        <f t="shared" ref="BD36" si="160">IF(AH36=0,"0",V36-AH36)</f>
        <v>0</v>
      </c>
      <c r="BE36" s="224" t="str">
        <f t="shared" ref="BE36" si="161">IF(AI36=0,"0",W36-AI36)</f>
        <v>0</v>
      </c>
      <c r="BF36" s="290" t="str">
        <f t="shared" ref="BF36" si="162">IF(AJ36=0,"0",X36-AJ36)</f>
        <v>0</v>
      </c>
    </row>
    <row r="37" spans="1:58" x14ac:dyDescent="0.25">
      <c r="A37" s="4">
        <f>+A30+1</f>
        <v>5</v>
      </c>
      <c r="B37" s="43" t="s">
        <v>23</v>
      </c>
      <c r="C37" s="119"/>
      <c r="D37" s="70"/>
      <c r="E37" s="70"/>
      <c r="F37" s="70"/>
      <c r="G37" s="70"/>
      <c r="H37" s="70"/>
      <c r="I37" s="70"/>
      <c r="J37" s="70"/>
      <c r="K37" s="70"/>
      <c r="L37" s="70"/>
      <c r="M37" s="70"/>
      <c r="N37" s="146"/>
      <c r="O37" s="70"/>
      <c r="P37" s="70"/>
      <c r="Q37" s="70"/>
      <c r="R37" s="70"/>
      <c r="S37" s="70"/>
      <c r="T37" s="70"/>
      <c r="U37" s="70"/>
      <c r="V37" s="204"/>
      <c r="W37" s="204"/>
      <c r="X37" s="153"/>
      <c r="Y37" s="258"/>
      <c r="Z37" s="204"/>
      <c r="AA37" s="204"/>
      <c r="AB37" s="204"/>
      <c r="AC37" s="204"/>
      <c r="AD37" s="204"/>
      <c r="AE37" s="204"/>
      <c r="AF37" s="204"/>
      <c r="AG37" s="204"/>
      <c r="AH37" s="204"/>
      <c r="AI37" s="204"/>
      <c r="AJ37" s="153"/>
      <c r="AK37" s="70"/>
      <c r="AL37" s="70"/>
      <c r="AM37" s="70"/>
      <c r="AN37" s="70"/>
      <c r="AO37" s="70"/>
      <c r="AP37" s="68"/>
      <c r="AQ37" s="68"/>
      <c r="AR37" s="204"/>
      <c r="AS37" s="204"/>
      <c r="AT37" s="204"/>
      <c r="AU37" s="289"/>
      <c r="AV37" s="224"/>
      <c r="AW37" s="224"/>
      <c r="AX37" s="290"/>
      <c r="AY37" s="224"/>
      <c r="AZ37" s="224"/>
      <c r="BA37" s="224"/>
      <c r="BB37" s="224"/>
      <c r="BC37" s="224"/>
      <c r="BD37" s="224"/>
      <c r="BE37" s="224"/>
      <c r="BF37" s="290"/>
    </row>
    <row r="38" spans="1:58" x14ac:dyDescent="0.25">
      <c r="A38" s="4"/>
      <c r="B38" s="36" t="s">
        <v>41</v>
      </c>
      <c r="C38" s="119"/>
      <c r="D38" s="70"/>
      <c r="E38" s="70"/>
      <c r="F38" s="70"/>
      <c r="G38" s="70"/>
      <c r="H38" s="70"/>
      <c r="I38" s="70"/>
      <c r="J38" s="70"/>
      <c r="K38" s="70"/>
      <c r="L38" s="70"/>
      <c r="M38" s="70"/>
      <c r="N38" s="146"/>
      <c r="O38" s="70">
        <v>1886</v>
      </c>
      <c r="P38" s="70">
        <v>2349</v>
      </c>
      <c r="Q38" s="70">
        <v>2787</v>
      </c>
      <c r="R38" s="70">
        <v>3031</v>
      </c>
      <c r="S38" s="70">
        <v>2970</v>
      </c>
      <c r="T38" s="70">
        <v>2855</v>
      </c>
      <c r="U38" s="70">
        <v>2780</v>
      </c>
      <c r="V38" s="204">
        <v>2685</v>
      </c>
      <c r="W38" s="204">
        <v>2756</v>
      </c>
      <c r="X38" s="153">
        <v>2785</v>
      </c>
      <c r="Y38" s="258">
        <v>2660</v>
      </c>
      <c r="Z38" s="204">
        <v>2614</v>
      </c>
      <c r="AA38" s="204">
        <v>2447</v>
      </c>
      <c r="AB38" s="204">
        <v>2525</v>
      </c>
      <c r="AC38" s="204"/>
      <c r="AD38" s="204"/>
      <c r="AE38" s="204"/>
      <c r="AF38" s="204"/>
      <c r="AG38" s="204"/>
      <c r="AH38" s="204"/>
      <c r="AI38" s="204"/>
      <c r="AJ38" s="153"/>
      <c r="AK38" s="70" t="str">
        <f t="shared" ref="AK38:AT38" si="163">IF(C38=0,"0",C38-O38)</f>
        <v>0</v>
      </c>
      <c r="AL38" s="70" t="str">
        <f t="shared" si="163"/>
        <v>0</v>
      </c>
      <c r="AM38" s="70" t="str">
        <f t="shared" si="163"/>
        <v>0</v>
      </c>
      <c r="AN38" s="70" t="str">
        <f t="shared" si="163"/>
        <v>0</v>
      </c>
      <c r="AO38" s="70" t="str">
        <f t="shared" si="163"/>
        <v>0</v>
      </c>
      <c r="AP38" s="68" t="str">
        <f t="shared" si="163"/>
        <v>0</v>
      </c>
      <c r="AQ38" s="68" t="str">
        <f t="shared" si="163"/>
        <v>0</v>
      </c>
      <c r="AR38" s="204" t="str">
        <f t="shared" si="163"/>
        <v>0</v>
      </c>
      <c r="AS38" s="204" t="str">
        <f t="shared" si="163"/>
        <v>0</v>
      </c>
      <c r="AT38" s="204" t="str">
        <f t="shared" si="163"/>
        <v>0</v>
      </c>
      <c r="AU38" s="289" t="str">
        <f t="shared" ref="AU38" si="164">IF(M38=0,"0",M38-Y38)</f>
        <v>0</v>
      </c>
      <c r="AV38" s="224" t="str">
        <f t="shared" ref="AV38:AX38" si="165">IF(N38=0,"0",N38-Z38)</f>
        <v>0</v>
      </c>
      <c r="AW38" s="224">
        <f t="shared" si="165"/>
        <v>-561</v>
      </c>
      <c r="AX38" s="290">
        <f t="shared" si="165"/>
        <v>-176</v>
      </c>
      <c r="AY38" s="224">
        <f t="shared" ref="AY38" si="166">IF(Q38=0,"0",Q38-AC38)</f>
        <v>2787</v>
      </c>
      <c r="AZ38" s="224">
        <f t="shared" ref="AZ38" si="167">IF(R38=0,"0",R38-AD38)</f>
        <v>3031</v>
      </c>
      <c r="BA38" s="224">
        <f t="shared" ref="BA38" si="168">IF(S38=0,"0",S38-AE38)</f>
        <v>2970</v>
      </c>
      <c r="BB38" s="224">
        <f t="shared" ref="BB38" si="169">IF(T38=0,"0",T38-AF38)</f>
        <v>2855</v>
      </c>
      <c r="BC38" s="224">
        <f t="shared" ref="BC38" si="170">IF(U38=0,"0",U38-AG38)</f>
        <v>2780</v>
      </c>
      <c r="BD38" s="224">
        <f t="shared" ref="BD38" si="171">IF(V38=0,"0",V38-AH38)</f>
        <v>2685</v>
      </c>
      <c r="BE38" s="224">
        <f t="shared" ref="BE38" si="172">IF(W38=0,"0",W38-AI38)</f>
        <v>2756</v>
      </c>
      <c r="BF38" s="290">
        <f t="shared" ref="BF38" si="173">IF(X38=0,"0",X38-AJ38)</f>
        <v>2785</v>
      </c>
    </row>
    <row r="39" spans="1:58" x14ac:dyDescent="0.25">
      <c r="A39" s="4"/>
      <c r="B39" s="36" t="s">
        <v>42</v>
      </c>
      <c r="C39" s="119"/>
      <c r="D39" s="70"/>
      <c r="E39" s="70"/>
      <c r="F39" s="70"/>
      <c r="G39" s="70"/>
      <c r="H39" s="70"/>
      <c r="I39" s="70"/>
      <c r="J39" s="70"/>
      <c r="K39" s="70"/>
      <c r="L39" s="70"/>
      <c r="M39" s="70"/>
      <c r="N39" s="146"/>
      <c r="O39" s="70">
        <v>1970</v>
      </c>
      <c r="P39" s="70">
        <v>2134</v>
      </c>
      <c r="Q39" s="70">
        <v>2201</v>
      </c>
      <c r="R39" s="70">
        <v>2071</v>
      </c>
      <c r="S39" s="70">
        <v>1911</v>
      </c>
      <c r="T39" s="70">
        <v>1942</v>
      </c>
      <c r="U39" s="70">
        <v>1892</v>
      </c>
      <c r="V39" s="204">
        <v>2042</v>
      </c>
      <c r="W39" s="204">
        <v>2070</v>
      </c>
      <c r="X39" s="153">
        <v>2080</v>
      </c>
      <c r="Y39" s="258">
        <v>2085</v>
      </c>
      <c r="Z39" s="204">
        <v>2122</v>
      </c>
      <c r="AA39" s="204">
        <v>2153</v>
      </c>
      <c r="AB39" s="204">
        <v>2265</v>
      </c>
      <c r="AC39" s="204"/>
      <c r="AD39" s="204"/>
      <c r="AE39" s="204"/>
      <c r="AF39" s="204"/>
      <c r="AG39" s="204"/>
      <c r="AH39" s="204"/>
      <c r="AI39" s="204"/>
      <c r="AJ39" s="153"/>
      <c r="AK39" s="70" t="str">
        <f t="shared" ref="AK39:AT39" si="174">IF(C39=0,"0",C39-O39)</f>
        <v>0</v>
      </c>
      <c r="AL39" s="70" t="str">
        <f t="shared" si="174"/>
        <v>0</v>
      </c>
      <c r="AM39" s="70" t="str">
        <f t="shared" si="174"/>
        <v>0</v>
      </c>
      <c r="AN39" s="70" t="str">
        <f t="shared" si="174"/>
        <v>0</v>
      </c>
      <c r="AO39" s="70" t="str">
        <f t="shared" si="174"/>
        <v>0</v>
      </c>
      <c r="AP39" s="68" t="str">
        <f t="shared" si="174"/>
        <v>0</v>
      </c>
      <c r="AQ39" s="68" t="str">
        <f t="shared" si="174"/>
        <v>0</v>
      </c>
      <c r="AR39" s="204" t="str">
        <f t="shared" si="174"/>
        <v>0</v>
      </c>
      <c r="AS39" s="204" t="str">
        <f t="shared" si="174"/>
        <v>0</v>
      </c>
      <c r="AT39" s="204" t="str">
        <f t="shared" si="174"/>
        <v>0</v>
      </c>
      <c r="AU39" s="289" t="str">
        <f t="shared" ref="AU39" si="175">IF(M39=0,"0",M39-Y39)</f>
        <v>0</v>
      </c>
      <c r="AV39" s="224" t="str">
        <f t="shared" ref="AV39:AX39" si="176">IF(N39=0,"0",N39-Z39)</f>
        <v>0</v>
      </c>
      <c r="AW39" s="224">
        <f t="shared" si="176"/>
        <v>-183</v>
      </c>
      <c r="AX39" s="290">
        <f t="shared" si="176"/>
        <v>-131</v>
      </c>
      <c r="AY39" s="224">
        <f t="shared" ref="AY39" si="177">IF(Q39=0,"0",Q39-AC39)</f>
        <v>2201</v>
      </c>
      <c r="AZ39" s="224">
        <f t="shared" ref="AZ39" si="178">IF(R39=0,"0",R39-AD39)</f>
        <v>2071</v>
      </c>
      <c r="BA39" s="224">
        <f t="shared" ref="BA39" si="179">IF(S39=0,"0",S39-AE39)</f>
        <v>1911</v>
      </c>
      <c r="BB39" s="224">
        <f t="shared" ref="BB39" si="180">IF(T39=0,"0",T39-AF39)</f>
        <v>1942</v>
      </c>
      <c r="BC39" s="224">
        <f t="shared" ref="BC39" si="181">IF(U39=0,"0",U39-AG39)</f>
        <v>1892</v>
      </c>
      <c r="BD39" s="224">
        <f t="shared" ref="BD39" si="182">IF(V39=0,"0",V39-AH39)</f>
        <v>2042</v>
      </c>
      <c r="BE39" s="224">
        <f t="shared" ref="BE39" si="183">IF(W39=0,"0",W39-AI39)</f>
        <v>2070</v>
      </c>
      <c r="BF39" s="290">
        <f t="shared" ref="BF39" si="184">IF(X39=0,"0",X39-AJ39)</f>
        <v>2080</v>
      </c>
    </row>
    <row r="40" spans="1:58" x14ac:dyDescent="0.25">
      <c r="A40" s="4"/>
      <c r="B40" s="36" t="s">
        <v>43</v>
      </c>
      <c r="C40" s="119"/>
      <c r="D40" s="70"/>
      <c r="E40" s="70"/>
      <c r="F40" s="70"/>
      <c r="G40" s="70"/>
      <c r="H40" s="70"/>
      <c r="I40" s="70"/>
      <c r="J40" s="70"/>
      <c r="K40" s="70"/>
      <c r="L40" s="70"/>
      <c r="M40" s="70"/>
      <c r="N40" s="146"/>
      <c r="O40" s="70">
        <v>168</v>
      </c>
      <c r="P40" s="70">
        <v>215</v>
      </c>
      <c r="Q40" s="70">
        <v>252</v>
      </c>
      <c r="R40" s="70">
        <v>282</v>
      </c>
      <c r="S40" s="70">
        <v>262</v>
      </c>
      <c r="T40" s="70">
        <v>261</v>
      </c>
      <c r="U40" s="70">
        <v>253</v>
      </c>
      <c r="V40" s="204">
        <v>238</v>
      </c>
      <c r="W40" s="204">
        <v>220</v>
      </c>
      <c r="X40" s="153">
        <v>209</v>
      </c>
      <c r="Y40" s="258">
        <v>200</v>
      </c>
      <c r="Z40" s="204">
        <v>226</v>
      </c>
      <c r="AA40" s="204">
        <v>203</v>
      </c>
      <c r="AB40" s="204">
        <v>193</v>
      </c>
      <c r="AC40" s="204"/>
      <c r="AD40" s="204"/>
      <c r="AE40" s="204"/>
      <c r="AF40" s="204"/>
      <c r="AG40" s="204"/>
      <c r="AH40" s="204"/>
      <c r="AI40" s="204"/>
      <c r="AJ40" s="153"/>
      <c r="AK40" s="70" t="str">
        <f t="shared" ref="AK40:AT42" si="185">IF(C40=0,"0",C40-O40)</f>
        <v>0</v>
      </c>
      <c r="AL40" s="70" t="str">
        <f t="shared" si="185"/>
        <v>0</v>
      </c>
      <c r="AM40" s="70" t="str">
        <f t="shared" si="185"/>
        <v>0</v>
      </c>
      <c r="AN40" s="70" t="str">
        <f t="shared" si="185"/>
        <v>0</v>
      </c>
      <c r="AO40" s="70" t="str">
        <f t="shared" si="185"/>
        <v>0</v>
      </c>
      <c r="AP40" s="68" t="str">
        <f t="shared" si="185"/>
        <v>0</v>
      </c>
      <c r="AQ40" s="68" t="str">
        <f t="shared" si="185"/>
        <v>0</v>
      </c>
      <c r="AR40" s="204" t="str">
        <f t="shared" si="185"/>
        <v>0</v>
      </c>
      <c r="AS40" s="204" t="str">
        <f t="shared" si="185"/>
        <v>0</v>
      </c>
      <c r="AT40" s="204" t="str">
        <f t="shared" si="185"/>
        <v>0</v>
      </c>
      <c r="AU40" s="289" t="str">
        <f t="shared" ref="AU40:AU42" si="186">IF(M40=0,"0",M40-Y40)</f>
        <v>0</v>
      </c>
      <c r="AV40" s="224" t="str">
        <f t="shared" ref="AV40:AX42" si="187">IF(N40=0,"0",N40-Z40)</f>
        <v>0</v>
      </c>
      <c r="AW40" s="224">
        <f t="shared" si="187"/>
        <v>-35</v>
      </c>
      <c r="AX40" s="290">
        <f t="shared" si="187"/>
        <v>22</v>
      </c>
      <c r="AY40" s="224">
        <f t="shared" ref="AY40:AY42" si="188">IF(Q40=0,"0",Q40-AC40)</f>
        <v>252</v>
      </c>
      <c r="AZ40" s="224">
        <f t="shared" ref="AZ40:AZ42" si="189">IF(R40=0,"0",R40-AD40)</f>
        <v>282</v>
      </c>
      <c r="BA40" s="224">
        <f t="shared" ref="BA40:BA42" si="190">IF(S40=0,"0",S40-AE40)</f>
        <v>262</v>
      </c>
      <c r="BB40" s="224">
        <f t="shared" ref="BB40:BB42" si="191">IF(T40=0,"0",T40-AF40)</f>
        <v>261</v>
      </c>
      <c r="BC40" s="224">
        <f t="shared" ref="BC40:BC42" si="192">IF(U40=0,"0",U40-AG40)</f>
        <v>253</v>
      </c>
      <c r="BD40" s="224">
        <f t="shared" ref="BD40:BD42" si="193">IF(V40=0,"0",V40-AH40)</f>
        <v>238</v>
      </c>
      <c r="BE40" s="224">
        <f t="shared" ref="BE40:BE42" si="194">IF(W40=0,"0",W40-AI40)</f>
        <v>220</v>
      </c>
      <c r="BF40" s="290">
        <f t="shared" ref="BF40:BF42" si="195">IF(X40=0,"0",X40-AJ40)</f>
        <v>209</v>
      </c>
    </row>
    <row r="41" spans="1:58" x14ac:dyDescent="0.25">
      <c r="A41" s="4"/>
      <c r="B41" s="36" t="s">
        <v>44</v>
      </c>
      <c r="C41" s="119"/>
      <c r="D41" s="70"/>
      <c r="E41" s="70"/>
      <c r="F41" s="70"/>
      <c r="G41" s="70"/>
      <c r="H41" s="70"/>
      <c r="I41" s="70"/>
      <c r="J41" s="70"/>
      <c r="K41" s="70"/>
      <c r="L41" s="70"/>
      <c r="M41" s="70"/>
      <c r="N41" s="146"/>
      <c r="O41" s="70">
        <v>42</v>
      </c>
      <c r="P41" s="70">
        <v>82</v>
      </c>
      <c r="Q41" s="70">
        <v>124</v>
      </c>
      <c r="R41" s="70">
        <v>142</v>
      </c>
      <c r="S41" s="70">
        <v>132</v>
      </c>
      <c r="T41" s="70">
        <v>113</v>
      </c>
      <c r="U41" s="70">
        <v>107</v>
      </c>
      <c r="V41" s="204">
        <v>88</v>
      </c>
      <c r="W41" s="204">
        <v>88</v>
      </c>
      <c r="X41" s="153">
        <v>96</v>
      </c>
      <c r="Y41" s="258">
        <v>83</v>
      </c>
      <c r="Z41" s="204">
        <v>84</v>
      </c>
      <c r="AA41" s="204">
        <v>84</v>
      </c>
      <c r="AB41" s="204">
        <v>79</v>
      </c>
      <c r="AC41" s="204"/>
      <c r="AD41" s="204"/>
      <c r="AE41" s="204"/>
      <c r="AF41" s="204"/>
      <c r="AG41" s="204"/>
      <c r="AH41" s="204"/>
      <c r="AI41" s="204"/>
      <c r="AJ41" s="153"/>
      <c r="AK41" s="70" t="str">
        <f t="shared" si="185"/>
        <v>0</v>
      </c>
      <c r="AL41" s="70" t="str">
        <f t="shared" si="185"/>
        <v>0</v>
      </c>
      <c r="AM41" s="70" t="str">
        <f t="shared" si="185"/>
        <v>0</v>
      </c>
      <c r="AN41" s="70" t="str">
        <f t="shared" si="185"/>
        <v>0</v>
      </c>
      <c r="AO41" s="70" t="str">
        <f t="shared" si="185"/>
        <v>0</v>
      </c>
      <c r="AP41" s="68" t="str">
        <f t="shared" si="185"/>
        <v>0</v>
      </c>
      <c r="AQ41" s="68" t="str">
        <f t="shared" si="185"/>
        <v>0</v>
      </c>
      <c r="AR41" s="204" t="str">
        <f t="shared" si="185"/>
        <v>0</v>
      </c>
      <c r="AS41" s="204" t="str">
        <f t="shared" si="185"/>
        <v>0</v>
      </c>
      <c r="AT41" s="204" t="str">
        <f t="shared" si="185"/>
        <v>0</v>
      </c>
      <c r="AU41" s="289" t="str">
        <f t="shared" si="186"/>
        <v>0</v>
      </c>
      <c r="AV41" s="224" t="str">
        <f t="shared" si="187"/>
        <v>0</v>
      </c>
      <c r="AW41" s="224">
        <f t="shared" si="187"/>
        <v>-42</v>
      </c>
      <c r="AX41" s="290">
        <f t="shared" si="187"/>
        <v>3</v>
      </c>
      <c r="AY41" s="224">
        <f t="shared" si="188"/>
        <v>124</v>
      </c>
      <c r="AZ41" s="224">
        <f t="shared" si="189"/>
        <v>142</v>
      </c>
      <c r="BA41" s="224">
        <f t="shared" si="190"/>
        <v>132</v>
      </c>
      <c r="BB41" s="224">
        <f t="shared" si="191"/>
        <v>113</v>
      </c>
      <c r="BC41" s="224">
        <f t="shared" si="192"/>
        <v>107</v>
      </c>
      <c r="BD41" s="224">
        <f t="shared" si="193"/>
        <v>88</v>
      </c>
      <c r="BE41" s="224">
        <f t="shared" si="194"/>
        <v>88</v>
      </c>
      <c r="BF41" s="290">
        <f t="shared" si="195"/>
        <v>96</v>
      </c>
    </row>
    <row r="42" spans="1:58" x14ac:dyDescent="0.25">
      <c r="A42" s="4"/>
      <c r="B42" s="36" t="s">
        <v>45</v>
      </c>
      <c r="C42" s="119"/>
      <c r="D42" s="70"/>
      <c r="E42" s="70"/>
      <c r="F42" s="70"/>
      <c r="G42" s="70"/>
      <c r="H42" s="70"/>
      <c r="I42" s="70"/>
      <c r="J42" s="70"/>
      <c r="K42" s="70"/>
      <c r="L42" s="70"/>
      <c r="M42" s="70"/>
      <c r="N42" s="146"/>
      <c r="O42" s="70">
        <v>2</v>
      </c>
      <c r="P42" s="70">
        <v>2</v>
      </c>
      <c r="Q42" s="70">
        <v>1</v>
      </c>
      <c r="R42" s="70">
        <v>2</v>
      </c>
      <c r="S42" s="70">
        <v>1</v>
      </c>
      <c r="T42" s="70">
        <v>2</v>
      </c>
      <c r="U42" s="70">
        <v>1</v>
      </c>
      <c r="V42" s="204">
        <v>1</v>
      </c>
      <c r="W42" s="204">
        <v>0</v>
      </c>
      <c r="X42" s="153">
        <v>1</v>
      </c>
      <c r="Y42" s="258">
        <v>1</v>
      </c>
      <c r="Z42" s="204">
        <v>0</v>
      </c>
      <c r="AA42" s="204">
        <v>0</v>
      </c>
      <c r="AB42" s="204">
        <v>0</v>
      </c>
      <c r="AC42" s="204"/>
      <c r="AD42" s="204"/>
      <c r="AE42" s="204"/>
      <c r="AF42" s="204"/>
      <c r="AG42" s="204"/>
      <c r="AH42" s="204"/>
      <c r="AI42" s="204"/>
      <c r="AJ42" s="153"/>
      <c r="AK42" s="70" t="str">
        <f t="shared" si="185"/>
        <v>0</v>
      </c>
      <c r="AL42" s="70" t="str">
        <f t="shared" si="185"/>
        <v>0</v>
      </c>
      <c r="AM42" s="70" t="str">
        <f t="shared" si="185"/>
        <v>0</v>
      </c>
      <c r="AN42" s="70" t="str">
        <f t="shared" si="185"/>
        <v>0</v>
      </c>
      <c r="AO42" s="70" t="str">
        <f t="shared" si="185"/>
        <v>0</v>
      </c>
      <c r="AP42" s="68" t="str">
        <f t="shared" si="185"/>
        <v>0</v>
      </c>
      <c r="AQ42" s="68" t="str">
        <f t="shared" si="185"/>
        <v>0</v>
      </c>
      <c r="AR42" s="204" t="str">
        <f t="shared" si="185"/>
        <v>0</v>
      </c>
      <c r="AS42" s="204" t="str">
        <f t="shared" si="185"/>
        <v>0</v>
      </c>
      <c r="AT42" s="204" t="str">
        <f t="shared" si="185"/>
        <v>0</v>
      </c>
      <c r="AU42" s="289" t="str">
        <f t="shared" si="186"/>
        <v>0</v>
      </c>
      <c r="AV42" s="224" t="str">
        <f t="shared" si="187"/>
        <v>0</v>
      </c>
      <c r="AW42" s="224">
        <f t="shared" si="187"/>
        <v>2</v>
      </c>
      <c r="AX42" s="290">
        <f t="shared" si="187"/>
        <v>2</v>
      </c>
      <c r="AY42" s="224">
        <f t="shared" si="188"/>
        <v>1</v>
      </c>
      <c r="AZ42" s="224">
        <f t="shared" si="189"/>
        <v>2</v>
      </c>
      <c r="BA42" s="224">
        <f t="shared" si="190"/>
        <v>1</v>
      </c>
      <c r="BB42" s="224">
        <f t="shared" si="191"/>
        <v>2</v>
      </c>
      <c r="BC42" s="224">
        <f t="shared" si="192"/>
        <v>1</v>
      </c>
      <c r="BD42" s="224">
        <f t="shared" si="193"/>
        <v>1</v>
      </c>
      <c r="BE42" s="224" t="str">
        <f t="shared" si="194"/>
        <v>0</v>
      </c>
      <c r="BF42" s="290">
        <f t="shared" si="195"/>
        <v>1</v>
      </c>
    </row>
    <row r="43" spans="1:58" ht="15.75" thickBot="1" x14ac:dyDescent="0.3">
      <c r="A43" s="4"/>
      <c r="B43" s="38" t="s">
        <v>46</v>
      </c>
      <c r="C43" s="111">
        <v>4432</v>
      </c>
      <c r="D43" s="60">
        <v>4639</v>
      </c>
      <c r="E43" s="60">
        <v>4715</v>
      </c>
      <c r="F43" s="60">
        <v>5017</v>
      </c>
      <c r="G43" s="60">
        <v>4853</v>
      </c>
      <c r="H43" s="60">
        <v>4813</v>
      </c>
      <c r="I43" s="60">
        <v>4427</v>
      </c>
      <c r="J43" s="60">
        <v>3981</v>
      </c>
      <c r="K43" s="60">
        <v>4157</v>
      </c>
      <c r="L43" s="60">
        <v>3992</v>
      </c>
      <c r="M43" s="60">
        <v>3939</v>
      </c>
      <c r="N43" s="147">
        <v>3731</v>
      </c>
      <c r="O43" s="60">
        <f>SUM(O38:O42)</f>
        <v>4068</v>
      </c>
      <c r="P43" s="60">
        <f>SUM(P38:P42)</f>
        <v>4782</v>
      </c>
      <c r="Q43" s="60">
        <f>SUM(Q38:Q42)</f>
        <v>5365</v>
      </c>
      <c r="R43" s="60">
        <f>SUM(R38:R42)</f>
        <v>5528</v>
      </c>
      <c r="S43" s="60">
        <f>SUM(S38:S42)</f>
        <v>5276</v>
      </c>
      <c r="T43" s="60">
        <f>SUM(T38:T42)</f>
        <v>5173</v>
      </c>
      <c r="U43" s="60">
        <f>SUM(U38:U42)</f>
        <v>5033</v>
      </c>
      <c r="V43" s="60">
        <f>SUM(V38:V42)</f>
        <v>5054</v>
      </c>
      <c r="W43" s="60">
        <v>5134</v>
      </c>
      <c r="X43" s="154">
        <v>5171</v>
      </c>
      <c r="Y43" s="256">
        <v>5029</v>
      </c>
      <c r="Z43" s="211">
        <v>5046</v>
      </c>
      <c r="AA43" s="211">
        <v>4887</v>
      </c>
      <c r="AB43" s="211">
        <f>+AB38+AB39+AB40+AB41+AB42</f>
        <v>5062</v>
      </c>
      <c r="AC43" s="211"/>
      <c r="AD43" s="211"/>
      <c r="AE43" s="211"/>
      <c r="AF43" s="211"/>
      <c r="AG43" s="211"/>
      <c r="AH43" s="211"/>
      <c r="AI43" s="211"/>
      <c r="AJ43" s="154"/>
      <c r="AK43" s="60">
        <f t="shared" ref="AK43:AR43" si="196">IF(C43=0,"0",C43-O43)</f>
        <v>364</v>
      </c>
      <c r="AL43" s="179">
        <f t="shared" si="196"/>
        <v>-143</v>
      </c>
      <c r="AM43" s="179">
        <f t="shared" si="196"/>
        <v>-650</v>
      </c>
      <c r="AN43" s="179">
        <f t="shared" si="196"/>
        <v>-511</v>
      </c>
      <c r="AO43" s="179">
        <f t="shared" si="196"/>
        <v>-423</v>
      </c>
      <c r="AP43" s="179">
        <f t="shared" si="196"/>
        <v>-360</v>
      </c>
      <c r="AQ43" s="179">
        <f t="shared" si="196"/>
        <v>-606</v>
      </c>
      <c r="AR43" s="231">
        <f t="shared" si="196"/>
        <v>-1073</v>
      </c>
      <c r="AS43" s="211">
        <f>IF(W43=0,"0",K43-W43)</f>
        <v>-977</v>
      </c>
      <c r="AT43" s="211">
        <f>IF(X43=0,"0",L43-X43)</f>
        <v>-1179</v>
      </c>
      <c r="AU43" s="298">
        <f t="shared" ref="AU43:AX43" si="197">IF(Y43=0,"0",M43-Y43)</f>
        <v>-1090</v>
      </c>
      <c r="AV43" s="281">
        <f t="shared" si="197"/>
        <v>-1315</v>
      </c>
      <c r="AW43" s="281">
        <f t="shared" si="197"/>
        <v>-819</v>
      </c>
      <c r="AX43" s="282">
        <f t="shared" si="197"/>
        <v>-280</v>
      </c>
      <c r="AY43" s="281" t="str">
        <f t="shared" ref="AY43" si="198">IF(AC43=0,"0",Q43-AC43)</f>
        <v>0</v>
      </c>
      <c r="AZ43" s="281" t="str">
        <f t="shared" ref="AZ43" si="199">IF(AD43=0,"0",R43-AD43)</f>
        <v>0</v>
      </c>
      <c r="BA43" s="281" t="str">
        <f t="shared" ref="BA43" si="200">IF(AE43=0,"0",S43-AE43)</f>
        <v>0</v>
      </c>
      <c r="BB43" s="281" t="str">
        <f t="shared" ref="BB43" si="201">IF(AF43=0,"0",T43-AF43)</f>
        <v>0</v>
      </c>
      <c r="BC43" s="281" t="str">
        <f t="shared" ref="BC43" si="202">IF(AG43=0,"0",U43-AG43)</f>
        <v>0</v>
      </c>
      <c r="BD43" s="281" t="str">
        <f t="shared" ref="BD43" si="203">IF(AH43=0,"0",V43-AH43)</f>
        <v>0</v>
      </c>
      <c r="BE43" s="281" t="str">
        <f t="shared" ref="BE43" si="204">IF(AI43=0,"0",W43-AI43)</f>
        <v>0</v>
      </c>
      <c r="BF43" s="282" t="str">
        <f t="shared" ref="BF43" si="205">IF(AJ43=0,"0",X43-AJ43)</f>
        <v>0</v>
      </c>
    </row>
    <row r="44" spans="1:58" x14ac:dyDescent="0.25">
      <c r="A44" s="4">
        <f>+A37+1</f>
        <v>6</v>
      </c>
      <c r="B44" s="42" t="s">
        <v>33</v>
      </c>
      <c r="C44" s="138"/>
      <c r="D44" s="73"/>
      <c r="E44" s="73"/>
      <c r="F44" s="73"/>
      <c r="G44" s="73"/>
      <c r="H44" s="73"/>
      <c r="I44" s="73"/>
      <c r="J44" s="73"/>
      <c r="K44" s="73"/>
      <c r="L44" s="73"/>
      <c r="M44" s="73"/>
      <c r="N44" s="148"/>
      <c r="O44" s="73"/>
      <c r="P44" s="73"/>
      <c r="Q44" s="73"/>
      <c r="R44" s="73"/>
      <c r="S44" s="73"/>
      <c r="T44" s="73"/>
      <c r="U44" s="73"/>
      <c r="V44" s="214"/>
      <c r="W44" s="214"/>
      <c r="X44" s="155"/>
      <c r="Y44" s="259"/>
      <c r="Z44" s="214"/>
      <c r="AA44" s="214"/>
      <c r="AB44" s="214"/>
      <c r="AC44" s="214"/>
      <c r="AD44" s="214"/>
      <c r="AE44" s="214"/>
      <c r="AF44" s="214"/>
      <c r="AG44" s="214"/>
      <c r="AH44" s="214"/>
      <c r="AI44" s="214"/>
      <c r="AJ44" s="155"/>
      <c r="AK44" s="73"/>
      <c r="AL44" s="73"/>
      <c r="AM44" s="73"/>
      <c r="AN44" s="73"/>
      <c r="AO44" s="73"/>
      <c r="AP44" s="73"/>
      <c r="AQ44" s="73"/>
      <c r="AR44" s="214"/>
      <c r="AS44" s="214"/>
      <c r="AT44" s="284"/>
      <c r="AU44" s="266"/>
      <c r="AV44" s="247"/>
      <c r="AW44" s="247"/>
      <c r="AX44" s="267"/>
      <c r="AY44" s="247"/>
      <c r="AZ44" s="247"/>
      <c r="BA44" s="247"/>
      <c r="BB44" s="247"/>
      <c r="BC44" s="247"/>
      <c r="BD44" s="247"/>
      <c r="BE44" s="247"/>
      <c r="BF44" s="267"/>
    </row>
    <row r="45" spans="1:58" x14ac:dyDescent="0.25">
      <c r="A45" s="4"/>
      <c r="B45" s="36" t="s">
        <v>41</v>
      </c>
      <c r="C45" s="98"/>
      <c r="D45" s="75"/>
      <c r="E45" s="75"/>
      <c r="F45" s="75"/>
      <c r="G45" s="75"/>
      <c r="H45" s="75"/>
      <c r="I45" s="75"/>
      <c r="J45" s="75"/>
      <c r="K45" s="75"/>
      <c r="L45" s="75"/>
      <c r="M45" s="75"/>
      <c r="N45" s="100"/>
      <c r="O45" s="75">
        <v>969254.34000000055</v>
      </c>
      <c r="P45" s="75">
        <v>950930.73000000219</v>
      </c>
      <c r="Q45" s="75">
        <v>847015.08000000089</v>
      </c>
      <c r="R45" s="75">
        <v>762882.25000000268</v>
      </c>
      <c r="S45" s="75">
        <v>795688.65999999759</v>
      </c>
      <c r="T45" s="75">
        <v>1001364.1699999968</v>
      </c>
      <c r="U45" s="75">
        <v>1036547.5000000007</v>
      </c>
      <c r="V45" s="99">
        <v>814596.32999999891</v>
      </c>
      <c r="W45" s="99">
        <v>577944.76999999816</v>
      </c>
      <c r="X45" s="156">
        <v>628462</v>
      </c>
      <c r="Y45" s="260">
        <v>834011.69000000239</v>
      </c>
      <c r="Z45" s="99">
        <v>1064270.6100000006</v>
      </c>
      <c r="AA45" s="99">
        <v>1027660.5099999973</v>
      </c>
      <c r="AB45" s="99">
        <v>1030033.9000000001</v>
      </c>
      <c r="AC45" s="99"/>
      <c r="AD45" s="99"/>
      <c r="AE45" s="99"/>
      <c r="AF45" s="99"/>
      <c r="AG45" s="99"/>
      <c r="AH45" s="99"/>
      <c r="AI45" s="99"/>
      <c r="AJ45" s="156"/>
      <c r="AK45" s="75">
        <f t="shared" ref="AK45:AT45" si="206">IF(C45=0,0,C45-O45)</f>
        <v>0</v>
      </c>
      <c r="AL45" s="75">
        <f t="shared" si="206"/>
        <v>0</v>
      </c>
      <c r="AM45" s="75">
        <f t="shared" si="206"/>
        <v>0</v>
      </c>
      <c r="AN45" s="75">
        <f t="shared" si="206"/>
        <v>0</v>
      </c>
      <c r="AO45" s="75">
        <f t="shared" si="206"/>
        <v>0</v>
      </c>
      <c r="AP45" s="74">
        <f t="shared" si="206"/>
        <v>0</v>
      </c>
      <c r="AQ45" s="74">
        <f t="shared" si="206"/>
        <v>0</v>
      </c>
      <c r="AR45" s="99">
        <f t="shared" si="206"/>
        <v>0</v>
      </c>
      <c r="AS45" s="99">
        <f t="shared" si="206"/>
        <v>0</v>
      </c>
      <c r="AT45" s="99">
        <f t="shared" si="206"/>
        <v>0</v>
      </c>
      <c r="AU45" s="277">
        <f t="shared" ref="AU45" si="207">IF(M45=0,0,M45-Y45)</f>
        <v>0</v>
      </c>
      <c r="AV45" s="275">
        <f t="shared" ref="AV45:AX45" si="208">IF(N45=0,0,N45-Z45)</f>
        <v>0</v>
      </c>
      <c r="AW45" s="275">
        <f t="shared" si="208"/>
        <v>-58406.169999996782</v>
      </c>
      <c r="AX45" s="278">
        <f t="shared" si="208"/>
        <v>-79103.169999997946</v>
      </c>
      <c r="AY45" s="275">
        <f t="shared" ref="AY45" si="209">IF(Q45=0,0,Q45-AC45)</f>
        <v>847015.08000000089</v>
      </c>
      <c r="AZ45" s="275">
        <f t="shared" ref="AZ45" si="210">IF(R45=0,0,R45-AD45)</f>
        <v>762882.25000000268</v>
      </c>
      <c r="BA45" s="275">
        <f t="shared" ref="BA45" si="211">IF(S45=0,0,S45-AE45)</f>
        <v>795688.65999999759</v>
      </c>
      <c r="BB45" s="275">
        <f t="shared" ref="BB45" si="212">IF(T45=0,0,T45-AF45)</f>
        <v>1001364.1699999968</v>
      </c>
      <c r="BC45" s="275">
        <f t="shared" ref="BC45" si="213">IF(U45=0,0,U45-AG45)</f>
        <v>1036547.5000000007</v>
      </c>
      <c r="BD45" s="275">
        <f t="shared" ref="BD45" si="214">IF(V45=0,0,V45-AH45)</f>
        <v>814596.32999999891</v>
      </c>
      <c r="BE45" s="275">
        <f t="shared" ref="BE45" si="215">IF(W45=0,0,W45-AI45)</f>
        <v>577944.76999999816</v>
      </c>
      <c r="BF45" s="278">
        <f t="shared" ref="BF45" si="216">IF(X45=0,0,X45-AJ45)</f>
        <v>628462</v>
      </c>
    </row>
    <row r="46" spans="1:58" x14ac:dyDescent="0.25">
      <c r="A46" s="4"/>
      <c r="B46" s="36" t="s">
        <v>42</v>
      </c>
      <c r="C46" s="98"/>
      <c r="D46" s="75"/>
      <c r="E46" s="75"/>
      <c r="F46" s="75"/>
      <c r="G46" s="75"/>
      <c r="H46" s="75"/>
      <c r="I46" s="75"/>
      <c r="J46" s="75"/>
      <c r="K46" s="75"/>
      <c r="L46" s="75"/>
      <c r="M46" s="75"/>
      <c r="N46" s="100"/>
      <c r="O46" s="75">
        <v>449863.17000000074</v>
      </c>
      <c r="P46" s="75">
        <v>445345.71999999951</v>
      </c>
      <c r="Q46" s="75">
        <v>378449.54999999941</v>
      </c>
      <c r="R46" s="75">
        <v>336134.30999999912</v>
      </c>
      <c r="S46" s="75">
        <v>320229.23000000045</v>
      </c>
      <c r="T46" s="75">
        <v>390076.45000000094</v>
      </c>
      <c r="U46" s="75">
        <v>387912.5000000007</v>
      </c>
      <c r="V46" s="99">
        <v>370557.44000000012</v>
      </c>
      <c r="W46" s="99">
        <v>277720.22999999928</v>
      </c>
      <c r="X46" s="156">
        <v>292958</v>
      </c>
      <c r="Y46" s="260">
        <v>376754.97000000061</v>
      </c>
      <c r="Z46" s="99">
        <v>488280</v>
      </c>
      <c r="AA46" s="99">
        <v>499458</v>
      </c>
      <c r="AB46" s="99">
        <v>556301.71999999939</v>
      </c>
      <c r="AC46" s="99"/>
      <c r="AD46" s="99"/>
      <c r="AE46" s="99"/>
      <c r="AF46" s="99"/>
      <c r="AG46" s="99"/>
      <c r="AH46" s="99"/>
      <c r="AI46" s="99"/>
      <c r="AJ46" s="156"/>
      <c r="AK46" s="75">
        <f t="shared" ref="AK46:AT46" si="217">IF(C46=0,0,C46-O46)</f>
        <v>0</v>
      </c>
      <c r="AL46" s="75">
        <f t="shared" si="217"/>
        <v>0</v>
      </c>
      <c r="AM46" s="75">
        <f t="shared" si="217"/>
        <v>0</v>
      </c>
      <c r="AN46" s="75">
        <f t="shared" si="217"/>
        <v>0</v>
      </c>
      <c r="AO46" s="75">
        <f t="shared" si="217"/>
        <v>0</v>
      </c>
      <c r="AP46" s="74">
        <f t="shared" si="217"/>
        <v>0</v>
      </c>
      <c r="AQ46" s="74">
        <f t="shared" si="217"/>
        <v>0</v>
      </c>
      <c r="AR46" s="99">
        <f t="shared" si="217"/>
        <v>0</v>
      </c>
      <c r="AS46" s="99">
        <f t="shared" si="217"/>
        <v>0</v>
      </c>
      <c r="AT46" s="99">
        <f t="shared" si="217"/>
        <v>0</v>
      </c>
      <c r="AU46" s="277">
        <f t="shared" ref="AU46" si="218">IF(M46=0,0,M46-Y46)</f>
        <v>0</v>
      </c>
      <c r="AV46" s="275">
        <f t="shared" ref="AV46:AX46" si="219">IF(N46=0,0,N46-Z46)</f>
        <v>0</v>
      </c>
      <c r="AW46" s="275">
        <f t="shared" si="219"/>
        <v>-49594.82999999926</v>
      </c>
      <c r="AX46" s="278">
        <f t="shared" si="219"/>
        <v>-110955.99999999988</v>
      </c>
      <c r="AY46" s="275">
        <f t="shared" ref="AY46" si="220">IF(Q46=0,0,Q46-AC46)</f>
        <v>378449.54999999941</v>
      </c>
      <c r="AZ46" s="275">
        <f t="shared" ref="AZ46" si="221">IF(R46=0,0,R46-AD46)</f>
        <v>336134.30999999912</v>
      </c>
      <c r="BA46" s="275">
        <f t="shared" ref="BA46" si="222">IF(S46=0,0,S46-AE46)</f>
        <v>320229.23000000045</v>
      </c>
      <c r="BB46" s="275">
        <f t="shared" ref="BB46" si="223">IF(T46=0,0,T46-AF46)</f>
        <v>390076.45000000094</v>
      </c>
      <c r="BC46" s="275">
        <f t="shared" ref="BC46" si="224">IF(U46=0,0,U46-AG46)</f>
        <v>387912.5000000007</v>
      </c>
      <c r="BD46" s="275">
        <f t="shared" ref="BD46" si="225">IF(V46=0,0,V46-AH46)</f>
        <v>370557.44000000012</v>
      </c>
      <c r="BE46" s="275">
        <f t="shared" ref="BE46" si="226">IF(W46=0,0,W46-AI46)</f>
        <v>277720.22999999928</v>
      </c>
      <c r="BF46" s="278">
        <f t="shared" ref="BF46" si="227">IF(X46=0,0,X46-AJ46)</f>
        <v>292958</v>
      </c>
    </row>
    <row r="47" spans="1:58" x14ac:dyDescent="0.25">
      <c r="A47" s="4"/>
      <c r="B47" s="36" t="s">
        <v>43</v>
      </c>
      <c r="C47" s="98"/>
      <c r="D47" s="75"/>
      <c r="E47" s="75"/>
      <c r="F47" s="75"/>
      <c r="G47" s="75"/>
      <c r="H47" s="75"/>
      <c r="I47" s="75"/>
      <c r="J47" s="75"/>
      <c r="K47" s="75"/>
      <c r="L47" s="75"/>
      <c r="M47" s="75"/>
      <c r="N47" s="100"/>
      <c r="O47" s="75">
        <v>32056.659999999996</v>
      </c>
      <c r="P47" s="75">
        <v>36908.720000000016</v>
      </c>
      <c r="Q47" s="75">
        <v>25661.610000000019</v>
      </c>
      <c r="R47" s="75">
        <v>23038.890000000003</v>
      </c>
      <c r="S47" s="75">
        <v>21562.610000000008</v>
      </c>
      <c r="T47" s="75">
        <v>27171.880000000005</v>
      </c>
      <c r="U47" s="75">
        <v>22750.740000000013</v>
      </c>
      <c r="V47" s="99">
        <v>21609.950000000004</v>
      </c>
      <c r="W47" s="99">
        <v>19924.28999999999</v>
      </c>
      <c r="X47" s="156">
        <v>18157</v>
      </c>
      <c r="Y47" s="260">
        <v>24923.48999999998</v>
      </c>
      <c r="Z47" s="99">
        <v>31112.850000000031</v>
      </c>
      <c r="AA47" s="99">
        <v>30316.020000000033</v>
      </c>
      <c r="AB47" s="99">
        <v>33121.760000000031</v>
      </c>
      <c r="AC47" s="99"/>
      <c r="AD47" s="99"/>
      <c r="AE47" s="99"/>
      <c r="AF47" s="99"/>
      <c r="AG47" s="99"/>
      <c r="AH47" s="99"/>
      <c r="AI47" s="99"/>
      <c r="AJ47" s="156"/>
      <c r="AK47" s="75">
        <f t="shared" ref="AK47:AT49" si="228">IF(C47=0,0,C47-O47)</f>
        <v>0</v>
      </c>
      <c r="AL47" s="75">
        <f t="shared" si="228"/>
        <v>0</v>
      </c>
      <c r="AM47" s="75">
        <f t="shared" si="228"/>
        <v>0</v>
      </c>
      <c r="AN47" s="75">
        <f t="shared" si="228"/>
        <v>0</v>
      </c>
      <c r="AO47" s="75">
        <f t="shared" si="228"/>
        <v>0</v>
      </c>
      <c r="AP47" s="74">
        <f t="shared" si="228"/>
        <v>0</v>
      </c>
      <c r="AQ47" s="74">
        <f t="shared" si="228"/>
        <v>0</v>
      </c>
      <c r="AR47" s="99">
        <f t="shared" si="228"/>
        <v>0</v>
      </c>
      <c r="AS47" s="99">
        <f t="shared" si="228"/>
        <v>0</v>
      </c>
      <c r="AT47" s="99">
        <f t="shared" si="228"/>
        <v>0</v>
      </c>
      <c r="AU47" s="277">
        <f t="shared" ref="AU47:AU49" si="229">IF(M47=0,0,M47-Y47)</f>
        <v>0</v>
      </c>
      <c r="AV47" s="275">
        <f t="shared" ref="AV47:AX49" si="230">IF(N47=0,0,N47-Z47)</f>
        <v>0</v>
      </c>
      <c r="AW47" s="275">
        <f t="shared" si="230"/>
        <v>1740.639999999963</v>
      </c>
      <c r="AX47" s="278">
        <f t="shared" si="230"/>
        <v>3786.9599999999846</v>
      </c>
      <c r="AY47" s="275">
        <f t="shared" ref="AY47:AY49" si="231">IF(Q47=0,0,Q47-AC47)</f>
        <v>25661.610000000019</v>
      </c>
      <c r="AZ47" s="275">
        <f t="shared" ref="AZ47:AZ49" si="232">IF(R47=0,0,R47-AD47)</f>
        <v>23038.890000000003</v>
      </c>
      <c r="BA47" s="275">
        <f t="shared" ref="BA47:BA49" si="233">IF(S47=0,0,S47-AE47)</f>
        <v>21562.610000000008</v>
      </c>
      <c r="BB47" s="275">
        <f t="shared" ref="BB47:BB49" si="234">IF(T47=0,0,T47-AF47)</f>
        <v>27171.880000000005</v>
      </c>
      <c r="BC47" s="275">
        <f t="shared" ref="BC47:BC49" si="235">IF(U47=0,0,U47-AG47)</f>
        <v>22750.740000000013</v>
      </c>
      <c r="BD47" s="275">
        <f t="shared" ref="BD47:BD49" si="236">IF(V47=0,0,V47-AH47)</f>
        <v>21609.950000000004</v>
      </c>
      <c r="BE47" s="275">
        <f t="shared" ref="BE47:BE49" si="237">IF(W47=0,0,W47-AI47)</f>
        <v>19924.28999999999</v>
      </c>
      <c r="BF47" s="278">
        <f t="shared" ref="BF47:BF49" si="238">IF(X47=0,0,X47-AJ47)</f>
        <v>18157</v>
      </c>
    </row>
    <row r="48" spans="1:58" x14ac:dyDescent="0.25">
      <c r="A48" s="4"/>
      <c r="B48" s="36" t="s">
        <v>44</v>
      </c>
      <c r="C48" s="98"/>
      <c r="D48" s="75"/>
      <c r="E48" s="75"/>
      <c r="F48" s="75"/>
      <c r="G48" s="75"/>
      <c r="H48" s="75"/>
      <c r="I48" s="75"/>
      <c r="J48" s="75"/>
      <c r="K48" s="75"/>
      <c r="L48" s="75"/>
      <c r="M48" s="75"/>
      <c r="N48" s="100"/>
      <c r="O48" s="75">
        <v>264233.31</v>
      </c>
      <c r="P48" s="75">
        <v>329805.29000000004</v>
      </c>
      <c r="Q48" s="75">
        <v>228071.40000000008</v>
      </c>
      <c r="R48" s="75">
        <v>154399.50000000015</v>
      </c>
      <c r="S48" s="75">
        <v>157182.50000000015</v>
      </c>
      <c r="T48" s="75">
        <v>185622.03999999992</v>
      </c>
      <c r="U48" s="75">
        <v>179460.48000000007</v>
      </c>
      <c r="V48" s="99">
        <v>159306.74999999994</v>
      </c>
      <c r="W48" s="99">
        <v>157293.16999999993</v>
      </c>
      <c r="X48" s="156">
        <v>118976</v>
      </c>
      <c r="Y48" s="260">
        <v>171049.74999999997</v>
      </c>
      <c r="Z48" s="99">
        <v>185123.62000000005</v>
      </c>
      <c r="AA48" s="99">
        <v>184758.37999999992</v>
      </c>
      <c r="AB48" s="99">
        <v>184477.83000000005</v>
      </c>
      <c r="AC48" s="99"/>
      <c r="AD48" s="99"/>
      <c r="AE48" s="99"/>
      <c r="AF48" s="99"/>
      <c r="AG48" s="99"/>
      <c r="AH48" s="99"/>
      <c r="AI48" s="99"/>
      <c r="AJ48" s="156"/>
      <c r="AK48" s="75">
        <f t="shared" si="228"/>
        <v>0</v>
      </c>
      <c r="AL48" s="75">
        <f t="shared" si="228"/>
        <v>0</v>
      </c>
      <c r="AM48" s="75">
        <f t="shared" si="228"/>
        <v>0</v>
      </c>
      <c r="AN48" s="75">
        <f t="shared" si="228"/>
        <v>0</v>
      </c>
      <c r="AO48" s="75">
        <f t="shared" si="228"/>
        <v>0</v>
      </c>
      <c r="AP48" s="74">
        <f t="shared" si="228"/>
        <v>0</v>
      </c>
      <c r="AQ48" s="74">
        <f t="shared" si="228"/>
        <v>0</v>
      </c>
      <c r="AR48" s="99">
        <f t="shared" si="228"/>
        <v>0</v>
      </c>
      <c r="AS48" s="99">
        <f t="shared" si="228"/>
        <v>0</v>
      </c>
      <c r="AT48" s="99">
        <f t="shared" si="228"/>
        <v>0</v>
      </c>
      <c r="AU48" s="277">
        <f t="shared" si="229"/>
        <v>0</v>
      </c>
      <c r="AV48" s="275">
        <f t="shared" si="230"/>
        <v>0</v>
      </c>
      <c r="AW48" s="275">
        <f t="shared" si="230"/>
        <v>79474.93000000008</v>
      </c>
      <c r="AX48" s="278">
        <f t="shared" si="230"/>
        <v>145327.46</v>
      </c>
      <c r="AY48" s="275">
        <f t="shared" si="231"/>
        <v>228071.40000000008</v>
      </c>
      <c r="AZ48" s="275">
        <f t="shared" si="232"/>
        <v>154399.50000000015</v>
      </c>
      <c r="BA48" s="275">
        <f t="shared" si="233"/>
        <v>157182.50000000015</v>
      </c>
      <c r="BB48" s="275">
        <f t="shared" si="234"/>
        <v>185622.03999999992</v>
      </c>
      <c r="BC48" s="275">
        <f t="shared" si="235"/>
        <v>179460.48000000007</v>
      </c>
      <c r="BD48" s="275">
        <f t="shared" si="236"/>
        <v>159306.74999999994</v>
      </c>
      <c r="BE48" s="275">
        <f t="shared" si="237"/>
        <v>157293.16999999993</v>
      </c>
      <c r="BF48" s="278">
        <f t="shared" si="238"/>
        <v>118976</v>
      </c>
    </row>
    <row r="49" spans="1:58" x14ac:dyDescent="0.25">
      <c r="A49" s="4"/>
      <c r="B49" s="36" t="s">
        <v>45</v>
      </c>
      <c r="C49" s="98"/>
      <c r="D49" s="75"/>
      <c r="E49" s="75"/>
      <c r="F49" s="75"/>
      <c r="G49" s="75"/>
      <c r="H49" s="75"/>
      <c r="I49" s="75"/>
      <c r="J49" s="75"/>
      <c r="K49" s="75"/>
      <c r="L49" s="75"/>
      <c r="M49" s="75"/>
      <c r="N49" s="100"/>
      <c r="O49" s="75">
        <v>370046.79000000004</v>
      </c>
      <c r="P49" s="75">
        <v>231160.62000000002</v>
      </c>
      <c r="Q49" s="75">
        <v>273449.62</v>
      </c>
      <c r="R49" s="75">
        <v>184700.05</v>
      </c>
      <c r="S49" s="75">
        <v>122710.32</v>
      </c>
      <c r="T49" s="75">
        <v>287904.43</v>
      </c>
      <c r="U49" s="75">
        <v>131464.08000000002</v>
      </c>
      <c r="V49" s="99">
        <v>192587.69999999998</v>
      </c>
      <c r="W49" s="99">
        <v>94315.87</v>
      </c>
      <c r="X49" s="156">
        <v>183646</v>
      </c>
      <c r="Y49" s="260">
        <v>138041.28</v>
      </c>
      <c r="Z49" s="99">
        <v>197823.9</v>
      </c>
      <c r="AA49" s="99">
        <v>160527.25000000003</v>
      </c>
      <c r="AB49" s="99">
        <v>133647.32999999999</v>
      </c>
      <c r="AC49" s="99"/>
      <c r="AD49" s="99"/>
      <c r="AE49" s="99"/>
      <c r="AF49" s="99"/>
      <c r="AG49" s="99"/>
      <c r="AH49" s="99"/>
      <c r="AI49" s="99"/>
      <c r="AJ49" s="156"/>
      <c r="AK49" s="75">
        <f t="shared" si="228"/>
        <v>0</v>
      </c>
      <c r="AL49" s="75">
        <f t="shared" si="228"/>
        <v>0</v>
      </c>
      <c r="AM49" s="75">
        <f t="shared" si="228"/>
        <v>0</v>
      </c>
      <c r="AN49" s="75">
        <f t="shared" si="228"/>
        <v>0</v>
      </c>
      <c r="AO49" s="75">
        <f t="shared" si="228"/>
        <v>0</v>
      </c>
      <c r="AP49" s="74">
        <f t="shared" si="228"/>
        <v>0</v>
      </c>
      <c r="AQ49" s="74">
        <f t="shared" si="228"/>
        <v>0</v>
      </c>
      <c r="AR49" s="99">
        <f t="shared" si="228"/>
        <v>0</v>
      </c>
      <c r="AS49" s="99">
        <f t="shared" si="228"/>
        <v>0</v>
      </c>
      <c r="AT49" s="99">
        <f t="shared" si="228"/>
        <v>0</v>
      </c>
      <c r="AU49" s="277">
        <f t="shared" si="229"/>
        <v>0</v>
      </c>
      <c r="AV49" s="275">
        <f t="shared" si="230"/>
        <v>0</v>
      </c>
      <c r="AW49" s="275">
        <f t="shared" si="230"/>
        <v>209519.54</v>
      </c>
      <c r="AX49" s="278">
        <f t="shared" si="230"/>
        <v>97513.290000000037</v>
      </c>
      <c r="AY49" s="275">
        <f t="shared" si="231"/>
        <v>273449.62</v>
      </c>
      <c r="AZ49" s="275">
        <f t="shared" si="232"/>
        <v>184700.05</v>
      </c>
      <c r="BA49" s="275">
        <f t="shared" si="233"/>
        <v>122710.32</v>
      </c>
      <c r="BB49" s="275">
        <f t="shared" si="234"/>
        <v>287904.43</v>
      </c>
      <c r="BC49" s="275">
        <f t="shared" si="235"/>
        <v>131464.08000000002</v>
      </c>
      <c r="BD49" s="275">
        <f t="shared" si="236"/>
        <v>192587.69999999998</v>
      </c>
      <c r="BE49" s="275">
        <f t="shared" si="237"/>
        <v>94315.87</v>
      </c>
      <c r="BF49" s="278">
        <f t="shared" si="238"/>
        <v>183646</v>
      </c>
    </row>
    <row r="50" spans="1:58" x14ac:dyDescent="0.25">
      <c r="A50" s="4"/>
      <c r="B50" s="36" t="s">
        <v>46</v>
      </c>
      <c r="C50" s="98">
        <v>2074562</v>
      </c>
      <c r="D50" s="75">
        <v>1774599.64</v>
      </c>
      <c r="E50" s="75">
        <v>1664593.4600000046</v>
      </c>
      <c r="F50" s="75">
        <v>1358861.5299999991</v>
      </c>
      <c r="G50" s="75">
        <v>1125647.3900000022</v>
      </c>
      <c r="H50" s="75">
        <v>1613105.8199999966</v>
      </c>
      <c r="I50" s="75">
        <v>1571227.0499999921</v>
      </c>
      <c r="J50" s="75">
        <v>1156855.580000001</v>
      </c>
      <c r="K50" s="75">
        <v>1198438.6900000023</v>
      </c>
      <c r="L50" s="75">
        <v>1118557.1400000006</v>
      </c>
      <c r="M50" s="75">
        <v>1380821.1900000039</v>
      </c>
      <c r="N50" s="100">
        <v>2053154.6499999939</v>
      </c>
      <c r="O50" s="75">
        <f>SUM(O45:O49)</f>
        <v>2085454.2700000012</v>
      </c>
      <c r="P50" s="75">
        <f>SUM(P45:P49)</f>
        <v>1994151.0800000017</v>
      </c>
      <c r="Q50" s="75">
        <f>SUM(Q45:Q49)</f>
        <v>1752647.2600000007</v>
      </c>
      <c r="R50" s="75">
        <f>SUM(R45:R49)</f>
        <v>1461155.0000000021</v>
      </c>
      <c r="S50" s="75">
        <f>SUM(S45:S49)</f>
        <v>1417373.3199999984</v>
      </c>
      <c r="T50" s="75">
        <f>SUM(T45:T49)</f>
        <v>1892138.9699999976</v>
      </c>
      <c r="U50" s="75">
        <f>SUM(U45:U49)</f>
        <v>1758135.3000000014</v>
      </c>
      <c r="V50" s="99">
        <f>SUM(V45:V49)</f>
        <v>1558658.169999999</v>
      </c>
      <c r="W50" s="99">
        <v>1127198.3299999973</v>
      </c>
      <c r="X50" s="156">
        <v>1242199</v>
      </c>
      <c r="Y50" s="260">
        <v>1544781.180000003</v>
      </c>
      <c r="Z50" s="99">
        <v>1966611.02</v>
      </c>
      <c r="AA50" s="99">
        <v>1902720.0699999963</v>
      </c>
      <c r="AB50" s="99">
        <f>+AB45+AB46+AB47+AB48+AB49</f>
        <v>1937582.5399999998</v>
      </c>
      <c r="AC50" s="99"/>
      <c r="AD50" s="99"/>
      <c r="AE50" s="99"/>
      <c r="AF50" s="99"/>
      <c r="AG50" s="99"/>
      <c r="AH50" s="99"/>
      <c r="AI50" s="99"/>
      <c r="AJ50" s="156"/>
      <c r="AK50" s="75">
        <f>C50-O50</f>
        <v>-10892.270000001183</v>
      </c>
      <c r="AL50" s="75">
        <f t="shared" ref="AL50:AR50" si="239">IF(D50=0,0,D50-P50)</f>
        <v>-219551.44000000181</v>
      </c>
      <c r="AM50" s="75">
        <f t="shared" si="239"/>
        <v>-88053.799999996088</v>
      </c>
      <c r="AN50" s="75">
        <f t="shared" si="239"/>
        <v>-102293.470000003</v>
      </c>
      <c r="AO50" s="75">
        <f t="shared" si="239"/>
        <v>-291725.92999999621</v>
      </c>
      <c r="AP50" s="74">
        <f t="shared" si="239"/>
        <v>-279033.15000000107</v>
      </c>
      <c r="AQ50" s="74">
        <f t="shared" si="239"/>
        <v>-186908.25000000931</v>
      </c>
      <c r="AR50" s="99">
        <f t="shared" si="239"/>
        <v>-401802.58999999799</v>
      </c>
      <c r="AS50" s="99">
        <f>IF(W50=0,0,K50-W50)</f>
        <v>71240.360000004992</v>
      </c>
      <c r="AT50" s="99">
        <f>IF(X50=0,0,L50-X50)</f>
        <v>-123641.8599999994</v>
      </c>
      <c r="AU50" s="277">
        <f t="shared" ref="AU50:AX50" si="240">IF(Y50=0,0,M50-Y50)</f>
        <v>-163959.98999999906</v>
      </c>
      <c r="AV50" s="275">
        <f t="shared" si="240"/>
        <v>86543.629999993835</v>
      </c>
      <c r="AW50" s="275">
        <f t="shared" si="240"/>
        <v>182734.20000000484</v>
      </c>
      <c r="AX50" s="278">
        <f t="shared" si="240"/>
        <v>56568.5400000019</v>
      </c>
      <c r="AY50" s="275">
        <f t="shared" ref="AY50" si="241">IF(AC50=0,0,Q50-AC50)</f>
        <v>0</v>
      </c>
      <c r="AZ50" s="275">
        <f t="shared" ref="AZ50" si="242">IF(AD50=0,0,R50-AD50)</f>
        <v>0</v>
      </c>
      <c r="BA50" s="275">
        <f t="shared" ref="BA50" si="243">IF(AE50=0,0,S50-AE50)</f>
        <v>0</v>
      </c>
      <c r="BB50" s="275">
        <f t="shared" ref="BB50" si="244">IF(AF50=0,0,T50-AF50)</f>
        <v>0</v>
      </c>
      <c r="BC50" s="275">
        <f t="shared" ref="BC50" si="245">IF(AG50=0,0,U50-AG50)</f>
        <v>0</v>
      </c>
      <c r="BD50" s="275">
        <f t="shared" ref="BD50" si="246">IF(AH50=0,0,V50-AH50)</f>
        <v>0</v>
      </c>
      <c r="BE50" s="275">
        <f t="shared" ref="BE50" si="247">IF(AI50=0,0,W50-AI50)</f>
        <v>0</v>
      </c>
      <c r="BF50" s="278">
        <f t="shared" ref="BF50" si="248">IF(AJ50=0,0,X50-AJ50)</f>
        <v>0</v>
      </c>
    </row>
    <row r="51" spans="1:58" x14ac:dyDescent="0.25">
      <c r="A51" s="4">
        <f>+A44+1</f>
        <v>7</v>
      </c>
      <c r="B51" s="43" t="s">
        <v>34</v>
      </c>
      <c r="C51" s="98"/>
      <c r="D51" s="75"/>
      <c r="E51" s="75"/>
      <c r="F51" s="75"/>
      <c r="G51" s="75"/>
      <c r="H51" s="75"/>
      <c r="I51" s="75"/>
      <c r="J51" s="75"/>
      <c r="K51" s="75"/>
      <c r="L51" s="75"/>
      <c r="M51" s="75"/>
      <c r="N51" s="100"/>
      <c r="O51" s="75"/>
      <c r="P51" s="75"/>
      <c r="Q51" s="75"/>
      <c r="R51" s="75"/>
      <c r="S51" s="75"/>
      <c r="T51" s="75"/>
      <c r="U51" s="75"/>
      <c r="V51" s="99"/>
      <c r="W51" s="99"/>
      <c r="X51" s="156"/>
      <c r="Y51" s="260"/>
      <c r="Z51" s="99"/>
      <c r="AA51" s="99"/>
      <c r="AB51" s="99"/>
      <c r="AC51" s="99"/>
      <c r="AD51" s="99"/>
      <c r="AE51" s="99"/>
      <c r="AF51" s="99"/>
      <c r="AG51" s="99"/>
      <c r="AH51" s="99"/>
      <c r="AI51" s="99"/>
      <c r="AJ51" s="156"/>
      <c r="AK51" s="75"/>
      <c r="AL51" s="75"/>
      <c r="AM51" s="75"/>
      <c r="AN51" s="75"/>
      <c r="AO51" s="75"/>
      <c r="AP51" s="74"/>
      <c r="AQ51" s="74"/>
      <c r="AR51" s="99"/>
      <c r="AS51" s="99"/>
      <c r="AT51" s="99"/>
      <c r="AU51" s="277"/>
      <c r="AV51" s="275"/>
      <c r="AW51" s="275"/>
      <c r="AX51" s="278"/>
      <c r="AY51" s="275"/>
      <c r="AZ51" s="275"/>
      <c r="BA51" s="275"/>
      <c r="BB51" s="275"/>
      <c r="BC51" s="275"/>
      <c r="BD51" s="275"/>
      <c r="BE51" s="275"/>
      <c r="BF51" s="278"/>
    </row>
    <row r="52" spans="1:58" x14ac:dyDescent="0.25">
      <c r="A52" s="4"/>
      <c r="B52" s="36" t="s">
        <v>41</v>
      </c>
      <c r="C52" s="98"/>
      <c r="D52" s="75"/>
      <c r="E52" s="75"/>
      <c r="F52" s="75"/>
      <c r="G52" s="75"/>
      <c r="H52" s="75"/>
      <c r="I52" s="75"/>
      <c r="J52" s="75"/>
      <c r="K52" s="75"/>
      <c r="L52" s="75"/>
      <c r="M52" s="75"/>
      <c r="N52" s="100"/>
      <c r="O52" s="75">
        <v>538404.55000000028</v>
      </c>
      <c r="P52" s="75">
        <v>587587.56000000017</v>
      </c>
      <c r="Q52" s="75">
        <v>606280.64000000164</v>
      </c>
      <c r="R52" s="75">
        <v>529793.11999999941</v>
      </c>
      <c r="S52" s="75">
        <v>472672.98000000056</v>
      </c>
      <c r="T52" s="75">
        <v>498668.69</v>
      </c>
      <c r="U52" s="75">
        <v>593851.93000000005</v>
      </c>
      <c r="V52" s="99">
        <v>617724.26000000094</v>
      </c>
      <c r="W52" s="99">
        <v>506345.16999999975</v>
      </c>
      <c r="X52" s="156">
        <v>384599</v>
      </c>
      <c r="Y52" s="260">
        <v>388107.77000000019</v>
      </c>
      <c r="Z52" s="99">
        <v>519842.34999999858</v>
      </c>
      <c r="AA52" s="99">
        <v>604545</v>
      </c>
      <c r="AB52" s="99">
        <v>651539.40000000189</v>
      </c>
      <c r="AC52" s="99"/>
      <c r="AD52" s="99"/>
      <c r="AE52" s="99"/>
      <c r="AF52" s="99"/>
      <c r="AG52" s="99"/>
      <c r="AH52" s="99"/>
      <c r="AI52" s="99"/>
      <c r="AJ52" s="156"/>
      <c r="AK52" s="75">
        <f t="shared" ref="AK52:AT52" si="249">IF(C52=0,0,C52-O52)</f>
        <v>0</v>
      </c>
      <c r="AL52" s="75">
        <f t="shared" si="249"/>
        <v>0</v>
      </c>
      <c r="AM52" s="75">
        <f t="shared" si="249"/>
        <v>0</v>
      </c>
      <c r="AN52" s="75">
        <f t="shared" si="249"/>
        <v>0</v>
      </c>
      <c r="AO52" s="75">
        <f t="shared" si="249"/>
        <v>0</v>
      </c>
      <c r="AP52" s="74">
        <f t="shared" si="249"/>
        <v>0</v>
      </c>
      <c r="AQ52" s="74">
        <f t="shared" si="249"/>
        <v>0</v>
      </c>
      <c r="AR52" s="99">
        <f t="shared" si="249"/>
        <v>0</v>
      </c>
      <c r="AS52" s="99">
        <f t="shared" si="249"/>
        <v>0</v>
      </c>
      <c r="AT52" s="99">
        <f t="shared" si="249"/>
        <v>0</v>
      </c>
      <c r="AU52" s="277">
        <f t="shared" ref="AU52" si="250">IF(M52=0,0,M52-Y52)</f>
        <v>0</v>
      </c>
      <c r="AV52" s="275">
        <f t="shared" ref="AV52:AX52" si="251">IF(N52=0,0,N52-Z52)</f>
        <v>0</v>
      </c>
      <c r="AW52" s="275">
        <f t="shared" si="251"/>
        <v>-66140.449999999721</v>
      </c>
      <c r="AX52" s="278">
        <f t="shared" si="251"/>
        <v>-63951.840000001714</v>
      </c>
      <c r="AY52" s="275">
        <f t="shared" ref="AY52" si="252">IF(Q52=0,0,Q52-AC52)</f>
        <v>606280.64000000164</v>
      </c>
      <c r="AZ52" s="275">
        <f t="shared" ref="AZ52" si="253">IF(R52=0,0,R52-AD52)</f>
        <v>529793.11999999941</v>
      </c>
      <c r="BA52" s="275">
        <f t="shared" ref="BA52" si="254">IF(S52=0,0,S52-AE52)</f>
        <v>472672.98000000056</v>
      </c>
      <c r="BB52" s="275">
        <f t="shared" ref="BB52" si="255">IF(T52=0,0,T52-AF52)</f>
        <v>498668.69</v>
      </c>
      <c r="BC52" s="275">
        <f t="shared" ref="BC52" si="256">IF(U52=0,0,U52-AG52)</f>
        <v>593851.93000000005</v>
      </c>
      <c r="BD52" s="275">
        <f t="shared" ref="BD52" si="257">IF(V52=0,0,V52-AH52)</f>
        <v>617724.26000000094</v>
      </c>
      <c r="BE52" s="275">
        <f t="shared" ref="BE52" si="258">IF(W52=0,0,W52-AI52)</f>
        <v>506345.16999999975</v>
      </c>
      <c r="BF52" s="278">
        <f t="shared" ref="BF52" si="259">IF(X52=0,0,X52-AJ52)</f>
        <v>384599</v>
      </c>
    </row>
    <row r="53" spans="1:58" x14ac:dyDescent="0.25">
      <c r="A53" s="4"/>
      <c r="B53" s="36" t="s">
        <v>42</v>
      </c>
      <c r="C53" s="98"/>
      <c r="D53" s="75"/>
      <c r="E53" s="75"/>
      <c r="F53" s="75"/>
      <c r="G53" s="75"/>
      <c r="H53" s="75"/>
      <c r="I53" s="75"/>
      <c r="J53" s="75"/>
      <c r="K53" s="75"/>
      <c r="L53" s="75"/>
      <c r="M53" s="75"/>
      <c r="N53" s="100"/>
      <c r="O53" s="75">
        <v>413166.0899999988</v>
      </c>
      <c r="P53" s="75">
        <v>387739.69000000076</v>
      </c>
      <c r="Q53" s="75">
        <v>396551.53999999946</v>
      </c>
      <c r="R53" s="75">
        <v>311058.85999999987</v>
      </c>
      <c r="S53" s="75">
        <v>302558.10000000015</v>
      </c>
      <c r="T53" s="75">
        <v>295133.84000000037</v>
      </c>
      <c r="U53" s="75">
        <v>340644.55000000075</v>
      </c>
      <c r="V53" s="99">
        <v>374664.66000000073</v>
      </c>
      <c r="W53" s="99">
        <v>330316.53000000038</v>
      </c>
      <c r="X53" s="156">
        <v>250388</v>
      </c>
      <c r="Y53" s="260">
        <v>271393.90999999974</v>
      </c>
      <c r="Z53" s="99">
        <v>347188</v>
      </c>
      <c r="AA53" s="99">
        <v>435661</v>
      </c>
      <c r="AB53" s="99">
        <v>478335.12999999983</v>
      </c>
      <c r="AC53" s="99"/>
      <c r="AD53" s="99"/>
      <c r="AE53" s="99"/>
      <c r="AF53" s="99"/>
      <c r="AG53" s="99"/>
      <c r="AH53" s="99"/>
      <c r="AI53" s="99"/>
      <c r="AJ53" s="156"/>
      <c r="AK53" s="75">
        <f t="shared" ref="AK53:AT53" si="260">IF(C53=0,0,C53-O53)</f>
        <v>0</v>
      </c>
      <c r="AL53" s="75">
        <f t="shared" si="260"/>
        <v>0</v>
      </c>
      <c r="AM53" s="75">
        <f t="shared" si="260"/>
        <v>0</v>
      </c>
      <c r="AN53" s="75">
        <f t="shared" si="260"/>
        <v>0</v>
      </c>
      <c r="AO53" s="75">
        <f t="shared" si="260"/>
        <v>0</v>
      </c>
      <c r="AP53" s="74">
        <f t="shared" si="260"/>
        <v>0</v>
      </c>
      <c r="AQ53" s="74">
        <f t="shared" si="260"/>
        <v>0</v>
      </c>
      <c r="AR53" s="99">
        <f t="shared" si="260"/>
        <v>0</v>
      </c>
      <c r="AS53" s="99">
        <f t="shared" si="260"/>
        <v>0</v>
      </c>
      <c r="AT53" s="99">
        <f t="shared" si="260"/>
        <v>0</v>
      </c>
      <c r="AU53" s="277">
        <f t="shared" ref="AU53" si="261">IF(M53=0,0,M53-Y53)</f>
        <v>0</v>
      </c>
      <c r="AV53" s="275">
        <f t="shared" ref="AV53:AX53" si="262">IF(N53=0,0,N53-Z53)</f>
        <v>0</v>
      </c>
      <c r="AW53" s="275">
        <f t="shared" si="262"/>
        <v>-22494.910000001197</v>
      </c>
      <c r="AX53" s="278">
        <f t="shared" si="262"/>
        <v>-90595.439999999071</v>
      </c>
      <c r="AY53" s="275">
        <f t="shared" ref="AY53" si="263">IF(Q53=0,0,Q53-AC53)</f>
        <v>396551.53999999946</v>
      </c>
      <c r="AZ53" s="275">
        <f t="shared" ref="AZ53" si="264">IF(R53=0,0,R53-AD53)</f>
        <v>311058.85999999987</v>
      </c>
      <c r="BA53" s="275">
        <f t="shared" ref="BA53" si="265">IF(S53=0,0,S53-AE53)</f>
        <v>302558.10000000015</v>
      </c>
      <c r="BB53" s="275">
        <f t="shared" ref="BB53" si="266">IF(T53=0,0,T53-AF53)</f>
        <v>295133.84000000037</v>
      </c>
      <c r="BC53" s="275">
        <f t="shared" ref="BC53" si="267">IF(U53=0,0,U53-AG53)</f>
        <v>340644.55000000075</v>
      </c>
      <c r="BD53" s="275">
        <f t="shared" ref="BD53" si="268">IF(V53=0,0,V53-AH53)</f>
        <v>374664.66000000073</v>
      </c>
      <c r="BE53" s="275">
        <f t="shared" ref="BE53" si="269">IF(W53=0,0,W53-AI53)</f>
        <v>330316.53000000038</v>
      </c>
      <c r="BF53" s="278">
        <f t="shared" ref="BF53" si="270">IF(X53=0,0,X53-AJ53)</f>
        <v>250388</v>
      </c>
    </row>
    <row r="54" spans="1:58" x14ac:dyDescent="0.25">
      <c r="A54" s="4"/>
      <c r="B54" s="36" t="s">
        <v>43</v>
      </c>
      <c r="C54" s="98"/>
      <c r="D54" s="75"/>
      <c r="E54" s="75"/>
      <c r="F54" s="75"/>
      <c r="G54" s="75"/>
      <c r="H54" s="75"/>
      <c r="I54" s="75"/>
      <c r="J54" s="75"/>
      <c r="K54" s="75"/>
      <c r="L54" s="75"/>
      <c r="M54" s="75"/>
      <c r="N54" s="100"/>
      <c r="O54" s="75">
        <v>11604.529999999999</v>
      </c>
      <c r="P54" s="75">
        <v>18268.869999999995</v>
      </c>
      <c r="Q54" s="75">
        <v>19141.030000000006</v>
      </c>
      <c r="R54" s="75">
        <v>14604.189999999997</v>
      </c>
      <c r="S54" s="75">
        <v>13936.129999999996</v>
      </c>
      <c r="T54" s="75">
        <v>13052.779999999997</v>
      </c>
      <c r="U54" s="75">
        <v>14195.739999999996</v>
      </c>
      <c r="V54" s="99">
        <v>11948.650000000003</v>
      </c>
      <c r="W54" s="99">
        <v>12195.019999999999</v>
      </c>
      <c r="X54" s="156">
        <v>11208</v>
      </c>
      <c r="Y54" s="260">
        <v>10494.320000000007</v>
      </c>
      <c r="Z54" s="99">
        <v>12325.629999999996</v>
      </c>
      <c r="AA54" s="99">
        <v>13424.009999999997</v>
      </c>
      <c r="AB54" s="99">
        <v>16798.069999999992</v>
      </c>
      <c r="AC54" s="99"/>
      <c r="AD54" s="99"/>
      <c r="AE54" s="99"/>
      <c r="AF54" s="99"/>
      <c r="AG54" s="99"/>
      <c r="AH54" s="99"/>
      <c r="AI54" s="99"/>
      <c r="AJ54" s="156"/>
      <c r="AK54" s="75">
        <f t="shared" ref="AK54:AT56" si="271">IF(C54=0,0,C54-O54)</f>
        <v>0</v>
      </c>
      <c r="AL54" s="75">
        <f t="shared" si="271"/>
        <v>0</v>
      </c>
      <c r="AM54" s="75">
        <f t="shared" si="271"/>
        <v>0</v>
      </c>
      <c r="AN54" s="75">
        <f t="shared" si="271"/>
        <v>0</v>
      </c>
      <c r="AO54" s="75">
        <f t="shared" si="271"/>
        <v>0</v>
      </c>
      <c r="AP54" s="74">
        <f t="shared" si="271"/>
        <v>0</v>
      </c>
      <c r="AQ54" s="74">
        <f t="shared" si="271"/>
        <v>0</v>
      </c>
      <c r="AR54" s="99">
        <f t="shared" si="271"/>
        <v>0</v>
      </c>
      <c r="AS54" s="99">
        <f t="shared" si="271"/>
        <v>0</v>
      </c>
      <c r="AT54" s="99">
        <f t="shared" si="271"/>
        <v>0</v>
      </c>
      <c r="AU54" s="277">
        <f t="shared" ref="AU54:AU56" si="272">IF(M54=0,0,M54-Y54)</f>
        <v>0</v>
      </c>
      <c r="AV54" s="275">
        <f t="shared" ref="AV54:AX56" si="273">IF(N54=0,0,N54-Z54)</f>
        <v>0</v>
      </c>
      <c r="AW54" s="275">
        <f t="shared" si="273"/>
        <v>-1819.4799999999977</v>
      </c>
      <c r="AX54" s="278">
        <f t="shared" si="273"/>
        <v>1470.8000000000029</v>
      </c>
      <c r="AY54" s="275">
        <f t="shared" ref="AY54:AY56" si="274">IF(Q54=0,0,Q54-AC54)</f>
        <v>19141.030000000006</v>
      </c>
      <c r="AZ54" s="275">
        <f t="shared" ref="AZ54:AZ56" si="275">IF(R54=0,0,R54-AD54)</f>
        <v>14604.189999999997</v>
      </c>
      <c r="BA54" s="275">
        <f t="shared" ref="BA54:BA56" si="276">IF(S54=0,0,S54-AE54)</f>
        <v>13936.129999999996</v>
      </c>
      <c r="BB54" s="275">
        <f t="shared" ref="BB54:BB56" si="277">IF(T54=0,0,T54-AF54)</f>
        <v>13052.779999999997</v>
      </c>
      <c r="BC54" s="275">
        <f t="shared" ref="BC54:BC56" si="278">IF(U54=0,0,U54-AG54)</f>
        <v>14195.739999999996</v>
      </c>
      <c r="BD54" s="275">
        <f t="shared" ref="BD54:BD56" si="279">IF(V54=0,0,V54-AH54)</f>
        <v>11948.650000000003</v>
      </c>
      <c r="BE54" s="275">
        <f t="shared" ref="BE54:BE56" si="280">IF(W54=0,0,W54-AI54)</f>
        <v>12195.019999999999</v>
      </c>
      <c r="BF54" s="278">
        <f t="shared" ref="BF54:BF56" si="281">IF(X54=0,0,X54-AJ54)</f>
        <v>11208</v>
      </c>
    </row>
    <row r="55" spans="1:58" x14ac:dyDescent="0.25">
      <c r="A55" s="4"/>
      <c r="B55" s="36" t="s">
        <v>44</v>
      </c>
      <c r="C55" s="98"/>
      <c r="D55" s="75"/>
      <c r="E55" s="75"/>
      <c r="F55" s="75"/>
      <c r="G55" s="75"/>
      <c r="H55" s="75"/>
      <c r="I55" s="75"/>
      <c r="J55" s="75"/>
      <c r="K55" s="75"/>
      <c r="L55" s="75"/>
      <c r="M55" s="75"/>
      <c r="N55" s="100"/>
      <c r="O55" s="75">
        <v>53545.010000000024</v>
      </c>
      <c r="P55" s="75">
        <v>158091.17000000013</v>
      </c>
      <c r="Q55" s="75">
        <v>151593.68</v>
      </c>
      <c r="R55" s="75">
        <v>88477.219999999928</v>
      </c>
      <c r="S55" s="75">
        <v>64083.360000000001</v>
      </c>
      <c r="T55" s="75">
        <v>69299.119999999937</v>
      </c>
      <c r="U55" s="75">
        <v>67207.930000000037</v>
      </c>
      <c r="V55" s="99">
        <v>46227.129999999983</v>
      </c>
      <c r="W55" s="99">
        <v>67481.99000000002</v>
      </c>
      <c r="X55" s="156">
        <v>69484</v>
      </c>
      <c r="Y55" s="260">
        <v>34611.94</v>
      </c>
      <c r="Z55" s="99">
        <v>63089.020000000026</v>
      </c>
      <c r="AA55" s="99">
        <v>59988.98000000001</v>
      </c>
      <c r="AB55" s="99">
        <v>64776.529999999984</v>
      </c>
      <c r="AC55" s="99"/>
      <c r="AD55" s="99"/>
      <c r="AE55" s="99"/>
      <c r="AF55" s="99"/>
      <c r="AG55" s="99"/>
      <c r="AH55" s="99"/>
      <c r="AI55" s="99"/>
      <c r="AJ55" s="156"/>
      <c r="AK55" s="75">
        <f t="shared" si="271"/>
        <v>0</v>
      </c>
      <c r="AL55" s="75">
        <f t="shared" si="271"/>
        <v>0</v>
      </c>
      <c r="AM55" s="75">
        <f t="shared" si="271"/>
        <v>0</v>
      </c>
      <c r="AN55" s="75">
        <f t="shared" si="271"/>
        <v>0</v>
      </c>
      <c r="AO55" s="75">
        <f t="shared" si="271"/>
        <v>0</v>
      </c>
      <c r="AP55" s="74">
        <f t="shared" si="271"/>
        <v>0</v>
      </c>
      <c r="AQ55" s="74">
        <f t="shared" si="271"/>
        <v>0</v>
      </c>
      <c r="AR55" s="99">
        <f t="shared" si="271"/>
        <v>0</v>
      </c>
      <c r="AS55" s="99">
        <f t="shared" si="271"/>
        <v>0</v>
      </c>
      <c r="AT55" s="99">
        <f t="shared" si="271"/>
        <v>0</v>
      </c>
      <c r="AU55" s="277">
        <f t="shared" si="272"/>
        <v>0</v>
      </c>
      <c r="AV55" s="275">
        <f t="shared" si="273"/>
        <v>0</v>
      </c>
      <c r="AW55" s="275">
        <f t="shared" si="273"/>
        <v>-6443.9699999999866</v>
      </c>
      <c r="AX55" s="278">
        <f t="shared" si="273"/>
        <v>93314.640000000145</v>
      </c>
      <c r="AY55" s="275">
        <f t="shared" si="274"/>
        <v>151593.68</v>
      </c>
      <c r="AZ55" s="275">
        <f t="shared" si="275"/>
        <v>88477.219999999928</v>
      </c>
      <c r="BA55" s="275">
        <f t="shared" si="276"/>
        <v>64083.360000000001</v>
      </c>
      <c r="BB55" s="275">
        <f t="shared" si="277"/>
        <v>69299.119999999937</v>
      </c>
      <c r="BC55" s="275">
        <f t="shared" si="278"/>
        <v>67207.930000000037</v>
      </c>
      <c r="BD55" s="275">
        <f t="shared" si="279"/>
        <v>46227.129999999983</v>
      </c>
      <c r="BE55" s="275">
        <f t="shared" si="280"/>
        <v>67481.99000000002</v>
      </c>
      <c r="BF55" s="278">
        <f t="shared" si="281"/>
        <v>69484</v>
      </c>
    </row>
    <row r="56" spans="1:58" x14ac:dyDescent="0.25">
      <c r="A56" s="4"/>
      <c r="B56" s="36" t="s">
        <v>45</v>
      </c>
      <c r="C56" s="98"/>
      <c r="D56" s="75"/>
      <c r="E56" s="75"/>
      <c r="F56" s="75"/>
      <c r="G56" s="75"/>
      <c r="H56" s="75"/>
      <c r="I56" s="75"/>
      <c r="J56" s="75"/>
      <c r="K56" s="75"/>
      <c r="L56" s="75"/>
      <c r="M56" s="75"/>
      <c r="N56" s="100"/>
      <c r="O56" s="75">
        <v>242965.34</v>
      </c>
      <c r="P56" s="75">
        <v>116064.44999999998</v>
      </c>
      <c r="Q56" s="75">
        <v>33509.85</v>
      </c>
      <c r="R56" s="75">
        <v>45843.31</v>
      </c>
      <c r="S56" s="75">
        <v>55550.89</v>
      </c>
      <c r="T56" s="75">
        <v>49565.090000000004</v>
      </c>
      <c r="U56" s="75">
        <v>66282.22</v>
      </c>
      <c r="V56" s="99">
        <v>53517.11</v>
      </c>
      <c r="W56" s="99">
        <v>39243.589999999997</v>
      </c>
      <c r="X56" s="156">
        <v>53527</v>
      </c>
      <c r="Y56" s="260">
        <v>41898.57</v>
      </c>
      <c r="Z56" s="99">
        <v>6821.88</v>
      </c>
      <c r="AA56" s="99">
        <v>40204.18</v>
      </c>
      <c r="AB56" s="99">
        <v>39930.1</v>
      </c>
      <c r="AC56" s="99"/>
      <c r="AD56" s="99"/>
      <c r="AE56" s="99"/>
      <c r="AF56" s="99"/>
      <c r="AG56" s="99"/>
      <c r="AH56" s="99"/>
      <c r="AI56" s="99"/>
      <c r="AJ56" s="156"/>
      <c r="AK56" s="75">
        <f t="shared" si="271"/>
        <v>0</v>
      </c>
      <c r="AL56" s="75">
        <f t="shared" si="271"/>
        <v>0</v>
      </c>
      <c r="AM56" s="75">
        <f t="shared" si="271"/>
        <v>0</v>
      </c>
      <c r="AN56" s="75">
        <f t="shared" si="271"/>
        <v>0</v>
      </c>
      <c r="AO56" s="75">
        <f t="shared" si="271"/>
        <v>0</v>
      </c>
      <c r="AP56" s="74">
        <f t="shared" si="271"/>
        <v>0</v>
      </c>
      <c r="AQ56" s="74">
        <f t="shared" si="271"/>
        <v>0</v>
      </c>
      <c r="AR56" s="99">
        <f t="shared" si="271"/>
        <v>0</v>
      </c>
      <c r="AS56" s="99">
        <f t="shared" si="271"/>
        <v>0</v>
      </c>
      <c r="AT56" s="99">
        <f t="shared" si="271"/>
        <v>0</v>
      </c>
      <c r="AU56" s="277">
        <f t="shared" si="272"/>
        <v>0</v>
      </c>
      <c r="AV56" s="275">
        <f t="shared" si="273"/>
        <v>0</v>
      </c>
      <c r="AW56" s="275">
        <f t="shared" si="273"/>
        <v>202761.16</v>
      </c>
      <c r="AX56" s="278">
        <f t="shared" si="273"/>
        <v>76134.349999999977</v>
      </c>
      <c r="AY56" s="275">
        <f t="shared" si="274"/>
        <v>33509.85</v>
      </c>
      <c r="AZ56" s="275">
        <f t="shared" si="275"/>
        <v>45843.31</v>
      </c>
      <c r="BA56" s="275">
        <f t="shared" si="276"/>
        <v>55550.89</v>
      </c>
      <c r="BB56" s="275">
        <f t="shared" si="277"/>
        <v>49565.090000000004</v>
      </c>
      <c r="BC56" s="275">
        <f t="shared" si="278"/>
        <v>66282.22</v>
      </c>
      <c r="BD56" s="275">
        <f t="shared" si="279"/>
        <v>53517.11</v>
      </c>
      <c r="BE56" s="275">
        <f t="shared" si="280"/>
        <v>39243.589999999997</v>
      </c>
      <c r="BF56" s="278">
        <f t="shared" si="281"/>
        <v>53527</v>
      </c>
    </row>
    <row r="57" spans="1:58" x14ac:dyDescent="0.25">
      <c r="A57" s="4"/>
      <c r="B57" s="36" t="s">
        <v>46</v>
      </c>
      <c r="C57" s="98">
        <v>1097051</v>
      </c>
      <c r="D57" s="75">
        <v>1111337.5</v>
      </c>
      <c r="E57" s="75">
        <v>1083810.0499999996</v>
      </c>
      <c r="F57" s="75">
        <v>969845.93999999901</v>
      </c>
      <c r="G57" s="75">
        <v>753502.849999998</v>
      </c>
      <c r="H57" s="75">
        <v>585359.34999999928</v>
      </c>
      <c r="I57" s="75">
        <v>777601.46999999741</v>
      </c>
      <c r="J57" s="75">
        <v>837169.76999999781</v>
      </c>
      <c r="K57" s="75">
        <v>610975.04999999888</v>
      </c>
      <c r="L57" s="75">
        <v>573607.1</v>
      </c>
      <c r="M57" s="75">
        <v>574317.18999999994</v>
      </c>
      <c r="N57" s="100">
        <v>783144.61999999697</v>
      </c>
      <c r="O57" s="75">
        <f>SUM(O52:O56)</f>
        <v>1259685.5199999991</v>
      </c>
      <c r="P57" s="75">
        <f>SUM(P52:P56)</f>
        <v>1267751.7400000009</v>
      </c>
      <c r="Q57" s="75">
        <f>SUM(Q52:Q56)</f>
        <v>1207076.7400000012</v>
      </c>
      <c r="R57" s="75">
        <f>SUM(R52:R56)</f>
        <v>989776.69999999925</v>
      </c>
      <c r="S57" s="75">
        <f>SUM(S52:S56)</f>
        <v>908801.46000000078</v>
      </c>
      <c r="T57" s="75">
        <f>SUM(T52:T56)</f>
        <v>925719.52000000037</v>
      </c>
      <c r="U57" s="75">
        <f>SUM(U52:U56)</f>
        <v>1082182.3700000008</v>
      </c>
      <c r="V57" s="99">
        <f>SUM(V52:V56)</f>
        <v>1104081.8100000017</v>
      </c>
      <c r="W57" s="99">
        <v>955582.30000000016</v>
      </c>
      <c r="X57" s="156">
        <v>769206</v>
      </c>
      <c r="Y57" s="260">
        <v>746506.50999999989</v>
      </c>
      <c r="Z57" s="99">
        <v>949267.3399999995</v>
      </c>
      <c r="AA57" s="99">
        <v>1153822.6399999976</v>
      </c>
      <c r="AB57" s="99">
        <f>+AB52+AB53+AB54+AB55+AB56</f>
        <v>1251379.2300000018</v>
      </c>
      <c r="AC57" s="99"/>
      <c r="AD57" s="99"/>
      <c r="AE57" s="99"/>
      <c r="AF57" s="99"/>
      <c r="AG57" s="99"/>
      <c r="AH57" s="99"/>
      <c r="AI57" s="99"/>
      <c r="AJ57" s="156"/>
      <c r="AK57" s="75">
        <f>C57-O57</f>
        <v>-162634.51999999909</v>
      </c>
      <c r="AL57" s="75">
        <f t="shared" ref="AL57:AR57" si="282">IF(D57=0,0,D57-P57)</f>
        <v>-156414.24000000092</v>
      </c>
      <c r="AM57" s="75">
        <f t="shared" si="282"/>
        <v>-123266.69000000157</v>
      </c>
      <c r="AN57" s="75">
        <f t="shared" si="282"/>
        <v>-19930.760000000242</v>
      </c>
      <c r="AO57" s="75">
        <f t="shared" si="282"/>
        <v>-155298.61000000278</v>
      </c>
      <c r="AP57" s="74">
        <f t="shared" si="282"/>
        <v>-340360.17000000109</v>
      </c>
      <c r="AQ57" s="74">
        <f t="shared" si="282"/>
        <v>-304580.9000000034</v>
      </c>
      <c r="AR57" s="99">
        <f t="shared" si="282"/>
        <v>-266912.04000000388</v>
      </c>
      <c r="AS57" s="99">
        <f>IF(W57=0,0,K57-W57)</f>
        <v>-344607.25000000128</v>
      </c>
      <c r="AT57" s="99">
        <f>IF(X57=0,0,L57-X57)</f>
        <v>-195598.90000000002</v>
      </c>
      <c r="AU57" s="277">
        <f t="shared" ref="AU57:AX57" si="283">IF(Y57=0,0,M57-Y57)</f>
        <v>-172189.31999999995</v>
      </c>
      <c r="AV57" s="275">
        <f t="shared" si="283"/>
        <v>-166122.72000000253</v>
      </c>
      <c r="AW57" s="275">
        <f t="shared" si="283"/>
        <v>105862.88000000152</v>
      </c>
      <c r="AX57" s="278">
        <f t="shared" si="283"/>
        <v>16372.509999999078</v>
      </c>
      <c r="AY57" s="275">
        <f t="shared" ref="AY57" si="284">IF(AC57=0,0,Q57-AC57)</f>
        <v>0</v>
      </c>
      <c r="AZ57" s="275">
        <f t="shared" ref="AZ57" si="285">IF(AD57=0,0,R57-AD57)</f>
        <v>0</v>
      </c>
      <c r="BA57" s="275">
        <f t="shared" ref="BA57" si="286">IF(AE57=0,0,S57-AE57)</f>
        <v>0</v>
      </c>
      <c r="BB57" s="275">
        <f t="shared" ref="BB57" si="287">IF(AF57=0,0,T57-AF57)</f>
        <v>0</v>
      </c>
      <c r="BC57" s="275">
        <f t="shared" ref="BC57" si="288">IF(AG57=0,0,U57-AG57)</f>
        <v>0</v>
      </c>
      <c r="BD57" s="275">
        <f t="shared" ref="BD57" si="289">IF(AH57=0,0,V57-AH57)</f>
        <v>0</v>
      </c>
      <c r="BE57" s="275">
        <f t="shared" ref="BE57" si="290">IF(AI57=0,0,W57-AI57)</f>
        <v>0</v>
      </c>
      <c r="BF57" s="278">
        <f t="shared" ref="BF57" si="291">IF(AJ57=0,0,X57-AJ57)</f>
        <v>0</v>
      </c>
    </row>
    <row r="58" spans="1:58" x14ac:dyDescent="0.25">
      <c r="A58" s="4">
        <f>+A51+1</f>
        <v>8</v>
      </c>
      <c r="B58" s="43" t="s">
        <v>35</v>
      </c>
      <c r="C58" s="98"/>
      <c r="D58" s="75"/>
      <c r="E58" s="75"/>
      <c r="F58" s="75"/>
      <c r="G58" s="75"/>
      <c r="H58" s="75"/>
      <c r="I58" s="75"/>
      <c r="J58" s="75"/>
      <c r="K58" s="75"/>
      <c r="L58" s="75"/>
      <c r="M58" s="75"/>
      <c r="N58" s="100"/>
      <c r="O58" s="75"/>
      <c r="P58" s="75"/>
      <c r="Q58" s="75"/>
      <c r="R58" s="75"/>
      <c r="S58" s="75"/>
      <c r="T58" s="75"/>
      <c r="U58" s="75"/>
      <c r="V58" s="99"/>
      <c r="W58" s="99"/>
      <c r="X58" s="156"/>
      <c r="Y58" s="260"/>
      <c r="Z58" s="99"/>
      <c r="AA58" s="99"/>
      <c r="AB58" s="99"/>
      <c r="AC58" s="99"/>
      <c r="AD58" s="99"/>
      <c r="AE58" s="99"/>
      <c r="AF58" s="99"/>
      <c r="AG58" s="99"/>
      <c r="AH58" s="99"/>
      <c r="AI58" s="99"/>
      <c r="AJ58" s="156"/>
      <c r="AK58" s="75"/>
      <c r="AL58" s="75"/>
      <c r="AM58" s="75"/>
      <c r="AN58" s="75"/>
      <c r="AO58" s="75"/>
      <c r="AP58" s="74"/>
      <c r="AQ58" s="74"/>
      <c r="AR58" s="99"/>
      <c r="AS58" s="99"/>
      <c r="AT58" s="99"/>
      <c r="AU58" s="277"/>
      <c r="AV58" s="275"/>
      <c r="AW58" s="275"/>
      <c r="AX58" s="278"/>
      <c r="AY58" s="275"/>
      <c r="AZ58" s="275"/>
      <c r="BA58" s="275"/>
      <c r="BB58" s="275"/>
      <c r="BC58" s="275"/>
      <c r="BD58" s="275"/>
      <c r="BE58" s="275"/>
      <c r="BF58" s="278"/>
    </row>
    <row r="59" spans="1:58" x14ac:dyDescent="0.25">
      <c r="A59" s="4"/>
      <c r="B59" s="36" t="s">
        <v>41</v>
      </c>
      <c r="C59" s="98"/>
      <c r="D59" s="75"/>
      <c r="E59" s="75"/>
      <c r="F59" s="75"/>
      <c r="G59" s="75"/>
      <c r="H59" s="75"/>
      <c r="I59" s="75"/>
      <c r="J59" s="75"/>
      <c r="K59" s="75"/>
      <c r="L59" s="75"/>
      <c r="M59" s="75"/>
      <c r="N59" s="100"/>
      <c r="O59" s="75">
        <v>1894497.6100000024</v>
      </c>
      <c r="P59" s="75">
        <v>2011410.1000000041</v>
      </c>
      <c r="Q59" s="75">
        <v>2254412.0699999984</v>
      </c>
      <c r="R59" s="75">
        <v>2716174.1399999978</v>
      </c>
      <c r="S59" s="75">
        <v>2845405.160000002</v>
      </c>
      <c r="T59" s="75">
        <v>2912791.0800000038</v>
      </c>
      <c r="U59" s="75">
        <v>3081517.310000007</v>
      </c>
      <c r="V59" s="99">
        <v>3137054.4899999928</v>
      </c>
      <c r="W59" s="99">
        <v>3319091.0500000026</v>
      </c>
      <c r="X59" s="156">
        <v>3518622.7299999981</v>
      </c>
      <c r="Y59" s="260">
        <v>3411974.4199999976</v>
      </c>
      <c r="Z59" s="99">
        <v>3455080.0500000082</v>
      </c>
      <c r="AA59" s="99">
        <v>3410902</v>
      </c>
      <c r="AB59" s="99">
        <v>3585802.260000003</v>
      </c>
      <c r="AC59" s="99"/>
      <c r="AD59" s="99"/>
      <c r="AE59" s="99"/>
      <c r="AF59" s="99"/>
      <c r="AG59" s="99"/>
      <c r="AH59" s="99"/>
      <c r="AI59" s="99"/>
      <c r="AJ59" s="156"/>
      <c r="AK59" s="75">
        <f t="shared" ref="AK59:AT59" si="292">IF(C59=0,0,C59-O59)</f>
        <v>0</v>
      </c>
      <c r="AL59" s="75">
        <f t="shared" si="292"/>
        <v>0</v>
      </c>
      <c r="AM59" s="75">
        <f t="shared" si="292"/>
        <v>0</v>
      </c>
      <c r="AN59" s="75">
        <f t="shared" si="292"/>
        <v>0</v>
      </c>
      <c r="AO59" s="75">
        <f t="shared" si="292"/>
        <v>0</v>
      </c>
      <c r="AP59" s="74">
        <f t="shared" si="292"/>
        <v>0</v>
      </c>
      <c r="AQ59" s="74">
        <f t="shared" si="292"/>
        <v>0</v>
      </c>
      <c r="AR59" s="99">
        <f t="shared" si="292"/>
        <v>0</v>
      </c>
      <c r="AS59" s="99">
        <f t="shared" si="292"/>
        <v>0</v>
      </c>
      <c r="AT59" s="99">
        <f t="shared" si="292"/>
        <v>0</v>
      </c>
      <c r="AU59" s="277">
        <f t="shared" ref="AU59" si="293">IF(M59=0,0,M59-Y59)</f>
        <v>0</v>
      </c>
      <c r="AV59" s="275">
        <f t="shared" ref="AV59:AX59" si="294">IF(N59=0,0,N59-Z59)</f>
        <v>0</v>
      </c>
      <c r="AW59" s="275">
        <f t="shared" si="294"/>
        <v>-1516404.3899999976</v>
      </c>
      <c r="AX59" s="278">
        <f t="shared" si="294"/>
        <v>-1574392.159999999</v>
      </c>
      <c r="AY59" s="275">
        <f t="shared" ref="AY59" si="295">IF(Q59=0,0,Q59-AC59)</f>
        <v>2254412.0699999984</v>
      </c>
      <c r="AZ59" s="275">
        <f t="shared" ref="AZ59" si="296">IF(R59=0,0,R59-AD59)</f>
        <v>2716174.1399999978</v>
      </c>
      <c r="BA59" s="275">
        <f t="shared" ref="BA59" si="297">IF(S59=0,0,S59-AE59)</f>
        <v>2845405.160000002</v>
      </c>
      <c r="BB59" s="275">
        <f t="shared" ref="BB59" si="298">IF(T59=0,0,T59-AF59)</f>
        <v>2912791.0800000038</v>
      </c>
      <c r="BC59" s="275">
        <f t="shared" ref="BC59" si="299">IF(U59=0,0,U59-AG59)</f>
        <v>3081517.310000007</v>
      </c>
      <c r="BD59" s="275">
        <f t="shared" ref="BD59" si="300">IF(V59=0,0,V59-AH59)</f>
        <v>3137054.4899999928</v>
      </c>
      <c r="BE59" s="275">
        <f t="shared" ref="BE59" si="301">IF(W59=0,0,W59-AI59)</f>
        <v>3319091.0500000026</v>
      </c>
      <c r="BF59" s="278">
        <f t="shared" ref="BF59" si="302">IF(X59=0,0,X59-AJ59)</f>
        <v>3518622.7299999981</v>
      </c>
    </row>
    <row r="60" spans="1:58" x14ac:dyDescent="0.25">
      <c r="A60" s="4"/>
      <c r="B60" s="36" t="s">
        <v>42</v>
      </c>
      <c r="C60" s="98"/>
      <c r="D60" s="75"/>
      <c r="E60" s="75"/>
      <c r="F60" s="75"/>
      <c r="G60" s="75"/>
      <c r="H60" s="75"/>
      <c r="I60" s="75"/>
      <c r="J60" s="75"/>
      <c r="K60" s="75"/>
      <c r="L60" s="75"/>
      <c r="M60" s="75"/>
      <c r="N60" s="100"/>
      <c r="O60" s="75">
        <v>4250803.1999999974</v>
      </c>
      <c r="P60" s="75">
        <v>4543315.9200000018</v>
      </c>
      <c r="Q60" s="75">
        <v>4650847.1699999934</v>
      </c>
      <c r="R60" s="75">
        <v>4565666.660000002</v>
      </c>
      <c r="S60" s="75">
        <v>4617242.4200000037</v>
      </c>
      <c r="T60" s="75">
        <v>4739494.2000000048</v>
      </c>
      <c r="U60" s="75">
        <v>4822433.3299999991</v>
      </c>
      <c r="V60" s="99">
        <v>5165028.549999997</v>
      </c>
      <c r="W60" s="99">
        <v>5369614.9999999925</v>
      </c>
      <c r="X60" s="156">
        <v>5490768</v>
      </c>
      <c r="Y60" s="260">
        <v>5608557.6900000079</v>
      </c>
      <c r="Z60" s="99">
        <v>5691443</v>
      </c>
      <c r="AA60" s="99">
        <v>5805025</v>
      </c>
      <c r="AB60" s="99">
        <v>6060407.6999999993</v>
      </c>
      <c r="AC60" s="99"/>
      <c r="AD60" s="99"/>
      <c r="AE60" s="99"/>
      <c r="AF60" s="99"/>
      <c r="AG60" s="99"/>
      <c r="AH60" s="99"/>
      <c r="AI60" s="99"/>
      <c r="AJ60" s="156"/>
      <c r="AK60" s="75">
        <f t="shared" ref="AK60:AT60" si="303">IF(C60=0,0,C60-O60)</f>
        <v>0</v>
      </c>
      <c r="AL60" s="75">
        <f t="shared" si="303"/>
        <v>0</v>
      </c>
      <c r="AM60" s="75">
        <f t="shared" si="303"/>
        <v>0</v>
      </c>
      <c r="AN60" s="75">
        <f t="shared" si="303"/>
        <v>0</v>
      </c>
      <c r="AO60" s="75">
        <f t="shared" si="303"/>
        <v>0</v>
      </c>
      <c r="AP60" s="74">
        <f t="shared" si="303"/>
        <v>0</v>
      </c>
      <c r="AQ60" s="74">
        <f t="shared" si="303"/>
        <v>0</v>
      </c>
      <c r="AR60" s="99">
        <f t="shared" si="303"/>
        <v>0</v>
      </c>
      <c r="AS60" s="99">
        <f t="shared" si="303"/>
        <v>0</v>
      </c>
      <c r="AT60" s="99">
        <f t="shared" si="303"/>
        <v>0</v>
      </c>
      <c r="AU60" s="277">
        <f t="shared" ref="AU60" si="304">IF(M60=0,0,M60-Y60)</f>
        <v>0</v>
      </c>
      <c r="AV60" s="275">
        <f t="shared" ref="AV60:AX60" si="305">IF(N60=0,0,N60-Z60)</f>
        <v>0</v>
      </c>
      <c r="AW60" s="275">
        <f t="shared" si="305"/>
        <v>-1554221.8000000026</v>
      </c>
      <c r="AX60" s="278">
        <f t="shared" si="305"/>
        <v>-1517091.7799999975</v>
      </c>
      <c r="AY60" s="275">
        <f t="shared" ref="AY60" si="306">IF(Q60=0,0,Q60-AC60)</f>
        <v>4650847.1699999934</v>
      </c>
      <c r="AZ60" s="275">
        <f t="shared" ref="AZ60" si="307">IF(R60=0,0,R60-AD60)</f>
        <v>4565666.660000002</v>
      </c>
      <c r="BA60" s="275">
        <f t="shared" ref="BA60" si="308">IF(S60=0,0,S60-AE60)</f>
        <v>4617242.4200000037</v>
      </c>
      <c r="BB60" s="275">
        <f t="shared" ref="BB60" si="309">IF(T60=0,0,T60-AF60)</f>
        <v>4739494.2000000048</v>
      </c>
      <c r="BC60" s="275">
        <f t="shared" ref="BC60" si="310">IF(U60=0,0,U60-AG60)</f>
        <v>4822433.3299999991</v>
      </c>
      <c r="BD60" s="275">
        <f t="shared" ref="BD60" si="311">IF(V60=0,0,V60-AH60)</f>
        <v>5165028.549999997</v>
      </c>
      <c r="BE60" s="275">
        <f t="shared" ref="BE60" si="312">IF(W60=0,0,W60-AI60)</f>
        <v>5369614.9999999925</v>
      </c>
      <c r="BF60" s="278">
        <f t="shared" ref="BF60" si="313">IF(X60=0,0,X60-AJ60)</f>
        <v>5490768</v>
      </c>
    </row>
    <row r="61" spans="1:58" x14ac:dyDescent="0.25">
      <c r="A61" s="4"/>
      <c r="B61" s="36" t="s">
        <v>43</v>
      </c>
      <c r="C61" s="98"/>
      <c r="D61" s="75"/>
      <c r="E61" s="75"/>
      <c r="F61" s="75"/>
      <c r="G61" s="75"/>
      <c r="H61" s="75"/>
      <c r="I61" s="75"/>
      <c r="J61" s="75"/>
      <c r="K61" s="75"/>
      <c r="L61" s="75"/>
      <c r="M61" s="75"/>
      <c r="N61" s="100"/>
      <c r="O61" s="75">
        <v>47245.400000000016</v>
      </c>
      <c r="P61" s="75">
        <v>50538.909999999996</v>
      </c>
      <c r="Q61" s="75">
        <v>59415.500000000007</v>
      </c>
      <c r="R61" s="75">
        <v>68490.699999999983</v>
      </c>
      <c r="S61" s="75">
        <v>72013.669999999969</v>
      </c>
      <c r="T61" s="75">
        <v>58245.530000000021</v>
      </c>
      <c r="U61" s="75">
        <v>60738.320000000007</v>
      </c>
      <c r="V61" s="99">
        <v>58746.139999999948</v>
      </c>
      <c r="W61" s="99">
        <v>61169.869999999981</v>
      </c>
      <c r="X61" s="156">
        <v>58746.159999999982</v>
      </c>
      <c r="Y61" s="260">
        <v>55751.229999999989</v>
      </c>
      <c r="Z61" s="99">
        <v>57321.690000000017</v>
      </c>
      <c r="AA61" s="99">
        <v>53513.699999999975</v>
      </c>
      <c r="AB61" s="99">
        <v>56513.010000000009</v>
      </c>
      <c r="AC61" s="99"/>
      <c r="AD61" s="99"/>
      <c r="AE61" s="99"/>
      <c r="AF61" s="99"/>
      <c r="AG61" s="99"/>
      <c r="AH61" s="99"/>
      <c r="AI61" s="99"/>
      <c r="AJ61" s="156"/>
      <c r="AK61" s="75">
        <f t="shared" ref="AK61:AT63" si="314">IF(C61=0,0,C61-O61)</f>
        <v>0</v>
      </c>
      <c r="AL61" s="75">
        <f t="shared" si="314"/>
        <v>0</v>
      </c>
      <c r="AM61" s="75">
        <f t="shared" si="314"/>
        <v>0</v>
      </c>
      <c r="AN61" s="75">
        <f t="shared" si="314"/>
        <v>0</v>
      </c>
      <c r="AO61" s="75">
        <f t="shared" si="314"/>
        <v>0</v>
      </c>
      <c r="AP61" s="74">
        <f t="shared" si="314"/>
        <v>0</v>
      </c>
      <c r="AQ61" s="74">
        <f t="shared" si="314"/>
        <v>0</v>
      </c>
      <c r="AR61" s="99">
        <f t="shared" si="314"/>
        <v>0</v>
      </c>
      <c r="AS61" s="99">
        <f t="shared" si="314"/>
        <v>0</v>
      </c>
      <c r="AT61" s="99">
        <f t="shared" si="314"/>
        <v>0</v>
      </c>
      <c r="AU61" s="277">
        <f t="shared" ref="AU61:AU63" si="315">IF(M61=0,0,M61-Y61)</f>
        <v>0</v>
      </c>
      <c r="AV61" s="275">
        <f t="shared" ref="AV61:AX63" si="316">IF(N61=0,0,N61-Z61)</f>
        <v>0</v>
      </c>
      <c r="AW61" s="275">
        <f t="shared" si="316"/>
        <v>-6268.2999999999593</v>
      </c>
      <c r="AX61" s="278">
        <f t="shared" si="316"/>
        <v>-5974.1000000000131</v>
      </c>
      <c r="AY61" s="275">
        <f t="shared" ref="AY61:AY63" si="317">IF(Q61=0,0,Q61-AC61)</f>
        <v>59415.500000000007</v>
      </c>
      <c r="AZ61" s="275">
        <f t="shared" ref="AZ61:AZ63" si="318">IF(R61=0,0,R61-AD61)</f>
        <v>68490.699999999983</v>
      </c>
      <c r="BA61" s="275">
        <f t="shared" ref="BA61:BA63" si="319">IF(S61=0,0,S61-AE61)</f>
        <v>72013.669999999969</v>
      </c>
      <c r="BB61" s="275">
        <f t="shared" ref="BB61:BB63" si="320">IF(T61=0,0,T61-AF61)</f>
        <v>58245.530000000021</v>
      </c>
      <c r="BC61" s="275">
        <f t="shared" ref="BC61:BC63" si="321">IF(U61=0,0,U61-AG61)</f>
        <v>60738.320000000007</v>
      </c>
      <c r="BD61" s="275">
        <f t="shared" ref="BD61:BD63" si="322">IF(V61=0,0,V61-AH61)</f>
        <v>58746.139999999948</v>
      </c>
      <c r="BE61" s="275">
        <f t="shared" ref="BE61:BE63" si="323">IF(W61=0,0,W61-AI61)</f>
        <v>61169.869999999981</v>
      </c>
      <c r="BF61" s="278">
        <f t="shared" ref="BF61:BF63" si="324">IF(X61=0,0,X61-AJ61)</f>
        <v>58746.159999999982</v>
      </c>
    </row>
    <row r="62" spans="1:58" x14ac:dyDescent="0.25">
      <c r="A62" s="4"/>
      <c r="B62" s="36" t="s">
        <v>44</v>
      </c>
      <c r="C62" s="98"/>
      <c r="D62" s="75"/>
      <c r="E62" s="75"/>
      <c r="F62" s="75"/>
      <c r="G62" s="75"/>
      <c r="H62" s="75"/>
      <c r="I62" s="75"/>
      <c r="J62" s="75"/>
      <c r="K62" s="75"/>
      <c r="L62" s="75"/>
      <c r="M62" s="75"/>
      <c r="N62" s="100"/>
      <c r="O62" s="75">
        <v>109476.78000000001</v>
      </c>
      <c r="P62" s="75">
        <v>142448.74</v>
      </c>
      <c r="Q62" s="75">
        <v>202348.64999999997</v>
      </c>
      <c r="R62" s="75">
        <v>232934.13999999996</v>
      </c>
      <c r="S62" s="75">
        <v>250580.58999999988</v>
      </c>
      <c r="T62" s="75">
        <v>220281.94000000003</v>
      </c>
      <c r="U62" s="75">
        <v>198880.03000000003</v>
      </c>
      <c r="V62" s="99">
        <v>188080.0499999999</v>
      </c>
      <c r="W62" s="99">
        <v>202000.01999999996</v>
      </c>
      <c r="X62" s="156">
        <v>226625.32</v>
      </c>
      <c r="Y62" s="260">
        <v>222570.48999999993</v>
      </c>
      <c r="Z62" s="99">
        <v>228899.94999999998</v>
      </c>
      <c r="AA62" s="99">
        <v>226371.78999999995</v>
      </c>
      <c r="AB62" s="99">
        <v>219747.59999999986</v>
      </c>
      <c r="AC62" s="99"/>
      <c r="AD62" s="99"/>
      <c r="AE62" s="99"/>
      <c r="AF62" s="99"/>
      <c r="AG62" s="99"/>
      <c r="AH62" s="99"/>
      <c r="AI62" s="99"/>
      <c r="AJ62" s="156"/>
      <c r="AK62" s="75">
        <f t="shared" si="314"/>
        <v>0</v>
      </c>
      <c r="AL62" s="75">
        <f t="shared" si="314"/>
        <v>0</v>
      </c>
      <c r="AM62" s="75">
        <f t="shared" si="314"/>
        <v>0</v>
      </c>
      <c r="AN62" s="75">
        <f t="shared" si="314"/>
        <v>0</v>
      </c>
      <c r="AO62" s="75">
        <f t="shared" si="314"/>
        <v>0</v>
      </c>
      <c r="AP62" s="74">
        <f t="shared" si="314"/>
        <v>0</v>
      </c>
      <c r="AQ62" s="74">
        <f t="shared" si="314"/>
        <v>0</v>
      </c>
      <c r="AR62" s="99">
        <f t="shared" si="314"/>
        <v>0</v>
      </c>
      <c r="AS62" s="99">
        <f t="shared" si="314"/>
        <v>0</v>
      </c>
      <c r="AT62" s="99">
        <f t="shared" si="314"/>
        <v>0</v>
      </c>
      <c r="AU62" s="277">
        <f t="shared" si="315"/>
        <v>0</v>
      </c>
      <c r="AV62" s="275">
        <f t="shared" si="316"/>
        <v>0</v>
      </c>
      <c r="AW62" s="275">
        <f t="shared" si="316"/>
        <v>-116895.00999999994</v>
      </c>
      <c r="AX62" s="278">
        <f t="shared" si="316"/>
        <v>-77298.85999999987</v>
      </c>
      <c r="AY62" s="275">
        <f t="shared" si="317"/>
        <v>202348.64999999997</v>
      </c>
      <c r="AZ62" s="275">
        <f t="shared" si="318"/>
        <v>232934.13999999996</v>
      </c>
      <c r="BA62" s="275">
        <f t="shared" si="319"/>
        <v>250580.58999999988</v>
      </c>
      <c r="BB62" s="275">
        <f t="shared" si="320"/>
        <v>220281.94000000003</v>
      </c>
      <c r="BC62" s="275">
        <f t="shared" si="321"/>
        <v>198880.03000000003</v>
      </c>
      <c r="BD62" s="275">
        <f t="shared" si="322"/>
        <v>188080.0499999999</v>
      </c>
      <c r="BE62" s="275">
        <f t="shared" si="323"/>
        <v>202000.01999999996</v>
      </c>
      <c r="BF62" s="278">
        <f t="shared" si="324"/>
        <v>226625.32</v>
      </c>
    </row>
    <row r="63" spans="1:58" x14ac:dyDescent="0.25">
      <c r="A63" s="4"/>
      <c r="B63" s="36" t="s">
        <v>45</v>
      </c>
      <c r="C63" s="98"/>
      <c r="D63" s="75"/>
      <c r="E63" s="75"/>
      <c r="F63" s="75"/>
      <c r="G63" s="75"/>
      <c r="H63" s="75"/>
      <c r="I63" s="75"/>
      <c r="J63" s="75"/>
      <c r="K63" s="75"/>
      <c r="L63" s="75"/>
      <c r="M63" s="75"/>
      <c r="N63" s="100"/>
      <c r="O63" s="75">
        <v>23274.92</v>
      </c>
      <c r="P63" s="75">
        <v>17894.22</v>
      </c>
      <c r="Q63" s="75">
        <v>22902.77</v>
      </c>
      <c r="R63" s="75">
        <v>26531.040000000001</v>
      </c>
      <c r="S63" s="75">
        <v>1150.5899999999999</v>
      </c>
      <c r="T63" s="75">
        <v>44257.03</v>
      </c>
      <c r="U63" s="75">
        <v>5209.68</v>
      </c>
      <c r="V63" s="99">
        <v>5192.91</v>
      </c>
      <c r="W63" s="99">
        <v>0</v>
      </c>
      <c r="X63" s="156">
        <v>5192.91</v>
      </c>
      <c r="Y63" s="260">
        <v>26272.71</v>
      </c>
      <c r="Z63" s="99">
        <v>0</v>
      </c>
      <c r="AA63" s="99">
        <v>0</v>
      </c>
      <c r="AB63" s="99">
        <v>0</v>
      </c>
      <c r="AC63" s="99"/>
      <c r="AD63" s="99"/>
      <c r="AE63" s="99"/>
      <c r="AF63" s="99"/>
      <c r="AG63" s="99"/>
      <c r="AH63" s="99"/>
      <c r="AI63" s="99"/>
      <c r="AJ63" s="156"/>
      <c r="AK63" s="75">
        <f t="shared" si="314"/>
        <v>0</v>
      </c>
      <c r="AL63" s="75">
        <f t="shared" si="314"/>
        <v>0</v>
      </c>
      <c r="AM63" s="75">
        <f t="shared" si="314"/>
        <v>0</v>
      </c>
      <c r="AN63" s="75">
        <f t="shared" si="314"/>
        <v>0</v>
      </c>
      <c r="AO63" s="75">
        <f t="shared" si="314"/>
        <v>0</v>
      </c>
      <c r="AP63" s="74">
        <f t="shared" si="314"/>
        <v>0</v>
      </c>
      <c r="AQ63" s="74">
        <f t="shared" si="314"/>
        <v>0</v>
      </c>
      <c r="AR63" s="99">
        <f t="shared" si="314"/>
        <v>0</v>
      </c>
      <c r="AS63" s="99">
        <f t="shared" si="314"/>
        <v>0</v>
      </c>
      <c r="AT63" s="99">
        <f t="shared" si="314"/>
        <v>0</v>
      </c>
      <c r="AU63" s="277">
        <f t="shared" si="315"/>
        <v>0</v>
      </c>
      <c r="AV63" s="275">
        <f t="shared" si="316"/>
        <v>0</v>
      </c>
      <c r="AW63" s="275">
        <f t="shared" si="316"/>
        <v>23274.92</v>
      </c>
      <c r="AX63" s="278">
        <f t="shared" si="316"/>
        <v>17894.22</v>
      </c>
      <c r="AY63" s="275">
        <f t="shared" si="317"/>
        <v>22902.77</v>
      </c>
      <c r="AZ63" s="275">
        <f t="shared" si="318"/>
        <v>26531.040000000001</v>
      </c>
      <c r="BA63" s="275">
        <f t="shared" si="319"/>
        <v>1150.5899999999999</v>
      </c>
      <c r="BB63" s="275">
        <f t="shared" si="320"/>
        <v>44257.03</v>
      </c>
      <c r="BC63" s="275">
        <f t="shared" si="321"/>
        <v>5209.68</v>
      </c>
      <c r="BD63" s="275">
        <f t="shared" si="322"/>
        <v>5192.91</v>
      </c>
      <c r="BE63" s="275">
        <f t="shared" si="323"/>
        <v>0</v>
      </c>
      <c r="BF63" s="278">
        <f t="shared" si="324"/>
        <v>5192.91</v>
      </c>
    </row>
    <row r="64" spans="1:58" x14ac:dyDescent="0.25">
      <c r="A64" s="4"/>
      <c r="B64" s="36" t="s">
        <v>46</v>
      </c>
      <c r="C64" s="98">
        <v>6188564</v>
      </c>
      <c r="D64" s="75">
        <v>6481247.3799999999</v>
      </c>
      <c r="E64" s="75">
        <v>6665210.8800000008</v>
      </c>
      <c r="F64" s="75">
        <v>6963550.5000000214</v>
      </c>
      <c r="G64" s="75">
        <v>6958401.6799999829</v>
      </c>
      <c r="H64" s="75">
        <v>6920224.7499999935</v>
      </c>
      <c r="I64" s="75">
        <v>6675816.6699999971</v>
      </c>
      <c r="J64" s="75">
        <v>6490607.6999999918</v>
      </c>
      <c r="K64" s="75">
        <v>6585077.2500000205</v>
      </c>
      <c r="L64" s="75">
        <v>6516640.5499999709</v>
      </c>
      <c r="M64" s="75">
        <v>6314662.9300000034</v>
      </c>
      <c r="N64" s="100">
        <v>6154284.3200000115</v>
      </c>
      <c r="O64" s="75">
        <f>SUM(O59:O63)</f>
        <v>6325297.9100000001</v>
      </c>
      <c r="P64" s="75">
        <f>SUM(P59:P63)</f>
        <v>6765607.8900000062</v>
      </c>
      <c r="Q64" s="75">
        <f>SUM(Q59:Q63)</f>
        <v>7189926.1599999918</v>
      </c>
      <c r="R64" s="75">
        <f>SUM(R59:R63)</f>
        <v>7609796.6799999997</v>
      </c>
      <c r="S64" s="75">
        <f>SUM(S59:S63)</f>
        <v>7786392.4300000053</v>
      </c>
      <c r="T64" s="75">
        <f>SUM(T59:T63)</f>
        <v>7975069.7800000096</v>
      </c>
      <c r="U64" s="75">
        <f>SUM(U59:U63)</f>
        <v>8168778.6700000064</v>
      </c>
      <c r="V64" s="99">
        <f>SUM(V59:V63)</f>
        <v>8554102.1399999894</v>
      </c>
      <c r="W64" s="99">
        <v>8951875.9399999939</v>
      </c>
      <c r="X64" s="156">
        <v>9299955.3700000029</v>
      </c>
      <c r="Y64" s="260">
        <v>9325126.5400000066</v>
      </c>
      <c r="Z64" s="99">
        <v>9432745.0500000175</v>
      </c>
      <c r="AA64" s="99">
        <v>9495812.4399999976</v>
      </c>
      <c r="AB64" s="99">
        <f>+AB59+AB60+AB61+AB62+AB63</f>
        <v>9922470.5700000022</v>
      </c>
      <c r="AC64" s="99"/>
      <c r="AD64" s="99"/>
      <c r="AE64" s="99"/>
      <c r="AF64" s="99"/>
      <c r="AG64" s="99"/>
      <c r="AH64" s="99"/>
      <c r="AI64" s="99"/>
      <c r="AJ64" s="156"/>
      <c r="AK64" s="75">
        <f>C64-O64</f>
        <v>-136733.91000000015</v>
      </c>
      <c r="AL64" s="75">
        <f t="shared" ref="AL64:AR64" si="325">IF(D64=0,0,D64-P64)</f>
        <v>-284360.5100000063</v>
      </c>
      <c r="AM64" s="75">
        <f t="shared" si="325"/>
        <v>-524715.27999999095</v>
      </c>
      <c r="AN64" s="75">
        <f t="shared" si="325"/>
        <v>-646246.17999997828</v>
      </c>
      <c r="AO64" s="75">
        <f t="shared" si="325"/>
        <v>-827990.75000002235</v>
      </c>
      <c r="AP64" s="74">
        <f t="shared" si="325"/>
        <v>-1054845.0300000161</v>
      </c>
      <c r="AQ64" s="74">
        <f t="shared" si="325"/>
        <v>-1492962.0000000093</v>
      </c>
      <c r="AR64" s="99">
        <f t="shared" si="325"/>
        <v>-2063494.4399999976</v>
      </c>
      <c r="AS64" s="99">
        <f>IF(W64=0,0,K64-W64)</f>
        <v>-2366798.6899999734</v>
      </c>
      <c r="AT64" s="99">
        <f>IF(X64=0,0,L64-X64)</f>
        <v>-2783314.820000032</v>
      </c>
      <c r="AU64" s="277">
        <f t="shared" ref="AU64:AX64" si="326">IF(Y64=0,0,M64-Y64)</f>
        <v>-3010463.6100000031</v>
      </c>
      <c r="AV64" s="275">
        <f t="shared" si="326"/>
        <v>-3278460.730000006</v>
      </c>
      <c r="AW64" s="275">
        <f t="shared" si="326"/>
        <v>-3170514.5299999975</v>
      </c>
      <c r="AX64" s="278">
        <f t="shared" si="326"/>
        <v>-3156862.679999996</v>
      </c>
      <c r="AY64" s="275">
        <f t="shared" ref="AY64" si="327">IF(AC64=0,0,Q64-AC64)</f>
        <v>0</v>
      </c>
      <c r="AZ64" s="275">
        <f t="shared" ref="AZ64" si="328">IF(AD64=0,0,R64-AD64)</f>
        <v>0</v>
      </c>
      <c r="BA64" s="275">
        <f t="shared" ref="BA64" si="329">IF(AE64=0,0,S64-AE64)</f>
        <v>0</v>
      </c>
      <c r="BB64" s="275">
        <f t="shared" ref="BB64" si="330">IF(AF64=0,0,T64-AF64)</f>
        <v>0</v>
      </c>
      <c r="BC64" s="275">
        <f t="shared" ref="BC64" si="331">IF(AG64=0,0,U64-AG64)</f>
        <v>0</v>
      </c>
      <c r="BD64" s="275">
        <f t="shared" ref="BD64" si="332">IF(AH64=0,0,V64-AH64)</f>
        <v>0</v>
      </c>
      <c r="BE64" s="275">
        <f t="shared" ref="BE64" si="333">IF(AI64=0,0,W64-AI64)</f>
        <v>0</v>
      </c>
      <c r="BF64" s="278">
        <f t="shared" ref="BF64" si="334">IF(AJ64=0,0,X64-AJ64)</f>
        <v>0</v>
      </c>
    </row>
    <row r="65" spans="1:58" x14ac:dyDescent="0.25">
      <c r="A65" s="4">
        <f>+A58+1</f>
        <v>9</v>
      </c>
      <c r="B65" s="43" t="s">
        <v>47</v>
      </c>
      <c r="C65" s="98"/>
      <c r="D65" s="75"/>
      <c r="E65" s="75"/>
      <c r="F65" s="75"/>
      <c r="G65" s="75"/>
      <c r="H65" s="75"/>
      <c r="I65" s="75"/>
      <c r="J65" s="75"/>
      <c r="K65" s="75"/>
      <c r="L65" s="75"/>
      <c r="M65" s="75"/>
      <c r="N65" s="100"/>
      <c r="O65" s="75"/>
      <c r="P65" s="75"/>
      <c r="Q65" s="75"/>
      <c r="R65" s="75"/>
      <c r="S65" s="75"/>
      <c r="T65" s="75"/>
      <c r="U65" s="75"/>
      <c r="V65" s="99"/>
      <c r="W65" s="99"/>
      <c r="X65" s="156"/>
      <c r="Y65" s="260"/>
      <c r="Z65" s="99"/>
      <c r="AA65" s="99"/>
      <c r="AB65" s="99"/>
      <c r="AC65" s="99"/>
      <c r="AD65" s="99"/>
      <c r="AE65" s="99"/>
      <c r="AF65" s="99"/>
      <c r="AG65" s="99"/>
      <c r="AH65" s="99"/>
      <c r="AI65" s="99"/>
      <c r="AJ65" s="156"/>
      <c r="AK65" s="75"/>
      <c r="AL65" s="75"/>
      <c r="AM65" s="75"/>
      <c r="AN65" s="75"/>
      <c r="AO65" s="75"/>
      <c r="AP65" s="74"/>
      <c r="AQ65" s="74"/>
      <c r="AR65" s="99"/>
      <c r="AS65" s="99"/>
      <c r="AT65" s="99"/>
      <c r="AU65" s="277"/>
      <c r="AV65" s="275"/>
      <c r="AW65" s="275"/>
      <c r="AX65" s="278"/>
      <c r="AY65" s="275"/>
      <c r="AZ65" s="275"/>
      <c r="BA65" s="275"/>
      <c r="BB65" s="275"/>
      <c r="BC65" s="275"/>
      <c r="BD65" s="275"/>
      <c r="BE65" s="275"/>
      <c r="BF65" s="278"/>
    </row>
    <row r="66" spans="1:58" x14ac:dyDescent="0.25">
      <c r="A66" s="4"/>
      <c r="B66" s="36" t="s">
        <v>41</v>
      </c>
      <c r="C66" s="98"/>
      <c r="D66" s="75"/>
      <c r="E66" s="75"/>
      <c r="F66" s="75"/>
      <c r="G66" s="75"/>
      <c r="H66" s="75"/>
      <c r="I66" s="75"/>
      <c r="J66" s="75"/>
      <c r="K66" s="75"/>
      <c r="L66" s="75"/>
      <c r="M66" s="75"/>
      <c r="N66" s="100"/>
      <c r="O66" s="75">
        <v>3402156.5000000023</v>
      </c>
      <c r="P66" s="75">
        <f>+P45+P52+P59</f>
        <v>3549928.3900000062</v>
      </c>
      <c r="Q66" s="75">
        <v>3707707.7900000107</v>
      </c>
      <c r="R66" s="75">
        <v>4008849.51</v>
      </c>
      <c r="S66" s="75">
        <v>4113766.8000000003</v>
      </c>
      <c r="T66" s="75">
        <v>4412823.9400000004</v>
      </c>
      <c r="U66" s="75">
        <v>4711916.7400000077</v>
      </c>
      <c r="V66" s="99">
        <v>4569375.0799999926</v>
      </c>
      <c r="W66" s="99">
        <f>W45+W52+W59</f>
        <v>4403380.99</v>
      </c>
      <c r="X66" s="156">
        <f>X45+X52+X59</f>
        <v>4531683.7299999986</v>
      </c>
      <c r="Y66" s="260">
        <v>4634093.88</v>
      </c>
      <c r="Z66" s="99">
        <v>5039193.0100000082</v>
      </c>
      <c r="AA66" s="99">
        <v>5043107</v>
      </c>
      <c r="AB66" s="99">
        <v>5267375.5599999959</v>
      </c>
      <c r="AC66" s="99"/>
      <c r="AD66" s="99"/>
      <c r="AE66" s="99"/>
      <c r="AF66" s="99"/>
      <c r="AG66" s="99"/>
      <c r="AH66" s="99"/>
      <c r="AI66" s="99"/>
      <c r="AJ66" s="156"/>
      <c r="AK66" s="75">
        <f t="shared" ref="AK66:AT66" si="335">IF(C66=0,0,C66-O66)</f>
        <v>0</v>
      </c>
      <c r="AL66" s="74">
        <f t="shared" si="335"/>
        <v>0</v>
      </c>
      <c r="AM66" s="74">
        <f t="shared" si="335"/>
        <v>0</v>
      </c>
      <c r="AN66" s="74">
        <f t="shared" si="335"/>
        <v>0</v>
      </c>
      <c r="AO66" s="74">
        <f t="shared" si="335"/>
        <v>0</v>
      </c>
      <c r="AP66" s="74">
        <f t="shared" si="335"/>
        <v>0</v>
      </c>
      <c r="AQ66" s="74">
        <f t="shared" si="335"/>
        <v>0</v>
      </c>
      <c r="AR66" s="232">
        <f t="shared" si="335"/>
        <v>0</v>
      </c>
      <c r="AS66" s="232">
        <f t="shared" si="335"/>
        <v>0</v>
      </c>
      <c r="AT66" s="232">
        <f t="shared" si="335"/>
        <v>0</v>
      </c>
      <c r="AU66" s="277">
        <f t="shared" ref="AU66" si="336">IF(M66=0,0,M66-Y66)</f>
        <v>0</v>
      </c>
      <c r="AV66" s="275">
        <f t="shared" ref="AV66:AX66" si="337">IF(N66=0,0,N66-Z66)</f>
        <v>0</v>
      </c>
      <c r="AW66" s="275">
        <f t="shared" si="337"/>
        <v>-1640950.4999999977</v>
      </c>
      <c r="AX66" s="278">
        <f t="shared" si="337"/>
        <v>-1717447.1699999897</v>
      </c>
      <c r="AY66" s="275">
        <f t="shared" ref="AY66" si="338">IF(Q66=0,0,Q66-AC66)</f>
        <v>3707707.7900000107</v>
      </c>
      <c r="AZ66" s="275">
        <f t="shared" ref="AZ66" si="339">IF(R66=0,0,R66-AD66)</f>
        <v>4008849.51</v>
      </c>
      <c r="BA66" s="275">
        <f t="shared" ref="BA66" si="340">IF(S66=0,0,S66-AE66)</f>
        <v>4113766.8000000003</v>
      </c>
      <c r="BB66" s="275">
        <f t="shared" ref="BB66" si="341">IF(T66=0,0,T66-AF66)</f>
        <v>4412823.9400000004</v>
      </c>
      <c r="BC66" s="275">
        <f t="shared" ref="BC66" si="342">IF(U66=0,0,U66-AG66)</f>
        <v>4711916.7400000077</v>
      </c>
      <c r="BD66" s="275">
        <f t="shared" ref="BD66" si="343">IF(V66=0,0,V66-AH66)</f>
        <v>4569375.0799999926</v>
      </c>
      <c r="BE66" s="275">
        <f t="shared" ref="BE66" si="344">IF(W66=0,0,W66-AI66)</f>
        <v>4403380.99</v>
      </c>
      <c r="BF66" s="278">
        <f t="shared" ref="BF66" si="345">IF(X66=0,0,X66-AJ66)</f>
        <v>4531683.7299999986</v>
      </c>
    </row>
    <row r="67" spans="1:58" x14ac:dyDescent="0.25">
      <c r="A67" s="4"/>
      <c r="B67" s="36" t="s">
        <v>42</v>
      </c>
      <c r="C67" s="98"/>
      <c r="D67" s="75"/>
      <c r="E67" s="75"/>
      <c r="F67" s="75"/>
      <c r="G67" s="75"/>
      <c r="H67" s="75"/>
      <c r="I67" s="75"/>
      <c r="J67" s="75"/>
      <c r="K67" s="75"/>
      <c r="L67" s="75"/>
      <c r="M67" s="75"/>
      <c r="N67" s="100"/>
      <c r="O67" s="75">
        <v>5113832.4600000065</v>
      </c>
      <c r="P67" s="75">
        <f>+P46+P53+P60</f>
        <v>5376401.3300000019</v>
      </c>
      <c r="Q67" s="75">
        <v>5425848.2600000026</v>
      </c>
      <c r="R67" s="75">
        <v>5212859.830000001</v>
      </c>
      <c r="S67" s="75">
        <v>5240029.7500000037</v>
      </c>
      <c r="T67" s="75">
        <v>5424704.4900000058</v>
      </c>
      <c r="U67" s="75">
        <v>5550990.3800000008</v>
      </c>
      <c r="V67" s="99">
        <v>5910250.6499999976</v>
      </c>
      <c r="W67" s="99">
        <f>W46+W53+W60</f>
        <v>5977651.7599999923</v>
      </c>
      <c r="X67" s="156">
        <f>X46+X53+X60</f>
        <v>6034114</v>
      </c>
      <c r="Y67" s="260">
        <v>6256706.5700000077</v>
      </c>
      <c r="Z67" s="99">
        <v>6526912</v>
      </c>
      <c r="AA67" s="99">
        <v>6740144</v>
      </c>
      <c r="AB67" s="99">
        <v>7095044.5500000184</v>
      </c>
      <c r="AC67" s="99"/>
      <c r="AD67" s="99"/>
      <c r="AE67" s="99"/>
      <c r="AF67" s="99"/>
      <c r="AG67" s="99"/>
      <c r="AH67" s="99"/>
      <c r="AI67" s="99"/>
      <c r="AJ67" s="156"/>
      <c r="AK67" s="75">
        <f t="shared" ref="AK67:AT67" si="346">IF(C67=0,0,C67-O67)</f>
        <v>0</v>
      </c>
      <c r="AL67" s="74">
        <f t="shared" si="346"/>
        <v>0</v>
      </c>
      <c r="AM67" s="74">
        <f t="shared" si="346"/>
        <v>0</v>
      </c>
      <c r="AN67" s="74">
        <f t="shared" si="346"/>
        <v>0</v>
      </c>
      <c r="AO67" s="74">
        <f t="shared" si="346"/>
        <v>0</v>
      </c>
      <c r="AP67" s="74">
        <f t="shared" si="346"/>
        <v>0</v>
      </c>
      <c r="AQ67" s="74">
        <f t="shared" si="346"/>
        <v>0</v>
      </c>
      <c r="AR67" s="232">
        <f t="shared" si="346"/>
        <v>0</v>
      </c>
      <c r="AS67" s="232">
        <f t="shared" si="346"/>
        <v>0</v>
      </c>
      <c r="AT67" s="232">
        <f t="shared" si="346"/>
        <v>0</v>
      </c>
      <c r="AU67" s="277">
        <f t="shared" ref="AU67" si="347">IF(M67=0,0,M67-Y67)</f>
        <v>0</v>
      </c>
      <c r="AV67" s="275">
        <f t="shared" ref="AV67:AX67" si="348">IF(N67=0,0,N67-Z67)</f>
        <v>0</v>
      </c>
      <c r="AW67" s="275">
        <f t="shared" si="348"/>
        <v>-1626311.5399999935</v>
      </c>
      <c r="AX67" s="278">
        <f t="shared" si="348"/>
        <v>-1718643.2200000165</v>
      </c>
      <c r="AY67" s="275">
        <f t="shared" ref="AY67" si="349">IF(Q67=0,0,Q67-AC67)</f>
        <v>5425848.2600000026</v>
      </c>
      <c r="AZ67" s="275">
        <f t="shared" ref="AZ67" si="350">IF(R67=0,0,R67-AD67)</f>
        <v>5212859.830000001</v>
      </c>
      <c r="BA67" s="275">
        <f t="shared" ref="BA67" si="351">IF(S67=0,0,S67-AE67)</f>
        <v>5240029.7500000037</v>
      </c>
      <c r="BB67" s="275">
        <f t="shared" ref="BB67" si="352">IF(T67=0,0,T67-AF67)</f>
        <v>5424704.4900000058</v>
      </c>
      <c r="BC67" s="275">
        <f t="shared" ref="BC67" si="353">IF(U67=0,0,U67-AG67)</f>
        <v>5550990.3800000008</v>
      </c>
      <c r="BD67" s="275">
        <f t="shared" ref="BD67" si="354">IF(V67=0,0,V67-AH67)</f>
        <v>5910250.6499999976</v>
      </c>
      <c r="BE67" s="275">
        <f t="shared" ref="BE67" si="355">IF(W67=0,0,W67-AI67)</f>
        <v>5977651.7599999923</v>
      </c>
      <c r="BF67" s="278">
        <f t="shared" ref="BF67" si="356">IF(X67=0,0,X67-AJ67)</f>
        <v>6034114</v>
      </c>
    </row>
    <row r="68" spans="1:58" x14ac:dyDescent="0.25">
      <c r="A68" s="4"/>
      <c r="B68" s="36" t="s">
        <v>43</v>
      </c>
      <c r="C68" s="98"/>
      <c r="D68" s="75"/>
      <c r="E68" s="75"/>
      <c r="F68" s="75"/>
      <c r="G68" s="75"/>
      <c r="H68" s="75"/>
      <c r="I68" s="75"/>
      <c r="J68" s="75"/>
      <c r="K68" s="75"/>
      <c r="L68" s="75"/>
      <c r="M68" s="75"/>
      <c r="N68" s="100"/>
      <c r="O68" s="75">
        <v>90906.589999999967</v>
      </c>
      <c r="P68" s="75">
        <f>+P47+P54+P61</f>
        <v>105716.5</v>
      </c>
      <c r="Q68" s="75">
        <v>104218.14000000001</v>
      </c>
      <c r="R68" s="75">
        <v>106133.77999999998</v>
      </c>
      <c r="S68" s="75">
        <v>107512.40999999997</v>
      </c>
      <c r="T68" s="75">
        <v>98470.190000000031</v>
      </c>
      <c r="U68" s="75">
        <v>97684.800000000017</v>
      </c>
      <c r="V68" s="99">
        <v>92304.739999999962</v>
      </c>
      <c r="W68" s="99">
        <f>W47+W54+W61</f>
        <v>93289.179999999964</v>
      </c>
      <c r="X68" s="156">
        <f>X47+X54+X61</f>
        <v>88111.159999999974</v>
      </c>
      <c r="Y68" s="260">
        <v>91169.039999999979</v>
      </c>
      <c r="Z68" s="99">
        <v>100760.17</v>
      </c>
      <c r="AA68" s="99">
        <v>97253.73000000001</v>
      </c>
      <c r="AB68" s="99">
        <v>106432.84000000003</v>
      </c>
      <c r="AC68" s="99"/>
      <c r="AD68" s="99"/>
      <c r="AE68" s="99"/>
      <c r="AF68" s="99"/>
      <c r="AG68" s="99"/>
      <c r="AH68" s="99"/>
      <c r="AI68" s="99"/>
      <c r="AJ68" s="156"/>
      <c r="AK68" s="75">
        <f t="shared" ref="AK68:AT70" si="357">IF(C68=0,0,C68-O68)</f>
        <v>0</v>
      </c>
      <c r="AL68" s="74">
        <f t="shared" si="357"/>
        <v>0</v>
      </c>
      <c r="AM68" s="74">
        <f t="shared" si="357"/>
        <v>0</v>
      </c>
      <c r="AN68" s="74">
        <f t="shared" si="357"/>
        <v>0</v>
      </c>
      <c r="AO68" s="74">
        <f t="shared" si="357"/>
        <v>0</v>
      </c>
      <c r="AP68" s="74">
        <f t="shared" si="357"/>
        <v>0</v>
      </c>
      <c r="AQ68" s="74">
        <f t="shared" si="357"/>
        <v>0</v>
      </c>
      <c r="AR68" s="232">
        <f t="shared" si="357"/>
        <v>0</v>
      </c>
      <c r="AS68" s="232">
        <f t="shared" si="357"/>
        <v>0</v>
      </c>
      <c r="AT68" s="232">
        <f t="shared" si="357"/>
        <v>0</v>
      </c>
      <c r="AU68" s="277">
        <f t="shared" ref="AU68:AU70" si="358">IF(M68=0,0,M68-Y68)</f>
        <v>0</v>
      </c>
      <c r="AV68" s="275">
        <f t="shared" ref="AV68:AX70" si="359">IF(N68=0,0,N68-Z68)</f>
        <v>0</v>
      </c>
      <c r="AW68" s="275">
        <f t="shared" si="359"/>
        <v>-6347.1400000000431</v>
      </c>
      <c r="AX68" s="278">
        <f t="shared" si="359"/>
        <v>-716.34000000002561</v>
      </c>
      <c r="AY68" s="275">
        <f t="shared" ref="AY68:AY70" si="360">IF(Q68=0,0,Q68-AC68)</f>
        <v>104218.14000000001</v>
      </c>
      <c r="AZ68" s="275">
        <f t="shared" ref="AZ68:AZ70" si="361">IF(R68=0,0,R68-AD68)</f>
        <v>106133.77999999998</v>
      </c>
      <c r="BA68" s="275">
        <f t="shared" ref="BA68:BA70" si="362">IF(S68=0,0,S68-AE68)</f>
        <v>107512.40999999997</v>
      </c>
      <c r="BB68" s="275">
        <f t="shared" ref="BB68:BB70" si="363">IF(T68=0,0,T68-AF68)</f>
        <v>98470.190000000031</v>
      </c>
      <c r="BC68" s="275">
        <f t="shared" ref="BC68:BC70" si="364">IF(U68=0,0,U68-AG68)</f>
        <v>97684.800000000017</v>
      </c>
      <c r="BD68" s="275">
        <f t="shared" ref="BD68:BD70" si="365">IF(V68=0,0,V68-AH68)</f>
        <v>92304.739999999962</v>
      </c>
      <c r="BE68" s="275">
        <f t="shared" ref="BE68:BE70" si="366">IF(W68=0,0,W68-AI68)</f>
        <v>93289.179999999964</v>
      </c>
      <c r="BF68" s="278">
        <f t="shared" ref="BF68:BF70" si="367">IF(X68=0,0,X68-AJ68)</f>
        <v>88111.159999999974</v>
      </c>
    </row>
    <row r="69" spans="1:58" x14ac:dyDescent="0.25">
      <c r="A69" s="4"/>
      <c r="B69" s="36" t="s">
        <v>44</v>
      </c>
      <c r="C69" s="98"/>
      <c r="D69" s="75"/>
      <c r="E69" s="75"/>
      <c r="F69" s="75"/>
      <c r="G69" s="75"/>
      <c r="H69" s="75"/>
      <c r="I69" s="75"/>
      <c r="J69" s="75"/>
      <c r="K69" s="75"/>
      <c r="L69" s="75"/>
      <c r="M69" s="75"/>
      <c r="N69" s="100"/>
      <c r="O69" s="75">
        <v>427255.1</v>
      </c>
      <c r="P69" s="75">
        <f>+P48+P55+P62</f>
        <v>630345.20000000019</v>
      </c>
      <c r="Q69" s="75">
        <v>582013.73</v>
      </c>
      <c r="R69" s="75">
        <v>475810.86000000004</v>
      </c>
      <c r="S69" s="75">
        <v>471846.45000000007</v>
      </c>
      <c r="T69" s="75">
        <v>475203.09999999986</v>
      </c>
      <c r="U69" s="75">
        <v>445548.44000000012</v>
      </c>
      <c r="V69" s="99">
        <v>393613.92999999982</v>
      </c>
      <c r="W69" s="99">
        <f>W48+W55+W62</f>
        <v>426775.17999999993</v>
      </c>
      <c r="X69" s="156">
        <f>X48+X55+X62</f>
        <v>415085.32</v>
      </c>
      <c r="Y69" s="260">
        <v>428232.17999999993</v>
      </c>
      <c r="Z69" s="99">
        <v>477112.59000000008</v>
      </c>
      <c r="AA69" s="99">
        <v>471119.14999999991</v>
      </c>
      <c r="AB69" s="99">
        <v>469001.9600000002</v>
      </c>
      <c r="AC69" s="99"/>
      <c r="AD69" s="99"/>
      <c r="AE69" s="99"/>
      <c r="AF69" s="99"/>
      <c r="AG69" s="99"/>
      <c r="AH69" s="99"/>
      <c r="AI69" s="99"/>
      <c r="AJ69" s="156"/>
      <c r="AK69" s="75">
        <f t="shared" si="357"/>
        <v>0</v>
      </c>
      <c r="AL69" s="74">
        <f t="shared" si="357"/>
        <v>0</v>
      </c>
      <c r="AM69" s="74">
        <f t="shared" si="357"/>
        <v>0</v>
      </c>
      <c r="AN69" s="74">
        <f t="shared" si="357"/>
        <v>0</v>
      </c>
      <c r="AO69" s="74">
        <f t="shared" si="357"/>
        <v>0</v>
      </c>
      <c r="AP69" s="74">
        <f t="shared" si="357"/>
        <v>0</v>
      </c>
      <c r="AQ69" s="74">
        <f t="shared" si="357"/>
        <v>0</v>
      </c>
      <c r="AR69" s="232">
        <f t="shared" si="357"/>
        <v>0</v>
      </c>
      <c r="AS69" s="232">
        <f t="shared" si="357"/>
        <v>0</v>
      </c>
      <c r="AT69" s="232">
        <f t="shared" si="357"/>
        <v>0</v>
      </c>
      <c r="AU69" s="277">
        <f t="shared" si="358"/>
        <v>0</v>
      </c>
      <c r="AV69" s="275">
        <f t="shared" si="359"/>
        <v>0</v>
      </c>
      <c r="AW69" s="275">
        <f t="shared" si="359"/>
        <v>-43864.04999999993</v>
      </c>
      <c r="AX69" s="278">
        <f t="shared" si="359"/>
        <v>161343.24</v>
      </c>
      <c r="AY69" s="275">
        <f t="shared" si="360"/>
        <v>582013.73</v>
      </c>
      <c r="AZ69" s="275">
        <f t="shared" si="361"/>
        <v>475810.86000000004</v>
      </c>
      <c r="BA69" s="275">
        <f t="shared" si="362"/>
        <v>471846.45000000007</v>
      </c>
      <c r="BB69" s="275">
        <f t="shared" si="363"/>
        <v>475203.09999999986</v>
      </c>
      <c r="BC69" s="275">
        <f t="shared" si="364"/>
        <v>445548.44000000012</v>
      </c>
      <c r="BD69" s="275">
        <f t="shared" si="365"/>
        <v>393613.92999999982</v>
      </c>
      <c r="BE69" s="275">
        <f t="shared" si="366"/>
        <v>426775.17999999993</v>
      </c>
      <c r="BF69" s="278">
        <f t="shared" si="367"/>
        <v>415085.32</v>
      </c>
    </row>
    <row r="70" spans="1:58" x14ac:dyDescent="0.25">
      <c r="A70" s="4"/>
      <c r="B70" s="36" t="s">
        <v>45</v>
      </c>
      <c r="C70" s="98"/>
      <c r="D70" s="75"/>
      <c r="E70" s="75"/>
      <c r="F70" s="75"/>
      <c r="G70" s="75"/>
      <c r="H70" s="75"/>
      <c r="I70" s="75"/>
      <c r="J70" s="75"/>
      <c r="K70" s="75"/>
      <c r="L70" s="75"/>
      <c r="M70" s="75"/>
      <c r="N70" s="100"/>
      <c r="O70" s="75">
        <v>636287.04999999993</v>
      </c>
      <c r="P70" s="75">
        <f>+P49+P56+P63</f>
        <v>365119.29000000004</v>
      </c>
      <c r="Q70" s="75">
        <v>329862.24</v>
      </c>
      <c r="R70" s="75">
        <v>257074.4</v>
      </c>
      <c r="S70" s="75">
        <v>179411.80000000002</v>
      </c>
      <c r="T70" s="75">
        <v>381726.55000000005</v>
      </c>
      <c r="U70" s="75">
        <v>202955.98</v>
      </c>
      <c r="V70" s="99">
        <v>251297.72</v>
      </c>
      <c r="W70" s="99">
        <f>W49+W56+W63</f>
        <v>133559.46</v>
      </c>
      <c r="X70" s="156">
        <f>X49+X56+X63</f>
        <v>242365.91</v>
      </c>
      <c r="Y70" s="260">
        <v>206212.56</v>
      </c>
      <c r="Z70" s="99">
        <v>204645.78</v>
      </c>
      <c r="AA70" s="99">
        <v>200731.43000000002</v>
      </c>
      <c r="AB70" s="99">
        <v>173577.43</v>
      </c>
      <c r="AC70" s="99"/>
      <c r="AD70" s="99"/>
      <c r="AE70" s="99"/>
      <c r="AF70" s="99"/>
      <c r="AG70" s="99"/>
      <c r="AH70" s="99"/>
      <c r="AI70" s="99"/>
      <c r="AJ70" s="156"/>
      <c r="AK70" s="75">
        <f t="shared" si="357"/>
        <v>0</v>
      </c>
      <c r="AL70" s="74">
        <f t="shared" si="357"/>
        <v>0</v>
      </c>
      <c r="AM70" s="74">
        <f t="shared" si="357"/>
        <v>0</v>
      </c>
      <c r="AN70" s="74">
        <f t="shared" si="357"/>
        <v>0</v>
      </c>
      <c r="AO70" s="74">
        <f t="shared" si="357"/>
        <v>0</v>
      </c>
      <c r="AP70" s="74">
        <f t="shared" si="357"/>
        <v>0</v>
      </c>
      <c r="AQ70" s="74">
        <f t="shared" si="357"/>
        <v>0</v>
      </c>
      <c r="AR70" s="232">
        <f t="shared" si="357"/>
        <v>0</v>
      </c>
      <c r="AS70" s="232">
        <f t="shared" si="357"/>
        <v>0</v>
      </c>
      <c r="AT70" s="232">
        <f t="shared" si="357"/>
        <v>0</v>
      </c>
      <c r="AU70" s="277">
        <f t="shared" si="358"/>
        <v>0</v>
      </c>
      <c r="AV70" s="275">
        <f t="shared" si="359"/>
        <v>0</v>
      </c>
      <c r="AW70" s="275">
        <f t="shared" si="359"/>
        <v>435555.61999999988</v>
      </c>
      <c r="AX70" s="278">
        <f t="shared" si="359"/>
        <v>191541.86000000004</v>
      </c>
      <c r="AY70" s="275">
        <f t="shared" si="360"/>
        <v>329862.24</v>
      </c>
      <c r="AZ70" s="275">
        <f t="shared" si="361"/>
        <v>257074.4</v>
      </c>
      <c r="BA70" s="275">
        <f t="shared" si="362"/>
        <v>179411.80000000002</v>
      </c>
      <c r="BB70" s="275">
        <f t="shared" si="363"/>
        <v>381726.55000000005</v>
      </c>
      <c r="BC70" s="275">
        <f t="shared" si="364"/>
        <v>202955.98</v>
      </c>
      <c r="BD70" s="275">
        <f t="shared" si="365"/>
        <v>251297.72</v>
      </c>
      <c r="BE70" s="275">
        <f t="shared" si="366"/>
        <v>133559.46</v>
      </c>
      <c r="BF70" s="278">
        <f t="shared" si="367"/>
        <v>242365.91</v>
      </c>
    </row>
    <row r="71" spans="1:58" ht="15.75" thickBot="1" x14ac:dyDescent="0.3">
      <c r="A71" s="4"/>
      <c r="B71" s="38" t="s">
        <v>46</v>
      </c>
      <c r="C71" s="92">
        <f>+C64+C57+C50</f>
        <v>9360177</v>
      </c>
      <c r="D71" s="77">
        <f>+D64+D57+D50</f>
        <v>9367184.5199999996</v>
      </c>
      <c r="E71" s="77">
        <f>+E64+E57+E50</f>
        <v>9413614.3900000043</v>
      </c>
      <c r="F71" s="77">
        <f>+F64+F57+F50</f>
        <v>9292257.9700000193</v>
      </c>
      <c r="G71" s="77">
        <f>+G64+G57+G50</f>
        <v>8837551.9199999832</v>
      </c>
      <c r="H71" s="77">
        <f>+H64+H57+H50</f>
        <v>9118689.9199999906</v>
      </c>
      <c r="I71" s="77">
        <f>+I64+I57+I50</f>
        <v>9024645.1899999864</v>
      </c>
      <c r="J71" s="77">
        <f>+J64+J57+J50</f>
        <v>8484633.0499999896</v>
      </c>
      <c r="K71" s="77">
        <f>+K64+K57+K50</f>
        <v>8394490.9900000207</v>
      </c>
      <c r="L71" s="77">
        <f>+L64+L57+L50</f>
        <v>8208804.7899999712</v>
      </c>
      <c r="M71" s="77">
        <f>+M64+M57+M50</f>
        <v>8269801.310000007</v>
      </c>
      <c r="N71" s="144">
        <f>+N64+N57+N50</f>
        <v>8990583.5900000036</v>
      </c>
      <c r="O71" s="77">
        <f>SUM(O66:O70)</f>
        <v>9670437.7000000086</v>
      </c>
      <c r="P71" s="77">
        <f>SUM(P66:P70)</f>
        <v>10027510.710000008</v>
      </c>
      <c r="Q71" s="77">
        <f>SUM(Q66:Q70)</f>
        <v>10149650.160000015</v>
      </c>
      <c r="R71" s="77">
        <f>SUM(R66:R70)</f>
        <v>10060728.379999999</v>
      </c>
      <c r="S71" s="77">
        <f>SUM(S66:S70)</f>
        <v>10112567.210000005</v>
      </c>
      <c r="T71" s="77">
        <f>SUM(T66:T70)</f>
        <v>10792928.270000007</v>
      </c>
      <c r="U71" s="77">
        <f>SUM(U66:U70)</f>
        <v>11009096.340000009</v>
      </c>
      <c r="V71" s="143">
        <f>SUM(V66:V70)</f>
        <v>11216842.11999999</v>
      </c>
      <c r="W71" s="143">
        <f>W50+W57+W64</f>
        <v>11034656.569999991</v>
      </c>
      <c r="X71" s="157">
        <f>X50+X57+X64</f>
        <v>11311360.370000003</v>
      </c>
      <c r="Y71" s="143">
        <f>Y50+Y57+Y64</f>
        <v>11616414.23000001</v>
      </c>
      <c r="Z71" s="143">
        <v>12348623.410000017</v>
      </c>
      <c r="AA71" s="143">
        <v>12552355.149999993</v>
      </c>
      <c r="AB71" s="143">
        <f>+AB66+AB67+AB68+AB69+AB70</f>
        <v>13111432.340000015</v>
      </c>
      <c r="AC71" s="143"/>
      <c r="AD71" s="143"/>
      <c r="AE71" s="143"/>
      <c r="AF71" s="143"/>
      <c r="AG71" s="143"/>
      <c r="AH71" s="143"/>
      <c r="AI71" s="143"/>
      <c r="AJ71" s="157"/>
      <c r="AK71" s="77">
        <f>C71-O71</f>
        <v>-310260.70000000857</v>
      </c>
      <c r="AL71" s="180">
        <f t="shared" ref="AL71:AR71" si="368">IF(D71=0,0,D71-P71)</f>
        <v>-660326.19000000879</v>
      </c>
      <c r="AM71" s="180">
        <f t="shared" si="368"/>
        <v>-736035.77000001073</v>
      </c>
      <c r="AN71" s="180">
        <f t="shared" si="368"/>
        <v>-768470.40999997966</v>
      </c>
      <c r="AO71" s="180">
        <f t="shared" si="368"/>
        <v>-1275015.2900000215</v>
      </c>
      <c r="AP71" s="180">
        <f t="shared" si="368"/>
        <v>-1674238.3500000164</v>
      </c>
      <c r="AQ71" s="180">
        <f t="shared" si="368"/>
        <v>-1984451.1500000227</v>
      </c>
      <c r="AR71" s="233">
        <f t="shared" si="368"/>
        <v>-2732209.0700000003</v>
      </c>
      <c r="AS71" s="143">
        <f>IF(W71=0,0,K71-W71)</f>
        <v>-2640165.5799999703</v>
      </c>
      <c r="AT71" s="143">
        <f>IF(X71=0,0,L71-X71)</f>
        <v>-3102555.5800000317</v>
      </c>
      <c r="AU71" s="301">
        <f t="shared" ref="AU71:AX71" si="369">IF(Y71=0,0,M71-Y71)</f>
        <v>-3346612.9200000027</v>
      </c>
      <c r="AV71" s="321">
        <f t="shared" si="369"/>
        <v>-3358039.8200000133</v>
      </c>
      <c r="AW71" s="321">
        <f t="shared" si="369"/>
        <v>-2881917.4499999844</v>
      </c>
      <c r="AX71" s="302">
        <f t="shared" si="369"/>
        <v>-3083921.6300000064</v>
      </c>
      <c r="AY71" s="321">
        <f t="shared" ref="AY71" si="370">IF(AC71=0,0,Q71-AC71)</f>
        <v>0</v>
      </c>
      <c r="AZ71" s="321">
        <f t="shared" ref="AZ71" si="371">IF(AD71=0,0,R71-AD71)</f>
        <v>0</v>
      </c>
      <c r="BA71" s="321">
        <f t="shared" ref="BA71" si="372">IF(AE71=0,0,S71-AE71)</f>
        <v>0</v>
      </c>
      <c r="BB71" s="321">
        <f t="shared" ref="BB71" si="373">IF(AF71=0,0,T71-AF71)</f>
        <v>0</v>
      </c>
      <c r="BC71" s="321">
        <f t="shared" ref="BC71" si="374">IF(AG71=0,0,U71-AG71)</f>
        <v>0</v>
      </c>
      <c r="BD71" s="321">
        <f t="shared" ref="BD71" si="375">IF(AH71=0,0,V71-AH71)</f>
        <v>0</v>
      </c>
      <c r="BE71" s="321">
        <f t="shared" ref="BE71" si="376">IF(AI71=0,0,W71-AI71)</f>
        <v>0</v>
      </c>
      <c r="BF71" s="302">
        <f t="shared" ref="BF71" si="377">IF(AJ71=0,0,X71-AJ71)</f>
        <v>0</v>
      </c>
    </row>
    <row r="72" spans="1:58" x14ac:dyDescent="0.25">
      <c r="A72" s="4">
        <f>+A65+1</f>
        <v>10</v>
      </c>
      <c r="B72" s="42" t="s">
        <v>38</v>
      </c>
      <c r="C72" s="139"/>
      <c r="D72" s="64"/>
      <c r="E72" s="64"/>
      <c r="F72" s="64"/>
      <c r="G72" s="64"/>
      <c r="H72" s="64"/>
      <c r="I72" s="64"/>
      <c r="J72" s="64"/>
      <c r="K72" s="64"/>
      <c r="L72" s="64"/>
      <c r="M72" s="64"/>
      <c r="N72" s="149"/>
      <c r="O72" s="64"/>
      <c r="P72" s="64"/>
      <c r="Q72" s="64"/>
      <c r="R72" s="64"/>
      <c r="S72" s="64"/>
      <c r="T72" s="64"/>
      <c r="U72" s="64"/>
      <c r="V72" s="215"/>
      <c r="W72" s="215"/>
      <c r="X72" s="158"/>
      <c r="Y72" s="257"/>
      <c r="Z72" s="215"/>
      <c r="AA72" s="215"/>
      <c r="AB72" s="215"/>
      <c r="AC72" s="215"/>
      <c r="AD72" s="215"/>
      <c r="AE72" s="215"/>
      <c r="AF72" s="215"/>
      <c r="AG72" s="215"/>
      <c r="AH72" s="215"/>
      <c r="AI72" s="215"/>
      <c r="AJ72" s="158"/>
      <c r="AK72" s="64"/>
      <c r="AL72" s="64"/>
      <c r="AM72" s="64"/>
      <c r="AN72" s="64"/>
      <c r="AO72" s="64"/>
      <c r="AP72" s="64"/>
      <c r="AQ72" s="64"/>
      <c r="AR72" s="215"/>
      <c r="AS72" s="215"/>
      <c r="AT72" s="212"/>
      <c r="AU72" s="303"/>
      <c r="AV72" s="322"/>
      <c r="AW72" s="322"/>
      <c r="AX72" s="304"/>
      <c r="AY72" s="322"/>
      <c r="AZ72" s="322"/>
      <c r="BA72" s="322"/>
      <c r="BB72" s="322"/>
      <c r="BC72" s="322"/>
      <c r="BD72" s="322"/>
      <c r="BE72" s="322"/>
      <c r="BF72" s="304"/>
    </row>
    <row r="73" spans="1:58" x14ac:dyDescent="0.25">
      <c r="A73" s="4"/>
      <c r="B73" s="36" t="s">
        <v>41</v>
      </c>
      <c r="C73" s="140">
        <f>10797376+877093</f>
        <v>11674469</v>
      </c>
      <c r="D73" s="78">
        <v>10203920</v>
      </c>
      <c r="E73" s="78">
        <v>9200976</v>
      </c>
      <c r="F73" s="78">
        <v>8930068</v>
      </c>
      <c r="G73" s="78">
        <v>13793226</v>
      </c>
      <c r="H73" s="78">
        <v>13842771</v>
      </c>
      <c r="I73" s="78">
        <v>9992375</v>
      </c>
      <c r="J73" s="78">
        <v>10005120</v>
      </c>
      <c r="K73" s="78">
        <v>10014771</v>
      </c>
      <c r="L73" s="78">
        <v>12928308</v>
      </c>
      <c r="M73" s="78">
        <v>14055584</v>
      </c>
      <c r="N73" s="159">
        <v>12589834</v>
      </c>
      <c r="O73" s="78">
        <v>11735910</v>
      </c>
      <c r="P73" s="78">
        <v>10468465</v>
      </c>
      <c r="Q73" s="78">
        <v>9796086</v>
      </c>
      <c r="R73" s="78">
        <v>12196051</v>
      </c>
      <c r="S73" s="78">
        <v>15347535</v>
      </c>
      <c r="T73" s="78">
        <v>15833261</v>
      </c>
      <c r="U73" s="78">
        <v>12435197</v>
      </c>
      <c r="V73" s="184">
        <v>9118795</v>
      </c>
      <c r="W73" s="184">
        <v>10357136</v>
      </c>
      <c r="X73" s="159">
        <v>13725638</v>
      </c>
      <c r="Y73" s="262">
        <v>14187165</v>
      </c>
      <c r="Z73" s="184">
        <v>13907828</v>
      </c>
      <c r="AA73" s="184">
        <v>13226885</v>
      </c>
      <c r="AB73" s="331">
        <v>9535429</v>
      </c>
      <c r="AC73" s="184"/>
      <c r="AD73" s="184"/>
      <c r="AE73" s="184"/>
      <c r="AF73" s="184"/>
      <c r="AG73" s="184"/>
      <c r="AH73" s="184"/>
      <c r="AI73" s="184"/>
      <c r="AJ73" s="159"/>
      <c r="AK73" s="75">
        <f t="shared" ref="AK73:AL77" si="378">C73-O73</f>
        <v>-61441</v>
      </c>
      <c r="AL73" s="78">
        <f t="shared" si="378"/>
        <v>-264545</v>
      </c>
      <c r="AM73" s="78">
        <f t="shared" ref="AM73:AT77" si="379">IF(Q73=0,0,E73-Q73)</f>
        <v>-595110</v>
      </c>
      <c r="AN73" s="78">
        <f t="shared" si="379"/>
        <v>-3265983</v>
      </c>
      <c r="AO73" s="78">
        <f t="shared" si="379"/>
        <v>-1554309</v>
      </c>
      <c r="AP73" s="78">
        <f t="shared" si="379"/>
        <v>-1990490</v>
      </c>
      <c r="AQ73" s="78">
        <f t="shared" si="379"/>
        <v>-2442822</v>
      </c>
      <c r="AR73" s="184">
        <f t="shared" si="379"/>
        <v>886325</v>
      </c>
      <c r="AS73" s="184">
        <f t="shared" si="379"/>
        <v>-342365</v>
      </c>
      <c r="AT73" s="213">
        <f t="shared" si="379"/>
        <v>-797330</v>
      </c>
      <c r="AU73" s="289">
        <f t="shared" ref="AU73:AU77" si="380">IF(Y73=0,0,M73-Y73)</f>
        <v>-131581</v>
      </c>
      <c r="AV73" s="224">
        <f t="shared" ref="AV73:AX77" si="381">IF(Z73=0,0,N73-Z73)</f>
        <v>-1317994</v>
      </c>
      <c r="AW73" s="224">
        <f t="shared" si="381"/>
        <v>-1490975</v>
      </c>
      <c r="AX73" s="290">
        <f t="shared" si="381"/>
        <v>933036</v>
      </c>
      <c r="AY73" s="224">
        <f t="shared" ref="AY73:AY77" si="382">IF(AC73=0,0,Q73-AC73)</f>
        <v>0</v>
      </c>
      <c r="AZ73" s="224">
        <f t="shared" ref="AZ73:AZ77" si="383">IF(AD73=0,0,R73-AD73)</f>
        <v>0</v>
      </c>
      <c r="BA73" s="224">
        <f t="shared" ref="BA73:BA77" si="384">IF(AE73=0,0,S73-AE73)</f>
        <v>0</v>
      </c>
      <c r="BB73" s="224">
        <f t="shared" ref="BB73:BB77" si="385">IF(AF73=0,0,T73-AF73)</f>
        <v>0</v>
      </c>
      <c r="BC73" s="224">
        <f t="shared" ref="BC73:BC77" si="386">IF(AG73=0,0,U73-AG73)</f>
        <v>0</v>
      </c>
      <c r="BD73" s="224">
        <f t="shared" ref="BD73:BD77" si="387">IF(AH73=0,0,V73-AH73)</f>
        <v>0</v>
      </c>
      <c r="BE73" s="224">
        <f t="shared" ref="BE73:BE77" si="388">IF(AI73=0,0,W73-AI73)</f>
        <v>0</v>
      </c>
      <c r="BF73" s="290">
        <f t="shared" ref="BF73:BF77" si="389">IF(AJ73=0,0,X73-AJ73)</f>
        <v>0</v>
      </c>
    </row>
    <row r="74" spans="1:58" x14ac:dyDescent="0.25">
      <c r="A74" s="4"/>
      <c r="B74" s="36" t="s">
        <v>42</v>
      </c>
      <c r="C74" s="140">
        <f>2620545+209110</f>
        <v>2829655</v>
      </c>
      <c r="D74" s="78">
        <v>2343709</v>
      </c>
      <c r="E74" s="78">
        <v>2035574</v>
      </c>
      <c r="F74" s="78">
        <v>1719141</v>
      </c>
      <c r="G74" s="78">
        <v>2279556</v>
      </c>
      <c r="H74" s="78">
        <v>2376605</v>
      </c>
      <c r="I74" s="78">
        <v>1792545</v>
      </c>
      <c r="J74" s="78">
        <v>1729554</v>
      </c>
      <c r="K74" s="78">
        <v>1701823</v>
      </c>
      <c r="L74" s="78">
        <v>2279469</v>
      </c>
      <c r="M74" s="78">
        <v>2618349</v>
      </c>
      <c r="N74" s="159">
        <v>2476588</v>
      </c>
      <c r="O74" s="78">
        <v>2466377</v>
      </c>
      <c r="P74" s="78">
        <v>2113018</v>
      </c>
      <c r="Q74" s="78">
        <v>1918861</v>
      </c>
      <c r="R74" s="78">
        <v>2001050</v>
      </c>
      <c r="S74" s="78">
        <v>2363354</v>
      </c>
      <c r="T74" s="78">
        <v>2719045</v>
      </c>
      <c r="U74" s="78">
        <v>2220434</v>
      </c>
      <c r="V74" s="184">
        <v>1637387</v>
      </c>
      <c r="W74" s="184">
        <v>1924345</v>
      </c>
      <c r="X74" s="159">
        <v>2459244</v>
      </c>
      <c r="Y74" s="262">
        <v>2681753</v>
      </c>
      <c r="Z74" s="184">
        <v>2834340</v>
      </c>
      <c r="AA74" s="184">
        <v>2961050</v>
      </c>
      <c r="AB74" s="331">
        <v>2176683</v>
      </c>
      <c r="AC74" s="184"/>
      <c r="AD74" s="184"/>
      <c r="AE74" s="184"/>
      <c r="AF74" s="184"/>
      <c r="AG74" s="184"/>
      <c r="AH74" s="184"/>
      <c r="AI74" s="184"/>
      <c r="AJ74" s="159"/>
      <c r="AK74" s="75">
        <f t="shared" si="378"/>
        <v>363278</v>
      </c>
      <c r="AL74" s="78">
        <f t="shared" si="378"/>
        <v>230691</v>
      </c>
      <c r="AM74" s="78">
        <f t="shared" si="379"/>
        <v>116713</v>
      </c>
      <c r="AN74" s="78">
        <f t="shared" si="379"/>
        <v>-281909</v>
      </c>
      <c r="AO74" s="78">
        <f t="shared" si="379"/>
        <v>-83798</v>
      </c>
      <c r="AP74" s="78">
        <f t="shared" si="379"/>
        <v>-342440</v>
      </c>
      <c r="AQ74" s="78">
        <f t="shared" si="379"/>
        <v>-427889</v>
      </c>
      <c r="AR74" s="184">
        <f t="shared" si="379"/>
        <v>92167</v>
      </c>
      <c r="AS74" s="184">
        <f t="shared" si="379"/>
        <v>-222522</v>
      </c>
      <c r="AT74" s="213">
        <f t="shared" si="379"/>
        <v>-179775</v>
      </c>
      <c r="AU74" s="289">
        <f t="shared" si="380"/>
        <v>-63404</v>
      </c>
      <c r="AV74" s="224">
        <f t="shared" si="381"/>
        <v>-357752</v>
      </c>
      <c r="AW74" s="224">
        <f t="shared" si="381"/>
        <v>-494673</v>
      </c>
      <c r="AX74" s="290">
        <f t="shared" si="381"/>
        <v>-63665</v>
      </c>
      <c r="AY74" s="224">
        <f t="shared" si="382"/>
        <v>0</v>
      </c>
      <c r="AZ74" s="224">
        <f t="shared" si="383"/>
        <v>0</v>
      </c>
      <c r="BA74" s="224">
        <f t="shared" si="384"/>
        <v>0</v>
      </c>
      <c r="BB74" s="224">
        <f t="shared" si="385"/>
        <v>0</v>
      </c>
      <c r="BC74" s="224">
        <f t="shared" si="386"/>
        <v>0</v>
      </c>
      <c r="BD74" s="224">
        <f t="shared" si="387"/>
        <v>0</v>
      </c>
      <c r="BE74" s="224">
        <f t="shared" si="388"/>
        <v>0</v>
      </c>
      <c r="BF74" s="290">
        <f t="shared" si="389"/>
        <v>0</v>
      </c>
    </row>
    <row r="75" spans="1:58" x14ac:dyDescent="0.25">
      <c r="A75" s="4"/>
      <c r="B75" s="36" t="s">
        <v>43</v>
      </c>
      <c r="C75" s="140">
        <f>576793+28796+71682</f>
        <v>677271</v>
      </c>
      <c r="D75" s="78">
        <v>592871</v>
      </c>
      <c r="E75" s="78">
        <v>509715</v>
      </c>
      <c r="F75" s="78">
        <v>468706</v>
      </c>
      <c r="G75" s="78">
        <v>501193</v>
      </c>
      <c r="H75" s="78">
        <v>497397</v>
      </c>
      <c r="I75" s="78">
        <v>409573</v>
      </c>
      <c r="J75" s="78">
        <v>472597</v>
      </c>
      <c r="K75" s="78">
        <v>456537</v>
      </c>
      <c r="L75" s="78">
        <v>598130</v>
      </c>
      <c r="M75" s="78">
        <v>637160</v>
      </c>
      <c r="N75" s="159">
        <v>641813</v>
      </c>
      <c r="O75" s="78">
        <v>597503</v>
      </c>
      <c r="P75" s="78">
        <v>472300</v>
      </c>
      <c r="Q75" s="78">
        <v>436678</v>
      </c>
      <c r="R75" s="78">
        <v>463515</v>
      </c>
      <c r="S75" s="78">
        <v>494872</v>
      </c>
      <c r="T75" s="78">
        <v>502596</v>
      </c>
      <c r="U75" s="78">
        <v>483133</v>
      </c>
      <c r="V75" s="184">
        <v>399677</v>
      </c>
      <c r="W75" s="184">
        <v>457194</v>
      </c>
      <c r="X75" s="159">
        <v>575111</v>
      </c>
      <c r="Y75" s="262">
        <v>632449</v>
      </c>
      <c r="Z75" s="184">
        <v>681486</v>
      </c>
      <c r="AA75" s="184">
        <v>711917</v>
      </c>
      <c r="AB75" s="331">
        <v>528271</v>
      </c>
      <c r="AC75" s="184"/>
      <c r="AD75" s="184"/>
      <c r="AE75" s="184"/>
      <c r="AF75" s="184"/>
      <c r="AG75" s="184"/>
      <c r="AH75" s="184"/>
      <c r="AI75" s="184"/>
      <c r="AJ75" s="159"/>
      <c r="AK75" s="75">
        <f t="shared" si="378"/>
        <v>79768</v>
      </c>
      <c r="AL75" s="78">
        <f t="shared" si="378"/>
        <v>120571</v>
      </c>
      <c r="AM75" s="78">
        <f t="shared" si="379"/>
        <v>73037</v>
      </c>
      <c r="AN75" s="78">
        <f t="shared" si="379"/>
        <v>5191</v>
      </c>
      <c r="AO75" s="78">
        <f t="shared" si="379"/>
        <v>6321</v>
      </c>
      <c r="AP75" s="78">
        <f t="shared" si="379"/>
        <v>-5199</v>
      </c>
      <c r="AQ75" s="78">
        <f t="shared" si="379"/>
        <v>-73560</v>
      </c>
      <c r="AR75" s="184">
        <f t="shared" si="379"/>
        <v>72920</v>
      </c>
      <c r="AS75" s="184">
        <f t="shared" si="379"/>
        <v>-657</v>
      </c>
      <c r="AT75" s="213">
        <f t="shared" si="379"/>
        <v>23019</v>
      </c>
      <c r="AU75" s="289">
        <f t="shared" si="380"/>
        <v>4711</v>
      </c>
      <c r="AV75" s="224">
        <f t="shared" si="381"/>
        <v>-39673</v>
      </c>
      <c r="AW75" s="224">
        <f t="shared" si="381"/>
        <v>-114414</v>
      </c>
      <c r="AX75" s="290">
        <f t="shared" si="381"/>
        <v>-55971</v>
      </c>
      <c r="AY75" s="224">
        <f t="shared" si="382"/>
        <v>0</v>
      </c>
      <c r="AZ75" s="224">
        <f t="shared" si="383"/>
        <v>0</v>
      </c>
      <c r="BA75" s="224">
        <f t="shared" si="384"/>
        <v>0</v>
      </c>
      <c r="BB75" s="224">
        <f t="shared" si="385"/>
        <v>0</v>
      </c>
      <c r="BC75" s="224">
        <f t="shared" si="386"/>
        <v>0</v>
      </c>
      <c r="BD75" s="224">
        <f t="shared" si="387"/>
        <v>0</v>
      </c>
      <c r="BE75" s="224">
        <f t="shared" si="388"/>
        <v>0</v>
      </c>
      <c r="BF75" s="290">
        <f t="shared" si="389"/>
        <v>0</v>
      </c>
    </row>
    <row r="76" spans="1:58" x14ac:dyDescent="0.25">
      <c r="A76" s="4"/>
      <c r="B76" s="36" t="s">
        <v>44</v>
      </c>
      <c r="C76" s="140">
        <v>7473121</v>
      </c>
      <c r="D76" s="78">
        <v>7090153</v>
      </c>
      <c r="E76" s="78">
        <v>6923041</v>
      </c>
      <c r="F76" s="78">
        <v>6708639</v>
      </c>
      <c r="G76" s="78">
        <v>8453193</v>
      </c>
      <c r="H76" s="78">
        <v>8730329</v>
      </c>
      <c r="I76" s="78">
        <v>7022703</v>
      </c>
      <c r="J76" s="78">
        <v>7412013</v>
      </c>
      <c r="K76" s="78">
        <v>6749740</v>
      </c>
      <c r="L76" s="78">
        <v>7363156</v>
      </c>
      <c r="M76" s="78">
        <v>7959242</v>
      </c>
      <c r="N76" s="159">
        <v>7564353</v>
      </c>
      <c r="O76" s="78">
        <v>7854299</v>
      </c>
      <c r="P76" s="78">
        <v>5909003</v>
      </c>
      <c r="Q76" s="78">
        <v>5418970</v>
      </c>
      <c r="R76" s="78">
        <v>6560460</v>
      </c>
      <c r="S76" s="78">
        <v>7835406</v>
      </c>
      <c r="T76" s="78">
        <v>8008215</v>
      </c>
      <c r="U76" s="78">
        <v>7932896</v>
      </c>
      <c r="V76" s="184">
        <v>6338009</v>
      </c>
      <c r="W76" s="184">
        <v>6709673</v>
      </c>
      <c r="X76" s="159">
        <v>7341512</v>
      </c>
      <c r="Y76" s="262">
        <v>7016805</v>
      </c>
      <c r="Z76" s="184">
        <v>7378939</v>
      </c>
      <c r="AA76" s="184">
        <v>7625805</v>
      </c>
      <c r="AB76" s="331">
        <v>6193232</v>
      </c>
      <c r="AC76" s="184"/>
      <c r="AD76" s="184"/>
      <c r="AE76" s="184"/>
      <c r="AF76" s="184"/>
      <c r="AG76" s="184"/>
      <c r="AH76" s="184"/>
      <c r="AI76" s="184"/>
      <c r="AJ76" s="159"/>
      <c r="AK76" s="75">
        <f t="shared" si="378"/>
        <v>-381178</v>
      </c>
      <c r="AL76" s="78">
        <f t="shared" si="378"/>
        <v>1181150</v>
      </c>
      <c r="AM76" s="78">
        <f t="shared" si="379"/>
        <v>1504071</v>
      </c>
      <c r="AN76" s="78">
        <f t="shared" si="379"/>
        <v>148179</v>
      </c>
      <c r="AO76" s="78">
        <f t="shared" si="379"/>
        <v>617787</v>
      </c>
      <c r="AP76" s="78">
        <f t="shared" si="379"/>
        <v>722114</v>
      </c>
      <c r="AQ76" s="78">
        <f t="shared" si="379"/>
        <v>-910193</v>
      </c>
      <c r="AR76" s="184">
        <f t="shared" si="379"/>
        <v>1074004</v>
      </c>
      <c r="AS76" s="184">
        <f t="shared" si="379"/>
        <v>40067</v>
      </c>
      <c r="AT76" s="213">
        <f t="shared" si="379"/>
        <v>21644</v>
      </c>
      <c r="AU76" s="289">
        <f t="shared" si="380"/>
        <v>942437</v>
      </c>
      <c r="AV76" s="224">
        <f t="shared" si="381"/>
        <v>185414</v>
      </c>
      <c r="AW76" s="224">
        <f t="shared" si="381"/>
        <v>228494</v>
      </c>
      <c r="AX76" s="290">
        <f t="shared" si="381"/>
        <v>-284229</v>
      </c>
      <c r="AY76" s="224">
        <f t="shared" si="382"/>
        <v>0</v>
      </c>
      <c r="AZ76" s="224">
        <f t="shared" si="383"/>
        <v>0</v>
      </c>
      <c r="BA76" s="224">
        <f t="shared" si="384"/>
        <v>0</v>
      </c>
      <c r="BB76" s="224">
        <f t="shared" si="385"/>
        <v>0</v>
      </c>
      <c r="BC76" s="224">
        <f t="shared" si="386"/>
        <v>0</v>
      </c>
      <c r="BD76" s="224">
        <f t="shared" si="387"/>
        <v>0</v>
      </c>
      <c r="BE76" s="224">
        <f t="shared" si="388"/>
        <v>0</v>
      </c>
      <c r="BF76" s="290">
        <f t="shared" si="389"/>
        <v>0</v>
      </c>
    </row>
    <row r="77" spans="1:58" x14ac:dyDescent="0.25">
      <c r="A77" s="4"/>
      <c r="B77" s="36" t="s">
        <v>45</v>
      </c>
      <c r="C77" s="140">
        <v>14562615</v>
      </c>
      <c r="D77" s="78">
        <v>13359766</v>
      </c>
      <c r="E77" s="78">
        <v>13954774</v>
      </c>
      <c r="F77" s="78">
        <v>14266898</v>
      </c>
      <c r="G77" s="78">
        <v>15556724</v>
      </c>
      <c r="H77" s="78">
        <v>15363016</v>
      </c>
      <c r="I77" s="78">
        <v>13837898</v>
      </c>
      <c r="J77" s="78">
        <v>15098523</v>
      </c>
      <c r="K77" s="78">
        <v>14041653</v>
      </c>
      <c r="L77" s="78">
        <v>14602721</v>
      </c>
      <c r="M77" s="78">
        <v>14075387</v>
      </c>
      <c r="N77" s="159">
        <v>15555828</v>
      </c>
      <c r="O77" s="78">
        <v>14811476</v>
      </c>
      <c r="P77" s="78">
        <v>10970320</v>
      </c>
      <c r="Q77" s="78">
        <v>12227419</v>
      </c>
      <c r="R77" s="78">
        <v>13631070</v>
      </c>
      <c r="S77" s="78">
        <v>15269594</v>
      </c>
      <c r="T77" s="78">
        <v>13871534</v>
      </c>
      <c r="U77" s="78">
        <v>14783331</v>
      </c>
      <c r="V77" s="184">
        <v>13482310</v>
      </c>
      <c r="W77" s="184">
        <v>14579456</v>
      </c>
      <c r="X77" s="159">
        <v>14042938</v>
      </c>
      <c r="Y77" s="262">
        <v>13999212</v>
      </c>
      <c r="Z77" s="184">
        <v>15145789</v>
      </c>
      <c r="AA77" s="184">
        <v>14898450</v>
      </c>
      <c r="AB77" s="331">
        <v>13706945</v>
      </c>
      <c r="AC77" s="184"/>
      <c r="AD77" s="184"/>
      <c r="AE77" s="184"/>
      <c r="AF77" s="184"/>
      <c r="AG77" s="184"/>
      <c r="AH77" s="184"/>
      <c r="AI77" s="184"/>
      <c r="AJ77" s="159"/>
      <c r="AK77" s="75">
        <f t="shared" si="378"/>
        <v>-248861</v>
      </c>
      <c r="AL77" s="78">
        <f t="shared" si="378"/>
        <v>2389446</v>
      </c>
      <c r="AM77" s="78">
        <f t="shared" si="379"/>
        <v>1727355</v>
      </c>
      <c r="AN77" s="78">
        <f t="shared" si="379"/>
        <v>635828</v>
      </c>
      <c r="AO77" s="78">
        <f t="shared" si="379"/>
        <v>287130</v>
      </c>
      <c r="AP77" s="78">
        <f t="shared" si="379"/>
        <v>1491482</v>
      </c>
      <c r="AQ77" s="78">
        <f t="shared" si="379"/>
        <v>-945433</v>
      </c>
      <c r="AR77" s="184">
        <f t="shared" si="379"/>
        <v>1616213</v>
      </c>
      <c r="AS77" s="184">
        <f t="shared" si="379"/>
        <v>-537803</v>
      </c>
      <c r="AT77" s="213">
        <f t="shared" si="379"/>
        <v>559783</v>
      </c>
      <c r="AU77" s="289">
        <f t="shared" si="380"/>
        <v>76175</v>
      </c>
      <c r="AV77" s="224">
        <f t="shared" si="381"/>
        <v>410039</v>
      </c>
      <c r="AW77" s="224">
        <f t="shared" si="381"/>
        <v>-86974</v>
      </c>
      <c r="AX77" s="290">
        <f t="shared" si="381"/>
        <v>-2736625</v>
      </c>
      <c r="AY77" s="224">
        <f t="shared" si="382"/>
        <v>0</v>
      </c>
      <c r="AZ77" s="224">
        <f t="shared" si="383"/>
        <v>0</v>
      </c>
      <c r="BA77" s="224">
        <f t="shared" si="384"/>
        <v>0</v>
      </c>
      <c r="BB77" s="224">
        <f t="shared" si="385"/>
        <v>0</v>
      </c>
      <c r="BC77" s="224">
        <f t="shared" si="386"/>
        <v>0</v>
      </c>
      <c r="BD77" s="224">
        <f t="shared" si="387"/>
        <v>0</v>
      </c>
      <c r="BE77" s="224">
        <f t="shared" si="388"/>
        <v>0</v>
      </c>
      <c r="BF77" s="290">
        <f t="shared" si="389"/>
        <v>0</v>
      </c>
    </row>
    <row r="78" spans="1:58" x14ac:dyDescent="0.25">
      <c r="A78" s="4"/>
      <c r="B78" s="36" t="s">
        <v>46</v>
      </c>
      <c r="C78" s="140">
        <f t="shared" ref="C78:V78" si="390">SUM(C73:C77)</f>
        <v>37217131</v>
      </c>
      <c r="D78" s="78">
        <f t="shared" si="390"/>
        <v>33590419</v>
      </c>
      <c r="E78" s="78">
        <f t="shared" si="390"/>
        <v>32624080</v>
      </c>
      <c r="F78" s="78">
        <f t="shared" si="390"/>
        <v>32093452</v>
      </c>
      <c r="G78" s="78">
        <f t="shared" si="390"/>
        <v>40583892</v>
      </c>
      <c r="H78" s="78">
        <f t="shared" si="390"/>
        <v>40810118</v>
      </c>
      <c r="I78" s="78">
        <f t="shared" si="390"/>
        <v>33055094</v>
      </c>
      <c r="J78" s="78">
        <f t="shared" si="390"/>
        <v>34717807</v>
      </c>
      <c r="K78" s="78">
        <f t="shared" si="390"/>
        <v>32964524</v>
      </c>
      <c r="L78" s="78">
        <f t="shared" si="390"/>
        <v>37771784</v>
      </c>
      <c r="M78" s="78">
        <f t="shared" si="390"/>
        <v>39345722</v>
      </c>
      <c r="N78" s="159">
        <f t="shared" si="390"/>
        <v>38828416</v>
      </c>
      <c r="O78" s="78">
        <f t="shared" si="390"/>
        <v>37465565</v>
      </c>
      <c r="P78" s="184">
        <f t="shared" si="390"/>
        <v>29933106</v>
      </c>
      <c r="Q78" s="184">
        <f t="shared" si="390"/>
        <v>29798014</v>
      </c>
      <c r="R78" s="78">
        <f t="shared" si="390"/>
        <v>34852146</v>
      </c>
      <c r="S78" s="78">
        <f t="shared" si="390"/>
        <v>41310761</v>
      </c>
      <c r="T78" s="78">
        <f t="shared" si="390"/>
        <v>40934651</v>
      </c>
      <c r="U78" s="78">
        <f t="shared" si="390"/>
        <v>37854991</v>
      </c>
      <c r="V78" s="184">
        <f t="shared" si="390"/>
        <v>30976178</v>
      </c>
      <c r="W78" s="184">
        <v>34027804</v>
      </c>
      <c r="X78" s="159">
        <v>38144443</v>
      </c>
      <c r="Y78" s="262">
        <v>38517384</v>
      </c>
      <c r="Z78" s="184">
        <v>39948382</v>
      </c>
      <c r="AA78" s="184">
        <v>39424107</v>
      </c>
      <c r="AB78" s="331">
        <f>SUM(AB73:AB77)</f>
        <v>32140560</v>
      </c>
      <c r="AC78" s="184"/>
      <c r="AD78" s="184"/>
      <c r="AE78" s="184"/>
      <c r="AF78" s="184"/>
      <c r="AG78" s="184"/>
      <c r="AH78" s="184"/>
      <c r="AI78" s="184"/>
      <c r="AJ78" s="159"/>
      <c r="AK78" s="78">
        <f t="shared" ref="AK78:AT78" si="391">SUM(AK73:AK77)</f>
        <v>-248434</v>
      </c>
      <c r="AL78" s="78">
        <f t="shared" si="391"/>
        <v>3657313</v>
      </c>
      <c r="AM78" s="78">
        <f t="shared" si="391"/>
        <v>2826066</v>
      </c>
      <c r="AN78" s="78">
        <f t="shared" si="391"/>
        <v>-2758694</v>
      </c>
      <c r="AO78" s="78">
        <f t="shared" si="391"/>
        <v>-726869</v>
      </c>
      <c r="AP78" s="78">
        <f t="shared" si="391"/>
        <v>-124533</v>
      </c>
      <c r="AQ78" s="78">
        <f t="shared" si="391"/>
        <v>-4799897</v>
      </c>
      <c r="AR78" s="184">
        <f t="shared" si="391"/>
        <v>3741629</v>
      </c>
      <c r="AS78" s="184">
        <f t="shared" si="391"/>
        <v>-1063280</v>
      </c>
      <c r="AT78" s="213">
        <f t="shared" si="391"/>
        <v>-372659</v>
      </c>
      <c r="AU78" s="289">
        <f t="shared" ref="AU78:AV78" si="392">SUM(AU73:AU77)</f>
        <v>828338</v>
      </c>
      <c r="AV78" s="224">
        <f t="shared" si="392"/>
        <v>-1119966</v>
      </c>
      <c r="AW78" s="224">
        <f t="shared" ref="AW78:AX78" si="393">SUM(AW73:AW77)</f>
        <v>-1958542</v>
      </c>
      <c r="AX78" s="290">
        <f t="shared" si="393"/>
        <v>-2207454</v>
      </c>
      <c r="AY78" s="224">
        <f t="shared" ref="AY78:BF78" si="394">SUM(AY73:AY77)</f>
        <v>0</v>
      </c>
      <c r="AZ78" s="224">
        <f t="shared" si="394"/>
        <v>0</v>
      </c>
      <c r="BA78" s="224">
        <f t="shared" si="394"/>
        <v>0</v>
      </c>
      <c r="BB78" s="224">
        <f t="shared" si="394"/>
        <v>0</v>
      </c>
      <c r="BC78" s="224">
        <f t="shared" si="394"/>
        <v>0</v>
      </c>
      <c r="BD78" s="224">
        <f t="shared" si="394"/>
        <v>0</v>
      </c>
      <c r="BE78" s="224">
        <f t="shared" si="394"/>
        <v>0</v>
      </c>
      <c r="BF78" s="290">
        <f t="shared" si="394"/>
        <v>0</v>
      </c>
    </row>
    <row r="79" spans="1:58" x14ac:dyDescent="0.25">
      <c r="A79" s="4">
        <f>+A72+1</f>
        <v>11</v>
      </c>
      <c r="B79" s="43" t="s">
        <v>39</v>
      </c>
      <c r="C79" s="141"/>
      <c r="D79" s="79"/>
      <c r="E79" s="79"/>
      <c r="F79" s="79"/>
      <c r="G79" s="79"/>
      <c r="H79" s="79"/>
      <c r="I79" s="79"/>
      <c r="J79" s="79"/>
      <c r="K79" s="79"/>
      <c r="L79" s="79"/>
      <c r="M79" s="79"/>
      <c r="N79" s="160"/>
      <c r="O79" s="79"/>
      <c r="P79" s="185"/>
      <c r="Q79" s="185"/>
      <c r="R79" s="79"/>
      <c r="S79" s="79"/>
      <c r="T79" s="79"/>
      <c r="U79" s="79"/>
      <c r="V79" s="185"/>
      <c r="W79" s="185"/>
      <c r="X79" s="160"/>
      <c r="Y79" s="263"/>
      <c r="Z79" s="185"/>
      <c r="AA79" s="185"/>
      <c r="AB79" s="332"/>
      <c r="AC79" s="185"/>
      <c r="AD79" s="185"/>
      <c r="AE79" s="185"/>
      <c r="AF79" s="185"/>
      <c r="AG79" s="185"/>
      <c r="AH79" s="185"/>
      <c r="AI79" s="185"/>
      <c r="AJ79" s="160"/>
      <c r="AK79" s="79"/>
      <c r="AL79" s="79"/>
      <c r="AM79" s="79"/>
      <c r="AN79" s="79"/>
      <c r="AO79" s="79"/>
      <c r="AP79" s="79"/>
      <c r="AQ79" s="79"/>
      <c r="AR79" s="185"/>
      <c r="AS79" s="185"/>
      <c r="AT79" s="285"/>
      <c r="AU79" s="272"/>
      <c r="AV79" s="250"/>
      <c r="AW79" s="250"/>
      <c r="AX79" s="273"/>
      <c r="AY79" s="250"/>
      <c r="AZ79" s="250"/>
      <c r="BA79" s="250"/>
      <c r="BB79" s="250"/>
      <c r="BC79" s="250"/>
      <c r="BD79" s="250"/>
      <c r="BE79" s="250"/>
      <c r="BF79" s="273"/>
    </row>
    <row r="80" spans="1:58" x14ac:dyDescent="0.25">
      <c r="A80" s="4"/>
      <c r="B80" s="36" t="s">
        <v>41</v>
      </c>
      <c r="C80" s="89">
        <v>2768662.77</v>
      </c>
      <c r="D80" s="83">
        <v>2439116.3899999992</v>
      </c>
      <c r="E80" s="83">
        <v>2216993.1799999997</v>
      </c>
      <c r="F80" s="83">
        <v>2069045.0099999998</v>
      </c>
      <c r="G80" s="83">
        <v>2982048.2699999996</v>
      </c>
      <c r="H80" s="83">
        <v>3055327.91</v>
      </c>
      <c r="I80" s="83">
        <v>2248751.7799999998</v>
      </c>
      <c r="J80" s="83">
        <v>2235862.8222000003</v>
      </c>
      <c r="K80" s="83">
        <v>2239521.8000000003</v>
      </c>
      <c r="L80" s="83">
        <v>2954095.2599999993</v>
      </c>
      <c r="M80" s="83">
        <v>3359525.8399999994</v>
      </c>
      <c r="N80" s="161">
        <v>3053884.9800000004</v>
      </c>
      <c r="O80" s="83">
        <v>2837676.7299999995</v>
      </c>
      <c r="P80" s="90">
        <v>2555846.7700000009</v>
      </c>
      <c r="Q80" s="90">
        <v>2406749.7199999997</v>
      </c>
      <c r="R80" s="90">
        <v>2817315.2500000135</v>
      </c>
      <c r="S80" s="90">
        <v>3441840.5800000131</v>
      </c>
      <c r="T80" s="90">
        <v>3552874.8600000134</v>
      </c>
      <c r="U80" s="90">
        <v>2835016.1200000127</v>
      </c>
      <c r="V80" s="90">
        <v>2108301.6700000134</v>
      </c>
      <c r="W80" s="90">
        <v>2369790.0200000135</v>
      </c>
      <c r="X80" s="161">
        <v>3182264.6400000132</v>
      </c>
      <c r="Y80" s="264">
        <v>3563876.2400000133</v>
      </c>
      <c r="Z80" s="90">
        <v>3594656.5200000131</v>
      </c>
      <c r="AA80" s="90">
        <v>3409406.2700000126</v>
      </c>
      <c r="AB80" s="333">
        <v>2499543.5900000129</v>
      </c>
      <c r="AC80" s="90"/>
      <c r="AD80" s="90"/>
      <c r="AE80" s="90"/>
      <c r="AF80" s="90"/>
      <c r="AG80" s="90"/>
      <c r="AH80" s="90"/>
      <c r="AI80" s="90"/>
      <c r="AJ80" s="161"/>
      <c r="AK80" s="75">
        <f t="shared" ref="AK80:AL84" si="395">C80-O80</f>
        <v>-69013.959999999497</v>
      </c>
      <c r="AL80" s="75">
        <f t="shared" si="395"/>
        <v>-116730.38000000175</v>
      </c>
      <c r="AM80" s="75">
        <f t="shared" ref="AM80:AT84" si="396">IF(Q80=0,0,E80-Q80)</f>
        <v>-189756.54000000004</v>
      </c>
      <c r="AN80" s="75">
        <f t="shared" si="396"/>
        <v>-748270.24000001373</v>
      </c>
      <c r="AO80" s="75">
        <f t="shared" si="396"/>
        <v>-459792.31000001356</v>
      </c>
      <c r="AP80" s="75">
        <f t="shared" si="396"/>
        <v>-497546.95000001322</v>
      </c>
      <c r="AQ80" s="75">
        <f t="shared" si="396"/>
        <v>-586264.34000001289</v>
      </c>
      <c r="AR80" s="90">
        <f t="shared" si="396"/>
        <v>127561.15219998686</v>
      </c>
      <c r="AS80" s="90">
        <f t="shared" si="396"/>
        <v>-130268.22000001324</v>
      </c>
      <c r="AT80" s="218">
        <f t="shared" si="396"/>
        <v>-228169.38000001386</v>
      </c>
      <c r="AU80" s="277">
        <f t="shared" ref="AU80:AU84" si="397">IF(Y80=0,0,M80-Y80)</f>
        <v>-204350.40000001388</v>
      </c>
      <c r="AV80" s="275">
        <f t="shared" ref="AV80:AX84" si="398">IF(Z80=0,0,N80-Z80)</f>
        <v>-540771.54000001261</v>
      </c>
      <c r="AW80" s="275">
        <f t="shared" si="398"/>
        <v>-571729.54000001308</v>
      </c>
      <c r="AX80" s="278">
        <f t="shared" si="398"/>
        <v>56303.17999998806</v>
      </c>
      <c r="AY80" s="275">
        <f t="shared" ref="AY80:AY84" si="399">IF(AC80=0,0,Q80-AC80)</f>
        <v>0</v>
      </c>
      <c r="AZ80" s="275">
        <f t="shared" ref="AZ80:AZ84" si="400">IF(AD80=0,0,R80-AD80)</f>
        <v>0</v>
      </c>
      <c r="BA80" s="275">
        <f t="shared" ref="BA80:BA84" si="401">IF(AE80=0,0,S80-AE80)</f>
        <v>0</v>
      </c>
      <c r="BB80" s="275">
        <f t="shared" ref="BB80:BB84" si="402">IF(AF80=0,0,T80-AF80)</f>
        <v>0</v>
      </c>
      <c r="BC80" s="275">
        <f t="shared" ref="BC80:BC84" si="403">IF(AG80=0,0,U80-AG80)</f>
        <v>0</v>
      </c>
      <c r="BD80" s="275">
        <f t="shared" ref="BD80:BD84" si="404">IF(AH80=0,0,V80-AH80)</f>
        <v>0</v>
      </c>
      <c r="BE80" s="275">
        <f t="shared" ref="BE80:BE84" si="405">IF(AI80=0,0,W80-AI80)</f>
        <v>0</v>
      </c>
      <c r="BF80" s="278">
        <f t="shared" ref="BF80:BF84" si="406">IF(AJ80=0,0,X80-AJ80)</f>
        <v>0</v>
      </c>
    </row>
    <row r="81" spans="1:58" x14ac:dyDescent="0.25">
      <c r="A81" s="4"/>
      <c r="B81" s="36" t="s">
        <v>42</v>
      </c>
      <c r="C81" s="89">
        <v>479429.39</v>
      </c>
      <c r="D81" s="83">
        <v>399152.31</v>
      </c>
      <c r="E81" s="83">
        <v>354763.35</v>
      </c>
      <c r="F81" s="83">
        <v>290606.06</v>
      </c>
      <c r="G81" s="83">
        <v>354647.27000000008</v>
      </c>
      <c r="H81" s="83">
        <v>370736.72000000003</v>
      </c>
      <c r="I81" s="83">
        <v>287233.91000000003</v>
      </c>
      <c r="J81" s="83">
        <v>276879.05</v>
      </c>
      <c r="K81" s="83">
        <v>272712.79000000004</v>
      </c>
      <c r="L81" s="83">
        <v>374364.88999999996</v>
      </c>
      <c r="M81" s="83">
        <v>453981.05000000005</v>
      </c>
      <c r="N81" s="161">
        <v>436869.76999999996</v>
      </c>
      <c r="O81" s="83">
        <v>433445.28</v>
      </c>
      <c r="P81" s="90">
        <v>377840.35000000003</v>
      </c>
      <c r="Q81" s="90">
        <v>349980.30999999988</v>
      </c>
      <c r="R81" s="90">
        <v>340266.31999999995</v>
      </c>
      <c r="S81" s="90">
        <v>388189.60999999993</v>
      </c>
      <c r="T81" s="90">
        <v>453829.97</v>
      </c>
      <c r="U81" s="90">
        <v>374395.2</v>
      </c>
      <c r="V81" s="90">
        <v>280339.02999999991</v>
      </c>
      <c r="W81" s="90">
        <v>308184.10000000003</v>
      </c>
      <c r="X81" s="161">
        <v>367963.47000000015</v>
      </c>
      <c r="Y81" s="264">
        <v>419899.86999999988</v>
      </c>
      <c r="Z81" s="90">
        <v>462800.36</v>
      </c>
      <c r="AA81" s="90">
        <v>483706.95</v>
      </c>
      <c r="AB81" s="333">
        <v>362063.05000000005</v>
      </c>
      <c r="AC81" s="90"/>
      <c r="AD81" s="90"/>
      <c r="AE81" s="90"/>
      <c r="AF81" s="90"/>
      <c r="AG81" s="90"/>
      <c r="AH81" s="90"/>
      <c r="AI81" s="90"/>
      <c r="AJ81" s="161"/>
      <c r="AK81" s="75">
        <f t="shared" si="395"/>
        <v>45984.109999999986</v>
      </c>
      <c r="AL81" s="75">
        <f t="shared" si="395"/>
        <v>21311.959999999963</v>
      </c>
      <c r="AM81" s="75">
        <f t="shared" si="396"/>
        <v>4783.0400000000955</v>
      </c>
      <c r="AN81" s="75">
        <f t="shared" si="396"/>
        <v>-49660.259999999951</v>
      </c>
      <c r="AO81" s="75">
        <f t="shared" si="396"/>
        <v>-33542.339999999851</v>
      </c>
      <c r="AP81" s="75">
        <f t="shared" si="396"/>
        <v>-83093.249999999942</v>
      </c>
      <c r="AQ81" s="75">
        <f t="shared" si="396"/>
        <v>-87161.289999999979</v>
      </c>
      <c r="AR81" s="90">
        <f t="shared" si="396"/>
        <v>-3459.9799999999232</v>
      </c>
      <c r="AS81" s="90">
        <f t="shared" si="396"/>
        <v>-35471.31</v>
      </c>
      <c r="AT81" s="218">
        <f t="shared" si="396"/>
        <v>6401.4199999998091</v>
      </c>
      <c r="AU81" s="277">
        <f t="shared" si="397"/>
        <v>34081.180000000168</v>
      </c>
      <c r="AV81" s="275">
        <f t="shared" si="398"/>
        <v>-25930.590000000026</v>
      </c>
      <c r="AW81" s="275">
        <f t="shared" si="398"/>
        <v>-50261.669999999984</v>
      </c>
      <c r="AX81" s="278">
        <f t="shared" si="398"/>
        <v>15777.299999999988</v>
      </c>
      <c r="AY81" s="275">
        <f t="shared" si="399"/>
        <v>0</v>
      </c>
      <c r="AZ81" s="275">
        <f t="shared" si="400"/>
        <v>0</v>
      </c>
      <c r="BA81" s="275">
        <f t="shared" si="401"/>
        <v>0</v>
      </c>
      <c r="BB81" s="275">
        <f t="shared" si="402"/>
        <v>0</v>
      </c>
      <c r="BC81" s="275">
        <f t="shared" si="403"/>
        <v>0</v>
      </c>
      <c r="BD81" s="275">
        <f t="shared" si="404"/>
        <v>0</v>
      </c>
      <c r="BE81" s="275">
        <f t="shared" si="405"/>
        <v>0</v>
      </c>
      <c r="BF81" s="278">
        <f t="shared" si="406"/>
        <v>0</v>
      </c>
    </row>
    <row r="82" spans="1:58" x14ac:dyDescent="0.25">
      <c r="A82" s="4"/>
      <c r="B82" s="36" t="s">
        <v>43</v>
      </c>
      <c r="C82" s="89">
        <v>163039.44</v>
      </c>
      <c r="D82" s="83">
        <v>140622.76999999996</v>
      </c>
      <c r="E82" s="83">
        <v>121798.20000000001</v>
      </c>
      <c r="F82" s="83">
        <v>109886.40999999999</v>
      </c>
      <c r="G82" s="83">
        <v>113571.50999999998</v>
      </c>
      <c r="H82" s="83">
        <v>114388.30000000003</v>
      </c>
      <c r="I82" s="83">
        <v>97678.969999999972</v>
      </c>
      <c r="J82" s="83">
        <v>108550.26</v>
      </c>
      <c r="K82" s="83">
        <v>107014.25</v>
      </c>
      <c r="L82" s="83">
        <v>139353.27000000002</v>
      </c>
      <c r="M82" s="83">
        <v>153680.15000000002</v>
      </c>
      <c r="N82" s="161">
        <v>155010.32999999999</v>
      </c>
      <c r="O82" s="83">
        <v>146051.24999999997</v>
      </c>
      <c r="P82" s="90">
        <v>118781.57999999997</v>
      </c>
      <c r="Q82" s="90">
        <v>110226.17000000003</v>
      </c>
      <c r="R82" s="90">
        <v>110730.07000000004</v>
      </c>
      <c r="S82" s="90">
        <v>114440.94000000003</v>
      </c>
      <c r="T82" s="90">
        <v>116239.05999999998</v>
      </c>
      <c r="U82" s="90">
        <v>112283.69</v>
      </c>
      <c r="V82" s="90">
        <v>96918.819999999992</v>
      </c>
      <c r="W82" s="90">
        <v>108093.04000000002</v>
      </c>
      <c r="X82" s="161">
        <v>133791.41</v>
      </c>
      <c r="Y82" s="264">
        <v>155300.19000000006</v>
      </c>
      <c r="Z82" s="90">
        <v>170681.87</v>
      </c>
      <c r="AA82" s="90">
        <v>177334.25999999998</v>
      </c>
      <c r="AB82" s="333">
        <v>136770.53</v>
      </c>
      <c r="AC82" s="90"/>
      <c r="AD82" s="90"/>
      <c r="AE82" s="90"/>
      <c r="AF82" s="90"/>
      <c r="AG82" s="90"/>
      <c r="AH82" s="90"/>
      <c r="AI82" s="90"/>
      <c r="AJ82" s="161"/>
      <c r="AK82" s="75">
        <f t="shared" si="395"/>
        <v>16988.190000000031</v>
      </c>
      <c r="AL82" s="75">
        <f t="shared" si="395"/>
        <v>21841.189999999988</v>
      </c>
      <c r="AM82" s="75">
        <f t="shared" si="396"/>
        <v>11572.029999999984</v>
      </c>
      <c r="AN82" s="75">
        <f t="shared" si="396"/>
        <v>-843.66000000004715</v>
      </c>
      <c r="AO82" s="75">
        <f t="shared" si="396"/>
        <v>-869.43000000005122</v>
      </c>
      <c r="AP82" s="75">
        <f t="shared" si="396"/>
        <v>-1850.7599999999511</v>
      </c>
      <c r="AQ82" s="75">
        <f t="shared" si="396"/>
        <v>-14604.72000000003</v>
      </c>
      <c r="AR82" s="99">
        <f t="shared" si="396"/>
        <v>11631.440000000002</v>
      </c>
      <c r="AS82" s="99">
        <f t="shared" si="396"/>
        <v>-1078.7900000000227</v>
      </c>
      <c r="AT82" s="232">
        <f t="shared" si="396"/>
        <v>5561.8600000000151</v>
      </c>
      <c r="AU82" s="277">
        <f t="shared" si="397"/>
        <v>-1620.0400000000373</v>
      </c>
      <c r="AV82" s="275">
        <f t="shared" si="398"/>
        <v>-15671.540000000008</v>
      </c>
      <c r="AW82" s="275">
        <f t="shared" si="398"/>
        <v>-31283.010000000009</v>
      </c>
      <c r="AX82" s="278">
        <f t="shared" si="398"/>
        <v>-17988.950000000026</v>
      </c>
      <c r="AY82" s="275">
        <f t="shared" si="399"/>
        <v>0</v>
      </c>
      <c r="AZ82" s="275">
        <f t="shared" si="400"/>
        <v>0</v>
      </c>
      <c r="BA82" s="275">
        <f t="shared" si="401"/>
        <v>0</v>
      </c>
      <c r="BB82" s="275">
        <f t="shared" si="402"/>
        <v>0</v>
      </c>
      <c r="BC82" s="275">
        <f t="shared" si="403"/>
        <v>0</v>
      </c>
      <c r="BD82" s="275">
        <f t="shared" si="404"/>
        <v>0</v>
      </c>
      <c r="BE82" s="275">
        <f t="shared" si="405"/>
        <v>0</v>
      </c>
      <c r="BF82" s="278">
        <f t="shared" si="406"/>
        <v>0</v>
      </c>
    </row>
    <row r="83" spans="1:58" x14ac:dyDescent="0.25">
      <c r="A83" s="4"/>
      <c r="B83" s="36" t="s">
        <v>44</v>
      </c>
      <c r="C83" s="89">
        <v>1192682.8100000003</v>
      </c>
      <c r="D83" s="83">
        <v>1053057.3699999999</v>
      </c>
      <c r="E83" s="83">
        <v>1010548.3299999998</v>
      </c>
      <c r="F83" s="83">
        <v>989666.17999999993</v>
      </c>
      <c r="G83" s="83">
        <v>1201297.3599999996</v>
      </c>
      <c r="H83" s="83">
        <v>1240094.4999999998</v>
      </c>
      <c r="I83" s="83">
        <v>1032294.5900000002</v>
      </c>
      <c r="J83" s="83">
        <v>1058909.25</v>
      </c>
      <c r="K83" s="83">
        <v>972552.12999999989</v>
      </c>
      <c r="L83" s="83">
        <v>1107020.3399999996</v>
      </c>
      <c r="M83" s="83">
        <v>1267186.1099999999</v>
      </c>
      <c r="N83" s="161">
        <v>1258117.32</v>
      </c>
      <c r="O83" s="83">
        <v>1247994.5999999999</v>
      </c>
      <c r="P83" s="90">
        <v>910891.17999999993</v>
      </c>
      <c r="Q83" s="90">
        <v>821939.13</v>
      </c>
      <c r="R83" s="90">
        <v>938927.20000000019</v>
      </c>
      <c r="S83" s="90">
        <v>1102763.21</v>
      </c>
      <c r="T83" s="90">
        <v>1122395.8799999999</v>
      </c>
      <c r="U83" s="90">
        <v>1107155.0199999996</v>
      </c>
      <c r="V83" s="90">
        <v>922159.24000000011</v>
      </c>
      <c r="W83" s="90">
        <v>972732.88000000024</v>
      </c>
      <c r="X83" s="161">
        <v>1064676.1900000002</v>
      </c>
      <c r="Y83" s="264">
        <v>1120396.0300000005</v>
      </c>
      <c r="Z83" s="90">
        <v>1241724.3099999998</v>
      </c>
      <c r="AA83" s="90">
        <v>1252318.3200000003</v>
      </c>
      <c r="AB83" s="333">
        <v>1023535.2399999998</v>
      </c>
      <c r="AC83" s="90"/>
      <c r="AD83" s="90"/>
      <c r="AE83" s="90"/>
      <c r="AF83" s="90"/>
      <c r="AG83" s="90"/>
      <c r="AH83" s="90"/>
      <c r="AI83" s="90"/>
      <c r="AJ83" s="161"/>
      <c r="AK83" s="75">
        <f t="shared" si="395"/>
        <v>-55311.789999999572</v>
      </c>
      <c r="AL83" s="75">
        <f t="shared" si="395"/>
        <v>142166.18999999994</v>
      </c>
      <c r="AM83" s="75">
        <f t="shared" si="396"/>
        <v>188609.19999999984</v>
      </c>
      <c r="AN83" s="75">
        <f t="shared" si="396"/>
        <v>50738.979999999749</v>
      </c>
      <c r="AO83" s="75">
        <f t="shared" si="396"/>
        <v>98534.149999999674</v>
      </c>
      <c r="AP83" s="75">
        <f t="shared" si="396"/>
        <v>117698.61999999988</v>
      </c>
      <c r="AQ83" s="75">
        <f t="shared" si="396"/>
        <v>-74860.429999999353</v>
      </c>
      <c r="AR83" s="90">
        <f t="shared" si="396"/>
        <v>136750.00999999989</v>
      </c>
      <c r="AS83" s="90">
        <f t="shared" si="396"/>
        <v>-180.75000000034925</v>
      </c>
      <c r="AT83" s="90">
        <f t="shared" si="396"/>
        <v>42344.149999999441</v>
      </c>
      <c r="AU83" s="277">
        <f t="shared" si="397"/>
        <v>146790.07999999938</v>
      </c>
      <c r="AV83" s="275">
        <f t="shared" si="398"/>
        <v>16393.010000000242</v>
      </c>
      <c r="AW83" s="275">
        <f t="shared" si="398"/>
        <v>-4323.7200000004377</v>
      </c>
      <c r="AX83" s="278">
        <f t="shared" si="398"/>
        <v>-112644.05999999982</v>
      </c>
      <c r="AY83" s="275">
        <f t="shared" si="399"/>
        <v>0</v>
      </c>
      <c r="AZ83" s="275">
        <f t="shared" si="400"/>
        <v>0</v>
      </c>
      <c r="BA83" s="275">
        <f t="shared" si="401"/>
        <v>0</v>
      </c>
      <c r="BB83" s="275">
        <f t="shared" si="402"/>
        <v>0</v>
      </c>
      <c r="BC83" s="275">
        <f t="shared" si="403"/>
        <v>0</v>
      </c>
      <c r="BD83" s="275">
        <f t="shared" si="404"/>
        <v>0</v>
      </c>
      <c r="BE83" s="275">
        <f t="shared" si="405"/>
        <v>0</v>
      </c>
      <c r="BF83" s="278">
        <f t="shared" si="406"/>
        <v>0</v>
      </c>
    </row>
    <row r="84" spans="1:58" x14ac:dyDescent="0.25">
      <c r="A84" s="4"/>
      <c r="B84" s="36" t="s">
        <v>45</v>
      </c>
      <c r="C84" s="89">
        <v>943284.08000000007</v>
      </c>
      <c r="D84" s="83">
        <v>887479.82999999984</v>
      </c>
      <c r="E84" s="83">
        <v>921403.63871973543</v>
      </c>
      <c r="F84" s="83">
        <v>952858.71128026454</v>
      </c>
      <c r="G84" s="83">
        <v>1036118.3300000001</v>
      </c>
      <c r="H84" s="83">
        <v>950792.5</v>
      </c>
      <c r="I84" s="83">
        <v>868415.41000000015</v>
      </c>
      <c r="J84" s="83">
        <v>924977.89999999991</v>
      </c>
      <c r="K84" s="83">
        <v>874353.85999999987</v>
      </c>
      <c r="L84" s="83">
        <v>896280.02</v>
      </c>
      <c r="M84" s="83">
        <v>878830.82000000007</v>
      </c>
      <c r="N84" s="161">
        <v>945743.6599999998</v>
      </c>
      <c r="O84" s="83">
        <v>902082.32000000007</v>
      </c>
      <c r="P84" s="90">
        <v>718973.43999999994</v>
      </c>
      <c r="Q84" s="90">
        <v>770614.39000000013</v>
      </c>
      <c r="R84" s="90">
        <v>873635.83999999973</v>
      </c>
      <c r="S84" s="90">
        <v>937788.42999999993</v>
      </c>
      <c r="T84" s="90">
        <v>890402.84000000008</v>
      </c>
      <c r="U84" s="90">
        <v>910807.25000000035</v>
      </c>
      <c r="V84" s="90">
        <v>847532.90000000014</v>
      </c>
      <c r="W84" s="90">
        <v>902438.24</v>
      </c>
      <c r="X84" s="161">
        <v>904080.38000000012</v>
      </c>
      <c r="Y84" s="264">
        <v>1014219.2999999998</v>
      </c>
      <c r="Z84" s="90">
        <v>1184146.1699999995</v>
      </c>
      <c r="AA84" s="90">
        <v>1126266.0500000003</v>
      </c>
      <c r="AB84" s="333">
        <v>1042976.7299999999</v>
      </c>
      <c r="AC84" s="90"/>
      <c r="AD84" s="90"/>
      <c r="AE84" s="90"/>
      <c r="AF84" s="90"/>
      <c r="AG84" s="90"/>
      <c r="AH84" s="90"/>
      <c r="AI84" s="90"/>
      <c r="AJ84" s="161"/>
      <c r="AK84" s="75">
        <f t="shared" si="395"/>
        <v>41201.760000000009</v>
      </c>
      <c r="AL84" s="75">
        <f t="shared" si="395"/>
        <v>168506.3899999999</v>
      </c>
      <c r="AM84" s="75">
        <f t="shared" si="396"/>
        <v>150789.2487197353</v>
      </c>
      <c r="AN84" s="75">
        <f t="shared" si="396"/>
        <v>79222.871280264808</v>
      </c>
      <c r="AO84" s="75">
        <f t="shared" si="396"/>
        <v>98329.90000000014</v>
      </c>
      <c r="AP84" s="75">
        <f t="shared" si="396"/>
        <v>60389.659999999916</v>
      </c>
      <c r="AQ84" s="75">
        <f t="shared" si="396"/>
        <v>-42391.8400000002</v>
      </c>
      <c r="AR84" s="90">
        <f t="shared" si="396"/>
        <v>77444.999999999767</v>
      </c>
      <c r="AS84" s="90">
        <f t="shared" si="396"/>
        <v>-28084.380000000121</v>
      </c>
      <c r="AT84" s="90">
        <f t="shared" si="396"/>
        <v>-7800.3600000001024</v>
      </c>
      <c r="AU84" s="277">
        <f t="shared" si="397"/>
        <v>-135388.47999999975</v>
      </c>
      <c r="AV84" s="275">
        <f t="shared" si="398"/>
        <v>-238402.50999999966</v>
      </c>
      <c r="AW84" s="275">
        <f t="shared" si="398"/>
        <v>-224183.73000000021</v>
      </c>
      <c r="AX84" s="278">
        <f t="shared" si="398"/>
        <v>-324003.28999999992</v>
      </c>
      <c r="AY84" s="275">
        <f t="shared" si="399"/>
        <v>0</v>
      </c>
      <c r="AZ84" s="275">
        <f t="shared" si="400"/>
        <v>0</v>
      </c>
      <c r="BA84" s="275">
        <f t="shared" si="401"/>
        <v>0</v>
      </c>
      <c r="BB84" s="275">
        <f t="shared" si="402"/>
        <v>0</v>
      </c>
      <c r="BC84" s="275">
        <f t="shared" si="403"/>
        <v>0</v>
      </c>
      <c r="BD84" s="275">
        <f t="shared" si="404"/>
        <v>0</v>
      </c>
      <c r="BE84" s="275">
        <f t="shared" si="405"/>
        <v>0</v>
      </c>
      <c r="BF84" s="278">
        <f t="shared" si="406"/>
        <v>0</v>
      </c>
    </row>
    <row r="85" spans="1:58" x14ac:dyDescent="0.25">
      <c r="A85" s="4"/>
      <c r="B85" s="36" t="s">
        <v>46</v>
      </c>
      <c r="C85" s="89">
        <f t="shared" ref="C85:V85" si="407">SUM(C80:C84)</f>
        <v>5547098.4900000002</v>
      </c>
      <c r="D85" s="83">
        <f t="shared" si="407"/>
        <v>4919428.669999999</v>
      </c>
      <c r="E85" s="83">
        <f t="shared" si="407"/>
        <v>4625506.6987197353</v>
      </c>
      <c r="F85" s="83">
        <f t="shared" si="407"/>
        <v>4412062.371280265</v>
      </c>
      <c r="G85" s="83">
        <f t="shared" si="407"/>
        <v>5687682.7399999993</v>
      </c>
      <c r="H85" s="83">
        <f t="shared" si="407"/>
        <v>5731339.9299999997</v>
      </c>
      <c r="I85" s="83">
        <f t="shared" si="407"/>
        <v>4534374.66</v>
      </c>
      <c r="J85" s="83">
        <f t="shared" si="407"/>
        <v>4605179.2821999993</v>
      </c>
      <c r="K85" s="83">
        <f t="shared" si="407"/>
        <v>4466154.83</v>
      </c>
      <c r="L85" s="83">
        <f t="shared" si="407"/>
        <v>5471113.7799999993</v>
      </c>
      <c r="M85" s="83">
        <f t="shared" si="407"/>
        <v>6113203.9699999997</v>
      </c>
      <c r="N85" s="161">
        <f t="shared" si="407"/>
        <v>5849626.0600000005</v>
      </c>
      <c r="O85" s="83">
        <f t="shared" si="407"/>
        <v>5567250.1799999997</v>
      </c>
      <c r="P85" s="90">
        <f t="shared" si="407"/>
        <v>4682333.32</v>
      </c>
      <c r="Q85" s="90">
        <f t="shared" si="407"/>
        <v>4459509.72</v>
      </c>
      <c r="R85" s="90">
        <f t="shared" si="407"/>
        <v>5080874.6800000127</v>
      </c>
      <c r="S85" s="90">
        <f t="shared" si="407"/>
        <v>5985022.7700000126</v>
      </c>
      <c r="T85" s="90">
        <f t="shared" si="407"/>
        <v>6135742.6100000124</v>
      </c>
      <c r="U85" s="90">
        <f t="shared" si="407"/>
        <v>5339657.2800000124</v>
      </c>
      <c r="V85" s="90">
        <f t="shared" si="407"/>
        <v>4255251.6600000132</v>
      </c>
      <c r="W85" s="90">
        <v>4661238.2800000142</v>
      </c>
      <c r="X85" s="161">
        <v>5652776.0900000138</v>
      </c>
      <c r="Y85" s="264">
        <v>6273691.6300000139</v>
      </c>
      <c r="Z85" s="90">
        <v>6654009.2300000116</v>
      </c>
      <c r="AA85" s="90">
        <v>6449031.8500000127</v>
      </c>
      <c r="AB85" s="333">
        <f>SUM(AB80:AB84)</f>
        <v>5064889.1400000118</v>
      </c>
      <c r="AC85" s="90"/>
      <c r="AD85" s="90"/>
      <c r="AE85" s="90"/>
      <c r="AF85" s="90"/>
      <c r="AG85" s="90"/>
      <c r="AH85" s="90"/>
      <c r="AI85" s="90"/>
      <c r="AJ85" s="161"/>
      <c r="AK85" s="83">
        <f t="shared" ref="AK85:AT85" si="408">SUM(AK80:AK84)</f>
        <v>-20151.689999999042</v>
      </c>
      <c r="AL85" s="83">
        <f t="shared" si="408"/>
        <v>237095.34999999806</v>
      </c>
      <c r="AM85" s="83">
        <f t="shared" si="408"/>
        <v>165996.97871973517</v>
      </c>
      <c r="AN85" s="83">
        <f t="shared" si="408"/>
        <v>-668812.30871974921</v>
      </c>
      <c r="AO85" s="83">
        <f t="shared" si="408"/>
        <v>-297340.03000001365</v>
      </c>
      <c r="AP85" s="83">
        <f t="shared" si="408"/>
        <v>-404402.68000001344</v>
      </c>
      <c r="AQ85" s="83">
        <f t="shared" si="408"/>
        <v>-805282.62000001245</v>
      </c>
      <c r="AR85" s="90">
        <f t="shared" si="408"/>
        <v>349927.6221999866</v>
      </c>
      <c r="AS85" s="90">
        <f t="shared" si="408"/>
        <v>-195083.45000001375</v>
      </c>
      <c r="AT85" s="99">
        <f t="shared" si="408"/>
        <v>-181662.3100000147</v>
      </c>
      <c r="AU85" s="277">
        <f t="shared" ref="AU85:AV85" si="409">SUM(AU80:AU84)</f>
        <v>-160487.66000001412</v>
      </c>
      <c r="AV85" s="275">
        <f t="shared" si="409"/>
        <v>-804383.17000001215</v>
      </c>
      <c r="AW85" s="275">
        <f t="shared" ref="AW85:AX85" si="410">SUM(AW80:AW84)</f>
        <v>-881781.67000001366</v>
      </c>
      <c r="AX85" s="278">
        <f t="shared" si="410"/>
        <v>-382555.82000001171</v>
      </c>
      <c r="AY85" s="275">
        <f t="shared" ref="AY85:BF85" si="411">SUM(AY80:AY84)</f>
        <v>0</v>
      </c>
      <c r="AZ85" s="275">
        <f t="shared" si="411"/>
        <v>0</v>
      </c>
      <c r="BA85" s="275">
        <f t="shared" si="411"/>
        <v>0</v>
      </c>
      <c r="BB85" s="275">
        <f t="shared" si="411"/>
        <v>0</v>
      </c>
      <c r="BC85" s="275">
        <f t="shared" si="411"/>
        <v>0</v>
      </c>
      <c r="BD85" s="275">
        <f t="shared" si="411"/>
        <v>0</v>
      </c>
      <c r="BE85" s="275">
        <f t="shared" si="411"/>
        <v>0</v>
      </c>
      <c r="BF85" s="278">
        <f t="shared" si="411"/>
        <v>0</v>
      </c>
    </row>
    <row r="86" spans="1:58" x14ac:dyDescent="0.25">
      <c r="A86" s="4">
        <f>+A79+1</f>
        <v>12</v>
      </c>
      <c r="B86" s="43" t="s">
        <v>37</v>
      </c>
      <c r="C86" s="89"/>
      <c r="D86" s="83"/>
      <c r="E86" s="83"/>
      <c r="F86" s="83"/>
      <c r="G86" s="83"/>
      <c r="H86" s="83"/>
      <c r="I86" s="83"/>
      <c r="J86" s="83"/>
      <c r="K86" s="83"/>
      <c r="L86" s="83"/>
      <c r="M86" s="83"/>
      <c r="N86" s="161"/>
      <c r="O86" s="83"/>
      <c r="P86" s="90"/>
      <c r="Q86" s="90"/>
      <c r="R86" s="90"/>
      <c r="S86" s="90"/>
      <c r="T86" s="90"/>
      <c r="U86" s="90"/>
      <c r="V86" s="90"/>
      <c r="W86" s="90"/>
      <c r="X86" s="161"/>
      <c r="Y86" s="264"/>
      <c r="Z86" s="90"/>
      <c r="AA86" s="90"/>
      <c r="AB86" s="333"/>
      <c r="AC86" s="90"/>
      <c r="AD86" s="90"/>
      <c r="AE86" s="90"/>
      <c r="AF86" s="90"/>
      <c r="AG86" s="90"/>
      <c r="AH86" s="90"/>
      <c r="AI86" s="90"/>
      <c r="AJ86" s="161"/>
      <c r="AK86" s="86"/>
      <c r="AL86" s="86"/>
      <c r="AM86" s="86"/>
      <c r="AN86" s="86"/>
      <c r="AO86" s="86"/>
      <c r="AP86" s="86"/>
      <c r="AQ86" s="86"/>
      <c r="AR86" s="227"/>
      <c r="AS86" s="227"/>
      <c r="AT86" s="216"/>
      <c r="AU86" s="272"/>
      <c r="AV86" s="250"/>
      <c r="AW86" s="250"/>
      <c r="AX86" s="273"/>
      <c r="AY86" s="250"/>
      <c r="AZ86" s="250"/>
      <c r="BA86" s="250"/>
      <c r="BB86" s="250"/>
      <c r="BC86" s="250"/>
      <c r="BD86" s="250"/>
      <c r="BE86" s="250"/>
      <c r="BF86" s="273"/>
    </row>
    <row r="87" spans="1:58" x14ac:dyDescent="0.25">
      <c r="A87" s="4"/>
      <c r="B87" s="36" t="s">
        <v>41</v>
      </c>
      <c r="C87" s="89">
        <f>465642+38378</f>
        <v>504020</v>
      </c>
      <c r="D87" s="83">
        <v>440098.63999999996</v>
      </c>
      <c r="E87" s="83">
        <v>394645.45</v>
      </c>
      <c r="F87" s="83">
        <v>375746.36000000004</v>
      </c>
      <c r="G87" s="83">
        <v>591520.57000000007</v>
      </c>
      <c r="H87" s="83">
        <v>537297.90000000014</v>
      </c>
      <c r="I87" s="83">
        <v>386607.09999999992</v>
      </c>
      <c r="J87" s="83">
        <v>403168.67</v>
      </c>
      <c r="K87" s="83">
        <v>399120.48000000004</v>
      </c>
      <c r="L87" s="83">
        <v>498544.76999999984</v>
      </c>
      <c r="M87" s="83">
        <v>545493.31999999995</v>
      </c>
      <c r="N87" s="161">
        <v>500855.82</v>
      </c>
      <c r="O87" s="83">
        <v>483034.41</v>
      </c>
      <c r="P87" s="90">
        <v>421781.41000000003</v>
      </c>
      <c r="Q87" s="90">
        <v>387161.91</v>
      </c>
      <c r="R87" s="188">
        <v>502401.83999999997</v>
      </c>
      <c r="S87" s="90">
        <v>591107.39999999991</v>
      </c>
      <c r="T87" s="90">
        <v>601740.19000000006</v>
      </c>
      <c r="U87" s="90">
        <v>458691.0400000001</v>
      </c>
      <c r="V87" s="90">
        <v>348390.31000000023</v>
      </c>
      <c r="W87" s="90">
        <v>398458.43000000005</v>
      </c>
      <c r="X87" s="161">
        <v>534391.54</v>
      </c>
      <c r="Y87" s="264">
        <v>520121.24</v>
      </c>
      <c r="Z87" s="90">
        <v>523996.66000000027</v>
      </c>
      <c r="AA87" s="90">
        <v>516138.21000000014</v>
      </c>
      <c r="AB87" s="333">
        <v>372684.97</v>
      </c>
      <c r="AC87" s="90"/>
      <c r="AD87" s="90"/>
      <c r="AE87" s="90"/>
      <c r="AF87" s="90"/>
      <c r="AG87" s="90"/>
      <c r="AH87" s="90"/>
      <c r="AI87" s="90"/>
      <c r="AJ87" s="161"/>
      <c r="AK87" s="78">
        <f t="shared" ref="AK87:AL91" si="412">C87-O87</f>
        <v>20985.590000000026</v>
      </c>
      <c r="AL87" s="78">
        <f t="shared" si="412"/>
        <v>18317.229999999923</v>
      </c>
      <c r="AM87" s="78">
        <f t="shared" ref="AM87:AT91" si="413">IF(Q87=0,0,E87-Q87)</f>
        <v>7483.5400000000373</v>
      </c>
      <c r="AN87" s="78">
        <f t="shared" si="413"/>
        <v>-126655.47999999992</v>
      </c>
      <c r="AO87" s="78">
        <f t="shared" si="413"/>
        <v>413.17000000015832</v>
      </c>
      <c r="AP87" s="78">
        <f t="shared" si="413"/>
        <v>-64442.289999999921</v>
      </c>
      <c r="AQ87" s="78">
        <f t="shared" si="413"/>
        <v>-72083.940000000177</v>
      </c>
      <c r="AR87" s="184">
        <f t="shared" si="413"/>
        <v>54778.359999999753</v>
      </c>
      <c r="AS87" s="184">
        <f t="shared" si="413"/>
        <v>662.04999999998836</v>
      </c>
      <c r="AT87" s="213">
        <f t="shared" si="413"/>
        <v>-35846.770000000193</v>
      </c>
      <c r="AU87" s="289">
        <f t="shared" ref="AU87:AU91" si="414">IF(Y87=0,0,M87-Y87)</f>
        <v>25372.079999999958</v>
      </c>
      <c r="AV87" s="224">
        <f t="shared" ref="AV87:AX91" si="415">IF(Z87=0,0,N87-Z87)</f>
        <v>-23140.840000000258</v>
      </c>
      <c r="AW87" s="224">
        <f t="shared" si="415"/>
        <v>-33103.800000000163</v>
      </c>
      <c r="AX87" s="290">
        <f t="shared" si="415"/>
        <v>49096.440000000061</v>
      </c>
      <c r="AY87" s="224">
        <f t="shared" ref="AY87:AY91" si="416">IF(AC87=0,0,Q87-AC87)</f>
        <v>0</v>
      </c>
      <c r="AZ87" s="224">
        <f t="shared" ref="AZ87:AZ91" si="417">IF(AD87=0,0,R87-AD87)</f>
        <v>0</v>
      </c>
      <c r="BA87" s="224">
        <f t="shared" ref="BA87:BA91" si="418">IF(AE87=0,0,S87-AE87)</f>
        <v>0</v>
      </c>
      <c r="BB87" s="224">
        <f t="shared" ref="BB87:BB91" si="419">IF(AF87=0,0,T87-AF87)</f>
        <v>0</v>
      </c>
      <c r="BC87" s="224">
        <f t="shared" ref="BC87:BC91" si="420">IF(AG87=0,0,U87-AG87)</f>
        <v>0</v>
      </c>
      <c r="BD87" s="224">
        <f t="shared" ref="BD87:BD91" si="421">IF(AH87=0,0,V87-AH87)</f>
        <v>0</v>
      </c>
      <c r="BE87" s="224">
        <f t="shared" ref="BE87:BE91" si="422">IF(AI87=0,0,W87-AI87)</f>
        <v>0</v>
      </c>
      <c r="BF87" s="290">
        <f t="shared" ref="BF87:BF91" si="423">IF(AJ87=0,0,X87-AJ87)</f>
        <v>0</v>
      </c>
    </row>
    <row r="88" spans="1:58" x14ac:dyDescent="0.25">
      <c r="A88" s="4"/>
      <c r="B88" s="36" t="s">
        <v>42</v>
      </c>
      <c r="C88" s="89">
        <f>135474+10840</f>
        <v>146314</v>
      </c>
      <c r="D88" s="83">
        <v>120709.85000000009</v>
      </c>
      <c r="E88" s="83">
        <v>96816.56</v>
      </c>
      <c r="F88" s="83">
        <v>81366.790000000037</v>
      </c>
      <c r="G88" s="83">
        <v>105475.45000000003</v>
      </c>
      <c r="H88" s="83">
        <v>109612.36000000003</v>
      </c>
      <c r="I88" s="83">
        <v>78782.710000000036</v>
      </c>
      <c r="J88" s="83">
        <v>76268.160000000018</v>
      </c>
      <c r="K88" s="83">
        <v>75058.300000000017</v>
      </c>
      <c r="L88" s="83">
        <v>98313.540000000037</v>
      </c>
      <c r="M88" s="83">
        <v>113239.08999999998</v>
      </c>
      <c r="N88" s="161">
        <v>111512.26999999999</v>
      </c>
      <c r="O88" s="83">
        <v>111685.20000000004</v>
      </c>
      <c r="P88" s="90">
        <v>91942.05</v>
      </c>
      <c r="Q88" s="90">
        <v>76134.869999999966</v>
      </c>
      <c r="R88" s="188">
        <v>84308.119999999981</v>
      </c>
      <c r="S88" s="90">
        <v>93428.630000000048</v>
      </c>
      <c r="T88" s="90">
        <v>94980.500000000015</v>
      </c>
      <c r="U88" s="90">
        <v>76755.270000000019</v>
      </c>
      <c r="V88" s="90">
        <v>58248.579999999987</v>
      </c>
      <c r="W88" s="90">
        <v>63262.419999999969</v>
      </c>
      <c r="X88" s="161">
        <v>84729.690000000017</v>
      </c>
      <c r="Y88" s="264">
        <v>92398.26</v>
      </c>
      <c r="Z88" s="90">
        <v>97131.119999999981</v>
      </c>
      <c r="AA88" s="90">
        <v>101031.92999999998</v>
      </c>
      <c r="AB88" s="333">
        <v>73290.050000000017</v>
      </c>
      <c r="AC88" s="90"/>
      <c r="AD88" s="90"/>
      <c r="AE88" s="90"/>
      <c r="AF88" s="90"/>
      <c r="AG88" s="90"/>
      <c r="AH88" s="90"/>
      <c r="AI88" s="90"/>
      <c r="AJ88" s="161"/>
      <c r="AK88" s="78">
        <f t="shared" si="412"/>
        <v>34628.799999999959</v>
      </c>
      <c r="AL88" s="78">
        <f t="shared" si="412"/>
        <v>28767.80000000009</v>
      </c>
      <c r="AM88" s="78">
        <f t="shared" si="413"/>
        <v>20681.690000000031</v>
      </c>
      <c r="AN88" s="78">
        <f t="shared" si="413"/>
        <v>-2941.3299999999435</v>
      </c>
      <c r="AO88" s="78">
        <f t="shared" si="413"/>
        <v>12046.819999999978</v>
      </c>
      <c r="AP88" s="78">
        <f t="shared" si="413"/>
        <v>14631.860000000015</v>
      </c>
      <c r="AQ88" s="78">
        <f t="shared" si="413"/>
        <v>2027.4400000000169</v>
      </c>
      <c r="AR88" s="184">
        <f t="shared" si="413"/>
        <v>18019.580000000031</v>
      </c>
      <c r="AS88" s="184">
        <f t="shared" si="413"/>
        <v>11795.880000000048</v>
      </c>
      <c r="AT88" s="213">
        <f t="shared" si="413"/>
        <v>13583.85000000002</v>
      </c>
      <c r="AU88" s="289">
        <f t="shared" si="414"/>
        <v>20840.829999999987</v>
      </c>
      <c r="AV88" s="224">
        <f t="shared" si="415"/>
        <v>14381.150000000009</v>
      </c>
      <c r="AW88" s="224">
        <f t="shared" si="415"/>
        <v>10653.270000000062</v>
      </c>
      <c r="AX88" s="290">
        <f t="shared" si="415"/>
        <v>18651.999999999985</v>
      </c>
      <c r="AY88" s="224">
        <f t="shared" si="416"/>
        <v>0</v>
      </c>
      <c r="AZ88" s="224">
        <f t="shared" si="417"/>
        <v>0</v>
      </c>
      <c r="BA88" s="224">
        <f t="shared" si="418"/>
        <v>0</v>
      </c>
      <c r="BB88" s="224">
        <f t="shared" si="419"/>
        <v>0</v>
      </c>
      <c r="BC88" s="224">
        <f t="shared" si="420"/>
        <v>0</v>
      </c>
      <c r="BD88" s="224">
        <f t="shared" si="421"/>
        <v>0</v>
      </c>
      <c r="BE88" s="224">
        <f t="shared" si="422"/>
        <v>0</v>
      </c>
      <c r="BF88" s="290">
        <f t="shared" si="423"/>
        <v>0</v>
      </c>
    </row>
    <row r="89" spans="1:58" x14ac:dyDescent="0.25">
      <c r="A89" s="4"/>
      <c r="B89" s="36" t="s">
        <v>43</v>
      </c>
      <c r="C89" s="89">
        <f>10905.61+308.83</f>
        <v>11214.44</v>
      </c>
      <c r="D89" s="83">
        <v>10247.060000000001</v>
      </c>
      <c r="E89" s="83">
        <v>9227.34</v>
      </c>
      <c r="F89" s="83">
        <v>9074.3499999999985</v>
      </c>
      <c r="G89" s="83">
        <v>9922.090000000002</v>
      </c>
      <c r="H89" s="83">
        <v>9588.8100000000013</v>
      </c>
      <c r="I89" s="83">
        <v>7433.1499999999978</v>
      </c>
      <c r="J89" s="83">
        <v>8736.1</v>
      </c>
      <c r="K89" s="83">
        <v>8400.43</v>
      </c>
      <c r="L89" s="83">
        <v>10805.250000000002</v>
      </c>
      <c r="M89" s="83">
        <v>11787.590000000002</v>
      </c>
      <c r="N89" s="161">
        <v>13566.319999999992</v>
      </c>
      <c r="O89" s="83">
        <v>10379.629999999999</v>
      </c>
      <c r="P89" s="83">
        <v>7705.72</v>
      </c>
      <c r="Q89" s="83">
        <v>7298.6099999999979</v>
      </c>
      <c r="R89" s="188">
        <v>8343.93</v>
      </c>
      <c r="S89" s="83">
        <v>9044.0299999999988</v>
      </c>
      <c r="T89" s="83">
        <v>9423.93</v>
      </c>
      <c r="U89" s="83">
        <v>8844.9299999999985</v>
      </c>
      <c r="V89" s="90">
        <v>7224.8000000000011</v>
      </c>
      <c r="W89" s="90">
        <v>8275.33</v>
      </c>
      <c r="X89" s="161">
        <v>10725.330000000002</v>
      </c>
      <c r="Y89" s="264">
        <v>11700.900000000001</v>
      </c>
      <c r="Z89" s="90">
        <v>13180.270000000002</v>
      </c>
      <c r="AA89" s="90">
        <v>12983.260000000002</v>
      </c>
      <c r="AB89" s="333">
        <v>8610.630000000001</v>
      </c>
      <c r="AC89" s="90"/>
      <c r="AD89" s="90"/>
      <c r="AE89" s="90"/>
      <c r="AF89" s="90"/>
      <c r="AG89" s="90"/>
      <c r="AH89" s="90"/>
      <c r="AI89" s="90"/>
      <c r="AJ89" s="161"/>
      <c r="AK89" s="78">
        <f t="shared" si="412"/>
        <v>834.81000000000131</v>
      </c>
      <c r="AL89" s="78">
        <f t="shared" si="412"/>
        <v>2541.3400000000011</v>
      </c>
      <c r="AM89" s="78">
        <f t="shared" si="413"/>
        <v>1928.7300000000023</v>
      </c>
      <c r="AN89" s="78">
        <f t="shared" si="413"/>
        <v>730.41999999999825</v>
      </c>
      <c r="AO89" s="78">
        <f t="shared" si="413"/>
        <v>878.06000000000313</v>
      </c>
      <c r="AP89" s="78">
        <f t="shared" si="413"/>
        <v>164.88000000000102</v>
      </c>
      <c r="AQ89" s="78">
        <f t="shared" si="413"/>
        <v>-1411.7800000000007</v>
      </c>
      <c r="AR89" s="184">
        <f t="shared" si="413"/>
        <v>1511.2999999999993</v>
      </c>
      <c r="AS89" s="184">
        <f t="shared" si="413"/>
        <v>125.10000000000036</v>
      </c>
      <c r="AT89" s="213">
        <f t="shared" si="413"/>
        <v>79.920000000000073</v>
      </c>
      <c r="AU89" s="289">
        <f t="shared" si="414"/>
        <v>86.690000000000509</v>
      </c>
      <c r="AV89" s="224">
        <f t="shared" si="415"/>
        <v>386.04999999999018</v>
      </c>
      <c r="AW89" s="224">
        <f t="shared" si="415"/>
        <v>-2603.6300000000028</v>
      </c>
      <c r="AX89" s="290">
        <f t="shared" si="415"/>
        <v>-904.91000000000076</v>
      </c>
      <c r="AY89" s="224">
        <f t="shared" si="416"/>
        <v>0</v>
      </c>
      <c r="AZ89" s="224">
        <f t="shared" si="417"/>
        <v>0</v>
      </c>
      <c r="BA89" s="224">
        <f t="shared" si="418"/>
        <v>0</v>
      </c>
      <c r="BB89" s="224">
        <f t="shared" si="419"/>
        <v>0</v>
      </c>
      <c r="BC89" s="224">
        <f t="shared" si="420"/>
        <v>0</v>
      </c>
      <c r="BD89" s="224">
        <f t="shared" si="421"/>
        <v>0</v>
      </c>
      <c r="BE89" s="224">
        <f t="shared" si="422"/>
        <v>0</v>
      </c>
      <c r="BF89" s="290">
        <f t="shared" si="423"/>
        <v>0</v>
      </c>
    </row>
    <row r="90" spans="1:58" x14ac:dyDescent="0.25">
      <c r="A90" s="4"/>
      <c r="B90" s="36" t="s">
        <v>44</v>
      </c>
      <c r="C90" s="89">
        <v>200192.88999999996</v>
      </c>
      <c r="D90" s="83">
        <v>210258.1100000001</v>
      </c>
      <c r="E90" s="83">
        <v>205336.72999999998</v>
      </c>
      <c r="F90" s="83">
        <v>200966.54</v>
      </c>
      <c r="G90" s="83">
        <v>298426.74</v>
      </c>
      <c r="H90" s="83">
        <v>301636.01</v>
      </c>
      <c r="I90" s="83">
        <v>247313.42000000004</v>
      </c>
      <c r="J90" s="83">
        <v>317613.04999999987</v>
      </c>
      <c r="K90" s="83">
        <v>241038.52000000005</v>
      </c>
      <c r="L90" s="83">
        <v>256122.46999999988</v>
      </c>
      <c r="M90" s="83">
        <v>282534.45000000007</v>
      </c>
      <c r="N90" s="161">
        <v>259094.80000000002</v>
      </c>
      <c r="O90" s="83">
        <v>271272.26999999996</v>
      </c>
      <c r="P90" s="83">
        <v>216292.01999999996</v>
      </c>
      <c r="Q90" s="83">
        <v>203218.24</v>
      </c>
      <c r="R90" s="188">
        <v>262880.05</v>
      </c>
      <c r="S90" s="83">
        <v>297528.97000000009</v>
      </c>
      <c r="T90" s="83">
        <v>303531.01000000007</v>
      </c>
      <c r="U90" s="83">
        <v>299710.12000000005</v>
      </c>
      <c r="V90" s="90">
        <v>248077.42000000004</v>
      </c>
      <c r="W90" s="90">
        <v>262116.65000000005</v>
      </c>
      <c r="X90" s="161">
        <v>287689.76000000007</v>
      </c>
      <c r="Y90" s="264">
        <v>267432.25999999995</v>
      </c>
      <c r="Z90" s="90">
        <v>281341.86000000004</v>
      </c>
      <c r="AA90" s="90">
        <v>289122.63999999996</v>
      </c>
      <c r="AB90" s="333">
        <v>231051.97000000003</v>
      </c>
      <c r="AC90" s="90"/>
      <c r="AD90" s="90"/>
      <c r="AE90" s="90"/>
      <c r="AF90" s="90"/>
      <c r="AG90" s="90"/>
      <c r="AH90" s="90"/>
      <c r="AI90" s="90"/>
      <c r="AJ90" s="161"/>
      <c r="AK90" s="78">
        <f t="shared" si="412"/>
        <v>-71079.38</v>
      </c>
      <c r="AL90" s="78">
        <f t="shared" si="412"/>
        <v>-6033.909999999858</v>
      </c>
      <c r="AM90" s="78">
        <f t="shared" si="413"/>
        <v>2118.4899999999907</v>
      </c>
      <c r="AN90" s="78">
        <f t="shared" si="413"/>
        <v>-61913.50999999998</v>
      </c>
      <c r="AO90" s="78">
        <f t="shared" si="413"/>
        <v>897.76999999990221</v>
      </c>
      <c r="AP90" s="78">
        <f t="shared" si="413"/>
        <v>-1895.0000000000582</v>
      </c>
      <c r="AQ90" s="78">
        <f t="shared" si="413"/>
        <v>-52396.700000000012</v>
      </c>
      <c r="AR90" s="184">
        <f t="shared" si="413"/>
        <v>69535.62999999983</v>
      </c>
      <c r="AS90" s="184">
        <f t="shared" si="413"/>
        <v>-21078.130000000005</v>
      </c>
      <c r="AT90" s="213">
        <f t="shared" si="413"/>
        <v>-31567.290000000183</v>
      </c>
      <c r="AU90" s="289">
        <f t="shared" si="414"/>
        <v>15102.190000000119</v>
      </c>
      <c r="AV90" s="224">
        <f t="shared" si="415"/>
        <v>-22247.060000000027</v>
      </c>
      <c r="AW90" s="224">
        <f t="shared" si="415"/>
        <v>-17850.369999999995</v>
      </c>
      <c r="AX90" s="290">
        <f t="shared" si="415"/>
        <v>-14759.95000000007</v>
      </c>
      <c r="AY90" s="224">
        <f t="shared" si="416"/>
        <v>0</v>
      </c>
      <c r="AZ90" s="224">
        <f t="shared" si="417"/>
        <v>0</v>
      </c>
      <c r="BA90" s="224">
        <f t="shared" si="418"/>
        <v>0</v>
      </c>
      <c r="BB90" s="224">
        <f t="shared" si="419"/>
        <v>0</v>
      </c>
      <c r="BC90" s="224">
        <f t="shared" si="420"/>
        <v>0</v>
      </c>
      <c r="BD90" s="224">
        <f t="shared" si="421"/>
        <v>0</v>
      </c>
      <c r="BE90" s="224">
        <f t="shared" si="422"/>
        <v>0</v>
      </c>
      <c r="BF90" s="290">
        <f t="shared" si="423"/>
        <v>0</v>
      </c>
    </row>
    <row r="91" spans="1:58" x14ac:dyDescent="0.25">
      <c r="A91" s="4"/>
      <c r="B91" s="36" t="s">
        <v>45</v>
      </c>
      <c r="C91" s="89">
        <v>185068.25999999998</v>
      </c>
      <c r="D91" s="83">
        <v>178305.34</v>
      </c>
      <c r="E91" s="83">
        <v>148361.4</v>
      </c>
      <c r="F91" s="83">
        <v>156939.22999999998</v>
      </c>
      <c r="G91" s="83">
        <v>203634.83</v>
      </c>
      <c r="H91" s="83">
        <v>352720.33</v>
      </c>
      <c r="I91" s="83">
        <v>290473.92</v>
      </c>
      <c r="J91" s="83">
        <v>195515.82</v>
      </c>
      <c r="K91" s="83">
        <v>216992.10000000003</v>
      </c>
      <c r="L91" s="83">
        <v>208093.97999999998</v>
      </c>
      <c r="M91" s="83">
        <v>299132.11</v>
      </c>
      <c r="N91" s="161">
        <v>336169.66999999993</v>
      </c>
      <c r="O91" s="83">
        <v>323984.69</v>
      </c>
      <c r="P91" s="83">
        <v>285999.89</v>
      </c>
      <c r="Q91" s="83">
        <v>310018.68</v>
      </c>
      <c r="R91" s="188">
        <v>317082.18000000005</v>
      </c>
      <c r="S91" s="83">
        <v>370877.14</v>
      </c>
      <c r="T91" s="83">
        <v>341162.54</v>
      </c>
      <c r="U91" s="83">
        <v>352974.97</v>
      </c>
      <c r="V91" s="90">
        <v>330842.72000000003</v>
      </c>
      <c r="W91" s="90">
        <v>336831.03</v>
      </c>
      <c r="X91" s="161">
        <v>342432.63</v>
      </c>
      <c r="Y91" s="264">
        <v>346464.91000000003</v>
      </c>
      <c r="Z91" s="90">
        <v>386528.44000000006</v>
      </c>
      <c r="AA91" s="90">
        <v>405025.41</v>
      </c>
      <c r="AB91" s="333">
        <v>384811.27</v>
      </c>
      <c r="AC91" s="90"/>
      <c r="AD91" s="90"/>
      <c r="AE91" s="90"/>
      <c r="AF91" s="90"/>
      <c r="AG91" s="90"/>
      <c r="AH91" s="90"/>
      <c r="AI91" s="90"/>
      <c r="AJ91" s="161"/>
      <c r="AK91" s="78">
        <f t="shared" si="412"/>
        <v>-138916.43000000002</v>
      </c>
      <c r="AL91" s="78">
        <f t="shared" si="412"/>
        <v>-107694.55000000002</v>
      </c>
      <c r="AM91" s="78">
        <f t="shared" si="413"/>
        <v>-161657.28</v>
      </c>
      <c r="AN91" s="78">
        <f t="shared" si="413"/>
        <v>-160142.95000000007</v>
      </c>
      <c r="AO91" s="78">
        <f t="shared" si="413"/>
        <v>-167242.31000000003</v>
      </c>
      <c r="AP91" s="78">
        <f t="shared" si="413"/>
        <v>11557.790000000037</v>
      </c>
      <c r="AQ91" s="78">
        <f t="shared" si="413"/>
        <v>-62501.049999999988</v>
      </c>
      <c r="AR91" s="184">
        <f t="shared" si="413"/>
        <v>-135326.90000000002</v>
      </c>
      <c r="AS91" s="184">
        <f t="shared" si="413"/>
        <v>-119838.93</v>
      </c>
      <c r="AT91" s="213">
        <f t="shared" si="413"/>
        <v>-134338.65000000002</v>
      </c>
      <c r="AU91" s="289">
        <f t="shared" si="414"/>
        <v>-47332.800000000047</v>
      </c>
      <c r="AV91" s="224">
        <f t="shared" si="415"/>
        <v>-50358.770000000135</v>
      </c>
      <c r="AW91" s="224">
        <f t="shared" si="415"/>
        <v>-81040.719999999972</v>
      </c>
      <c r="AX91" s="290">
        <f t="shared" si="415"/>
        <v>-98811.38</v>
      </c>
      <c r="AY91" s="224">
        <f t="shared" si="416"/>
        <v>0</v>
      </c>
      <c r="AZ91" s="224">
        <f t="shared" si="417"/>
        <v>0</v>
      </c>
      <c r="BA91" s="224">
        <f t="shared" si="418"/>
        <v>0</v>
      </c>
      <c r="BB91" s="224">
        <f t="shared" si="419"/>
        <v>0</v>
      </c>
      <c r="BC91" s="224">
        <f t="shared" si="420"/>
        <v>0</v>
      </c>
      <c r="BD91" s="224">
        <f t="shared" si="421"/>
        <v>0</v>
      </c>
      <c r="BE91" s="224">
        <f t="shared" si="422"/>
        <v>0</v>
      </c>
      <c r="BF91" s="290">
        <f t="shared" si="423"/>
        <v>0</v>
      </c>
    </row>
    <row r="92" spans="1:58" x14ac:dyDescent="0.25">
      <c r="A92" s="4"/>
      <c r="B92" s="36" t="s">
        <v>46</v>
      </c>
      <c r="C92" s="98">
        <f t="shared" ref="C92:V92" si="424">SUM(C87:C91)</f>
        <v>1046809.5899999999</v>
      </c>
      <c r="D92" s="83">
        <f t="shared" si="424"/>
        <v>959619.00000000012</v>
      </c>
      <c r="E92" s="83">
        <f t="shared" si="424"/>
        <v>854387.4800000001</v>
      </c>
      <c r="F92" s="83">
        <f t="shared" si="424"/>
        <v>824093.27</v>
      </c>
      <c r="G92" s="83">
        <f t="shared" si="424"/>
        <v>1208979.6800000002</v>
      </c>
      <c r="H92" s="83">
        <f t="shared" si="424"/>
        <v>1310855.4100000001</v>
      </c>
      <c r="I92" s="83">
        <f t="shared" si="424"/>
        <v>1010610.3</v>
      </c>
      <c r="J92" s="83">
        <f t="shared" si="424"/>
        <v>1001301.7999999998</v>
      </c>
      <c r="K92" s="83">
        <f t="shared" si="424"/>
        <v>940609.83000000007</v>
      </c>
      <c r="L92" s="83">
        <f t="shared" si="424"/>
        <v>1071880.0099999998</v>
      </c>
      <c r="M92" s="83">
        <f t="shared" si="424"/>
        <v>1252186.56</v>
      </c>
      <c r="N92" s="161">
        <f t="shared" si="424"/>
        <v>1221198.8799999999</v>
      </c>
      <c r="O92" s="83">
        <f t="shared" si="424"/>
        <v>1200356.2</v>
      </c>
      <c r="P92" s="83">
        <f t="shared" si="424"/>
        <v>1023721.09</v>
      </c>
      <c r="Q92" s="83">
        <f t="shared" si="424"/>
        <v>983832.30999999982</v>
      </c>
      <c r="R92" s="83">
        <f t="shared" si="424"/>
        <v>1175016.1200000001</v>
      </c>
      <c r="S92" s="83">
        <f t="shared" si="424"/>
        <v>1361986.17</v>
      </c>
      <c r="T92" s="83">
        <f t="shared" si="424"/>
        <v>1350838.1700000002</v>
      </c>
      <c r="U92" s="83">
        <f t="shared" si="424"/>
        <v>1196976.33</v>
      </c>
      <c r="V92" s="90">
        <f t="shared" si="424"/>
        <v>992783.83000000031</v>
      </c>
      <c r="W92" s="90">
        <v>1068943.8600000001</v>
      </c>
      <c r="X92" s="161">
        <v>1259968.9500000002</v>
      </c>
      <c r="Y92" s="264">
        <v>1238117.5699999998</v>
      </c>
      <c r="Z92" s="90">
        <v>1302178.3500000006</v>
      </c>
      <c r="AA92" s="90">
        <v>1324301.45</v>
      </c>
      <c r="AB92" s="333">
        <f>SUM(AB87:AB91)</f>
        <v>1070448.8900000001</v>
      </c>
      <c r="AC92" s="90"/>
      <c r="AD92" s="90"/>
      <c r="AE92" s="90"/>
      <c r="AF92" s="90"/>
      <c r="AG92" s="90"/>
      <c r="AH92" s="90"/>
      <c r="AI92" s="90"/>
      <c r="AJ92" s="161"/>
      <c r="AK92" s="173">
        <f t="shared" ref="AK92:AT92" si="425">SUM(AK87:AK91)</f>
        <v>-153546.61000000004</v>
      </c>
      <c r="AL92" s="173">
        <f t="shared" si="425"/>
        <v>-64102.089999999858</v>
      </c>
      <c r="AM92" s="173">
        <f t="shared" si="425"/>
        <v>-129444.82999999993</v>
      </c>
      <c r="AN92" s="173">
        <f t="shared" si="425"/>
        <v>-350922.84999999992</v>
      </c>
      <c r="AO92" s="173">
        <f t="shared" si="425"/>
        <v>-153006.49</v>
      </c>
      <c r="AP92" s="173">
        <f t="shared" si="425"/>
        <v>-39982.759999999922</v>
      </c>
      <c r="AQ92" s="173">
        <f t="shared" si="425"/>
        <v>-186366.03000000014</v>
      </c>
      <c r="AR92" s="234">
        <f t="shared" si="425"/>
        <v>8517.9699999995937</v>
      </c>
      <c r="AS92" s="234">
        <f t="shared" si="425"/>
        <v>-128334.02999999996</v>
      </c>
      <c r="AT92" s="213">
        <f t="shared" si="425"/>
        <v>-188088.94000000038</v>
      </c>
      <c r="AU92" s="289">
        <f t="shared" ref="AU92:AV92" si="426">SUM(AU87:AU91)</f>
        <v>14068.99000000002</v>
      </c>
      <c r="AV92" s="224">
        <f t="shared" si="426"/>
        <v>-80979.470000000423</v>
      </c>
      <c r="AW92" s="224">
        <f t="shared" ref="AW92:AX92" si="427">SUM(AW87:AW91)</f>
        <v>-123945.25000000007</v>
      </c>
      <c r="AX92" s="290">
        <f t="shared" si="427"/>
        <v>-46727.800000000032</v>
      </c>
      <c r="AY92" s="224">
        <f t="shared" ref="AY92:BF92" si="428">SUM(AY87:AY91)</f>
        <v>0</v>
      </c>
      <c r="AZ92" s="224">
        <f t="shared" si="428"/>
        <v>0</v>
      </c>
      <c r="BA92" s="224">
        <f t="shared" si="428"/>
        <v>0</v>
      </c>
      <c r="BB92" s="224">
        <f t="shared" si="428"/>
        <v>0</v>
      </c>
      <c r="BC92" s="224">
        <f t="shared" si="428"/>
        <v>0</v>
      </c>
      <c r="BD92" s="224">
        <f t="shared" si="428"/>
        <v>0</v>
      </c>
      <c r="BE92" s="224">
        <f t="shared" si="428"/>
        <v>0</v>
      </c>
      <c r="BF92" s="290">
        <f t="shared" si="428"/>
        <v>0</v>
      </c>
    </row>
    <row r="93" spans="1:58" x14ac:dyDescent="0.25">
      <c r="A93" s="4">
        <f>+A86+1</f>
        <v>13</v>
      </c>
      <c r="B93" s="44" t="s">
        <v>48</v>
      </c>
      <c r="C93" s="84"/>
      <c r="D93" s="85"/>
      <c r="E93" s="85"/>
      <c r="F93" s="85"/>
      <c r="G93" s="85"/>
      <c r="H93" s="85"/>
      <c r="I93" s="85"/>
      <c r="J93" s="85"/>
      <c r="K93" s="85"/>
      <c r="L93" s="85"/>
      <c r="M93" s="85"/>
      <c r="N93" s="163"/>
      <c r="O93" s="86"/>
      <c r="P93" s="85"/>
      <c r="Q93" s="85"/>
      <c r="R93" s="83"/>
      <c r="S93" s="85"/>
      <c r="T93" s="85"/>
      <c r="U93" s="85"/>
      <c r="V93" s="216"/>
      <c r="W93" s="216"/>
      <c r="X93" s="163"/>
      <c r="Y93" s="265"/>
      <c r="Z93" s="227"/>
      <c r="AA93" s="227"/>
      <c r="AB93" s="227"/>
      <c r="AC93" s="227"/>
      <c r="AD93" s="227"/>
      <c r="AE93" s="227"/>
      <c r="AF93" s="227"/>
      <c r="AG93" s="227"/>
      <c r="AH93" s="227"/>
      <c r="AI93" s="227"/>
      <c r="AJ93" s="162"/>
      <c r="AK93" s="79"/>
      <c r="AL93" s="87"/>
      <c r="AM93" s="88"/>
      <c r="AN93" s="88"/>
      <c r="AO93" s="88"/>
      <c r="AP93" s="88"/>
      <c r="AQ93" s="88"/>
      <c r="AR93" s="235"/>
      <c r="AS93" s="235"/>
      <c r="AT93" s="235"/>
      <c r="AU93" s="291"/>
      <c r="AV93" s="225"/>
      <c r="AW93" s="225"/>
      <c r="AX93" s="207"/>
      <c r="AY93" s="225"/>
      <c r="AZ93" s="225"/>
      <c r="BA93" s="225"/>
      <c r="BB93" s="225"/>
      <c r="BC93" s="225"/>
      <c r="BD93" s="225"/>
      <c r="BE93" s="225"/>
      <c r="BF93" s="207"/>
    </row>
    <row r="94" spans="1:58" x14ac:dyDescent="0.25">
      <c r="A94" s="4"/>
      <c r="B94" s="36" t="s">
        <v>41</v>
      </c>
      <c r="C94" s="89">
        <f t="shared" ref="C94:Q94" si="429">C80+C87</f>
        <v>3272682.77</v>
      </c>
      <c r="D94" s="90">
        <f t="shared" si="429"/>
        <v>2879215.0299999993</v>
      </c>
      <c r="E94" s="90">
        <f t="shared" si="429"/>
        <v>2611638.63</v>
      </c>
      <c r="F94" s="90">
        <f t="shared" si="429"/>
        <v>2444791.3699999996</v>
      </c>
      <c r="G94" s="90">
        <f t="shared" si="429"/>
        <v>3573568.84</v>
      </c>
      <c r="H94" s="90">
        <f t="shared" si="429"/>
        <v>3592625.8100000005</v>
      </c>
      <c r="I94" s="90">
        <f t="shared" si="429"/>
        <v>2635358.88</v>
      </c>
      <c r="J94" s="90">
        <f t="shared" si="429"/>
        <v>2639031.4922000002</v>
      </c>
      <c r="K94" s="90">
        <f t="shared" si="429"/>
        <v>2638642.2800000003</v>
      </c>
      <c r="L94" s="90">
        <f t="shared" si="429"/>
        <v>3452640.0299999993</v>
      </c>
      <c r="M94" s="90">
        <f t="shared" si="429"/>
        <v>3905019.1599999992</v>
      </c>
      <c r="N94" s="161">
        <f t="shared" si="429"/>
        <v>3554740.8000000003</v>
      </c>
      <c r="O94" s="90">
        <f t="shared" si="429"/>
        <v>3320711.1399999997</v>
      </c>
      <c r="P94" s="90">
        <f t="shared" si="429"/>
        <v>2977628.1800000011</v>
      </c>
      <c r="Q94" s="90">
        <f t="shared" si="429"/>
        <v>2793911.63</v>
      </c>
      <c r="R94" s="90">
        <v>3319717.0900000134</v>
      </c>
      <c r="S94" s="90">
        <v>4032947.980000013</v>
      </c>
      <c r="T94" s="90">
        <f t="shared" ref="T94:V98" si="430">T80+T87</f>
        <v>4154615.0500000133</v>
      </c>
      <c r="U94" s="90">
        <f t="shared" si="430"/>
        <v>3293707.1600000127</v>
      </c>
      <c r="V94" s="90">
        <f t="shared" si="430"/>
        <v>2456691.9800000135</v>
      </c>
      <c r="W94" s="90">
        <v>2768248.4500000137</v>
      </c>
      <c r="X94" s="161">
        <v>3716656.1800000132</v>
      </c>
      <c r="Y94" s="264">
        <v>4083997.4800000135</v>
      </c>
      <c r="Z94" s="90">
        <v>4118653.1800000132</v>
      </c>
      <c r="AA94" s="90">
        <v>3925544.4800000126</v>
      </c>
      <c r="AB94" s="90">
        <f t="shared" ref="AB94" si="431">AB80+AB87</f>
        <v>2872228.5600000126</v>
      </c>
      <c r="AC94" s="90"/>
      <c r="AD94" s="90"/>
      <c r="AE94" s="90"/>
      <c r="AF94" s="90"/>
      <c r="AG94" s="90"/>
      <c r="AH94" s="90"/>
      <c r="AI94" s="90"/>
      <c r="AJ94" s="161"/>
      <c r="AK94" s="83">
        <f t="shared" ref="AK94:AL98" si="432">C94-O94</f>
        <v>-48028.369999999646</v>
      </c>
      <c r="AL94" s="83">
        <f t="shared" si="432"/>
        <v>-98413.15000000177</v>
      </c>
      <c r="AM94" s="75">
        <f t="shared" ref="AM94:AT98" si="433">IF(Q94=0,0,E94-Q94)</f>
        <v>-182273</v>
      </c>
      <c r="AN94" s="75">
        <f t="shared" si="433"/>
        <v>-874925.72000001371</v>
      </c>
      <c r="AO94" s="75">
        <f t="shared" si="433"/>
        <v>-459379.14000001317</v>
      </c>
      <c r="AP94" s="75">
        <f t="shared" si="433"/>
        <v>-561989.2400000128</v>
      </c>
      <c r="AQ94" s="75">
        <f t="shared" si="433"/>
        <v>-658348.28000001283</v>
      </c>
      <c r="AR94" s="90">
        <f t="shared" si="433"/>
        <v>182339.51219998673</v>
      </c>
      <c r="AS94" s="90">
        <f t="shared" si="433"/>
        <v>-129606.17000001343</v>
      </c>
      <c r="AT94" s="218">
        <f t="shared" si="433"/>
        <v>-264016.15000001388</v>
      </c>
      <c r="AU94" s="277">
        <f t="shared" ref="AU94:AU98" si="434">IF(Y94=0,0,M94-Y94)</f>
        <v>-178978.32000001427</v>
      </c>
      <c r="AV94" s="275">
        <f t="shared" ref="AV94:AX98" si="435">IF(Z94=0,0,N94-Z94)</f>
        <v>-563912.38000001293</v>
      </c>
      <c r="AW94" s="275">
        <f t="shared" si="435"/>
        <v>-604833.34000001289</v>
      </c>
      <c r="AX94" s="278">
        <f t="shared" si="435"/>
        <v>105399.61999998847</v>
      </c>
      <c r="AY94" s="275">
        <f t="shared" ref="AY94:AY98" si="436">IF(AC94=0,0,Q94-AC94)</f>
        <v>0</v>
      </c>
      <c r="AZ94" s="275">
        <f t="shared" ref="AZ94:AZ98" si="437">IF(AD94=0,0,R94-AD94)</f>
        <v>0</v>
      </c>
      <c r="BA94" s="275">
        <f t="shared" ref="BA94:BA98" si="438">IF(AE94=0,0,S94-AE94)</f>
        <v>0</v>
      </c>
      <c r="BB94" s="275">
        <f t="shared" ref="BB94:BB98" si="439">IF(AF94=0,0,T94-AF94)</f>
        <v>0</v>
      </c>
      <c r="BC94" s="275">
        <f t="shared" ref="BC94:BC98" si="440">IF(AG94=0,0,U94-AG94)</f>
        <v>0</v>
      </c>
      <c r="BD94" s="275">
        <f t="shared" ref="BD94:BD98" si="441">IF(AH94=0,0,V94-AH94)</f>
        <v>0</v>
      </c>
      <c r="BE94" s="275">
        <f t="shared" ref="BE94:BE98" si="442">IF(AI94=0,0,W94-AI94)</f>
        <v>0</v>
      </c>
      <c r="BF94" s="278">
        <f t="shared" ref="BF94:BF98" si="443">IF(AJ94=0,0,X94-AJ94)</f>
        <v>0</v>
      </c>
    </row>
    <row r="95" spans="1:58" x14ac:dyDescent="0.25">
      <c r="A95" s="4"/>
      <c r="B95" s="36" t="s">
        <v>42</v>
      </c>
      <c r="C95" s="89">
        <f t="shared" ref="C95:Q95" si="444">C81+C88</f>
        <v>625743.39</v>
      </c>
      <c r="D95" s="90">
        <f t="shared" si="444"/>
        <v>519862.16000000009</v>
      </c>
      <c r="E95" s="90">
        <f t="shared" si="444"/>
        <v>451579.91</v>
      </c>
      <c r="F95" s="90">
        <f t="shared" si="444"/>
        <v>371972.85000000003</v>
      </c>
      <c r="G95" s="90">
        <f t="shared" si="444"/>
        <v>460122.72000000009</v>
      </c>
      <c r="H95" s="90">
        <f t="shared" si="444"/>
        <v>480349.08000000007</v>
      </c>
      <c r="I95" s="90">
        <f t="shared" si="444"/>
        <v>366016.62000000005</v>
      </c>
      <c r="J95" s="90">
        <f t="shared" si="444"/>
        <v>353147.21</v>
      </c>
      <c r="K95" s="90">
        <f t="shared" si="444"/>
        <v>347771.09000000008</v>
      </c>
      <c r="L95" s="90">
        <f t="shared" si="444"/>
        <v>472678.43</v>
      </c>
      <c r="M95" s="90">
        <f t="shared" si="444"/>
        <v>567220.14</v>
      </c>
      <c r="N95" s="161">
        <f t="shared" si="444"/>
        <v>548382.03999999992</v>
      </c>
      <c r="O95" s="90">
        <f t="shared" si="444"/>
        <v>545130.4800000001</v>
      </c>
      <c r="P95" s="90">
        <f t="shared" si="444"/>
        <v>469782.4</v>
      </c>
      <c r="Q95" s="90">
        <f t="shared" si="444"/>
        <v>426115.17999999982</v>
      </c>
      <c r="R95" s="90">
        <v>424574.43999999994</v>
      </c>
      <c r="S95" s="90">
        <v>481618.24</v>
      </c>
      <c r="T95" s="90">
        <f t="shared" si="430"/>
        <v>548810.47</v>
      </c>
      <c r="U95" s="90">
        <f t="shared" si="430"/>
        <v>451150.47000000003</v>
      </c>
      <c r="V95" s="90">
        <f t="shared" si="430"/>
        <v>338587.60999999987</v>
      </c>
      <c r="W95" s="90">
        <v>371446.52</v>
      </c>
      <c r="X95" s="161">
        <v>452693.16000000015</v>
      </c>
      <c r="Y95" s="264">
        <v>512298.12999999989</v>
      </c>
      <c r="Z95" s="90">
        <v>559931.48</v>
      </c>
      <c r="AA95" s="90">
        <v>584738.88</v>
      </c>
      <c r="AB95" s="90">
        <f t="shared" ref="AB95" si="445">AB81+AB88</f>
        <v>435353.10000000009</v>
      </c>
      <c r="AC95" s="90"/>
      <c r="AD95" s="90"/>
      <c r="AE95" s="90"/>
      <c r="AF95" s="90"/>
      <c r="AG95" s="90"/>
      <c r="AH95" s="90"/>
      <c r="AI95" s="90"/>
      <c r="AJ95" s="161"/>
      <c r="AK95" s="83">
        <f t="shared" si="432"/>
        <v>80612.909999999916</v>
      </c>
      <c r="AL95" s="83">
        <f t="shared" si="432"/>
        <v>50079.760000000068</v>
      </c>
      <c r="AM95" s="75">
        <f t="shared" si="433"/>
        <v>25464.730000000156</v>
      </c>
      <c r="AN95" s="75">
        <f t="shared" si="433"/>
        <v>-52601.589999999909</v>
      </c>
      <c r="AO95" s="75">
        <f t="shared" si="433"/>
        <v>-21495.519999999902</v>
      </c>
      <c r="AP95" s="75">
        <f t="shared" si="433"/>
        <v>-68461.389999999898</v>
      </c>
      <c r="AQ95" s="75">
        <f t="shared" si="433"/>
        <v>-85133.849999999977</v>
      </c>
      <c r="AR95" s="90">
        <f t="shared" si="433"/>
        <v>14559.600000000151</v>
      </c>
      <c r="AS95" s="90">
        <f t="shared" si="433"/>
        <v>-23675.429999999935</v>
      </c>
      <c r="AT95" s="218">
        <f t="shared" si="433"/>
        <v>19985.269999999844</v>
      </c>
      <c r="AU95" s="277">
        <f t="shared" si="434"/>
        <v>54922.010000000126</v>
      </c>
      <c r="AV95" s="275">
        <f t="shared" si="435"/>
        <v>-11549.440000000061</v>
      </c>
      <c r="AW95" s="275">
        <f t="shared" si="435"/>
        <v>-39608.399999999907</v>
      </c>
      <c r="AX95" s="278">
        <f t="shared" si="435"/>
        <v>34429.29999999993</v>
      </c>
      <c r="AY95" s="275">
        <f t="shared" si="436"/>
        <v>0</v>
      </c>
      <c r="AZ95" s="275">
        <f t="shared" si="437"/>
        <v>0</v>
      </c>
      <c r="BA95" s="275">
        <f t="shared" si="438"/>
        <v>0</v>
      </c>
      <c r="BB95" s="275">
        <f t="shared" si="439"/>
        <v>0</v>
      </c>
      <c r="BC95" s="275">
        <f t="shared" si="440"/>
        <v>0</v>
      </c>
      <c r="BD95" s="275">
        <f t="shared" si="441"/>
        <v>0</v>
      </c>
      <c r="BE95" s="275">
        <f t="shared" si="442"/>
        <v>0</v>
      </c>
      <c r="BF95" s="278">
        <f t="shared" si="443"/>
        <v>0</v>
      </c>
    </row>
    <row r="96" spans="1:58" x14ac:dyDescent="0.25">
      <c r="A96" s="4"/>
      <c r="B96" s="36" t="s">
        <v>43</v>
      </c>
      <c r="C96" s="89">
        <f t="shared" ref="C96:Q96" si="446">C82+C89</f>
        <v>174253.88</v>
      </c>
      <c r="D96" s="90">
        <f t="shared" si="446"/>
        <v>150869.82999999996</v>
      </c>
      <c r="E96" s="90">
        <f t="shared" si="446"/>
        <v>131025.54000000001</v>
      </c>
      <c r="F96" s="90">
        <f t="shared" si="446"/>
        <v>118960.75999999998</v>
      </c>
      <c r="G96" s="90">
        <f t="shared" si="446"/>
        <v>123493.59999999998</v>
      </c>
      <c r="H96" s="90">
        <f t="shared" si="446"/>
        <v>123977.11000000003</v>
      </c>
      <c r="I96" s="90">
        <f t="shared" si="446"/>
        <v>105112.11999999997</v>
      </c>
      <c r="J96" s="90">
        <f t="shared" si="446"/>
        <v>117286.36</v>
      </c>
      <c r="K96" s="90">
        <f t="shared" si="446"/>
        <v>115414.68</v>
      </c>
      <c r="L96" s="90">
        <f t="shared" si="446"/>
        <v>150158.52000000002</v>
      </c>
      <c r="M96" s="90">
        <f t="shared" si="446"/>
        <v>165467.74000000002</v>
      </c>
      <c r="N96" s="161">
        <f t="shared" si="446"/>
        <v>168576.64999999997</v>
      </c>
      <c r="O96" s="90">
        <f t="shared" si="446"/>
        <v>156430.87999999998</v>
      </c>
      <c r="P96" s="90">
        <f t="shared" si="446"/>
        <v>126487.29999999997</v>
      </c>
      <c r="Q96" s="90">
        <f t="shared" si="446"/>
        <v>117524.78000000003</v>
      </c>
      <c r="R96" s="90">
        <v>119074.00000000003</v>
      </c>
      <c r="S96" s="90">
        <v>123484.97000000003</v>
      </c>
      <c r="T96" s="90">
        <f t="shared" si="430"/>
        <v>125662.98999999999</v>
      </c>
      <c r="U96" s="90">
        <f t="shared" si="430"/>
        <v>121128.62</v>
      </c>
      <c r="V96" s="90">
        <f t="shared" si="430"/>
        <v>104143.62</v>
      </c>
      <c r="W96" s="90">
        <v>116368.37000000002</v>
      </c>
      <c r="X96" s="161">
        <v>144516.74</v>
      </c>
      <c r="Y96" s="264">
        <v>167001.09000000005</v>
      </c>
      <c r="Z96" s="90">
        <v>183862.13999999998</v>
      </c>
      <c r="AA96" s="90">
        <v>190317.52</v>
      </c>
      <c r="AB96" s="90">
        <f t="shared" ref="AB96" si="447">AB82+AB89</f>
        <v>145381.16</v>
      </c>
      <c r="AC96" s="90"/>
      <c r="AD96" s="90"/>
      <c r="AE96" s="90"/>
      <c r="AF96" s="90"/>
      <c r="AG96" s="90"/>
      <c r="AH96" s="90"/>
      <c r="AI96" s="90"/>
      <c r="AJ96" s="161"/>
      <c r="AK96" s="83">
        <f t="shared" si="432"/>
        <v>17823.000000000029</v>
      </c>
      <c r="AL96" s="83">
        <f t="shared" si="432"/>
        <v>24382.529999999984</v>
      </c>
      <c r="AM96" s="75">
        <f t="shared" si="433"/>
        <v>13500.75999999998</v>
      </c>
      <c r="AN96" s="75">
        <f t="shared" si="433"/>
        <v>-113.24000000004889</v>
      </c>
      <c r="AO96" s="75">
        <f t="shared" si="433"/>
        <v>8.629999999946449</v>
      </c>
      <c r="AP96" s="75">
        <f t="shared" si="433"/>
        <v>-1685.879999999961</v>
      </c>
      <c r="AQ96" s="75">
        <f t="shared" si="433"/>
        <v>-16016.500000000029</v>
      </c>
      <c r="AR96" s="99">
        <f t="shared" si="433"/>
        <v>13142.740000000005</v>
      </c>
      <c r="AS96" s="99">
        <f t="shared" si="433"/>
        <v>-953.69000000003143</v>
      </c>
      <c r="AT96" s="232">
        <f t="shared" si="433"/>
        <v>5641.7800000000279</v>
      </c>
      <c r="AU96" s="277">
        <f t="shared" si="434"/>
        <v>-1533.3500000000349</v>
      </c>
      <c r="AV96" s="275">
        <f t="shared" si="435"/>
        <v>-15285.49000000002</v>
      </c>
      <c r="AW96" s="275">
        <f t="shared" si="435"/>
        <v>-33886.640000000014</v>
      </c>
      <c r="AX96" s="278">
        <f t="shared" si="435"/>
        <v>-18893.86000000003</v>
      </c>
      <c r="AY96" s="275">
        <f t="shared" si="436"/>
        <v>0</v>
      </c>
      <c r="AZ96" s="275">
        <f t="shared" si="437"/>
        <v>0</v>
      </c>
      <c r="BA96" s="275">
        <f t="shared" si="438"/>
        <v>0</v>
      </c>
      <c r="BB96" s="275">
        <f t="shared" si="439"/>
        <v>0</v>
      </c>
      <c r="BC96" s="275">
        <f t="shared" si="440"/>
        <v>0</v>
      </c>
      <c r="BD96" s="275">
        <f t="shared" si="441"/>
        <v>0</v>
      </c>
      <c r="BE96" s="275">
        <f t="shared" si="442"/>
        <v>0</v>
      </c>
      <c r="BF96" s="278">
        <f t="shared" si="443"/>
        <v>0</v>
      </c>
    </row>
    <row r="97" spans="1:58" x14ac:dyDescent="0.25">
      <c r="A97" s="4"/>
      <c r="B97" s="36" t="s">
        <v>44</v>
      </c>
      <c r="C97" s="89">
        <f t="shared" ref="C97:Q97" si="448">C83+C90</f>
        <v>1392875.7000000002</v>
      </c>
      <c r="D97" s="90">
        <f t="shared" si="448"/>
        <v>1263315.48</v>
      </c>
      <c r="E97" s="90">
        <f t="shared" si="448"/>
        <v>1215885.0599999998</v>
      </c>
      <c r="F97" s="90">
        <f t="shared" si="448"/>
        <v>1190632.72</v>
      </c>
      <c r="G97" s="90">
        <f t="shared" si="448"/>
        <v>1499724.0999999996</v>
      </c>
      <c r="H97" s="90">
        <f t="shared" si="448"/>
        <v>1541730.5099999998</v>
      </c>
      <c r="I97" s="90">
        <f t="shared" si="448"/>
        <v>1279608.0100000002</v>
      </c>
      <c r="J97" s="90">
        <f t="shared" si="448"/>
        <v>1376522.2999999998</v>
      </c>
      <c r="K97" s="90">
        <f t="shared" si="448"/>
        <v>1213590.6499999999</v>
      </c>
      <c r="L97" s="90">
        <f t="shared" si="448"/>
        <v>1363142.8099999996</v>
      </c>
      <c r="M97" s="90">
        <f t="shared" si="448"/>
        <v>1549720.56</v>
      </c>
      <c r="N97" s="161">
        <f t="shared" si="448"/>
        <v>1517212.12</v>
      </c>
      <c r="O97" s="90">
        <f t="shared" si="448"/>
        <v>1519266.8699999999</v>
      </c>
      <c r="P97" s="90">
        <f t="shared" si="448"/>
        <v>1127183.2</v>
      </c>
      <c r="Q97" s="90">
        <f t="shared" si="448"/>
        <v>1025157.37</v>
      </c>
      <c r="R97" s="90">
        <v>1201807.2500000002</v>
      </c>
      <c r="S97" s="90">
        <v>1400292.1800000002</v>
      </c>
      <c r="T97" s="90">
        <f t="shared" si="430"/>
        <v>1425926.89</v>
      </c>
      <c r="U97" s="90">
        <f t="shared" si="430"/>
        <v>1406865.1399999997</v>
      </c>
      <c r="V97" s="90">
        <f t="shared" si="430"/>
        <v>1170236.6600000001</v>
      </c>
      <c r="W97" s="90">
        <v>1234849.5300000003</v>
      </c>
      <c r="X97" s="161">
        <v>1352365.9500000002</v>
      </c>
      <c r="Y97" s="264">
        <v>1387828.2900000005</v>
      </c>
      <c r="Z97" s="90">
        <v>1523066.17</v>
      </c>
      <c r="AA97" s="90">
        <v>1541440.9600000002</v>
      </c>
      <c r="AB97" s="90">
        <f t="shared" ref="AB97" si="449">AB83+AB90</f>
        <v>1254587.2099999997</v>
      </c>
      <c r="AC97" s="90"/>
      <c r="AD97" s="90"/>
      <c r="AE97" s="90"/>
      <c r="AF97" s="90"/>
      <c r="AG97" s="90"/>
      <c r="AH97" s="90"/>
      <c r="AI97" s="90"/>
      <c r="AJ97" s="161"/>
      <c r="AK97" s="83">
        <f t="shared" si="432"/>
        <v>-126391.16999999969</v>
      </c>
      <c r="AL97" s="83">
        <f t="shared" si="432"/>
        <v>136132.28000000003</v>
      </c>
      <c r="AM97" s="75">
        <f t="shared" si="433"/>
        <v>190727.68999999983</v>
      </c>
      <c r="AN97" s="75">
        <f t="shared" si="433"/>
        <v>-11174.530000000261</v>
      </c>
      <c r="AO97" s="75">
        <f t="shared" si="433"/>
        <v>99431.91999999946</v>
      </c>
      <c r="AP97" s="75">
        <f t="shared" si="433"/>
        <v>115803.61999999988</v>
      </c>
      <c r="AQ97" s="75">
        <f t="shared" si="433"/>
        <v>-127257.12999999942</v>
      </c>
      <c r="AR97" s="90">
        <f t="shared" si="433"/>
        <v>206285.63999999966</v>
      </c>
      <c r="AS97" s="90">
        <f t="shared" si="433"/>
        <v>-21258.880000000354</v>
      </c>
      <c r="AT97" s="218">
        <f t="shared" si="433"/>
        <v>10776.859999999404</v>
      </c>
      <c r="AU97" s="277">
        <f t="shared" si="434"/>
        <v>161892.26999999955</v>
      </c>
      <c r="AV97" s="275">
        <f t="shared" si="435"/>
        <v>-5854.0499999998137</v>
      </c>
      <c r="AW97" s="275">
        <f t="shared" si="435"/>
        <v>-22174.090000000317</v>
      </c>
      <c r="AX97" s="278">
        <f t="shared" si="435"/>
        <v>-127404.00999999978</v>
      </c>
      <c r="AY97" s="275">
        <f t="shared" si="436"/>
        <v>0</v>
      </c>
      <c r="AZ97" s="275">
        <f t="shared" si="437"/>
        <v>0</v>
      </c>
      <c r="BA97" s="275">
        <f t="shared" si="438"/>
        <v>0</v>
      </c>
      <c r="BB97" s="275">
        <f t="shared" si="439"/>
        <v>0</v>
      </c>
      <c r="BC97" s="275">
        <f t="shared" si="440"/>
        <v>0</v>
      </c>
      <c r="BD97" s="275">
        <f t="shared" si="441"/>
        <v>0</v>
      </c>
      <c r="BE97" s="275">
        <f t="shared" si="442"/>
        <v>0</v>
      </c>
      <c r="BF97" s="278">
        <f t="shared" si="443"/>
        <v>0</v>
      </c>
    </row>
    <row r="98" spans="1:58" x14ac:dyDescent="0.25">
      <c r="A98" s="4"/>
      <c r="B98" s="36" t="s">
        <v>45</v>
      </c>
      <c r="C98" s="89">
        <f t="shared" ref="C98:Q98" si="450">C84+C91</f>
        <v>1128352.3400000001</v>
      </c>
      <c r="D98" s="90">
        <f t="shared" si="450"/>
        <v>1065785.17</v>
      </c>
      <c r="E98" s="90">
        <f t="shared" si="450"/>
        <v>1069765.0387197353</v>
      </c>
      <c r="F98" s="90">
        <f t="shared" si="450"/>
        <v>1109797.9412802644</v>
      </c>
      <c r="G98" s="90">
        <f t="shared" si="450"/>
        <v>1239753.1600000001</v>
      </c>
      <c r="H98" s="90">
        <f t="shared" si="450"/>
        <v>1303512.83</v>
      </c>
      <c r="I98" s="90">
        <f t="shared" si="450"/>
        <v>1158889.33</v>
      </c>
      <c r="J98" s="90">
        <f t="shared" si="450"/>
        <v>1120493.72</v>
      </c>
      <c r="K98" s="90">
        <f t="shared" si="450"/>
        <v>1091345.96</v>
      </c>
      <c r="L98" s="90">
        <f t="shared" si="450"/>
        <v>1104374</v>
      </c>
      <c r="M98" s="90">
        <f t="shared" si="450"/>
        <v>1177962.9300000002</v>
      </c>
      <c r="N98" s="161">
        <f t="shared" si="450"/>
        <v>1281913.3299999996</v>
      </c>
      <c r="O98" s="90">
        <f t="shared" si="450"/>
        <v>1226067.01</v>
      </c>
      <c r="P98" s="90">
        <f t="shared" si="450"/>
        <v>1004973.33</v>
      </c>
      <c r="Q98" s="90">
        <f t="shared" si="450"/>
        <v>1080633.07</v>
      </c>
      <c r="R98" s="90">
        <v>1190718.0199999998</v>
      </c>
      <c r="S98" s="90">
        <v>1308665.5699999998</v>
      </c>
      <c r="T98" s="90">
        <f t="shared" si="430"/>
        <v>1231565.3800000001</v>
      </c>
      <c r="U98" s="90">
        <f t="shared" si="430"/>
        <v>1263782.2200000002</v>
      </c>
      <c r="V98" s="90">
        <f t="shared" si="430"/>
        <v>1178375.6200000001</v>
      </c>
      <c r="W98" s="90">
        <v>1239269.27</v>
      </c>
      <c r="X98" s="161">
        <v>1246513.0100000002</v>
      </c>
      <c r="Y98" s="264">
        <v>1360684.21</v>
      </c>
      <c r="Z98" s="90">
        <v>1570674.6099999994</v>
      </c>
      <c r="AA98" s="90">
        <v>1531291.4600000002</v>
      </c>
      <c r="AB98" s="90">
        <f t="shared" ref="AB98" si="451">AB84+AB91</f>
        <v>1427788</v>
      </c>
      <c r="AC98" s="90"/>
      <c r="AD98" s="90"/>
      <c r="AE98" s="90"/>
      <c r="AF98" s="90"/>
      <c r="AG98" s="90"/>
      <c r="AH98" s="90"/>
      <c r="AI98" s="90"/>
      <c r="AJ98" s="161"/>
      <c r="AK98" s="83">
        <f t="shared" si="432"/>
        <v>-97714.669999999925</v>
      </c>
      <c r="AL98" s="83">
        <f t="shared" si="432"/>
        <v>60811.839999999967</v>
      </c>
      <c r="AM98" s="75">
        <f t="shared" si="433"/>
        <v>-10868.031280264724</v>
      </c>
      <c r="AN98" s="75">
        <f t="shared" si="433"/>
        <v>-80920.078719735378</v>
      </c>
      <c r="AO98" s="75">
        <f t="shared" si="433"/>
        <v>-68912.409999999683</v>
      </c>
      <c r="AP98" s="75">
        <f t="shared" si="433"/>
        <v>71947.449999999953</v>
      </c>
      <c r="AQ98" s="75">
        <f t="shared" si="433"/>
        <v>-104892.89000000013</v>
      </c>
      <c r="AR98" s="90">
        <f t="shared" si="433"/>
        <v>-57881.90000000014</v>
      </c>
      <c r="AS98" s="90">
        <f t="shared" si="433"/>
        <v>-147923.31000000006</v>
      </c>
      <c r="AT98" s="218">
        <f t="shared" si="433"/>
        <v>-142139.01000000024</v>
      </c>
      <c r="AU98" s="277">
        <f t="shared" si="434"/>
        <v>-182721.2799999998</v>
      </c>
      <c r="AV98" s="275">
        <f t="shared" si="435"/>
        <v>-288761.2799999998</v>
      </c>
      <c r="AW98" s="275">
        <f t="shared" si="435"/>
        <v>-305224.45000000019</v>
      </c>
      <c r="AX98" s="278">
        <f t="shared" si="435"/>
        <v>-422814.67000000004</v>
      </c>
      <c r="AY98" s="275">
        <f t="shared" si="436"/>
        <v>0</v>
      </c>
      <c r="AZ98" s="275">
        <f t="shared" si="437"/>
        <v>0</v>
      </c>
      <c r="BA98" s="275">
        <f t="shared" si="438"/>
        <v>0</v>
      </c>
      <c r="BB98" s="275">
        <f t="shared" si="439"/>
        <v>0</v>
      </c>
      <c r="BC98" s="275">
        <f t="shared" si="440"/>
        <v>0</v>
      </c>
      <c r="BD98" s="275">
        <f t="shared" si="441"/>
        <v>0</v>
      </c>
      <c r="BE98" s="275">
        <f t="shared" si="442"/>
        <v>0</v>
      </c>
      <c r="BF98" s="278">
        <f t="shared" si="443"/>
        <v>0</v>
      </c>
    </row>
    <row r="99" spans="1:58" ht="15.75" thickBot="1" x14ac:dyDescent="0.3">
      <c r="A99" s="4"/>
      <c r="B99" s="38" t="s">
        <v>46</v>
      </c>
      <c r="C99" s="92">
        <f t="shared" ref="C99:V99" si="452">SUM(C94:C98)</f>
        <v>6593908.0800000001</v>
      </c>
      <c r="D99" s="143">
        <f t="shared" si="452"/>
        <v>5879047.6699999999</v>
      </c>
      <c r="E99" s="143">
        <f t="shared" si="452"/>
        <v>5479894.1787197348</v>
      </c>
      <c r="F99" s="143">
        <f t="shared" si="452"/>
        <v>5236155.6412802637</v>
      </c>
      <c r="G99" s="143">
        <f t="shared" si="452"/>
        <v>6896662.4199999999</v>
      </c>
      <c r="H99" s="143">
        <f t="shared" si="452"/>
        <v>7042195.3400000008</v>
      </c>
      <c r="I99" s="143">
        <f t="shared" si="452"/>
        <v>5544984.9600000009</v>
      </c>
      <c r="J99" s="143">
        <f t="shared" si="452"/>
        <v>5606481.0821999991</v>
      </c>
      <c r="K99" s="143">
        <f t="shared" si="452"/>
        <v>5406764.6600000001</v>
      </c>
      <c r="L99" s="143">
        <f t="shared" si="452"/>
        <v>6542993.7899999991</v>
      </c>
      <c r="M99" s="143">
        <f t="shared" si="452"/>
        <v>7365390.5299999993</v>
      </c>
      <c r="N99" s="164">
        <f t="shared" si="452"/>
        <v>7070824.9399999995</v>
      </c>
      <c r="O99" s="143">
        <f t="shared" si="452"/>
        <v>6767606.379999999</v>
      </c>
      <c r="P99" s="143">
        <f t="shared" si="452"/>
        <v>5706054.4100000011</v>
      </c>
      <c r="Q99" s="143">
        <f t="shared" si="452"/>
        <v>5443342.0300000003</v>
      </c>
      <c r="R99" s="143">
        <f t="shared" si="452"/>
        <v>6255890.8000000129</v>
      </c>
      <c r="S99" s="143">
        <f t="shared" si="452"/>
        <v>7347008.9400000125</v>
      </c>
      <c r="T99" s="143">
        <f t="shared" si="452"/>
        <v>7486580.7800000133</v>
      </c>
      <c r="U99" s="143">
        <f t="shared" si="452"/>
        <v>6536633.6100000124</v>
      </c>
      <c r="V99" s="143">
        <f t="shared" si="452"/>
        <v>5248035.4900000133</v>
      </c>
      <c r="W99" s="143">
        <v>5730182.1400000136</v>
      </c>
      <c r="X99" s="161">
        <v>6912745.040000014</v>
      </c>
      <c r="Y99" s="264">
        <v>7511809.2000000132</v>
      </c>
      <c r="Z99" s="90">
        <v>7956187.5800000122</v>
      </c>
      <c r="AA99" s="90">
        <v>7773333.3000000119</v>
      </c>
      <c r="AB99" s="143">
        <f t="shared" ref="AB99" si="453">SUM(AB94:AB98)</f>
        <v>6135338.0300000124</v>
      </c>
      <c r="AC99" s="90"/>
      <c r="AD99" s="90"/>
      <c r="AE99" s="90"/>
      <c r="AF99" s="90"/>
      <c r="AG99" s="90"/>
      <c r="AH99" s="90"/>
      <c r="AI99" s="90"/>
      <c r="AJ99" s="161"/>
      <c r="AK99" s="77">
        <f t="shared" ref="AK99:AT99" si="454">SUM(AK94:AK98)</f>
        <v>-173698.29999999932</v>
      </c>
      <c r="AL99" s="77">
        <f t="shared" si="454"/>
        <v>172993.25999999826</v>
      </c>
      <c r="AM99" s="77">
        <f t="shared" si="454"/>
        <v>36552.14871973524</v>
      </c>
      <c r="AN99" s="77">
        <f t="shared" si="454"/>
        <v>-1019735.1587197492</v>
      </c>
      <c r="AO99" s="77">
        <f t="shared" si="454"/>
        <v>-450346.52000001335</v>
      </c>
      <c r="AP99" s="77">
        <f t="shared" si="454"/>
        <v>-444385.44000001287</v>
      </c>
      <c r="AQ99" s="77">
        <f t="shared" si="454"/>
        <v>-991648.65000001236</v>
      </c>
      <c r="AR99" s="143">
        <f t="shared" si="454"/>
        <v>358445.59219998639</v>
      </c>
      <c r="AS99" s="143">
        <f t="shared" si="454"/>
        <v>-323417.48000001383</v>
      </c>
      <c r="AT99" s="233">
        <f t="shared" si="454"/>
        <v>-369751.25000001484</v>
      </c>
      <c r="AU99" s="301">
        <f t="shared" ref="AU99:AV99" si="455">SUM(AU94:AU98)</f>
        <v>-146418.67000001442</v>
      </c>
      <c r="AV99" s="321">
        <f t="shared" si="455"/>
        <v>-885362.64000001259</v>
      </c>
      <c r="AW99" s="321">
        <f t="shared" ref="AW99:AX99" si="456">SUM(AW94:AW98)</f>
        <v>-1005726.9200000133</v>
      </c>
      <c r="AX99" s="302">
        <f t="shared" si="456"/>
        <v>-429283.62000001146</v>
      </c>
      <c r="AY99" s="321">
        <f t="shared" ref="AY99:BF99" si="457">SUM(AY94:AY98)</f>
        <v>0</v>
      </c>
      <c r="AZ99" s="321">
        <f t="shared" si="457"/>
        <v>0</v>
      </c>
      <c r="BA99" s="321">
        <f t="shared" si="457"/>
        <v>0</v>
      </c>
      <c r="BB99" s="321">
        <f t="shared" si="457"/>
        <v>0</v>
      </c>
      <c r="BC99" s="321">
        <f t="shared" si="457"/>
        <v>0</v>
      </c>
      <c r="BD99" s="321">
        <f t="shared" si="457"/>
        <v>0</v>
      </c>
      <c r="BE99" s="321">
        <f t="shared" si="457"/>
        <v>0</v>
      </c>
      <c r="BF99" s="302">
        <f t="shared" si="457"/>
        <v>0</v>
      </c>
    </row>
    <row r="100" spans="1:58" x14ac:dyDescent="0.25">
      <c r="A100" s="4">
        <f>+A93+1</f>
        <v>14</v>
      </c>
      <c r="B100" s="45" t="s">
        <v>40</v>
      </c>
      <c r="C100" s="93"/>
      <c r="D100" s="94"/>
      <c r="E100" s="94"/>
      <c r="F100" s="94"/>
      <c r="G100" s="94"/>
      <c r="H100" s="94"/>
      <c r="I100" s="94"/>
      <c r="J100" s="94"/>
      <c r="K100" s="94"/>
      <c r="L100" s="94"/>
      <c r="M100" s="94"/>
      <c r="N100" s="95"/>
      <c r="O100" s="145"/>
      <c r="P100" s="94"/>
      <c r="Q100" s="94"/>
      <c r="R100" s="94"/>
      <c r="S100" s="94"/>
      <c r="T100" s="94"/>
      <c r="U100" s="94"/>
      <c r="V100" s="217"/>
      <c r="W100" s="217"/>
      <c r="X100" s="240"/>
      <c r="Y100" s="266"/>
      <c r="Z100" s="247"/>
      <c r="AA100" s="247"/>
      <c r="AB100" s="247"/>
      <c r="AC100" s="247"/>
      <c r="AD100" s="247"/>
      <c r="AE100" s="247"/>
      <c r="AF100" s="247"/>
      <c r="AG100" s="247"/>
      <c r="AH100" s="247"/>
      <c r="AI100" s="247"/>
      <c r="AJ100" s="267"/>
      <c r="AK100" s="150"/>
      <c r="AL100" s="96"/>
      <c r="AM100" s="97"/>
      <c r="AN100" s="97"/>
      <c r="AO100" s="97"/>
      <c r="AP100" s="97"/>
      <c r="AQ100" s="97"/>
      <c r="AR100" s="236"/>
      <c r="AS100" s="236"/>
      <c r="AT100" s="236"/>
      <c r="AU100" s="305"/>
      <c r="AV100" s="323"/>
      <c r="AW100" s="323"/>
      <c r="AX100" s="306"/>
      <c r="AY100" s="323"/>
      <c r="AZ100" s="323"/>
      <c r="BA100" s="323"/>
      <c r="BB100" s="323"/>
      <c r="BC100" s="323"/>
      <c r="BD100" s="323"/>
      <c r="BE100" s="323"/>
      <c r="BF100" s="306"/>
    </row>
    <row r="101" spans="1:58" x14ac:dyDescent="0.25">
      <c r="A101" s="4"/>
      <c r="B101" s="36" t="s">
        <v>41</v>
      </c>
      <c r="C101" s="80">
        <v>3439502.209999999</v>
      </c>
      <c r="D101" s="81">
        <v>3315619.63</v>
      </c>
      <c r="E101" s="81">
        <v>2917286.5100000021</v>
      </c>
      <c r="F101" s="83">
        <v>2721127.7499999907</v>
      </c>
      <c r="G101" s="81">
        <v>2823756.61</v>
      </c>
      <c r="H101" s="81">
        <v>3347103.13</v>
      </c>
      <c r="I101" s="81">
        <v>3335849.53</v>
      </c>
      <c r="J101" s="81">
        <v>2977656.439999999</v>
      </c>
      <c r="K101" s="81">
        <v>2489342.8400000008</v>
      </c>
      <c r="L101" s="81">
        <v>2725569.9899999918</v>
      </c>
      <c r="M101" s="81">
        <v>3259700.16</v>
      </c>
      <c r="N101" s="82">
        <v>3351058.9400000004</v>
      </c>
      <c r="O101" s="83">
        <v>3194877.2100000088</v>
      </c>
      <c r="P101" s="181">
        <v>3085510.16</v>
      </c>
      <c r="Q101" s="81">
        <v>2764283.6400000011</v>
      </c>
      <c r="R101" s="81">
        <v>2821570.7000000011</v>
      </c>
      <c r="S101" s="81">
        <v>3135887.56</v>
      </c>
      <c r="T101" s="81">
        <v>3323944.6100000003</v>
      </c>
      <c r="U101" s="81">
        <v>3532760.4699999997</v>
      </c>
      <c r="V101" s="218">
        <v>2960628.2499999991</v>
      </c>
      <c r="W101" s="218">
        <v>2385894.7099999958</v>
      </c>
      <c r="X101" s="166">
        <v>2602463.4599999981</v>
      </c>
      <c r="Y101" s="264">
        <v>3220287.1500000022</v>
      </c>
      <c r="Z101" s="90">
        <v>3189564.850000001</v>
      </c>
      <c r="AA101" s="90">
        <v>3803740.37</v>
      </c>
      <c r="AB101" s="90">
        <v>3300042.83</v>
      </c>
      <c r="AC101" s="90"/>
      <c r="AD101" s="90"/>
      <c r="AE101" s="90"/>
      <c r="AF101" s="90"/>
      <c r="AG101" s="90"/>
      <c r="AH101" s="90"/>
      <c r="AI101" s="90"/>
      <c r="AJ101" s="161"/>
      <c r="AK101" s="83">
        <f t="shared" ref="AK101:AL105" si="458">C101-O101</f>
        <v>244624.99999999022</v>
      </c>
      <c r="AL101" s="83">
        <f t="shared" si="458"/>
        <v>230109.46999999974</v>
      </c>
      <c r="AM101" s="75">
        <f t="shared" ref="AM101:AT105" si="459">IF(Q101=0,0,E101-Q101)</f>
        <v>153002.87000000104</v>
      </c>
      <c r="AN101" s="75">
        <f t="shared" si="459"/>
        <v>-100442.95000001043</v>
      </c>
      <c r="AO101" s="75">
        <f t="shared" si="459"/>
        <v>-312130.95000000019</v>
      </c>
      <c r="AP101" s="75">
        <f t="shared" si="459"/>
        <v>23158.519999999553</v>
      </c>
      <c r="AQ101" s="75">
        <f t="shared" si="459"/>
        <v>-196910.93999999994</v>
      </c>
      <c r="AR101" s="99">
        <f t="shared" si="459"/>
        <v>17028.189999999944</v>
      </c>
      <c r="AS101" s="99">
        <f t="shared" si="459"/>
        <v>103448.13000000501</v>
      </c>
      <c r="AT101" s="99">
        <f t="shared" si="459"/>
        <v>123106.52999999374</v>
      </c>
      <c r="AU101" s="277">
        <f t="shared" ref="AU101:AU105" si="460">IF(Y101=0,0,M101-Y101)</f>
        <v>39413.009999997914</v>
      </c>
      <c r="AV101" s="275">
        <f t="shared" ref="AV101:AX105" si="461">IF(Z101=0,0,N101-Z101)</f>
        <v>161494.08999999939</v>
      </c>
      <c r="AW101" s="275">
        <f t="shared" si="461"/>
        <v>-608863.1599999913</v>
      </c>
      <c r="AX101" s="278">
        <f t="shared" si="461"/>
        <v>-214532.66999999993</v>
      </c>
      <c r="AY101" s="275">
        <f t="shared" ref="AY101:AY105" si="462">IF(AC101=0,0,Q101-AC101)</f>
        <v>0</v>
      </c>
      <c r="AZ101" s="275">
        <f t="shared" ref="AZ101:AZ105" si="463">IF(AD101=0,0,R101-AD101)</f>
        <v>0</v>
      </c>
      <c r="BA101" s="275">
        <f t="shared" ref="BA101:BA105" si="464">IF(AE101=0,0,S101-AE101)</f>
        <v>0</v>
      </c>
      <c r="BB101" s="275">
        <f t="shared" ref="BB101:BB105" si="465">IF(AF101=0,0,T101-AF101)</f>
        <v>0</v>
      </c>
      <c r="BC101" s="275">
        <f t="shared" ref="BC101:BC105" si="466">IF(AG101=0,0,U101-AG101)</f>
        <v>0</v>
      </c>
      <c r="BD101" s="275">
        <f t="shared" ref="BD101:BD105" si="467">IF(AH101=0,0,V101-AH101)</f>
        <v>0</v>
      </c>
      <c r="BE101" s="275">
        <f t="shared" ref="BE101:BE105" si="468">IF(AI101=0,0,W101-AI101)</f>
        <v>0</v>
      </c>
      <c r="BF101" s="278">
        <f t="shared" ref="BF101:BF105" si="469">IF(AJ101=0,0,X101-AJ101)</f>
        <v>0</v>
      </c>
    </row>
    <row r="102" spans="1:58" x14ac:dyDescent="0.25">
      <c r="A102" s="4"/>
      <c r="B102" s="36" t="s">
        <v>42</v>
      </c>
      <c r="C102" s="80">
        <v>476259.82</v>
      </c>
      <c r="D102" s="81">
        <v>452363.55</v>
      </c>
      <c r="E102" s="81">
        <v>534272.73</v>
      </c>
      <c r="F102" s="83">
        <v>393710.95</v>
      </c>
      <c r="G102" s="81">
        <v>434229.98</v>
      </c>
      <c r="H102" s="81">
        <v>471373.42</v>
      </c>
      <c r="I102" s="81">
        <v>522215.52</v>
      </c>
      <c r="J102" s="81">
        <v>487236.33</v>
      </c>
      <c r="K102" s="81">
        <v>369828.14</v>
      </c>
      <c r="L102" s="81">
        <v>354562.3</v>
      </c>
      <c r="M102" s="81">
        <v>386856.24</v>
      </c>
      <c r="N102" s="82">
        <v>429199.03</v>
      </c>
      <c r="O102" s="83">
        <v>405954.47</v>
      </c>
      <c r="P102" s="181">
        <v>412260.27</v>
      </c>
      <c r="Q102" s="81">
        <v>388896.32</v>
      </c>
      <c r="R102" s="81">
        <v>360167.55000000005</v>
      </c>
      <c r="S102" s="81">
        <v>389025.33999999997</v>
      </c>
      <c r="T102" s="81">
        <v>538028.5</v>
      </c>
      <c r="U102" s="81">
        <v>426576.72</v>
      </c>
      <c r="V102" s="218">
        <v>379726.98</v>
      </c>
      <c r="W102" s="218">
        <v>467034.90999999898</v>
      </c>
      <c r="X102" s="166">
        <v>303476.46999999997</v>
      </c>
      <c r="Y102" s="264">
        <v>406120.94000000088</v>
      </c>
      <c r="Z102" s="90">
        <v>396275.85999999987</v>
      </c>
      <c r="AA102" s="90">
        <v>549530.66999999899</v>
      </c>
      <c r="AB102" s="90">
        <v>503532.08999999997</v>
      </c>
      <c r="AC102" s="90"/>
      <c r="AD102" s="90"/>
      <c r="AE102" s="90"/>
      <c r="AF102" s="90"/>
      <c r="AG102" s="90"/>
      <c r="AH102" s="90"/>
      <c r="AI102" s="90"/>
      <c r="AJ102" s="161"/>
      <c r="AK102" s="83">
        <f t="shared" si="458"/>
        <v>70305.350000000035</v>
      </c>
      <c r="AL102" s="83">
        <f t="shared" si="458"/>
        <v>40103.27999999997</v>
      </c>
      <c r="AM102" s="75">
        <f t="shared" si="459"/>
        <v>145376.40999999997</v>
      </c>
      <c r="AN102" s="75">
        <f t="shared" si="459"/>
        <v>33543.399999999965</v>
      </c>
      <c r="AO102" s="75">
        <f t="shared" si="459"/>
        <v>45204.640000000014</v>
      </c>
      <c r="AP102" s="75">
        <f t="shared" si="459"/>
        <v>-66655.080000000016</v>
      </c>
      <c r="AQ102" s="75">
        <f t="shared" si="459"/>
        <v>95638.800000000047</v>
      </c>
      <c r="AR102" s="99">
        <f t="shared" si="459"/>
        <v>107509.35000000003</v>
      </c>
      <c r="AS102" s="99">
        <f t="shared" si="459"/>
        <v>-97206.769999998971</v>
      </c>
      <c r="AT102" s="99">
        <f t="shared" si="459"/>
        <v>51085.830000000016</v>
      </c>
      <c r="AU102" s="277">
        <f t="shared" si="460"/>
        <v>-19264.700000000885</v>
      </c>
      <c r="AV102" s="275">
        <f t="shared" si="461"/>
        <v>32923.170000000158</v>
      </c>
      <c r="AW102" s="275">
        <f t="shared" si="461"/>
        <v>-143576.19999999902</v>
      </c>
      <c r="AX102" s="278">
        <f t="shared" si="461"/>
        <v>-91271.819999999949</v>
      </c>
      <c r="AY102" s="275">
        <f t="shared" si="462"/>
        <v>0</v>
      </c>
      <c r="AZ102" s="275">
        <f t="shared" si="463"/>
        <v>0</v>
      </c>
      <c r="BA102" s="275">
        <f t="shared" si="464"/>
        <v>0</v>
      </c>
      <c r="BB102" s="275">
        <f t="shared" si="465"/>
        <v>0</v>
      </c>
      <c r="BC102" s="275">
        <f t="shared" si="466"/>
        <v>0</v>
      </c>
      <c r="BD102" s="275">
        <f t="shared" si="467"/>
        <v>0</v>
      </c>
      <c r="BE102" s="275">
        <f t="shared" si="468"/>
        <v>0</v>
      </c>
      <c r="BF102" s="278">
        <f t="shared" si="469"/>
        <v>0</v>
      </c>
    </row>
    <row r="103" spans="1:58" x14ac:dyDescent="0.25">
      <c r="A103" s="4"/>
      <c r="B103" s="36" t="s">
        <v>43</v>
      </c>
      <c r="C103" s="80">
        <v>189675.16</v>
      </c>
      <c r="D103" s="81">
        <v>166411.04</v>
      </c>
      <c r="E103" s="81">
        <v>155243.5900000002</v>
      </c>
      <c r="F103" s="83">
        <v>125473.40000000011</v>
      </c>
      <c r="G103" s="81">
        <v>120735.83</v>
      </c>
      <c r="H103" s="81">
        <v>126649.5000000001</v>
      </c>
      <c r="I103" s="81">
        <v>142015.34999999992</v>
      </c>
      <c r="J103" s="81">
        <v>127574.08999999991</v>
      </c>
      <c r="K103" s="81">
        <v>126602.7</v>
      </c>
      <c r="L103" s="81">
        <v>145058.81</v>
      </c>
      <c r="M103" s="81">
        <v>159143.10999999999</v>
      </c>
      <c r="N103" s="82">
        <v>152700.19</v>
      </c>
      <c r="O103" s="83">
        <v>171492</v>
      </c>
      <c r="P103" s="181">
        <v>152391.00999999989</v>
      </c>
      <c r="Q103" s="81">
        <v>130102.54999999978</v>
      </c>
      <c r="R103" s="81">
        <v>126160.76000000001</v>
      </c>
      <c r="S103" s="81">
        <v>126982.59</v>
      </c>
      <c r="T103" s="81">
        <v>117804.7900000001</v>
      </c>
      <c r="U103" s="81">
        <v>126890.28999999991</v>
      </c>
      <c r="V103" s="218">
        <v>136415.44000000021</v>
      </c>
      <c r="W103" s="218">
        <v>108527.62</v>
      </c>
      <c r="X103" s="166">
        <v>137717.82</v>
      </c>
      <c r="Y103" s="264">
        <v>155823.77999999991</v>
      </c>
      <c r="Z103" s="90">
        <v>153938.78999999998</v>
      </c>
      <c r="AA103" s="90">
        <v>198478.8</v>
      </c>
      <c r="AB103" s="90">
        <v>190450.06</v>
      </c>
      <c r="AC103" s="90"/>
      <c r="AD103" s="90"/>
      <c r="AE103" s="90"/>
      <c r="AF103" s="90"/>
      <c r="AG103" s="90"/>
      <c r="AH103" s="90"/>
      <c r="AI103" s="90"/>
      <c r="AJ103" s="161"/>
      <c r="AK103" s="83">
        <f t="shared" si="458"/>
        <v>18183.160000000003</v>
      </c>
      <c r="AL103" s="83">
        <f t="shared" si="458"/>
        <v>14020.030000000115</v>
      </c>
      <c r="AM103" s="75">
        <f t="shared" si="459"/>
        <v>25141.040000000416</v>
      </c>
      <c r="AN103" s="75">
        <f t="shared" si="459"/>
        <v>-687.35999999989872</v>
      </c>
      <c r="AO103" s="75">
        <f t="shared" si="459"/>
        <v>-6246.7599999999948</v>
      </c>
      <c r="AP103" s="75">
        <f t="shared" si="459"/>
        <v>8844.7100000000064</v>
      </c>
      <c r="AQ103" s="75">
        <f t="shared" si="459"/>
        <v>15125.060000000012</v>
      </c>
      <c r="AR103" s="99">
        <f t="shared" si="459"/>
        <v>-8841.3500000002969</v>
      </c>
      <c r="AS103" s="99">
        <f t="shared" si="459"/>
        <v>18075.080000000002</v>
      </c>
      <c r="AT103" s="99">
        <f t="shared" si="459"/>
        <v>7340.9899999999907</v>
      </c>
      <c r="AU103" s="277">
        <f t="shared" si="460"/>
        <v>3319.3300000000745</v>
      </c>
      <c r="AV103" s="275">
        <f t="shared" si="461"/>
        <v>-1238.5999999999767</v>
      </c>
      <c r="AW103" s="275">
        <f t="shared" si="461"/>
        <v>-26986.799999999988</v>
      </c>
      <c r="AX103" s="278">
        <f t="shared" si="461"/>
        <v>-38059.050000000105</v>
      </c>
      <c r="AY103" s="275">
        <f t="shared" si="462"/>
        <v>0</v>
      </c>
      <c r="AZ103" s="275">
        <f t="shared" si="463"/>
        <v>0</v>
      </c>
      <c r="BA103" s="275">
        <f t="shared" si="464"/>
        <v>0</v>
      </c>
      <c r="BB103" s="275">
        <f t="shared" si="465"/>
        <v>0</v>
      </c>
      <c r="BC103" s="275">
        <f t="shared" si="466"/>
        <v>0</v>
      </c>
      <c r="BD103" s="275">
        <f t="shared" si="467"/>
        <v>0</v>
      </c>
      <c r="BE103" s="275">
        <f t="shared" si="468"/>
        <v>0</v>
      </c>
      <c r="BF103" s="278">
        <f t="shared" si="469"/>
        <v>0</v>
      </c>
    </row>
    <row r="104" spans="1:58" x14ac:dyDescent="0.25">
      <c r="A104" s="4"/>
      <c r="B104" s="36" t="s">
        <v>44</v>
      </c>
      <c r="C104" s="80">
        <v>1667565.85</v>
      </c>
      <c r="D104" s="81">
        <v>1565745.2100000009</v>
      </c>
      <c r="E104" s="81">
        <v>1356112.6700000002</v>
      </c>
      <c r="F104" s="83">
        <v>1252875.7000000002</v>
      </c>
      <c r="G104" s="81">
        <v>1228376.6900000009</v>
      </c>
      <c r="H104" s="81">
        <v>1430924.620000001</v>
      </c>
      <c r="I104" s="81">
        <v>1555080.359999998</v>
      </c>
      <c r="J104" s="81">
        <v>1287538.5100000009</v>
      </c>
      <c r="K104" s="81">
        <v>1254505.7599999988</v>
      </c>
      <c r="L104" s="81">
        <v>1342471.76</v>
      </c>
      <c r="M104" s="81">
        <v>1435726.3599999999</v>
      </c>
      <c r="N104" s="82">
        <v>1458350.339999998</v>
      </c>
      <c r="O104" s="83">
        <v>1522239.0100000012</v>
      </c>
      <c r="P104" s="181">
        <v>1318908.2899999991</v>
      </c>
      <c r="Q104" s="81">
        <v>1147385.7999999998</v>
      </c>
      <c r="R104" s="81">
        <v>1094718.3199999998</v>
      </c>
      <c r="S104" s="81">
        <v>1295857.56</v>
      </c>
      <c r="T104" s="81">
        <v>1301802.8</v>
      </c>
      <c r="U104" s="81">
        <v>1379117.75</v>
      </c>
      <c r="V104" s="218">
        <v>1441975.4099999988</v>
      </c>
      <c r="W104" s="218">
        <v>1140985.8500000001</v>
      </c>
      <c r="X104" s="166">
        <v>1153279.05</v>
      </c>
      <c r="Y104" s="264">
        <v>1310207.2999999989</v>
      </c>
      <c r="Z104" s="90">
        <v>1332845.4499999988</v>
      </c>
      <c r="AA104" s="90">
        <v>1571955.54</v>
      </c>
      <c r="AB104" s="90">
        <v>1588124.44</v>
      </c>
      <c r="AC104" s="90"/>
      <c r="AD104" s="90"/>
      <c r="AE104" s="90"/>
      <c r="AF104" s="90"/>
      <c r="AG104" s="90"/>
      <c r="AH104" s="90"/>
      <c r="AI104" s="90"/>
      <c r="AJ104" s="161"/>
      <c r="AK104" s="83">
        <f t="shared" si="458"/>
        <v>145326.83999999892</v>
      </c>
      <c r="AL104" s="83">
        <f t="shared" si="458"/>
        <v>246836.92000000179</v>
      </c>
      <c r="AM104" s="75">
        <f t="shared" si="459"/>
        <v>208726.87000000034</v>
      </c>
      <c r="AN104" s="75">
        <f t="shared" si="459"/>
        <v>158157.38000000035</v>
      </c>
      <c r="AO104" s="75">
        <f t="shared" si="459"/>
        <v>-67480.86999999918</v>
      </c>
      <c r="AP104" s="75">
        <f t="shared" si="459"/>
        <v>129121.820000001</v>
      </c>
      <c r="AQ104" s="75">
        <f t="shared" si="459"/>
        <v>175962.60999999801</v>
      </c>
      <c r="AR104" s="99">
        <f t="shared" si="459"/>
        <v>-154436.89999999781</v>
      </c>
      <c r="AS104" s="99">
        <f t="shared" si="459"/>
        <v>113519.90999999875</v>
      </c>
      <c r="AT104" s="99">
        <f t="shared" si="459"/>
        <v>189192.70999999996</v>
      </c>
      <c r="AU104" s="277">
        <f t="shared" si="460"/>
        <v>125519.06000000099</v>
      </c>
      <c r="AV104" s="275">
        <f t="shared" si="461"/>
        <v>125504.8899999992</v>
      </c>
      <c r="AW104" s="275">
        <f t="shared" si="461"/>
        <v>-49716.529999998864</v>
      </c>
      <c r="AX104" s="278">
        <f t="shared" si="461"/>
        <v>-269216.15000000084</v>
      </c>
      <c r="AY104" s="275">
        <f t="shared" si="462"/>
        <v>0</v>
      </c>
      <c r="AZ104" s="275">
        <f t="shared" si="463"/>
        <v>0</v>
      </c>
      <c r="BA104" s="275">
        <f t="shared" si="464"/>
        <v>0</v>
      </c>
      <c r="BB104" s="275">
        <f t="shared" si="465"/>
        <v>0</v>
      </c>
      <c r="BC104" s="275">
        <f t="shared" si="466"/>
        <v>0</v>
      </c>
      <c r="BD104" s="275">
        <f t="shared" si="467"/>
        <v>0</v>
      </c>
      <c r="BE104" s="275">
        <f t="shared" si="468"/>
        <v>0</v>
      </c>
      <c r="BF104" s="278">
        <f t="shared" si="469"/>
        <v>0</v>
      </c>
    </row>
    <row r="105" spans="1:58" x14ac:dyDescent="0.25">
      <c r="A105" s="4"/>
      <c r="B105" s="36" t="s">
        <v>45</v>
      </c>
      <c r="C105" s="80">
        <v>827949.76</v>
      </c>
      <c r="D105" s="81">
        <v>969628.90999999992</v>
      </c>
      <c r="E105" s="81">
        <v>697962.98</v>
      </c>
      <c r="F105" s="83">
        <v>908343.64999999991</v>
      </c>
      <c r="G105" s="81">
        <v>965669.09000000008</v>
      </c>
      <c r="H105" s="81">
        <v>846657.47</v>
      </c>
      <c r="I105" s="81">
        <v>1029721.6399999999</v>
      </c>
      <c r="J105" s="81">
        <v>905792.48</v>
      </c>
      <c r="K105" s="81">
        <v>926102.67999999993</v>
      </c>
      <c r="L105" s="81">
        <v>1087833.3199999998</v>
      </c>
      <c r="M105" s="81">
        <v>804969.2</v>
      </c>
      <c r="N105" s="82">
        <v>835344.86</v>
      </c>
      <c r="O105" s="83">
        <v>971538.66999999993</v>
      </c>
      <c r="P105" s="181">
        <v>764872.39</v>
      </c>
      <c r="Q105" s="81">
        <v>740987.21</v>
      </c>
      <c r="R105" s="81">
        <v>874435.05</v>
      </c>
      <c r="S105" s="81">
        <v>932530.23</v>
      </c>
      <c r="T105" s="81">
        <v>830258.3</v>
      </c>
      <c r="U105" s="81">
        <v>1133486.51</v>
      </c>
      <c r="V105" s="218">
        <v>919770.60000000009</v>
      </c>
      <c r="W105" s="218">
        <v>862801.37000000011</v>
      </c>
      <c r="X105" s="166">
        <v>1048397.61</v>
      </c>
      <c r="Y105" s="264">
        <v>1124250.1200000001</v>
      </c>
      <c r="Z105" s="90">
        <v>1096563.8499999999</v>
      </c>
      <c r="AA105" s="90">
        <v>1272080.3</v>
      </c>
      <c r="AB105" s="90">
        <v>1256184.68</v>
      </c>
      <c r="AC105" s="90"/>
      <c r="AD105" s="90"/>
      <c r="AE105" s="90"/>
      <c r="AF105" s="90"/>
      <c r="AG105" s="90"/>
      <c r="AH105" s="90"/>
      <c r="AI105" s="90"/>
      <c r="AJ105" s="161"/>
      <c r="AK105" s="83">
        <f t="shared" si="458"/>
        <v>-143588.90999999992</v>
      </c>
      <c r="AL105" s="83">
        <f t="shared" si="458"/>
        <v>204756.5199999999</v>
      </c>
      <c r="AM105" s="75">
        <f t="shared" si="459"/>
        <v>-43024.229999999981</v>
      </c>
      <c r="AN105" s="75">
        <f t="shared" si="459"/>
        <v>33908.59999999986</v>
      </c>
      <c r="AO105" s="75">
        <f t="shared" si="459"/>
        <v>33138.860000000102</v>
      </c>
      <c r="AP105" s="75">
        <f t="shared" si="459"/>
        <v>16399.169999999925</v>
      </c>
      <c r="AQ105" s="75">
        <f t="shared" si="459"/>
        <v>-103764.87000000011</v>
      </c>
      <c r="AR105" s="99">
        <f t="shared" si="459"/>
        <v>-13978.120000000112</v>
      </c>
      <c r="AS105" s="99">
        <f t="shared" si="459"/>
        <v>63301.309999999823</v>
      </c>
      <c r="AT105" s="99">
        <f t="shared" si="459"/>
        <v>39435.709999999846</v>
      </c>
      <c r="AU105" s="277">
        <f t="shared" si="460"/>
        <v>-319280.92000000016</v>
      </c>
      <c r="AV105" s="275">
        <f t="shared" si="461"/>
        <v>-261218.98999999987</v>
      </c>
      <c r="AW105" s="275">
        <f t="shared" si="461"/>
        <v>-300541.63000000012</v>
      </c>
      <c r="AX105" s="278">
        <f t="shared" si="461"/>
        <v>-491312.28999999992</v>
      </c>
      <c r="AY105" s="275">
        <f t="shared" si="462"/>
        <v>0</v>
      </c>
      <c r="AZ105" s="275">
        <f t="shared" si="463"/>
        <v>0</v>
      </c>
      <c r="BA105" s="275">
        <f t="shared" si="464"/>
        <v>0</v>
      </c>
      <c r="BB105" s="275">
        <f t="shared" si="465"/>
        <v>0</v>
      </c>
      <c r="BC105" s="275">
        <f t="shared" si="466"/>
        <v>0</v>
      </c>
      <c r="BD105" s="275">
        <f t="shared" si="467"/>
        <v>0</v>
      </c>
      <c r="BE105" s="275">
        <f t="shared" si="468"/>
        <v>0</v>
      </c>
      <c r="BF105" s="278">
        <f t="shared" si="469"/>
        <v>0</v>
      </c>
    </row>
    <row r="106" spans="1:58" x14ac:dyDescent="0.25">
      <c r="A106" s="4"/>
      <c r="B106" s="36" t="s">
        <v>46</v>
      </c>
      <c r="C106" s="98">
        <f>SUM(C101:C105)</f>
        <v>6600952.7999999989</v>
      </c>
      <c r="D106" s="75">
        <f t="shared" ref="D106:AP106" si="470">SUM(D101:D105)</f>
        <v>6469768.3400000008</v>
      </c>
      <c r="E106" s="99">
        <f t="shared" si="470"/>
        <v>5660878.4800000023</v>
      </c>
      <c r="F106" s="99">
        <f t="shared" si="470"/>
        <v>5401531.4499999918</v>
      </c>
      <c r="G106" s="75">
        <f t="shared" si="470"/>
        <v>5572768.2000000011</v>
      </c>
      <c r="H106" s="99">
        <f t="shared" si="470"/>
        <v>6222708.1400000006</v>
      </c>
      <c r="I106" s="99">
        <f t="shared" si="470"/>
        <v>6584882.3999999976</v>
      </c>
      <c r="J106" s="99">
        <f t="shared" si="470"/>
        <v>5785797.8499999996</v>
      </c>
      <c r="K106" s="99">
        <f t="shared" si="470"/>
        <v>5166382.1199999992</v>
      </c>
      <c r="L106" s="75">
        <f t="shared" si="470"/>
        <v>5655496.1799999923</v>
      </c>
      <c r="M106" s="75">
        <f t="shared" si="470"/>
        <v>6046395.0700000003</v>
      </c>
      <c r="N106" s="91">
        <f t="shared" si="470"/>
        <v>6226653.3599999985</v>
      </c>
      <c r="O106" s="99">
        <f t="shared" si="470"/>
        <v>6266101.3600000106</v>
      </c>
      <c r="P106" s="90">
        <f t="shared" si="470"/>
        <v>5733942.1199999982</v>
      </c>
      <c r="Q106" s="99">
        <f t="shared" si="470"/>
        <v>5171655.5200000005</v>
      </c>
      <c r="R106" s="90">
        <f t="shared" si="470"/>
        <v>5277052.38</v>
      </c>
      <c r="S106" s="99">
        <f t="shared" si="470"/>
        <v>5880283.2799999993</v>
      </c>
      <c r="T106" s="99">
        <f t="shared" si="470"/>
        <v>6111839</v>
      </c>
      <c r="U106" s="99">
        <f>SUM(U101:U105)</f>
        <v>6598831.7399999993</v>
      </c>
      <c r="V106" s="99">
        <f t="shared" ref="V106:X106" si="471">SUM(V101:V105)</f>
        <v>5838516.6799999978</v>
      </c>
      <c r="W106" s="99">
        <f>SUM(W101:W105)</f>
        <v>4965244.4599999953</v>
      </c>
      <c r="X106" s="161">
        <f t="shared" si="471"/>
        <v>5245334.4099999983</v>
      </c>
      <c r="Y106" s="264">
        <f>SUM(Y101:Y105)</f>
        <v>6216689.2900000019</v>
      </c>
      <c r="Z106" s="275">
        <f>SUM(Z101:Z105)</f>
        <v>6169188.7999999989</v>
      </c>
      <c r="AA106" s="275">
        <f t="shared" ref="AA106:AI106" si="472">SUM(AA101:AA105)</f>
        <v>7395785.6799999988</v>
      </c>
      <c r="AB106" s="275">
        <f t="shared" si="472"/>
        <v>6838334.0999999996</v>
      </c>
      <c r="AC106" s="275">
        <f t="shared" si="472"/>
        <v>0</v>
      </c>
      <c r="AD106" s="275">
        <f t="shared" si="472"/>
        <v>0</v>
      </c>
      <c r="AE106" s="275">
        <f t="shared" si="472"/>
        <v>0</v>
      </c>
      <c r="AF106" s="275">
        <f t="shared" si="472"/>
        <v>0</v>
      </c>
      <c r="AG106" s="275">
        <f t="shared" si="472"/>
        <v>0</v>
      </c>
      <c r="AH106" s="275">
        <f t="shared" si="472"/>
        <v>0</v>
      </c>
      <c r="AI106" s="275">
        <f t="shared" si="472"/>
        <v>0</v>
      </c>
      <c r="AJ106" s="278">
        <f>SUM(AJ101:AJ105)</f>
        <v>0</v>
      </c>
      <c r="AK106" s="99">
        <f t="shared" si="470"/>
        <v>334851.43999998923</v>
      </c>
      <c r="AL106" s="75">
        <f t="shared" si="470"/>
        <v>735826.22000000149</v>
      </c>
      <c r="AM106" s="74">
        <f t="shared" si="470"/>
        <v>489222.96000000183</v>
      </c>
      <c r="AN106" s="74">
        <f t="shared" si="470"/>
        <v>124479.06999998985</v>
      </c>
      <c r="AO106" s="74">
        <f t="shared" si="470"/>
        <v>-307515.07999999926</v>
      </c>
      <c r="AP106" s="99">
        <f t="shared" si="470"/>
        <v>110869.14000000047</v>
      </c>
      <c r="AQ106" s="99">
        <f t="shared" ref="AQ106:AT106" si="473">SUM(AQ101:AQ105)</f>
        <v>-13949.34000000199</v>
      </c>
      <c r="AR106" s="99">
        <f t="shared" si="473"/>
        <v>-52718.829999998241</v>
      </c>
      <c r="AS106" s="99">
        <f t="shared" si="473"/>
        <v>201137.66000000463</v>
      </c>
      <c r="AT106" s="99">
        <f t="shared" si="473"/>
        <v>410161.76999999356</v>
      </c>
      <c r="AU106" s="277">
        <f t="shared" ref="AU106:AV106" si="474">SUM(AU101:AU105)</f>
        <v>-170294.22000000207</v>
      </c>
      <c r="AV106" s="275">
        <f t="shared" si="474"/>
        <v>57464.559999998892</v>
      </c>
      <c r="AW106" s="275">
        <f t="shared" ref="AW106:AX106" si="475">SUM(AW101:AW105)</f>
        <v>-1129684.3199999894</v>
      </c>
      <c r="AX106" s="278">
        <f t="shared" si="475"/>
        <v>-1104391.9800000009</v>
      </c>
      <c r="AY106" s="275">
        <f t="shared" ref="AY106:BF106" si="476">SUM(AY101:AY105)</f>
        <v>0</v>
      </c>
      <c r="AZ106" s="275">
        <f t="shared" si="476"/>
        <v>0</v>
      </c>
      <c r="BA106" s="275">
        <f t="shared" si="476"/>
        <v>0</v>
      </c>
      <c r="BB106" s="275">
        <f t="shared" si="476"/>
        <v>0</v>
      </c>
      <c r="BC106" s="275">
        <f t="shared" si="476"/>
        <v>0</v>
      </c>
      <c r="BD106" s="275">
        <f t="shared" si="476"/>
        <v>0</v>
      </c>
      <c r="BE106" s="275">
        <f t="shared" si="476"/>
        <v>0</v>
      </c>
      <c r="BF106" s="278">
        <f t="shared" si="476"/>
        <v>0</v>
      </c>
    </row>
    <row r="107" spans="1:58" x14ac:dyDescent="0.25">
      <c r="A107" s="4">
        <f>+A100+1</f>
        <v>15</v>
      </c>
      <c r="B107" s="44" t="s">
        <v>36</v>
      </c>
      <c r="C107" s="101"/>
      <c r="D107" s="102"/>
      <c r="E107" s="102"/>
      <c r="F107" s="103"/>
      <c r="G107" s="102"/>
      <c r="H107" s="102"/>
      <c r="I107" s="102"/>
      <c r="J107" s="102"/>
      <c r="K107" s="102"/>
      <c r="L107" s="102"/>
      <c r="M107" s="102"/>
      <c r="N107" s="104"/>
      <c r="O107" s="103"/>
      <c r="P107" s="102"/>
      <c r="Q107" s="102"/>
      <c r="R107" s="102"/>
      <c r="S107" s="102"/>
      <c r="T107" s="102"/>
      <c r="U107" s="102"/>
      <c r="V107" s="219"/>
      <c r="W107" s="219"/>
      <c r="X107" s="167"/>
      <c r="Y107" s="268"/>
      <c r="Z107" s="279"/>
      <c r="AA107" s="279"/>
      <c r="AB107" s="279"/>
      <c r="AC107" s="279"/>
      <c r="AD107" s="279"/>
      <c r="AE107" s="279"/>
      <c r="AF107" s="279"/>
      <c r="AG107" s="279"/>
      <c r="AH107" s="279"/>
      <c r="AI107" s="279"/>
      <c r="AJ107" s="280"/>
      <c r="AK107" s="103"/>
      <c r="AL107" s="105"/>
      <c r="AM107" s="106"/>
      <c r="AN107" s="106"/>
      <c r="AO107" s="106"/>
      <c r="AP107" s="106"/>
      <c r="AQ107" s="106"/>
      <c r="AR107" s="237"/>
      <c r="AS107" s="237"/>
      <c r="AT107" s="237"/>
      <c r="AU107" s="294"/>
      <c r="AV107" s="317"/>
      <c r="AW107" s="317"/>
      <c r="AX107" s="295"/>
      <c r="AY107" s="317"/>
      <c r="AZ107" s="317"/>
      <c r="BA107" s="317"/>
      <c r="BB107" s="317"/>
      <c r="BC107" s="317"/>
      <c r="BD107" s="317"/>
      <c r="BE107" s="317"/>
      <c r="BF107" s="295"/>
    </row>
    <row r="108" spans="1:58" x14ac:dyDescent="0.25">
      <c r="A108" s="4"/>
      <c r="B108" s="36" t="s">
        <v>41</v>
      </c>
      <c r="C108" s="107">
        <v>20414</v>
      </c>
      <c r="D108" s="108">
        <v>19925</v>
      </c>
      <c r="E108" s="108">
        <v>19058</v>
      </c>
      <c r="F108" s="109">
        <v>18628</v>
      </c>
      <c r="G108" s="108">
        <v>18988</v>
      </c>
      <c r="H108" s="108">
        <v>18691</v>
      </c>
      <c r="I108" s="108">
        <v>19057</v>
      </c>
      <c r="J108" s="108">
        <v>19659</v>
      </c>
      <c r="K108" s="108">
        <v>17859</v>
      </c>
      <c r="L108" s="108">
        <v>19762</v>
      </c>
      <c r="M108" s="108">
        <v>20216</v>
      </c>
      <c r="N108" s="110">
        <v>19414</v>
      </c>
      <c r="O108" s="109">
        <v>19462</v>
      </c>
      <c r="P108" s="182">
        <v>19554</v>
      </c>
      <c r="Q108" s="108">
        <v>18244</v>
      </c>
      <c r="R108" s="108">
        <v>19042</v>
      </c>
      <c r="S108" s="108">
        <v>18827</v>
      </c>
      <c r="T108" s="108">
        <v>17819</v>
      </c>
      <c r="U108" s="108">
        <v>18494</v>
      </c>
      <c r="V108" s="220">
        <v>18538</v>
      </c>
      <c r="W108" s="220">
        <v>17630</v>
      </c>
      <c r="X108" s="168">
        <v>18565</v>
      </c>
      <c r="Y108" s="270">
        <v>19103</v>
      </c>
      <c r="Z108" s="249">
        <v>18144</v>
      </c>
      <c r="AA108" s="249">
        <v>20576</v>
      </c>
      <c r="AB108" s="249">
        <v>19001</v>
      </c>
      <c r="AC108" s="249"/>
      <c r="AD108" s="249"/>
      <c r="AE108" s="249"/>
      <c r="AF108" s="249"/>
      <c r="AG108" s="249"/>
      <c r="AH108" s="249"/>
      <c r="AI108" s="249"/>
      <c r="AJ108" s="271"/>
      <c r="AK108" s="109">
        <f t="shared" ref="AK108:AL112" si="477">C108-O108</f>
        <v>952</v>
      </c>
      <c r="AL108" s="109">
        <f t="shared" si="477"/>
        <v>371</v>
      </c>
      <c r="AM108" s="58">
        <f t="shared" ref="AM108:AT112" si="478">IF(Q108=0,0,E108-Q108)</f>
        <v>814</v>
      </c>
      <c r="AN108" s="58">
        <f t="shared" si="478"/>
        <v>-414</v>
      </c>
      <c r="AO108" s="58">
        <f t="shared" si="478"/>
        <v>161</v>
      </c>
      <c r="AP108" s="58">
        <f t="shared" si="478"/>
        <v>872</v>
      </c>
      <c r="AQ108" s="58">
        <f t="shared" si="478"/>
        <v>563</v>
      </c>
      <c r="AR108" s="222">
        <f t="shared" si="478"/>
        <v>1121</v>
      </c>
      <c r="AS108" s="222">
        <f t="shared" si="478"/>
        <v>229</v>
      </c>
      <c r="AT108" s="222">
        <f t="shared" si="478"/>
        <v>1197</v>
      </c>
      <c r="AU108" s="289">
        <f t="shared" ref="AU108:AU112" si="479">IF(Y108=0,0,M108-Y108)</f>
        <v>1113</v>
      </c>
      <c r="AV108" s="224">
        <f t="shared" ref="AV108:AX112" si="480">IF(Z108=0,0,N108-Z108)</f>
        <v>1270</v>
      </c>
      <c r="AW108" s="224">
        <f t="shared" si="480"/>
        <v>-1114</v>
      </c>
      <c r="AX108" s="290">
        <f t="shared" si="480"/>
        <v>553</v>
      </c>
      <c r="AY108" s="224">
        <f t="shared" ref="AY108:AY112" si="481">IF(AC108=0,0,Q108-AC108)</f>
        <v>0</v>
      </c>
      <c r="AZ108" s="224">
        <f t="shared" ref="AZ108:AZ112" si="482">IF(AD108=0,0,R108-AD108)</f>
        <v>0</v>
      </c>
      <c r="BA108" s="224">
        <f t="shared" ref="BA108:BA112" si="483">IF(AE108=0,0,S108-AE108)</f>
        <v>0</v>
      </c>
      <c r="BB108" s="224">
        <f t="shared" ref="BB108:BB112" si="484">IF(AF108=0,0,T108-AF108)</f>
        <v>0</v>
      </c>
      <c r="BC108" s="224">
        <f t="shared" ref="BC108:BC112" si="485">IF(AG108=0,0,U108-AG108)</f>
        <v>0</v>
      </c>
      <c r="BD108" s="224">
        <f t="shared" ref="BD108:BD112" si="486">IF(AH108=0,0,V108-AH108)</f>
        <v>0</v>
      </c>
      <c r="BE108" s="224">
        <f t="shared" ref="BE108:BE112" si="487">IF(AI108=0,0,W108-AI108)</f>
        <v>0</v>
      </c>
      <c r="BF108" s="290">
        <f t="shared" ref="BF108:BF112" si="488">IF(AJ108=0,0,X108-AJ108)</f>
        <v>0</v>
      </c>
    </row>
    <row r="109" spans="1:58" x14ac:dyDescent="0.25">
      <c r="A109" s="4"/>
      <c r="B109" s="36" t="s">
        <v>42</v>
      </c>
      <c r="C109" s="107">
        <v>3802</v>
      </c>
      <c r="D109" s="108">
        <v>3606</v>
      </c>
      <c r="E109" s="108">
        <v>4499</v>
      </c>
      <c r="F109" s="109">
        <v>3597</v>
      </c>
      <c r="G109" s="108">
        <v>3494</v>
      </c>
      <c r="H109" s="108">
        <v>3446</v>
      </c>
      <c r="I109" s="108">
        <v>4128</v>
      </c>
      <c r="J109" s="108">
        <v>3697</v>
      </c>
      <c r="K109" s="108">
        <v>3120</v>
      </c>
      <c r="L109" s="108">
        <v>3113</v>
      </c>
      <c r="M109" s="108">
        <v>3171</v>
      </c>
      <c r="N109" s="110">
        <v>3077</v>
      </c>
      <c r="O109" s="109">
        <v>3040</v>
      </c>
      <c r="P109" s="182">
        <v>3098</v>
      </c>
      <c r="Q109" s="108">
        <v>2984</v>
      </c>
      <c r="R109" s="108">
        <v>3330</v>
      </c>
      <c r="S109" s="108">
        <v>4042</v>
      </c>
      <c r="T109" s="108">
        <v>2921</v>
      </c>
      <c r="U109" s="108">
        <v>2899</v>
      </c>
      <c r="V109" s="220">
        <v>3045</v>
      </c>
      <c r="W109" s="220">
        <v>3520</v>
      </c>
      <c r="X109" s="168">
        <v>2771</v>
      </c>
      <c r="Y109" s="270">
        <v>3340</v>
      </c>
      <c r="Z109" s="249">
        <v>3130</v>
      </c>
      <c r="AA109" s="249">
        <v>3780</v>
      </c>
      <c r="AB109" s="249">
        <v>3605</v>
      </c>
      <c r="AC109" s="249"/>
      <c r="AD109" s="249"/>
      <c r="AE109" s="249"/>
      <c r="AF109" s="249"/>
      <c r="AG109" s="249"/>
      <c r="AH109" s="249"/>
      <c r="AI109" s="249"/>
      <c r="AJ109" s="271"/>
      <c r="AK109" s="109">
        <f t="shared" si="477"/>
        <v>762</v>
      </c>
      <c r="AL109" s="109">
        <f t="shared" si="477"/>
        <v>508</v>
      </c>
      <c r="AM109" s="58">
        <f t="shared" si="478"/>
        <v>1515</v>
      </c>
      <c r="AN109" s="58">
        <f t="shared" si="478"/>
        <v>267</v>
      </c>
      <c r="AO109" s="58">
        <f t="shared" si="478"/>
        <v>-548</v>
      </c>
      <c r="AP109" s="58">
        <f t="shared" si="478"/>
        <v>525</v>
      </c>
      <c r="AQ109" s="58">
        <f t="shared" si="478"/>
        <v>1229</v>
      </c>
      <c r="AR109" s="222">
        <f t="shared" si="478"/>
        <v>652</v>
      </c>
      <c r="AS109" s="222">
        <f t="shared" si="478"/>
        <v>-400</v>
      </c>
      <c r="AT109" s="222">
        <f t="shared" si="478"/>
        <v>342</v>
      </c>
      <c r="AU109" s="289">
        <f t="shared" si="479"/>
        <v>-169</v>
      </c>
      <c r="AV109" s="224">
        <f t="shared" si="480"/>
        <v>-53</v>
      </c>
      <c r="AW109" s="224">
        <f t="shared" si="480"/>
        <v>-740</v>
      </c>
      <c r="AX109" s="290">
        <f t="shared" si="480"/>
        <v>-507</v>
      </c>
      <c r="AY109" s="224">
        <f t="shared" si="481"/>
        <v>0</v>
      </c>
      <c r="AZ109" s="224">
        <f t="shared" si="482"/>
        <v>0</v>
      </c>
      <c r="BA109" s="224">
        <f t="shared" si="483"/>
        <v>0</v>
      </c>
      <c r="BB109" s="224">
        <f t="shared" si="484"/>
        <v>0</v>
      </c>
      <c r="BC109" s="224">
        <f t="shared" si="485"/>
        <v>0</v>
      </c>
      <c r="BD109" s="224">
        <f t="shared" si="486"/>
        <v>0</v>
      </c>
      <c r="BE109" s="224">
        <f t="shared" si="487"/>
        <v>0</v>
      </c>
      <c r="BF109" s="290">
        <f t="shared" si="488"/>
        <v>0</v>
      </c>
    </row>
    <row r="110" spans="1:58" x14ac:dyDescent="0.25">
      <c r="A110" s="4"/>
      <c r="B110" s="36" t="s">
        <v>43</v>
      </c>
      <c r="C110" s="107">
        <v>2021</v>
      </c>
      <c r="D110" s="108">
        <v>2027</v>
      </c>
      <c r="E110" s="108">
        <v>1980</v>
      </c>
      <c r="F110" s="109">
        <v>1916</v>
      </c>
      <c r="G110" s="108">
        <v>1986</v>
      </c>
      <c r="H110" s="108">
        <v>1869</v>
      </c>
      <c r="I110" s="108">
        <v>2024</v>
      </c>
      <c r="J110" s="108">
        <v>2017</v>
      </c>
      <c r="K110" s="108">
        <v>1973</v>
      </c>
      <c r="L110" s="108">
        <v>2164</v>
      </c>
      <c r="M110" s="108">
        <v>2006</v>
      </c>
      <c r="N110" s="110">
        <v>1871</v>
      </c>
      <c r="O110" s="109">
        <v>1995</v>
      </c>
      <c r="P110" s="182">
        <v>1931</v>
      </c>
      <c r="Q110" s="108">
        <v>1946</v>
      </c>
      <c r="R110" s="108">
        <v>2063</v>
      </c>
      <c r="S110" s="108">
        <v>2039</v>
      </c>
      <c r="T110" s="108">
        <v>1827</v>
      </c>
      <c r="U110" s="108">
        <v>2002</v>
      </c>
      <c r="V110" s="220">
        <v>2118</v>
      </c>
      <c r="W110" s="220">
        <v>1918</v>
      </c>
      <c r="X110" s="168">
        <v>2140</v>
      </c>
      <c r="Y110" s="270">
        <v>2075</v>
      </c>
      <c r="Z110" s="249">
        <v>1939</v>
      </c>
      <c r="AA110" s="249">
        <v>2171</v>
      </c>
      <c r="AB110" s="249">
        <v>2098</v>
      </c>
      <c r="AC110" s="249"/>
      <c r="AD110" s="249"/>
      <c r="AE110" s="249"/>
      <c r="AF110" s="249"/>
      <c r="AG110" s="249"/>
      <c r="AH110" s="249"/>
      <c r="AI110" s="249"/>
      <c r="AJ110" s="271"/>
      <c r="AK110" s="109">
        <f t="shared" si="477"/>
        <v>26</v>
      </c>
      <c r="AL110" s="109">
        <f t="shared" si="477"/>
        <v>96</v>
      </c>
      <c r="AM110" s="58">
        <f t="shared" si="478"/>
        <v>34</v>
      </c>
      <c r="AN110" s="58">
        <f t="shared" si="478"/>
        <v>-147</v>
      </c>
      <c r="AO110" s="58">
        <f t="shared" si="478"/>
        <v>-53</v>
      </c>
      <c r="AP110" s="58">
        <f t="shared" si="478"/>
        <v>42</v>
      </c>
      <c r="AQ110" s="58">
        <f t="shared" si="478"/>
        <v>22</v>
      </c>
      <c r="AR110" s="222">
        <f t="shared" si="478"/>
        <v>-101</v>
      </c>
      <c r="AS110" s="222">
        <f t="shared" si="478"/>
        <v>55</v>
      </c>
      <c r="AT110" s="222">
        <f t="shared" si="478"/>
        <v>24</v>
      </c>
      <c r="AU110" s="289">
        <f t="shared" si="479"/>
        <v>-69</v>
      </c>
      <c r="AV110" s="224">
        <f t="shared" si="480"/>
        <v>-68</v>
      </c>
      <c r="AW110" s="224">
        <f t="shared" si="480"/>
        <v>-176</v>
      </c>
      <c r="AX110" s="290">
        <f t="shared" si="480"/>
        <v>-167</v>
      </c>
      <c r="AY110" s="224">
        <f t="shared" si="481"/>
        <v>0</v>
      </c>
      <c r="AZ110" s="224">
        <f t="shared" si="482"/>
        <v>0</v>
      </c>
      <c r="BA110" s="224">
        <f t="shared" si="483"/>
        <v>0</v>
      </c>
      <c r="BB110" s="224">
        <f t="shared" si="484"/>
        <v>0</v>
      </c>
      <c r="BC110" s="224">
        <f t="shared" si="485"/>
        <v>0</v>
      </c>
      <c r="BD110" s="224">
        <f t="shared" si="486"/>
        <v>0</v>
      </c>
      <c r="BE110" s="224">
        <f t="shared" si="487"/>
        <v>0</v>
      </c>
      <c r="BF110" s="290">
        <f t="shared" si="488"/>
        <v>0</v>
      </c>
    </row>
    <row r="111" spans="1:58" x14ac:dyDescent="0.25">
      <c r="A111" s="4"/>
      <c r="B111" s="36" t="s">
        <v>44</v>
      </c>
      <c r="C111" s="107">
        <v>1534</v>
      </c>
      <c r="D111" s="108">
        <v>1570</v>
      </c>
      <c r="E111" s="108">
        <v>1489</v>
      </c>
      <c r="F111" s="109">
        <v>1488</v>
      </c>
      <c r="G111" s="108">
        <v>1467</v>
      </c>
      <c r="H111" s="108">
        <v>1454</v>
      </c>
      <c r="I111" s="108">
        <v>1521</v>
      </c>
      <c r="J111" s="108">
        <v>1489</v>
      </c>
      <c r="K111" s="108">
        <v>1384</v>
      </c>
      <c r="L111" s="108">
        <v>1602</v>
      </c>
      <c r="M111" s="108">
        <v>1525</v>
      </c>
      <c r="N111" s="110">
        <v>1454</v>
      </c>
      <c r="O111" s="109">
        <v>1409</v>
      </c>
      <c r="P111" s="182">
        <v>1366</v>
      </c>
      <c r="Q111" s="108">
        <v>1372</v>
      </c>
      <c r="R111" s="108">
        <v>1455</v>
      </c>
      <c r="S111" s="108">
        <v>1424</v>
      </c>
      <c r="T111" s="108">
        <v>1353</v>
      </c>
      <c r="U111" s="108">
        <v>1427</v>
      </c>
      <c r="V111" s="220">
        <v>1533</v>
      </c>
      <c r="W111" s="220">
        <v>1414</v>
      </c>
      <c r="X111" s="168">
        <v>1437</v>
      </c>
      <c r="Y111" s="270">
        <v>1535</v>
      </c>
      <c r="Z111" s="249">
        <v>1425</v>
      </c>
      <c r="AA111" s="249">
        <v>1580</v>
      </c>
      <c r="AB111" s="249">
        <v>1570</v>
      </c>
      <c r="AC111" s="249"/>
      <c r="AD111" s="249"/>
      <c r="AE111" s="249"/>
      <c r="AF111" s="249"/>
      <c r="AG111" s="249"/>
      <c r="AH111" s="249"/>
      <c r="AI111" s="249"/>
      <c r="AJ111" s="271"/>
      <c r="AK111" s="109">
        <f t="shared" si="477"/>
        <v>125</v>
      </c>
      <c r="AL111" s="109">
        <f t="shared" si="477"/>
        <v>204</v>
      </c>
      <c r="AM111" s="58">
        <f t="shared" si="478"/>
        <v>117</v>
      </c>
      <c r="AN111" s="58">
        <f t="shared" si="478"/>
        <v>33</v>
      </c>
      <c r="AO111" s="58">
        <f t="shared" si="478"/>
        <v>43</v>
      </c>
      <c r="AP111" s="58">
        <f t="shared" si="478"/>
        <v>101</v>
      </c>
      <c r="AQ111" s="58">
        <f t="shared" si="478"/>
        <v>94</v>
      </c>
      <c r="AR111" s="222">
        <f t="shared" si="478"/>
        <v>-44</v>
      </c>
      <c r="AS111" s="222">
        <f t="shared" si="478"/>
        <v>-30</v>
      </c>
      <c r="AT111" s="222">
        <f t="shared" si="478"/>
        <v>165</v>
      </c>
      <c r="AU111" s="289">
        <f t="shared" si="479"/>
        <v>-10</v>
      </c>
      <c r="AV111" s="224">
        <f t="shared" si="480"/>
        <v>29</v>
      </c>
      <c r="AW111" s="224">
        <f t="shared" si="480"/>
        <v>-171</v>
      </c>
      <c r="AX111" s="290">
        <f t="shared" si="480"/>
        <v>-204</v>
      </c>
      <c r="AY111" s="224">
        <f t="shared" si="481"/>
        <v>0</v>
      </c>
      <c r="AZ111" s="224">
        <f t="shared" si="482"/>
        <v>0</v>
      </c>
      <c r="BA111" s="224">
        <f t="shared" si="483"/>
        <v>0</v>
      </c>
      <c r="BB111" s="224">
        <f t="shared" si="484"/>
        <v>0</v>
      </c>
      <c r="BC111" s="224">
        <f t="shared" si="485"/>
        <v>0</v>
      </c>
      <c r="BD111" s="224">
        <f t="shared" si="486"/>
        <v>0</v>
      </c>
      <c r="BE111" s="224">
        <f t="shared" si="487"/>
        <v>0</v>
      </c>
      <c r="BF111" s="290">
        <f t="shared" si="488"/>
        <v>0</v>
      </c>
    </row>
    <row r="112" spans="1:58" x14ac:dyDescent="0.25">
      <c r="A112" s="4"/>
      <c r="B112" s="36" t="s">
        <v>45</v>
      </c>
      <c r="C112" s="107">
        <v>41</v>
      </c>
      <c r="D112" s="108">
        <v>39</v>
      </c>
      <c r="E112" s="108">
        <v>32</v>
      </c>
      <c r="F112" s="109">
        <v>35</v>
      </c>
      <c r="G112" s="108">
        <v>42</v>
      </c>
      <c r="H112" s="108">
        <v>30</v>
      </c>
      <c r="I112" s="108">
        <v>38</v>
      </c>
      <c r="J112" s="108">
        <v>37</v>
      </c>
      <c r="K112" s="108">
        <v>42</v>
      </c>
      <c r="L112" s="108">
        <v>35</v>
      </c>
      <c r="M112" s="108">
        <v>37</v>
      </c>
      <c r="N112" s="110">
        <v>35</v>
      </c>
      <c r="O112" s="109">
        <v>34</v>
      </c>
      <c r="P112" s="182">
        <v>34</v>
      </c>
      <c r="Q112" s="108">
        <v>45</v>
      </c>
      <c r="R112" s="108">
        <v>35</v>
      </c>
      <c r="S112" s="108">
        <v>36</v>
      </c>
      <c r="T112" s="108">
        <v>30</v>
      </c>
      <c r="U112" s="108">
        <v>35</v>
      </c>
      <c r="V112" s="220">
        <v>32</v>
      </c>
      <c r="W112" s="220">
        <v>35</v>
      </c>
      <c r="X112" s="168">
        <v>36</v>
      </c>
      <c r="Y112" s="270">
        <v>38</v>
      </c>
      <c r="Z112" s="249">
        <v>42</v>
      </c>
      <c r="AA112" s="249">
        <v>36</v>
      </c>
      <c r="AB112" s="249">
        <v>35</v>
      </c>
      <c r="AC112" s="249"/>
      <c r="AD112" s="249"/>
      <c r="AE112" s="249"/>
      <c r="AF112" s="249"/>
      <c r="AG112" s="249"/>
      <c r="AH112" s="249"/>
      <c r="AI112" s="249"/>
      <c r="AJ112" s="271"/>
      <c r="AK112" s="109">
        <f t="shared" si="477"/>
        <v>7</v>
      </c>
      <c r="AL112" s="109">
        <f t="shared" si="477"/>
        <v>5</v>
      </c>
      <c r="AM112" s="58">
        <f t="shared" si="478"/>
        <v>-13</v>
      </c>
      <c r="AN112" s="58">
        <f t="shared" si="478"/>
        <v>0</v>
      </c>
      <c r="AO112" s="58">
        <f t="shared" si="478"/>
        <v>6</v>
      </c>
      <c r="AP112" s="58">
        <f t="shared" si="478"/>
        <v>0</v>
      </c>
      <c r="AQ112" s="58">
        <f t="shared" si="478"/>
        <v>3</v>
      </c>
      <c r="AR112" s="222">
        <f t="shared" si="478"/>
        <v>5</v>
      </c>
      <c r="AS112" s="222">
        <f t="shared" si="478"/>
        <v>7</v>
      </c>
      <c r="AT112" s="222">
        <f t="shared" si="478"/>
        <v>-1</v>
      </c>
      <c r="AU112" s="289">
        <f t="shared" si="479"/>
        <v>-1</v>
      </c>
      <c r="AV112" s="224">
        <f t="shared" si="480"/>
        <v>-7</v>
      </c>
      <c r="AW112" s="224">
        <f t="shared" si="480"/>
        <v>-2</v>
      </c>
      <c r="AX112" s="290">
        <f t="shared" si="480"/>
        <v>-1</v>
      </c>
      <c r="AY112" s="224">
        <f t="shared" si="481"/>
        <v>0</v>
      </c>
      <c r="AZ112" s="224">
        <f t="shared" si="482"/>
        <v>0</v>
      </c>
      <c r="BA112" s="224">
        <f t="shared" si="483"/>
        <v>0</v>
      </c>
      <c r="BB112" s="224">
        <f t="shared" si="484"/>
        <v>0</v>
      </c>
      <c r="BC112" s="224">
        <f t="shared" si="485"/>
        <v>0</v>
      </c>
      <c r="BD112" s="224">
        <f t="shared" si="486"/>
        <v>0</v>
      </c>
      <c r="BE112" s="224">
        <f t="shared" si="487"/>
        <v>0</v>
      </c>
      <c r="BF112" s="290">
        <f t="shared" si="488"/>
        <v>0</v>
      </c>
    </row>
    <row r="113" spans="1:58" ht="15.75" thickBot="1" x14ac:dyDescent="0.3">
      <c r="A113" s="4"/>
      <c r="B113" s="38" t="s">
        <v>46</v>
      </c>
      <c r="C113" s="111">
        <f>SUM(C108:C112)</f>
        <v>27812</v>
      </c>
      <c r="D113" s="60">
        <f>SUM(D108:D112)</f>
        <v>27167</v>
      </c>
      <c r="E113" s="60">
        <f t="shared" ref="E113:AL113" si="489">SUM(E108:E112)</f>
        <v>27058</v>
      </c>
      <c r="F113" s="60">
        <f t="shared" si="489"/>
        <v>25664</v>
      </c>
      <c r="G113" s="60">
        <f t="shared" si="489"/>
        <v>25977</v>
      </c>
      <c r="H113" s="60">
        <f t="shared" si="489"/>
        <v>25490</v>
      </c>
      <c r="I113" s="60">
        <f t="shared" si="489"/>
        <v>26768</v>
      </c>
      <c r="J113" s="60">
        <f t="shared" si="489"/>
        <v>26899</v>
      </c>
      <c r="K113" s="60">
        <f t="shared" si="489"/>
        <v>24378</v>
      </c>
      <c r="L113" s="60">
        <f t="shared" si="489"/>
        <v>26676</v>
      </c>
      <c r="M113" s="60">
        <f t="shared" si="489"/>
        <v>26955</v>
      </c>
      <c r="N113" s="147">
        <f t="shared" si="489"/>
        <v>25851</v>
      </c>
      <c r="O113" s="60">
        <f t="shared" si="489"/>
        <v>25940</v>
      </c>
      <c r="P113" s="60">
        <f t="shared" si="489"/>
        <v>25983</v>
      </c>
      <c r="Q113" s="60">
        <f t="shared" si="489"/>
        <v>24591</v>
      </c>
      <c r="R113" s="60">
        <f t="shared" si="489"/>
        <v>25925</v>
      </c>
      <c r="S113" s="60">
        <f t="shared" si="489"/>
        <v>26368</v>
      </c>
      <c r="T113" s="60">
        <f t="shared" si="489"/>
        <v>23950</v>
      </c>
      <c r="U113" s="60">
        <f>SUM(U108:U112)</f>
        <v>24857</v>
      </c>
      <c r="V113" s="211">
        <f t="shared" ref="V113:X113" si="490">SUM(V108:V112)</f>
        <v>25266</v>
      </c>
      <c r="W113" s="211">
        <f>SUM(W108:W112)</f>
        <v>24517</v>
      </c>
      <c r="X113" s="154">
        <f t="shared" si="490"/>
        <v>24949</v>
      </c>
      <c r="Y113" s="256">
        <f>SUM(Y108:Y112)</f>
        <v>26091</v>
      </c>
      <c r="Z113" s="281">
        <f t="shared" ref="Z113" si="491">SUM(Z108:Z112)</f>
        <v>24680</v>
      </c>
      <c r="AA113" s="281">
        <f t="shared" ref="AA113:AJ113" si="492">SUM(AA108:AA112)</f>
        <v>28143</v>
      </c>
      <c r="AB113" s="281">
        <f t="shared" si="492"/>
        <v>26309</v>
      </c>
      <c r="AC113" s="281">
        <f t="shared" si="492"/>
        <v>0</v>
      </c>
      <c r="AD113" s="281">
        <f t="shared" si="492"/>
        <v>0</v>
      </c>
      <c r="AE113" s="281">
        <f t="shared" si="492"/>
        <v>0</v>
      </c>
      <c r="AF113" s="281">
        <f t="shared" si="492"/>
        <v>0</v>
      </c>
      <c r="AG113" s="281">
        <f t="shared" si="492"/>
        <v>0</v>
      </c>
      <c r="AH113" s="281">
        <f t="shared" si="492"/>
        <v>0</v>
      </c>
      <c r="AI113" s="281">
        <f t="shared" si="492"/>
        <v>0</v>
      </c>
      <c r="AJ113" s="282">
        <f t="shared" si="492"/>
        <v>0</v>
      </c>
      <c r="AK113" s="60">
        <f t="shared" si="489"/>
        <v>1872</v>
      </c>
      <c r="AL113" s="60">
        <f t="shared" si="489"/>
        <v>1184</v>
      </c>
      <c r="AM113" s="60">
        <f t="shared" ref="AM113:AP113" si="493">SUM(AM108:AM112)</f>
        <v>2467</v>
      </c>
      <c r="AN113" s="60">
        <f t="shared" si="493"/>
        <v>-261</v>
      </c>
      <c r="AO113" s="60">
        <f t="shared" si="493"/>
        <v>-391</v>
      </c>
      <c r="AP113" s="60">
        <f t="shared" si="493"/>
        <v>1540</v>
      </c>
      <c r="AQ113" s="60">
        <f t="shared" ref="AQ113:AT113" si="494">SUM(AQ108:AQ112)</f>
        <v>1911</v>
      </c>
      <c r="AR113" s="211">
        <f t="shared" si="494"/>
        <v>1633</v>
      </c>
      <c r="AS113" s="211">
        <f t="shared" si="494"/>
        <v>-139</v>
      </c>
      <c r="AT113" s="211">
        <f t="shared" si="494"/>
        <v>1727</v>
      </c>
      <c r="AU113" s="298">
        <f t="shared" ref="AU113:AV113" si="495">SUM(AU108:AU112)</f>
        <v>864</v>
      </c>
      <c r="AV113" s="281">
        <f t="shared" si="495"/>
        <v>1171</v>
      </c>
      <c r="AW113" s="281">
        <f t="shared" ref="AW113:AX113" si="496">SUM(AW108:AW112)</f>
        <v>-2203</v>
      </c>
      <c r="AX113" s="282">
        <f t="shared" si="496"/>
        <v>-326</v>
      </c>
      <c r="AY113" s="281">
        <f t="shared" ref="AY113:BF113" si="497">SUM(AY108:AY112)</f>
        <v>0</v>
      </c>
      <c r="AZ113" s="281">
        <f t="shared" si="497"/>
        <v>0</v>
      </c>
      <c r="BA113" s="281">
        <f t="shared" si="497"/>
        <v>0</v>
      </c>
      <c r="BB113" s="281">
        <f t="shared" si="497"/>
        <v>0</v>
      </c>
      <c r="BC113" s="281">
        <f t="shared" si="497"/>
        <v>0</v>
      </c>
      <c r="BD113" s="281">
        <f t="shared" si="497"/>
        <v>0</v>
      </c>
      <c r="BE113" s="281">
        <f t="shared" si="497"/>
        <v>0</v>
      </c>
      <c r="BF113" s="282">
        <f t="shared" si="497"/>
        <v>0</v>
      </c>
    </row>
    <row r="114" spans="1:58" x14ac:dyDescent="0.25">
      <c r="A114" s="4">
        <f>+A107+1</f>
        <v>16</v>
      </c>
      <c r="B114" s="46" t="s">
        <v>49</v>
      </c>
      <c r="C114" s="112"/>
      <c r="D114" s="113"/>
      <c r="E114" s="113"/>
      <c r="F114" s="114"/>
      <c r="G114" s="113"/>
      <c r="H114" s="113"/>
      <c r="I114" s="113"/>
      <c r="J114" s="113"/>
      <c r="K114" s="113"/>
      <c r="L114" s="113"/>
      <c r="M114" s="113"/>
      <c r="N114" s="115"/>
      <c r="O114" s="112"/>
      <c r="P114" s="113"/>
      <c r="Q114" s="113"/>
      <c r="R114" s="113"/>
      <c r="S114" s="113"/>
      <c r="T114" s="113"/>
      <c r="U114" s="113"/>
      <c r="V114" s="221"/>
      <c r="W114" s="221"/>
      <c r="X114" s="170"/>
      <c r="Y114" s="272"/>
      <c r="Z114" s="250"/>
      <c r="AA114" s="250"/>
      <c r="AB114" s="250"/>
      <c r="AC114" s="250"/>
      <c r="AD114" s="250"/>
      <c r="AE114" s="250"/>
      <c r="AF114" s="250"/>
      <c r="AG114" s="250"/>
      <c r="AH114" s="250"/>
      <c r="AI114" s="250"/>
      <c r="AJ114" s="273"/>
      <c r="AK114" s="114"/>
      <c r="AL114" s="116"/>
      <c r="AM114" s="117"/>
      <c r="AN114" s="117"/>
      <c r="AO114" s="117"/>
      <c r="AP114" s="117"/>
      <c r="AQ114" s="117"/>
      <c r="AR114" s="238"/>
      <c r="AS114" s="238"/>
      <c r="AT114" s="286"/>
      <c r="AU114" s="299"/>
      <c r="AV114" s="319"/>
      <c r="AW114" s="319"/>
      <c r="AX114" s="300"/>
      <c r="AY114" s="319"/>
      <c r="AZ114" s="319"/>
      <c r="BA114" s="319"/>
      <c r="BB114" s="319"/>
      <c r="BC114" s="319"/>
      <c r="BD114" s="319"/>
      <c r="BE114" s="319"/>
      <c r="BF114" s="300"/>
    </row>
    <row r="115" spans="1:58" x14ac:dyDescent="0.25">
      <c r="A115" s="4"/>
      <c r="B115" s="36" t="s">
        <v>41</v>
      </c>
      <c r="C115" s="89">
        <f t="shared" ref="C115:X115" si="498">C94-C101</f>
        <v>-166819.43999999901</v>
      </c>
      <c r="D115" s="83">
        <f t="shared" si="498"/>
        <v>-436404.60000000056</v>
      </c>
      <c r="E115" s="83">
        <f t="shared" si="498"/>
        <v>-305647.88000000222</v>
      </c>
      <c r="F115" s="83">
        <f t="shared" si="498"/>
        <v>-276336.37999999104</v>
      </c>
      <c r="G115" s="83">
        <f t="shared" si="498"/>
        <v>749812.23</v>
      </c>
      <c r="H115" s="83">
        <f t="shared" si="498"/>
        <v>245522.68000000063</v>
      </c>
      <c r="I115" s="83">
        <f t="shared" si="498"/>
        <v>-700490.64999999991</v>
      </c>
      <c r="J115" s="83">
        <f t="shared" si="498"/>
        <v>-338624.9477999988</v>
      </c>
      <c r="K115" s="83">
        <f t="shared" si="498"/>
        <v>149299.43999999948</v>
      </c>
      <c r="L115" s="83">
        <f t="shared" si="498"/>
        <v>727070.04000000749</v>
      </c>
      <c r="M115" s="83">
        <f t="shared" si="498"/>
        <v>645318.99999999907</v>
      </c>
      <c r="N115" s="82">
        <f t="shared" si="498"/>
        <v>203681.85999999987</v>
      </c>
      <c r="O115" s="83">
        <f t="shared" si="498"/>
        <v>125833.92999999085</v>
      </c>
      <c r="P115" s="83">
        <f t="shared" si="498"/>
        <v>-107881.97999999905</v>
      </c>
      <c r="Q115" s="83">
        <f t="shared" si="498"/>
        <v>29627.989999998827</v>
      </c>
      <c r="R115" s="83">
        <f t="shared" si="498"/>
        <v>498146.39000001224</v>
      </c>
      <c r="S115" s="83">
        <f t="shared" si="498"/>
        <v>897060.42000001296</v>
      </c>
      <c r="T115" s="83">
        <f t="shared" si="498"/>
        <v>830670.44000001298</v>
      </c>
      <c r="U115" s="83">
        <f t="shared" si="498"/>
        <v>-239053.30999998702</v>
      </c>
      <c r="V115" s="90">
        <f t="shared" si="498"/>
        <v>-503936.26999998558</v>
      </c>
      <c r="W115" s="90">
        <f t="shared" si="498"/>
        <v>382353.74000001792</v>
      </c>
      <c r="X115" s="166">
        <f t="shared" si="498"/>
        <v>1114192.7200000151</v>
      </c>
      <c r="Y115" s="90">
        <f t="shared" ref="Y115:Z115" si="499">Y94-Y101</f>
        <v>863710.33000001125</v>
      </c>
      <c r="Z115" s="90">
        <f t="shared" si="499"/>
        <v>929088.33000001218</v>
      </c>
      <c r="AA115" s="90">
        <f t="shared" ref="AA115:AB115" si="500">AA94-AA101</f>
        <v>121804.11000001244</v>
      </c>
      <c r="AB115" s="90">
        <f t="shared" si="500"/>
        <v>-427814.26999998745</v>
      </c>
      <c r="AC115" s="90"/>
      <c r="AD115" s="90"/>
      <c r="AE115" s="90"/>
      <c r="AF115" s="90"/>
      <c r="AG115" s="90"/>
      <c r="AH115" s="90"/>
      <c r="AI115" s="90"/>
      <c r="AJ115" s="161"/>
      <c r="AK115" s="83">
        <f t="shared" ref="AK115:AL119" si="501">C115-O115</f>
        <v>-292653.36999998987</v>
      </c>
      <c r="AL115" s="83">
        <f t="shared" si="501"/>
        <v>-328522.62000000151</v>
      </c>
      <c r="AM115" s="75">
        <f t="shared" ref="AM115:AT119" si="502">IF(Q115=0,0,E115-Q115)</f>
        <v>-335275.87000000104</v>
      </c>
      <c r="AN115" s="75">
        <f t="shared" si="502"/>
        <v>-774482.77000000328</v>
      </c>
      <c r="AO115" s="75">
        <f t="shared" si="502"/>
        <v>-147248.19000001298</v>
      </c>
      <c r="AP115" s="75">
        <f t="shared" si="502"/>
        <v>-585147.76000001235</v>
      </c>
      <c r="AQ115" s="75">
        <f t="shared" si="502"/>
        <v>-461437.34000001289</v>
      </c>
      <c r="AR115" s="90">
        <f t="shared" si="502"/>
        <v>165311.32219998678</v>
      </c>
      <c r="AS115" s="90">
        <f t="shared" si="502"/>
        <v>-233054.30000001844</v>
      </c>
      <c r="AT115" s="218">
        <f t="shared" si="502"/>
        <v>-387122.68000000762</v>
      </c>
      <c r="AU115" s="277">
        <f t="shared" ref="AU115:AU119" si="503">IF(Y115=0,0,M115-Y115)</f>
        <v>-218391.33000001218</v>
      </c>
      <c r="AV115" s="275">
        <f t="shared" ref="AV115:AX119" si="504">IF(Z115=0,0,N115-Z115)</f>
        <v>-725406.47000001231</v>
      </c>
      <c r="AW115" s="275">
        <f t="shared" si="504"/>
        <v>4029.8199999784119</v>
      </c>
      <c r="AX115" s="278">
        <f t="shared" si="504"/>
        <v>319932.2899999884</v>
      </c>
      <c r="AY115" s="275">
        <f t="shared" ref="AY115:AY119" si="505">IF(AC115=0,0,Q115-AC115)</f>
        <v>0</v>
      </c>
      <c r="AZ115" s="275">
        <f t="shared" ref="AZ115:AZ119" si="506">IF(AD115=0,0,R115-AD115)</f>
        <v>0</v>
      </c>
      <c r="BA115" s="275">
        <f t="shared" ref="BA115:BA119" si="507">IF(AE115=0,0,S115-AE115)</f>
        <v>0</v>
      </c>
      <c r="BB115" s="275">
        <f t="shared" ref="BB115:BB119" si="508">IF(AF115=0,0,T115-AF115)</f>
        <v>0</v>
      </c>
      <c r="BC115" s="275">
        <f t="shared" ref="BC115:BC119" si="509">IF(AG115=0,0,U115-AG115)</f>
        <v>0</v>
      </c>
      <c r="BD115" s="275">
        <f t="shared" ref="BD115:BD119" si="510">IF(AH115=0,0,V115-AH115)</f>
        <v>0</v>
      </c>
      <c r="BE115" s="275">
        <f t="shared" ref="BE115:BE119" si="511">IF(AI115=0,0,W115-AI115)</f>
        <v>0</v>
      </c>
      <c r="BF115" s="278">
        <f t="shared" ref="BF115:BF119" si="512">IF(AJ115=0,0,X115-AJ115)</f>
        <v>0</v>
      </c>
    </row>
    <row r="116" spans="1:58" x14ac:dyDescent="0.25">
      <c r="A116" s="4"/>
      <c r="B116" s="36" t="s">
        <v>42</v>
      </c>
      <c r="C116" s="89">
        <f t="shared" ref="C116:X116" si="513">C95-C102</f>
        <v>149483.57</v>
      </c>
      <c r="D116" s="83">
        <f t="shared" si="513"/>
        <v>67498.610000000102</v>
      </c>
      <c r="E116" s="83">
        <f t="shared" si="513"/>
        <v>-82692.820000000007</v>
      </c>
      <c r="F116" s="83">
        <f t="shared" si="513"/>
        <v>-21738.099999999977</v>
      </c>
      <c r="G116" s="83">
        <f t="shared" si="513"/>
        <v>25892.740000000107</v>
      </c>
      <c r="H116" s="83">
        <f t="shared" si="513"/>
        <v>8975.6600000000908</v>
      </c>
      <c r="I116" s="83">
        <f t="shared" si="513"/>
        <v>-156198.89999999997</v>
      </c>
      <c r="J116" s="83">
        <f t="shared" si="513"/>
        <v>-134089.12</v>
      </c>
      <c r="K116" s="83">
        <f t="shared" si="513"/>
        <v>-22057.04999999993</v>
      </c>
      <c r="L116" s="83">
        <f t="shared" si="513"/>
        <v>118116.13</v>
      </c>
      <c r="M116" s="83">
        <f t="shared" si="513"/>
        <v>180363.90000000002</v>
      </c>
      <c r="N116" s="82">
        <f t="shared" si="513"/>
        <v>119183.00999999989</v>
      </c>
      <c r="O116" s="83">
        <f t="shared" si="513"/>
        <v>139176.01000000013</v>
      </c>
      <c r="P116" s="83">
        <f t="shared" si="513"/>
        <v>57522.130000000005</v>
      </c>
      <c r="Q116" s="83">
        <f t="shared" si="513"/>
        <v>37218.859999999811</v>
      </c>
      <c r="R116" s="83">
        <f t="shared" si="513"/>
        <v>64406.889999999898</v>
      </c>
      <c r="S116" s="83">
        <f t="shared" si="513"/>
        <v>92592.900000000023</v>
      </c>
      <c r="T116" s="83">
        <f t="shared" si="513"/>
        <v>10781.969999999972</v>
      </c>
      <c r="U116" s="83">
        <f t="shared" si="513"/>
        <v>24573.750000000058</v>
      </c>
      <c r="V116" s="90">
        <f t="shared" si="513"/>
        <v>-41139.370000000112</v>
      </c>
      <c r="W116" s="90">
        <f t="shared" si="513"/>
        <v>-95588.389999998966</v>
      </c>
      <c r="X116" s="166">
        <f t="shared" si="513"/>
        <v>149216.69000000018</v>
      </c>
      <c r="Y116" s="90">
        <f t="shared" ref="Y116:Z116" si="514">Y95-Y102</f>
        <v>106177.18999999901</v>
      </c>
      <c r="Z116" s="90">
        <f t="shared" si="514"/>
        <v>163655.62000000011</v>
      </c>
      <c r="AA116" s="90">
        <f t="shared" ref="AA116:AB116" si="515">AA95-AA102</f>
        <v>35208.21000000101</v>
      </c>
      <c r="AB116" s="90">
        <f t="shared" si="515"/>
        <v>-68178.989999999874</v>
      </c>
      <c r="AC116" s="90"/>
      <c r="AD116" s="90"/>
      <c r="AE116" s="90"/>
      <c r="AF116" s="90"/>
      <c r="AG116" s="90"/>
      <c r="AH116" s="90"/>
      <c r="AI116" s="90"/>
      <c r="AJ116" s="161"/>
      <c r="AK116" s="83">
        <f t="shared" si="501"/>
        <v>10307.559999999881</v>
      </c>
      <c r="AL116" s="83">
        <f t="shared" si="501"/>
        <v>9976.4800000000978</v>
      </c>
      <c r="AM116" s="75">
        <f t="shared" si="502"/>
        <v>-119911.67999999982</v>
      </c>
      <c r="AN116" s="75">
        <f t="shared" si="502"/>
        <v>-86144.989999999874</v>
      </c>
      <c r="AO116" s="75">
        <f t="shared" si="502"/>
        <v>-66700.159999999916</v>
      </c>
      <c r="AP116" s="75">
        <f t="shared" si="502"/>
        <v>-1806.3099999998813</v>
      </c>
      <c r="AQ116" s="75">
        <f t="shared" si="502"/>
        <v>-180772.65000000002</v>
      </c>
      <c r="AR116" s="90">
        <f t="shared" si="502"/>
        <v>-92949.749999999884</v>
      </c>
      <c r="AS116" s="90">
        <f t="shared" si="502"/>
        <v>73531.339999999036</v>
      </c>
      <c r="AT116" s="218">
        <f t="shared" si="502"/>
        <v>-31100.560000000172</v>
      </c>
      <c r="AU116" s="277">
        <f t="shared" si="503"/>
        <v>74186.71000000101</v>
      </c>
      <c r="AV116" s="275">
        <f t="shared" si="504"/>
        <v>-44472.610000000219</v>
      </c>
      <c r="AW116" s="275">
        <f t="shared" si="504"/>
        <v>103967.79999999912</v>
      </c>
      <c r="AX116" s="278">
        <f t="shared" si="504"/>
        <v>125701.11999999988</v>
      </c>
      <c r="AY116" s="275">
        <f t="shared" si="505"/>
        <v>0</v>
      </c>
      <c r="AZ116" s="275">
        <f t="shared" si="506"/>
        <v>0</v>
      </c>
      <c r="BA116" s="275">
        <f t="shared" si="507"/>
        <v>0</v>
      </c>
      <c r="BB116" s="275">
        <f t="shared" si="508"/>
        <v>0</v>
      </c>
      <c r="BC116" s="275">
        <f t="shared" si="509"/>
        <v>0</v>
      </c>
      <c r="BD116" s="275">
        <f t="shared" si="510"/>
        <v>0</v>
      </c>
      <c r="BE116" s="275">
        <f t="shared" si="511"/>
        <v>0</v>
      </c>
      <c r="BF116" s="278">
        <f t="shared" si="512"/>
        <v>0</v>
      </c>
    </row>
    <row r="117" spans="1:58" x14ac:dyDescent="0.25">
      <c r="A117" s="4"/>
      <c r="B117" s="36" t="s">
        <v>43</v>
      </c>
      <c r="C117" s="89">
        <f t="shared" ref="C117:D119" si="516">C96-C103</f>
        <v>-15421.279999999999</v>
      </c>
      <c r="D117" s="83">
        <f t="shared" si="516"/>
        <v>-15541.21000000005</v>
      </c>
      <c r="E117" s="83">
        <f t="shared" ref="E117:T117" si="517">E96-E103</f>
        <v>-24218.050000000192</v>
      </c>
      <c r="F117" s="83">
        <f t="shared" si="517"/>
        <v>-6512.6400000001304</v>
      </c>
      <c r="G117" s="83">
        <f t="shared" si="517"/>
        <v>2757.769999999975</v>
      </c>
      <c r="H117" s="83">
        <f t="shared" si="517"/>
        <v>-2672.3900000000722</v>
      </c>
      <c r="I117" s="83">
        <f t="shared" si="517"/>
        <v>-36903.229999999952</v>
      </c>
      <c r="J117" s="83">
        <f t="shared" si="517"/>
        <v>-10287.729999999909</v>
      </c>
      <c r="K117" s="83">
        <f t="shared" si="517"/>
        <v>-11188.020000000004</v>
      </c>
      <c r="L117" s="83">
        <f t="shared" si="517"/>
        <v>5099.710000000021</v>
      </c>
      <c r="M117" s="83">
        <f t="shared" si="517"/>
        <v>6324.6300000000338</v>
      </c>
      <c r="N117" s="82">
        <f t="shared" si="517"/>
        <v>15876.459999999963</v>
      </c>
      <c r="O117" s="83">
        <f t="shared" si="517"/>
        <v>-15061.120000000024</v>
      </c>
      <c r="P117" s="83">
        <f t="shared" si="517"/>
        <v>-25903.709999999919</v>
      </c>
      <c r="Q117" s="83">
        <f t="shared" si="517"/>
        <v>-12577.769999999757</v>
      </c>
      <c r="R117" s="83">
        <f t="shared" si="517"/>
        <v>-7086.7599999999802</v>
      </c>
      <c r="S117" s="83">
        <f t="shared" si="517"/>
        <v>-3497.6199999999662</v>
      </c>
      <c r="T117" s="83">
        <f t="shared" si="517"/>
        <v>7858.1999999998952</v>
      </c>
      <c r="U117" s="83">
        <f>U96-U103</f>
        <v>-5761.6699999999109</v>
      </c>
      <c r="V117" s="90">
        <f t="shared" ref="V117:X117" si="518">V96-V103</f>
        <v>-32271.820000000211</v>
      </c>
      <c r="W117" s="90">
        <f t="shared" si="518"/>
        <v>7840.7500000000291</v>
      </c>
      <c r="X117" s="166">
        <f t="shared" si="518"/>
        <v>6798.9199999999837</v>
      </c>
      <c r="Y117" s="90">
        <f t="shared" ref="Y117:Z117" si="519">Y96-Y103</f>
        <v>11177.310000000143</v>
      </c>
      <c r="Z117" s="90">
        <f t="shared" si="519"/>
        <v>29923.350000000006</v>
      </c>
      <c r="AA117" s="90">
        <f t="shared" ref="AA117:AB117" si="520">AA96-AA103</f>
        <v>-8161.2799999999988</v>
      </c>
      <c r="AB117" s="90">
        <f t="shared" si="520"/>
        <v>-45068.899999999994</v>
      </c>
      <c r="AC117" s="90"/>
      <c r="AD117" s="90"/>
      <c r="AE117" s="90"/>
      <c r="AF117" s="90"/>
      <c r="AG117" s="90"/>
      <c r="AH117" s="90"/>
      <c r="AI117" s="90"/>
      <c r="AJ117" s="161"/>
      <c r="AK117" s="83">
        <f t="shared" si="501"/>
        <v>-360.15999999997439</v>
      </c>
      <c r="AL117" s="83">
        <f t="shared" si="501"/>
        <v>10362.499999999869</v>
      </c>
      <c r="AM117" s="75">
        <f t="shared" si="502"/>
        <v>-11640.280000000435</v>
      </c>
      <c r="AN117" s="75">
        <f t="shared" si="502"/>
        <v>574.11999999984982</v>
      </c>
      <c r="AO117" s="75">
        <f t="shared" si="502"/>
        <v>6255.3899999999412</v>
      </c>
      <c r="AP117" s="75">
        <f t="shared" si="502"/>
        <v>-10530.589999999967</v>
      </c>
      <c r="AQ117" s="75">
        <f t="shared" si="502"/>
        <v>-31141.560000000041</v>
      </c>
      <c r="AR117" s="99">
        <f t="shared" si="502"/>
        <v>21984.090000000302</v>
      </c>
      <c r="AS117" s="99">
        <f t="shared" si="502"/>
        <v>-19028.770000000033</v>
      </c>
      <c r="AT117" s="232">
        <f t="shared" si="502"/>
        <v>-1699.2099999999627</v>
      </c>
      <c r="AU117" s="277">
        <f t="shared" si="503"/>
        <v>-4852.6800000001094</v>
      </c>
      <c r="AV117" s="275">
        <f t="shared" si="504"/>
        <v>-14046.890000000043</v>
      </c>
      <c r="AW117" s="275">
        <f t="shared" si="504"/>
        <v>-6899.8400000000256</v>
      </c>
      <c r="AX117" s="278">
        <f t="shared" si="504"/>
        <v>19165.190000000075</v>
      </c>
      <c r="AY117" s="275">
        <f t="shared" si="505"/>
        <v>0</v>
      </c>
      <c r="AZ117" s="275">
        <f t="shared" si="506"/>
        <v>0</v>
      </c>
      <c r="BA117" s="275">
        <f t="shared" si="507"/>
        <v>0</v>
      </c>
      <c r="BB117" s="275">
        <f t="shared" si="508"/>
        <v>0</v>
      </c>
      <c r="BC117" s="275">
        <f t="shared" si="509"/>
        <v>0</v>
      </c>
      <c r="BD117" s="275">
        <f t="shared" si="510"/>
        <v>0</v>
      </c>
      <c r="BE117" s="275">
        <f t="shared" si="511"/>
        <v>0</v>
      </c>
      <c r="BF117" s="278">
        <f t="shared" si="512"/>
        <v>0</v>
      </c>
    </row>
    <row r="118" spans="1:58" x14ac:dyDescent="0.25">
      <c r="A118" s="4"/>
      <c r="B118" s="36" t="s">
        <v>44</v>
      </c>
      <c r="C118" s="89">
        <f t="shared" si="516"/>
        <v>-274690.14999999991</v>
      </c>
      <c r="D118" s="83">
        <f t="shared" si="516"/>
        <v>-302429.73000000091</v>
      </c>
      <c r="E118" s="83">
        <f t="shared" ref="E118:T118" si="521">E97-E104</f>
        <v>-140227.61000000034</v>
      </c>
      <c r="F118" s="83">
        <f t="shared" si="521"/>
        <v>-62242.980000000214</v>
      </c>
      <c r="G118" s="83">
        <f t="shared" si="521"/>
        <v>271347.40999999875</v>
      </c>
      <c r="H118" s="83">
        <f t="shared" si="521"/>
        <v>110805.88999999873</v>
      </c>
      <c r="I118" s="83">
        <f t="shared" si="521"/>
        <v>-275472.34999999776</v>
      </c>
      <c r="J118" s="83">
        <f t="shared" si="521"/>
        <v>88983.789999998873</v>
      </c>
      <c r="K118" s="83">
        <f t="shared" si="521"/>
        <v>-40915.109999998938</v>
      </c>
      <c r="L118" s="83">
        <f t="shared" si="521"/>
        <v>20671.049999999581</v>
      </c>
      <c r="M118" s="83">
        <f t="shared" si="521"/>
        <v>113994.20000000019</v>
      </c>
      <c r="N118" s="82">
        <f t="shared" si="521"/>
        <v>58861.780000002123</v>
      </c>
      <c r="O118" s="83">
        <f t="shared" si="521"/>
        <v>-2972.1400000012945</v>
      </c>
      <c r="P118" s="83">
        <f t="shared" si="521"/>
        <v>-191725.08999999915</v>
      </c>
      <c r="Q118" s="83">
        <f t="shared" si="521"/>
        <v>-122228.42999999982</v>
      </c>
      <c r="R118" s="83">
        <f t="shared" si="521"/>
        <v>107088.9300000004</v>
      </c>
      <c r="S118" s="83">
        <f t="shared" si="521"/>
        <v>104434.62000000011</v>
      </c>
      <c r="T118" s="83">
        <f t="shared" si="521"/>
        <v>124124.08999999985</v>
      </c>
      <c r="U118" s="83">
        <f>U97-U104</f>
        <v>27747.389999999665</v>
      </c>
      <c r="V118" s="90">
        <f t="shared" ref="V118:X118" si="522">V97-V104</f>
        <v>-271738.7499999986</v>
      </c>
      <c r="W118" s="90">
        <f t="shared" si="522"/>
        <v>93863.680000000168</v>
      </c>
      <c r="X118" s="166">
        <f t="shared" si="522"/>
        <v>199086.90000000014</v>
      </c>
      <c r="Y118" s="90">
        <f t="shared" ref="Y118:Z118" si="523">Y97-Y104</f>
        <v>77620.990000001621</v>
      </c>
      <c r="Z118" s="90">
        <f t="shared" si="523"/>
        <v>190220.72000000114</v>
      </c>
      <c r="AA118" s="90">
        <f t="shared" ref="AA118:AB118" si="524">AA97-AA104</f>
        <v>-30514.579999999842</v>
      </c>
      <c r="AB118" s="90">
        <f t="shared" si="524"/>
        <v>-333537.23000000021</v>
      </c>
      <c r="AC118" s="90"/>
      <c r="AD118" s="90"/>
      <c r="AE118" s="90"/>
      <c r="AF118" s="90"/>
      <c r="AG118" s="90"/>
      <c r="AH118" s="90"/>
      <c r="AI118" s="90"/>
      <c r="AJ118" s="161"/>
      <c r="AK118" s="83">
        <f t="shared" si="501"/>
        <v>-271718.00999999861</v>
      </c>
      <c r="AL118" s="83">
        <f t="shared" si="501"/>
        <v>-110704.64000000176</v>
      </c>
      <c r="AM118" s="75">
        <f t="shared" si="502"/>
        <v>-17999.180000000517</v>
      </c>
      <c r="AN118" s="75">
        <f t="shared" si="502"/>
        <v>-169331.91000000061</v>
      </c>
      <c r="AO118" s="75">
        <f t="shared" si="502"/>
        <v>166912.78999999864</v>
      </c>
      <c r="AP118" s="75">
        <f t="shared" si="502"/>
        <v>-13318.200000001118</v>
      </c>
      <c r="AQ118" s="75">
        <f t="shared" si="502"/>
        <v>-303219.73999999743</v>
      </c>
      <c r="AR118" s="90">
        <f t="shared" si="502"/>
        <v>360722.53999999748</v>
      </c>
      <c r="AS118" s="90">
        <f t="shared" si="502"/>
        <v>-134778.78999999911</v>
      </c>
      <c r="AT118" s="218">
        <f t="shared" si="502"/>
        <v>-178415.85000000056</v>
      </c>
      <c r="AU118" s="277">
        <f t="shared" si="503"/>
        <v>36373.209999998566</v>
      </c>
      <c r="AV118" s="275">
        <f t="shared" si="504"/>
        <v>-131358.93999999901</v>
      </c>
      <c r="AW118" s="275">
        <f t="shared" si="504"/>
        <v>27542.439999998547</v>
      </c>
      <c r="AX118" s="278">
        <f t="shared" si="504"/>
        <v>141812.14000000106</v>
      </c>
      <c r="AY118" s="275">
        <f t="shared" si="505"/>
        <v>0</v>
      </c>
      <c r="AZ118" s="275">
        <f t="shared" si="506"/>
        <v>0</v>
      </c>
      <c r="BA118" s="275">
        <f t="shared" si="507"/>
        <v>0</v>
      </c>
      <c r="BB118" s="275">
        <f t="shared" si="508"/>
        <v>0</v>
      </c>
      <c r="BC118" s="275">
        <f t="shared" si="509"/>
        <v>0</v>
      </c>
      <c r="BD118" s="275">
        <f t="shared" si="510"/>
        <v>0</v>
      </c>
      <c r="BE118" s="275">
        <f t="shared" si="511"/>
        <v>0</v>
      </c>
      <c r="BF118" s="278">
        <f t="shared" si="512"/>
        <v>0</v>
      </c>
    </row>
    <row r="119" spans="1:58" x14ac:dyDescent="0.25">
      <c r="A119" s="4"/>
      <c r="B119" s="36" t="s">
        <v>45</v>
      </c>
      <c r="C119" s="89">
        <f t="shared" si="516"/>
        <v>300402.58000000007</v>
      </c>
      <c r="D119" s="83">
        <f t="shared" si="516"/>
        <v>96156.260000000009</v>
      </c>
      <c r="E119" s="83">
        <f t="shared" ref="E119:T119" si="525">E98-E105</f>
        <v>371802.05871973536</v>
      </c>
      <c r="F119" s="83">
        <f t="shared" si="525"/>
        <v>201454.2912802645</v>
      </c>
      <c r="G119" s="83">
        <f t="shared" si="525"/>
        <v>274084.07000000007</v>
      </c>
      <c r="H119" s="83">
        <f t="shared" si="525"/>
        <v>456855.3600000001</v>
      </c>
      <c r="I119" s="83">
        <f t="shared" si="525"/>
        <v>129167.69000000018</v>
      </c>
      <c r="J119" s="83">
        <f t="shared" si="525"/>
        <v>214701.24</v>
      </c>
      <c r="K119" s="83">
        <f t="shared" si="525"/>
        <v>165243.28000000003</v>
      </c>
      <c r="L119" s="83">
        <f t="shared" si="525"/>
        <v>16540.680000000168</v>
      </c>
      <c r="M119" s="83">
        <f t="shared" si="525"/>
        <v>372993.73000000021</v>
      </c>
      <c r="N119" s="82">
        <f t="shared" si="525"/>
        <v>446568.46999999962</v>
      </c>
      <c r="O119" s="83">
        <f t="shared" si="525"/>
        <v>254528.34000000008</v>
      </c>
      <c r="P119" s="83">
        <f t="shared" si="525"/>
        <v>240100.93999999994</v>
      </c>
      <c r="Q119" s="83">
        <f t="shared" si="525"/>
        <v>339645.8600000001</v>
      </c>
      <c r="R119" s="83">
        <f t="shared" si="525"/>
        <v>316282.96999999974</v>
      </c>
      <c r="S119" s="83">
        <f t="shared" si="525"/>
        <v>376135.33999999985</v>
      </c>
      <c r="T119" s="83">
        <f t="shared" si="525"/>
        <v>401307.08000000007</v>
      </c>
      <c r="U119" s="83">
        <f>U98-U105</f>
        <v>130295.7100000002</v>
      </c>
      <c r="V119" s="90">
        <f t="shared" ref="V119:X119" si="526">V98-V105</f>
        <v>258605.02000000002</v>
      </c>
      <c r="W119" s="90">
        <f t="shared" si="526"/>
        <v>376467.89999999991</v>
      </c>
      <c r="X119" s="166">
        <f t="shared" si="526"/>
        <v>198115.40000000026</v>
      </c>
      <c r="Y119" s="90">
        <f t="shared" ref="Y119:Z119" si="527">Y98-Y105</f>
        <v>236434.08999999985</v>
      </c>
      <c r="Z119" s="90">
        <f t="shared" si="527"/>
        <v>474110.75999999954</v>
      </c>
      <c r="AA119" s="90">
        <f t="shared" ref="AA119:AB119" si="528">AA98-AA105</f>
        <v>259211.16000000015</v>
      </c>
      <c r="AB119" s="90">
        <f t="shared" si="528"/>
        <v>171603.32000000007</v>
      </c>
      <c r="AC119" s="90"/>
      <c r="AD119" s="90"/>
      <c r="AE119" s="90"/>
      <c r="AF119" s="90"/>
      <c r="AG119" s="90"/>
      <c r="AH119" s="90"/>
      <c r="AI119" s="90"/>
      <c r="AJ119" s="161"/>
      <c r="AK119" s="83">
        <f t="shared" si="501"/>
        <v>45874.239999999991</v>
      </c>
      <c r="AL119" s="83">
        <f t="shared" si="501"/>
        <v>-143944.67999999993</v>
      </c>
      <c r="AM119" s="75">
        <f t="shared" si="502"/>
        <v>32156.198719735257</v>
      </c>
      <c r="AN119" s="75">
        <f t="shared" si="502"/>
        <v>-114828.67871973524</v>
      </c>
      <c r="AO119" s="75">
        <f t="shared" si="502"/>
        <v>-102051.26999999979</v>
      </c>
      <c r="AP119" s="75">
        <f t="shared" si="502"/>
        <v>55548.280000000028</v>
      </c>
      <c r="AQ119" s="75">
        <f t="shared" si="502"/>
        <v>-1128.0200000000186</v>
      </c>
      <c r="AR119" s="90">
        <f t="shared" si="502"/>
        <v>-43903.780000000028</v>
      </c>
      <c r="AS119" s="90">
        <f t="shared" si="502"/>
        <v>-211224.61999999988</v>
      </c>
      <c r="AT119" s="218">
        <f t="shared" si="502"/>
        <v>-181574.72000000009</v>
      </c>
      <c r="AU119" s="277">
        <f t="shared" si="503"/>
        <v>136559.64000000036</v>
      </c>
      <c r="AV119" s="275">
        <f t="shared" si="504"/>
        <v>-27542.289999999921</v>
      </c>
      <c r="AW119" s="275">
        <f t="shared" si="504"/>
        <v>-4682.8200000000652</v>
      </c>
      <c r="AX119" s="278">
        <f t="shared" si="504"/>
        <v>68497.619999999879</v>
      </c>
      <c r="AY119" s="275">
        <f t="shared" si="505"/>
        <v>0</v>
      </c>
      <c r="AZ119" s="275">
        <f t="shared" si="506"/>
        <v>0</v>
      </c>
      <c r="BA119" s="275">
        <f t="shared" si="507"/>
        <v>0</v>
      </c>
      <c r="BB119" s="275">
        <f t="shared" si="508"/>
        <v>0</v>
      </c>
      <c r="BC119" s="275">
        <f t="shared" si="509"/>
        <v>0</v>
      </c>
      <c r="BD119" s="275">
        <f t="shared" si="510"/>
        <v>0</v>
      </c>
      <c r="BE119" s="275">
        <f t="shared" si="511"/>
        <v>0</v>
      </c>
      <c r="BF119" s="278">
        <f t="shared" si="512"/>
        <v>0</v>
      </c>
    </row>
    <row r="120" spans="1:58" ht="15.75" thickBot="1" x14ac:dyDescent="0.3">
      <c r="A120" s="4"/>
      <c r="B120" s="38" t="s">
        <v>46</v>
      </c>
      <c r="C120" s="92">
        <f>SUM(C115:C119)</f>
        <v>-7044.7199999988079</v>
      </c>
      <c r="D120" s="77">
        <f>SUM(D115:D119)</f>
        <v>-590720.67000000144</v>
      </c>
      <c r="E120" s="77">
        <f t="shared" ref="E120:T120" si="529">SUM(E115:E119)</f>
        <v>-180984.30128026742</v>
      </c>
      <c r="F120" s="77">
        <f t="shared" si="529"/>
        <v>-165375.80871972686</v>
      </c>
      <c r="G120" s="77">
        <f t="shared" si="529"/>
        <v>1323894.219999999</v>
      </c>
      <c r="H120" s="77">
        <f t="shared" si="529"/>
        <v>819487.19999999949</v>
      </c>
      <c r="I120" s="77">
        <f t="shared" si="529"/>
        <v>-1039897.4399999974</v>
      </c>
      <c r="J120" s="77">
        <f t="shared" si="529"/>
        <v>-179316.76779999986</v>
      </c>
      <c r="K120" s="77">
        <f t="shared" si="529"/>
        <v>240382.54000000062</v>
      </c>
      <c r="L120" s="77">
        <f t="shared" si="529"/>
        <v>887497.61000000732</v>
      </c>
      <c r="M120" s="77">
        <f t="shared" si="529"/>
        <v>1318995.4599999995</v>
      </c>
      <c r="N120" s="76">
        <f t="shared" si="529"/>
        <v>844171.58000000147</v>
      </c>
      <c r="O120" s="77">
        <f t="shared" si="529"/>
        <v>501505.01999998977</v>
      </c>
      <c r="P120" s="77">
        <f t="shared" si="529"/>
        <v>-27887.709999998158</v>
      </c>
      <c r="Q120" s="77">
        <f t="shared" si="529"/>
        <v>271686.50999999919</v>
      </c>
      <c r="R120" s="77">
        <f t="shared" si="529"/>
        <v>978838.42000001227</v>
      </c>
      <c r="S120" s="77">
        <f t="shared" si="529"/>
        <v>1466725.660000013</v>
      </c>
      <c r="T120" s="77">
        <f t="shared" si="529"/>
        <v>1374741.7800000128</v>
      </c>
      <c r="U120" s="77">
        <f>SUM(U115:U119)</f>
        <v>-62198.129999987024</v>
      </c>
      <c r="V120" s="143">
        <f t="shared" ref="V120:X120" si="530">SUM(V115:V119)</f>
        <v>-590481.18999998446</v>
      </c>
      <c r="W120" s="143">
        <f t="shared" si="530"/>
        <v>764937.68000001903</v>
      </c>
      <c r="X120" s="195">
        <f t="shared" si="530"/>
        <v>1667410.6300000157</v>
      </c>
      <c r="Y120" s="143">
        <f t="shared" ref="Y120:Z120" si="531">SUM(Y115:Y119)</f>
        <v>1295119.9100000118</v>
      </c>
      <c r="Z120" s="143">
        <f t="shared" si="531"/>
        <v>1786998.7800000131</v>
      </c>
      <c r="AA120" s="143">
        <f t="shared" ref="AA120:AB120" si="532">SUM(AA115:AA119)</f>
        <v>377547.62000001373</v>
      </c>
      <c r="AB120" s="143">
        <f t="shared" si="532"/>
        <v>-702996.06999998749</v>
      </c>
      <c r="AC120" s="143"/>
      <c r="AD120" s="143"/>
      <c r="AE120" s="143"/>
      <c r="AF120" s="143"/>
      <c r="AG120" s="143"/>
      <c r="AH120" s="143"/>
      <c r="AI120" s="143"/>
      <c r="AJ120" s="157"/>
      <c r="AK120" s="77">
        <f>SUM(AK115:AK119)</f>
        <v>-508549.73999998858</v>
      </c>
      <c r="AL120" s="77">
        <f t="shared" ref="AL120:AP120" si="533">SUM(AL115:AL119)</f>
        <v>-562832.96000000322</v>
      </c>
      <c r="AM120" s="77">
        <f t="shared" si="533"/>
        <v>-452670.81128026656</v>
      </c>
      <c r="AN120" s="77">
        <f t="shared" si="533"/>
        <v>-1144214.2287197392</v>
      </c>
      <c r="AO120" s="77">
        <f t="shared" si="533"/>
        <v>-142831.44000001409</v>
      </c>
      <c r="AP120" s="77">
        <f t="shared" si="533"/>
        <v>-555254.58000001323</v>
      </c>
      <c r="AQ120" s="77">
        <f>SUM(AQ115:AQ119)</f>
        <v>-977699.31000001042</v>
      </c>
      <c r="AR120" s="143">
        <f t="shared" ref="AR120:AT120" si="534">SUM(AR115:AR119)</f>
        <v>411164.42219998466</v>
      </c>
      <c r="AS120" s="143">
        <f t="shared" si="534"/>
        <v>-524555.14000001841</v>
      </c>
      <c r="AT120" s="233">
        <f t="shared" si="534"/>
        <v>-779913.0200000084</v>
      </c>
      <c r="AU120" s="301">
        <f t="shared" ref="AU120:AV120" si="535">SUM(AU115:AU119)</f>
        <v>23875.549999987648</v>
      </c>
      <c r="AV120" s="321">
        <f t="shared" si="535"/>
        <v>-942827.20000001148</v>
      </c>
      <c r="AW120" s="321">
        <f t="shared" ref="AW120:AX120" si="536">SUM(AW115:AW119)</f>
        <v>123957.39999997598</v>
      </c>
      <c r="AX120" s="302">
        <f t="shared" si="536"/>
        <v>675108.35999998928</v>
      </c>
      <c r="AY120" s="321">
        <f t="shared" ref="AY120:BF120" si="537">SUM(AY115:AY119)</f>
        <v>0</v>
      </c>
      <c r="AZ120" s="321">
        <f t="shared" si="537"/>
        <v>0</v>
      </c>
      <c r="BA120" s="321">
        <f t="shared" si="537"/>
        <v>0</v>
      </c>
      <c r="BB120" s="321">
        <f t="shared" si="537"/>
        <v>0</v>
      </c>
      <c r="BC120" s="321">
        <f t="shared" si="537"/>
        <v>0</v>
      </c>
      <c r="BD120" s="321">
        <f t="shared" si="537"/>
        <v>0</v>
      </c>
      <c r="BE120" s="321">
        <f t="shared" si="537"/>
        <v>0</v>
      </c>
      <c r="BF120" s="302">
        <f t="shared" si="537"/>
        <v>0</v>
      </c>
    </row>
    <row r="121" spans="1:58" x14ac:dyDescent="0.25">
      <c r="A121" s="4">
        <f>+A114+1</f>
        <v>17</v>
      </c>
      <c r="B121" s="46" t="s">
        <v>20</v>
      </c>
      <c r="C121" s="61"/>
      <c r="D121" s="62"/>
      <c r="E121" s="62"/>
      <c r="F121" s="64"/>
      <c r="G121" s="62"/>
      <c r="H121" s="62"/>
      <c r="I121" s="62"/>
      <c r="J121" s="62"/>
      <c r="K121" s="62"/>
      <c r="L121" s="62"/>
      <c r="M121" s="62"/>
      <c r="N121" s="63"/>
      <c r="O121" s="61"/>
      <c r="P121" s="62"/>
      <c r="Q121" s="62"/>
      <c r="R121" s="62"/>
      <c r="S121" s="62"/>
      <c r="T121" s="62"/>
      <c r="U121" s="62"/>
      <c r="V121" s="212"/>
      <c r="W121" s="212"/>
      <c r="X121" s="196"/>
      <c r="Y121" s="215"/>
      <c r="Z121" s="215"/>
      <c r="AA121" s="215"/>
      <c r="AB121" s="215"/>
      <c r="AC121" s="215"/>
      <c r="AD121" s="215"/>
      <c r="AE121" s="215"/>
      <c r="AF121" s="215"/>
      <c r="AG121" s="215"/>
      <c r="AH121" s="215"/>
      <c r="AI121" s="215"/>
      <c r="AJ121" s="158"/>
      <c r="AK121" s="64"/>
      <c r="AL121" s="65"/>
      <c r="AM121" s="66"/>
      <c r="AN121" s="66"/>
      <c r="AO121" s="66"/>
      <c r="AP121" s="66"/>
      <c r="AQ121" s="66"/>
      <c r="AR121" s="229"/>
      <c r="AS121" s="229"/>
      <c r="AT121" s="229"/>
      <c r="AU121" s="291"/>
      <c r="AV121" s="225"/>
      <c r="AW121" s="225"/>
      <c r="AX121" s="207"/>
      <c r="AY121" s="225"/>
      <c r="AZ121" s="225"/>
      <c r="BA121" s="225"/>
      <c r="BB121" s="225"/>
      <c r="BC121" s="225"/>
      <c r="BD121" s="225"/>
      <c r="BE121" s="225"/>
      <c r="BF121" s="207"/>
    </row>
    <row r="122" spans="1:58" x14ac:dyDescent="0.25">
      <c r="A122" s="4"/>
      <c r="B122" s="36" t="s">
        <v>41</v>
      </c>
      <c r="C122" s="55">
        <v>0</v>
      </c>
      <c r="D122" s="56">
        <v>0</v>
      </c>
      <c r="E122" s="56">
        <v>0</v>
      </c>
      <c r="F122" s="56">
        <v>0</v>
      </c>
      <c r="G122" s="56">
        <v>0</v>
      </c>
      <c r="H122" s="56">
        <v>0</v>
      </c>
      <c r="I122" s="56">
        <v>0</v>
      </c>
      <c r="J122" s="56">
        <v>0</v>
      </c>
      <c r="K122" s="56">
        <v>0</v>
      </c>
      <c r="L122" s="56">
        <v>0</v>
      </c>
      <c r="M122" s="56">
        <v>0</v>
      </c>
      <c r="N122" s="118">
        <v>0</v>
      </c>
      <c r="O122" s="55">
        <v>0</v>
      </c>
      <c r="P122" s="58">
        <v>0</v>
      </c>
      <c r="Q122" s="56">
        <v>0</v>
      </c>
      <c r="R122" s="58">
        <v>0</v>
      </c>
      <c r="S122" s="56">
        <v>0</v>
      </c>
      <c r="T122" s="56">
        <v>0</v>
      </c>
      <c r="U122" s="56">
        <v>0</v>
      </c>
      <c r="V122" s="210">
        <v>0</v>
      </c>
      <c r="W122" s="210">
        <v>0</v>
      </c>
      <c r="X122" s="191">
        <v>0</v>
      </c>
      <c r="Y122" s="222">
        <v>0</v>
      </c>
      <c r="Z122" s="222">
        <v>0</v>
      </c>
      <c r="AA122" s="222">
        <v>0</v>
      </c>
      <c r="AB122" s="222">
        <v>0</v>
      </c>
      <c r="AC122" s="222"/>
      <c r="AD122" s="222"/>
      <c r="AE122" s="222"/>
      <c r="AF122" s="222"/>
      <c r="AG122" s="222"/>
      <c r="AH122" s="222"/>
      <c r="AI122" s="222"/>
      <c r="AJ122" s="191"/>
      <c r="AK122" s="58">
        <f>C122-O122</f>
        <v>0</v>
      </c>
      <c r="AL122" s="58">
        <f>D122-P122</f>
        <v>0</v>
      </c>
      <c r="AM122" s="58">
        <f t="shared" ref="AM122:AT123" si="538">IF(Q122=0,0,E122-Q122)</f>
        <v>0</v>
      </c>
      <c r="AN122" s="58">
        <f t="shared" si="538"/>
        <v>0</v>
      </c>
      <c r="AO122" s="58">
        <f t="shared" si="538"/>
        <v>0</v>
      </c>
      <c r="AP122" s="68">
        <f t="shared" si="538"/>
        <v>0</v>
      </c>
      <c r="AQ122" s="68">
        <f t="shared" si="538"/>
        <v>0</v>
      </c>
      <c r="AR122" s="204">
        <f t="shared" si="538"/>
        <v>0</v>
      </c>
      <c r="AS122" s="204">
        <f t="shared" si="538"/>
        <v>0</v>
      </c>
      <c r="AT122" s="204">
        <f t="shared" si="538"/>
        <v>0</v>
      </c>
      <c r="AU122" s="289">
        <f t="shared" ref="AU122:AU123" si="539">IF(Y122=0,0,M122-Y122)</f>
        <v>0</v>
      </c>
      <c r="AV122" s="224">
        <f t="shared" ref="AV122:AX123" si="540">IF(Z122=0,0,N122-Z122)</f>
        <v>0</v>
      </c>
      <c r="AW122" s="224">
        <f t="shared" si="540"/>
        <v>0</v>
      </c>
      <c r="AX122" s="290">
        <f t="shared" si="540"/>
        <v>0</v>
      </c>
      <c r="AY122" s="224">
        <f t="shared" ref="AY122:AY123" si="541">IF(AC122=0,0,Q122-AC122)</f>
        <v>0</v>
      </c>
      <c r="AZ122" s="224">
        <f t="shared" ref="AZ122:AZ123" si="542">IF(AD122=0,0,R122-AD122)</f>
        <v>0</v>
      </c>
      <c r="BA122" s="224">
        <f t="shared" ref="BA122:BA123" si="543">IF(AE122=0,0,S122-AE122)</f>
        <v>0</v>
      </c>
      <c r="BB122" s="224">
        <f t="shared" ref="BB122:BB123" si="544">IF(AF122=0,0,T122-AF122)</f>
        <v>0</v>
      </c>
      <c r="BC122" s="224">
        <f t="shared" ref="BC122:BC123" si="545">IF(AG122=0,0,U122-AG122)</f>
        <v>0</v>
      </c>
      <c r="BD122" s="224">
        <f t="shared" ref="BD122:BD123" si="546">IF(AH122=0,0,V122-AH122)</f>
        <v>0</v>
      </c>
      <c r="BE122" s="224">
        <f t="shared" ref="BE122:BE123" si="547">IF(AI122=0,0,W122-AI122)</f>
        <v>0</v>
      </c>
      <c r="BF122" s="290">
        <f t="shared" ref="BF122:BF123" si="548">IF(AJ122=0,0,X122-AJ122)</f>
        <v>0</v>
      </c>
    </row>
    <row r="123" spans="1:58" x14ac:dyDescent="0.25">
      <c r="A123" s="4"/>
      <c r="B123" s="36" t="s">
        <v>42</v>
      </c>
      <c r="C123" s="55">
        <v>281</v>
      </c>
      <c r="D123" s="56">
        <v>312</v>
      </c>
      <c r="E123" s="56">
        <v>387</v>
      </c>
      <c r="F123" s="56">
        <v>404</v>
      </c>
      <c r="G123" s="56">
        <v>386</v>
      </c>
      <c r="H123" s="56">
        <v>325</v>
      </c>
      <c r="I123" s="56">
        <v>314</v>
      </c>
      <c r="J123" s="56">
        <v>287</v>
      </c>
      <c r="K123" s="56">
        <v>290</v>
      </c>
      <c r="L123" s="56">
        <v>273</v>
      </c>
      <c r="M123" s="56">
        <v>225</v>
      </c>
      <c r="N123" s="118">
        <v>197</v>
      </c>
      <c r="O123" s="55">
        <v>182</v>
      </c>
      <c r="P123" s="58">
        <v>120</v>
      </c>
      <c r="Q123" s="56">
        <v>94</v>
      </c>
      <c r="R123" s="58">
        <v>107</v>
      </c>
      <c r="S123" s="56">
        <v>124</v>
      </c>
      <c r="T123" s="58">
        <v>139</v>
      </c>
      <c r="U123" s="58">
        <v>163</v>
      </c>
      <c r="V123" s="222">
        <v>143</v>
      </c>
      <c r="W123" s="222">
        <v>152</v>
      </c>
      <c r="X123" s="191">
        <v>155</v>
      </c>
      <c r="Y123" s="222">
        <v>156</v>
      </c>
      <c r="Z123" s="222">
        <v>181</v>
      </c>
      <c r="AA123" s="222">
        <v>222</v>
      </c>
      <c r="AB123" s="222">
        <v>335</v>
      </c>
      <c r="AC123" s="222"/>
      <c r="AD123" s="222"/>
      <c r="AE123" s="222"/>
      <c r="AF123" s="222"/>
      <c r="AG123" s="222"/>
      <c r="AH123" s="222"/>
      <c r="AI123" s="222"/>
      <c r="AJ123" s="191"/>
      <c r="AK123" s="58">
        <f>C123-O123</f>
        <v>99</v>
      </c>
      <c r="AL123" s="58">
        <f>D123-P123</f>
        <v>192</v>
      </c>
      <c r="AM123" s="58">
        <f t="shared" si="538"/>
        <v>293</v>
      </c>
      <c r="AN123" s="58">
        <f t="shared" si="538"/>
        <v>297</v>
      </c>
      <c r="AO123" s="58">
        <f t="shared" si="538"/>
        <v>262</v>
      </c>
      <c r="AP123" s="56">
        <f t="shared" si="538"/>
        <v>186</v>
      </c>
      <c r="AQ123" s="56">
        <f t="shared" si="538"/>
        <v>151</v>
      </c>
      <c r="AR123" s="222">
        <f t="shared" si="538"/>
        <v>144</v>
      </c>
      <c r="AS123" s="222">
        <f t="shared" si="538"/>
        <v>138</v>
      </c>
      <c r="AT123" s="222">
        <f t="shared" si="538"/>
        <v>118</v>
      </c>
      <c r="AU123" s="289">
        <f t="shared" si="539"/>
        <v>69</v>
      </c>
      <c r="AV123" s="224">
        <f t="shared" si="540"/>
        <v>16</v>
      </c>
      <c r="AW123" s="224">
        <f t="shared" si="540"/>
        <v>-40</v>
      </c>
      <c r="AX123" s="290">
        <f t="shared" si="540"/>
        <v>-215</v>
      </c>
      <c r="AY123" s="224">
        <f t="shared" si="541"/>
        <v>0</v>
      </c>
      <c r="AZ123" s="224">
        <f t="shared" si="542"/>
        <v>0</v>
      </c>
      <c r="BA123" s="224">
        <f t="shared" si="543"/>
        <v>0</v>
      </c>
      <c r="BB123" s="224">
        <f t="shared" si="544"/>
        <v>0</v>
      </c>
      <c r="BC123" s="224">
        <f t="shared" si="545"/>
        <v>0</v>
      </c>
      <c r="BD123" s="224">
        <f t="shared" si="546"/>
        <v>0</v>
      </c>
      <c r="BE123" s="224">
        <f t="shared" si="547"/>
        <v>0</v>
      </c>
      <c r="BF123" s="290">
        <f t="shared" si="548"/>
        <v>0</v>
      </c>
    </row>
    <row r="124" spans="1:58" x14ac:dyDescent="0.25">
      <c r="A124" s="4"/>
      <c r="B124" s="36" t="s">
        <v>43</v>
      </c>
      <c r="C124" s="55">
        <v>0</v>
      </c>
      <c r="D124" s="56">
        <v>0</v>
      </c>
      <c r="E124" s="56">
        <v>0</v>
      </c>
      <c r="F124" s="56">
        <v>0</v>
      </c>
      <c r="G124" s="56">
        <v>0</v>
      </c>
      <c r="H124" s="56">
        <v>0</v>
      </c>
      <c r="I124" s="56">
        <v>0</v>
      </c>
      <c r="J124" s="56">
        <v>0</v>
      </c>
      <c r="K124" s="56">
        <v>0</v>
      </c>
      <c r="L124" s="56">
        <v>0</v>
      </c>
      <c r="M124" s="56">
        <v>0</v>
      </c>
      <c r="N124" s="118">
        <v>0</v>
      </c>
      <c r="O124" s="55">
        <v>0</v>
      </c>
      <c r="P124" s="58">
        <v>0</v>
      </c>
      <c r="Q124" s="56">
        <v>0</v>
      </c>
      <c r="R124" s="58">
        <v>0</v>
      </c>
      <c r="S124" s="56">
        <v>0</v>
      </c>
      <c r="T124" s="56">
        <v>0</v>
      </c>
      <c r="U124" s="56">
        <v>0</v>
      </c>
      <c r="V124" s="210">
        <v>15</v>
      </c>
      <c r="W124" s="210">
        <v>14</v>
      </c>
      <c r="X124" s="191">
        <v>18</v>
      </c>
      <c r="Y124" s="222">
        <v>13</v>
      </c>
      <c r="Z124" s="222">
        <v>8</v>
      </c>
      <c r="AA124" s="222">
        <v>10</v>
      </c>
      <c r="AB124" s="222">
        <v>11</v>
      </c>
      <c r="AC124" s="222"/>
      <c r="AD124" s="222"/>
      <c r="AE124" s="222"/>
      <c r="AF124" s="222"/>
      <c r="AG124" s="222"/>
      <c r="AH124" s="222"/>
      <c r="AI124" s="222"/>
      <c r="AJ124" s="191"/>
      <c r="AK124" s="58">
        <f t="shared" ref="AK124:AL126" si="549">C124-O124</f>
        <v>0</v>
      </c>
      <c r="AL124" s="58">
        <f t="shared" si="549"/>
        <v>0</v>
      </c>
      <c r="AM124" s="58">
        <f t="shared" ref="AM124:AT126" si="550">IF(Q124=0,0,E124-Q124)</f>
        <v>0</v>
      </c>
      <c r="AN124" s="58">
        <f t="shared" si="550"/>
        <v>0</v>
      </c>
      <c r="AO124" s="58">
        <f t="shared" si="550"/>
        <v>0</v>
      </c>
      <c r="AP124" s="56">
        <f t="shared" si="550"/>
        <v>0</v>
      </c>
      <c r="AQ124" s="56">
        <f t="shared" si="550"/>
        <v>0</v>
      </c>
      <c r="AR124" s="222">
        <f t="shared" si="550"/>
        <v>-15</v>
      </c>
      <c r="AS124" s="222">
        <f t="shared" si="550"/>
        <v>-14</v>
      </c>
      <c r="AT124" s="222">
        <f t="shared" si="550"/>
        <v>-18</v>
      </c>
      <c r="AU124" s="289">
        <f t="shared" ref="AU124:AU126" si="551">IF(Y124=0,0,M124-Y124)</f>
        <v>-13</v>
      </c>
      <c r="AV124" s="224">
        <f t="shared" ref="AV124:AX126" si="552">IF(Z124=0,0,N124-Z124)</f>
        <v>-8</v>
      </c>
      <c r="AW124" s="224">
        <f t="shared" si="552"/>
        <v>-10</v>
      </c>
      <c r="AX124" s="290">
        <f t="shared" si="552"/>
        <v>-11</v>
      </c>
      <c r="AY124" s="224">
        <f t="shared" ref="AY124:AY126" si="553">IF(AC124=0,0,Q124-AC124)</f>
        <v>0</v>
      </c>
      <c r="AZ124" s="224">
        <f t="shared" ref="AZ124:AZ126" si="554">IF(AD124=0,0,R124-AD124)</f>
        <v>0</v>
      </c>
      <c r="BA124" s="224">
        <f t="shared" ref="BA124:BA126" si="555">IF(AE124=0,0,S124-AE124)</f>
        <v>0</v>
      </c>
      <c r="BB124" s="224">
        <f t="shared" ref="BB124:BB126" si="556">IF(AF124=0,0,T124-AF124)</f>
        <v>0</v>
      </c>
      <c r="BC124" s="224">
        <f t="shared" ref="BC124:BC126" si="557">IF(AG124=0,0,U124-AG124)</f>
        <v>0</v>
      </c>
      <c r="BD124" s="224">
        <f t="shared" ref="BD124:BD126" si="558">IF(AH124=0,0,V124-AH124)</f>
        <v>0</v>
      </c>
      <c r="BE124" s="224">
        <f t="shared" ref="BE124:BE126" si="559">IF(AI124=0,0,W124-AI124)</f>
        <v>0</v>
      </c>
      <c r="BF124" s="290">
        <f t="shared" ref="BF124:BF126" si="560">IF(AJ124=0,0,X124-AJ124)</f>
        <v>0</v>
      </c>
    </row>
    <row r="125" spans="1:58" x14ac:dyDescent="0.25">
      <c r="A125" s="4"/>
      <c r="B125" s="36" t="s">
        <v>44</v>
      </c>
      <c r="C125" s="55">
        <v>0</v>
      </c>
      <c r="D125" s="56">
        <v>0</v>
      </c>
      <c r="E125" s="56">
        <v>0</v>
      </c>
      <c r="F125" s="56">
        <v>0</v>
      </c>
      <c r="G125" s="56">
        <v>0</v>
      </c>
      <c r="H125" s="56">
        <v>0</v>
      </c>
      <c r="I125" s="56">
        <v>0</v>
      </c>
      <c r="J125" s="56">
        <v>0</v>
      </c>
      <c r="K125" s="56">
        <v>0</v>
      </c>
      <c r="L125" s="56">
        <v>0</v>
      </c>
      <c r="M125" s="56">
        <v>0</v>
      </c>
      <c r="N125" s="118">
        <v>0</v>
      </c>
      <c r="O125" s="55">
        <v>0</v>
      </c>
      <c r="P125" s="58">
        <v>0</v>
      </c>
      <c r="Q125" s="56">
        <v>0</v>
      </c>
      <c r="R125" s="58">
        <v>0</v>
      </c>
      <c r="S125" s="56">
        <v>0</v>
      </c>
      <c r="T125" s="56">
        <v>0</v>
      </c>
      <c r="U125" s="56">
        <v>0</v>
      </c>
      <c r="V125" s="210">
        <v>0</v>
      </c>
      <c r="W125" s="210">
        <v>0</v>
      </c>
      <c r="X125" s="191">
        <v>0</v>
      </c>
      <c r="Y125" s="222">
        <v>0</v>
      </c>
      <c r="Z125" s="222">
        <v>0</v>
      </c>
      <c r="AA125" s="222">
        <v>0</v>
      </c>
      <c r="AB125" s="222">
        <v>0</v>
      </c>
      <c r="AC125" s="222"/>
      <c r="AD125" s="222"/>
      <c r="AE125" s="222"/>
      <c r="AF125" s="222"/>
      <c r="AG125" s="222"/>
      <c r="AH125" s="222"/>
      <c r="AI125" s="222"/>
      <c r="AJ125" s="191"/>
      <c r="AK125" s="58">
        <f t="shared" si="549"/>
        <v>0</v>
      </c>
      <c r="AL125" s="58">
        <f t="shared" si="549"/>
        <v>0</v>
      </c>
      <c r="AM125" s="58">
        <f t="shared" si="550"/>
        <v>0</v>
      </c>
      <c r="AN125" s="58">
        <f t="shared" si="550"/>
        <v>0</v>
      </c>
      <c r="AO125" s="58">
        <f t="shared" si="550"/>
        <v>0</v>
      </c>
      <c r="AP125" s="56">
        <f t="shared" si="550"/>
        <v>0</v>
      </c>
      <c r="AQ125" s="56">
        <f t="shared" si="550"/>
        <v>0</v>
      </c>
      <c r="AR125" s="222">
        <f t="shared" si="550"/>
        <v>0</v>
      </c>
      <c r="AS125" s="222">
        <f t="shared" si="550"/>
        <v>0</v>
      </c>
      <c r="AT125" s="222">
        <f t="shared" si="550"/>
        <v>0</v>
      </c>
      <c r="AU125" s="289">
        <f t="shared" si="551"/>
        <v>0</v>
      </c>
      <c r="AV125" s="224">
        <f t="shared" si="552"/>
        <v>0</v>
      </c>
      <c r="AW125" s="224">
        <f t="shared" si="552"/>
        <v>0</v>
      </c>
      <c r="AX125" s="290">
        <f t="shared" si="552"/>
        <v>0</v>
      </c>
      <c r="AY125" s="224">
        <f t="shared" si="553"/>
        <v>0</v>
      </c>
      <c r="AZ125" s="224">
        <f t="shared" si="554"/>
        <v>0</v>
      </c>
      <c r="BA125" s="224">
        <f t="shared" si="555"/>
        <v>0</v>
      </c>
      <c r="BB125" s="224">
        <f t="shared" si="556"/>
        <v>0</v>
      </c>
      <c r="BC125" s="224">
        <f t="shared" si="557"/>
        <v>0</v>
      </c>
      <c r="BD125" s="224">
        <f t="shared" si="558"/>
        <v>0</v>
      </c>
      <c r="BE125" s="224">
        <f t="shared" si="559"/>
        <v>0</v>
      </c>
      <c r="BF125" s="290">
        <f t="shared" si="560"/>
        <v>0</v>
      </c>
    </row>
    <row r="126" spans="1:58" x14ac:dyDescent="0.25">
      <c r="A126" s="4"/>
      <c r="B126" s="36" t="s">
        <v>45</v>
      </c>
      <c r="C126" s="55">
        <v>0</v>
      </c>
      <c r="D126" s="56">
        <v>0</v>
      </c>
      <c r="E126" s="56">
        <v>0</v>
      </c>
      <c r="F126" s="56">
        <v>0</v>
      </c>
      <c r="G126" s="56">
        <v>0</v>
      </c>
      <c r="H126" s="56">
        <v>0</v>
      </c>
      <c r="I126" s="56">
        <v>0</v>
      </c>
      <c r="J126" s="56">
        <v>0</v>
      </c>
      <c r="K126" s="56">
        <v>0</v>
      </c>
      <c r="L126" s="56">
        <v>0</v>
      </c>
      <c r="M126" s="56">
        <v>0</v>
      </c>
      <c r="N126" s="118">
        <v>0</v>
      </c>
      <c r="O126" s="55">
        <v>0</v>
      </c>
      <c r="P126" s="58">
        <v>0</v>
      </c>
      <c r="Q126" s="56">
        <v>0</v>
      </c>
      <c r="R126" s="58">
        <v>0</v>
      </c>
      <c r="S126" s="56">
        <v>0</v>
      </c>
      <c r="T126" s="56">
        <v>0</v>
      </c>
      <c r="U126" s="56">
        <v>0</v>
      </c>
      <c r="V126" s="210">
        <v>0</v>
      </c>
      <c r="W126" s="210">
        <v>0</v>
      </c>
      <c r="X126" s="191">
        <v>0</v>
      </c>
      <c r="Y126" s="222">
        <v>0</v>
      </c>
      <c r="Z126" s="222">
        <v>0</v>
      </c>
      <c r="AA126" s="222">
        <v>0</v>
      </c>
      <c r="AB126" s="222">
        <v>0</v>
      </c>
      <c r="AC126" s="222"/>
      <c r="AD126" s="222"/>
      <c r="AE126" s="222"/>
      <c r="AF126" s="222"/>
      <c r="AG126" s="222"/>
      <c r="AH126" s="222"/>
      <c r="AI126" s="222"/>
      <c r="AJ126" s="191"/>
      <c r="AK126" s="58">
        <f t="shared" si="549"/>
        <v>0</v>
      </c>
      <c r="AL126" s="58">
        <f t="shared" si="549"/>
        <v>0</v>
      </c>
      <c r="AM126" s="58">
        <f t="shared" si="550"/>
        <v>0</v>
      </c>
      <c r="AN126" s="58">
        <f t="shared" si="550"/>
        <v>0</v>
      </c>
      <c r="AO126" s="58">
        <f t="shared" si="550"/>
        <v>0</v>
      </c>
      <c r="AP126" s="56">
        <f t="shared" si="550"/>
        <v>0</v>
      </c>
      <c r="AQ126" s="56">
        <f t="shared" si="550"/>
        <v>0</v>
      </c>
      <c r="AR126" s="222">
        <f t="shared" si="550"/>
        <v>0</v>
      </c>
      <c r="AS126" s="222">
        <f t="shared" si="550"/>
        <v>0</v>
      </c>
      <c r="AT126" s="222">
        <f t="shared" si="550"/>
        <v>0</v>
      </c>
      <c r="AU126" s="289">
        <f t="shared" si="551"/>
        <v>0</v>
      </c>
      <c r="AV126" s="224">
        <f t="shared" si="552"/>
        <v>0</v>
      </c>
      <c r="AW126" s="224">
        <f t="shared" si="552"/>
        <v>0</v>
      </c>
      <c r="AX126" s="290">
        <f t="shared" si="552"/>
        <v>0</v>
      </c>
      <c r="AY126" s="224">
        <f t="shared" si="553"/>
        <v>0</v>
      </c>
      <c r="AZ126" s="224">
        <f t="shared" si="554"/>
        <v>0</v>
      </c>
      <c r="BA126" s="224">
        <f t="shared" si="555"/>
        <v>0</v>
      </c>
      <c r="BB126" s="224">
        <f t="shared" si="556"/>
        <v>0</v>
      </c>
      <c r="BC126" s="224">
        <f t="shared" si="557"/>
        <v>0</v>
      </c>
      <c r="BD126" s="224">
        <f t="shared" si="558"/>
        <v>0</v>
      </c>
      <c r="BE126" s="224">
        <f t="shared" si="559"/>
        <v>0</v>
      </c>
      <c r="BF126" s="290">
        <f t="shared" si="560"/>
        <v>0</v>
      </c>
    </row>
    <row r="127" spans="1:58" x14ac:dyDescent="0.25">
      <c r="A127" s="4"/>
      <c r="B127" s="36" t="s">
        <v>46</v>
      </c>
      <c r="C127" s="119">
        <f>SUM(C122:C126)</f>
        <v>281</v>
      </c>
      <c r="D127" s="58">
        <f>SUM(D122:D126)</f>
        <v>312</v>
      </c>
      <c r="E127" s="58">
        <f>SUM(E122:E126)</f>
        <v>387</v>
      </c>
      <c r="F127" s="58">
        <f>SUM(F122:F126)</f>
        <v>404</v>
      </c>
      <c r="G127" s="58">
        <f>SUM(G122:G126)</f>
        <v>386</v>
      </c>
      <c r="H127" s="58">
        <f>SUM(H122:H126)</f>
        <v>325</v>
      </c>
      <c r="I127" s="58">
        <f>SUM(I122:I126)</f>
        <v>314</v>
      </c>
      <c r="J127" s="58">
        <f>SUM(J122:J126)</f>
        <v>287</v>
      </c>
      <c r="K127" s="58">
        <f>SUM(K122:K126)</f>
        <v>290</v>
      </c>
      <c r="L127" s="58">
        <f>SUM(L122:L126)</f>
        <v>273</v>
      </c>
      <c r="M127" s="58">
        <f>SUM(M122:M126)</f>
        <v>225</v>
      </c>
      <c r="N127" s="187">
        <f>SUM(N122:N126)</f>
        <v>197</v>
      </c>
      <c r="O127" s="58">
        <f>SUM(O122:O126)</f>
        <v>182</v>
      </c>
      <c r="P127" s="58">
        <f>SUM(P122:P126)</f>
        <v>120</v>
      </c>
      <c r="Q127" s="58">
        <f>SUM(Q122:Q126)</f>
        <v>94</v>
      </c>
      <c r="R127" s="58">
        <f>SUM(R122:R126)</f>
        <v>107</v>
      </c>
      <c r="S127" s="58">
        <f>SUM(S122:S126)</f>
        <v>124</v>
      </c>
      <c r="T127" s="58">
        <f>SUM(T122:T126)</f>
        <v>139</v>
      </c>
      <c r="U127" s="58">
        <f>SUM(U122:U126)</f>
        <v>163</v>
      </c>
      <c r="V127" s="222">
        <f>SUM(V122:V126)</f>
        <v>158</v>
      </c>
      <c r="W127" s="222">
        <f>+W123+W124+W125+W126</f>
        <v>166</v>
      </c>
      <c r="X127" s="191">
        <f>+X123+X124+X125+X126</f>
        <v>173</v>
      </c>
      <c r="Y127" s="222">
        <f>+Y123+Y124+Y125+Y126</f>
        <v>169</v>
      </c>
      <c r="Z127" s="222">
        <f>+Z123+Z124+Z125+Z126</f>
        <v>189</v>
      </c>
      <c r="AA127" s="222">
        <f>+AA123+AA124+AA125+AA126</f>
        <v>232</v>
      </c>
      <c r="AB127" s="222">
        <f>+AB123+AB124+AB125+AB126</f>
        <v>346</v>
      </c>
      <c r="AC127" s="222"/>
      <c r="AD127" s="222"/>
      <c r="AE127" s="222"/>
      <c r="AF127" s="222"/>
      <c r="AG127" s="222"/>
      <c r="AH127" s="222"/>
      <c r="AI127" s="222"/>
      <c r="AJ127" s="191"/>
      <c r="AK127" s="58">
        <f>SUM(AK122:AK126)</f>
        <v>99</v>
      </c>
      <c r="AL127" s="58">
        <f>SUM(AL122:AL126)</f>
        <v>192</v>
      </c>
      <c r="AM127" s="58">
        <f>SUM(AM122:AM126)</f>
        <v>293</v>
      </c>
      <c r="AN127" s="58">
        <f>SUM(AN122:AN126)</f>
        <v>297</v>
      </c>
      <c r="AO127" s="58">
        <f>SUM(AO122:AO126)</f>
        <v>262</v>
      </c>
      <c r="AP127" s="56">
        <f>SUM(AP122:AP126)</f>
        <v>186</v>
      </c>
      <c r="AQ127" s="56">
        <f>SUM(AQ122:AQ126)</f>
        <v>151</v>
      </c>
      <c r="AR127" s="222">
        <f>SUM(AR122:AR126)</f>
        <v>129</v>
      </c>
      <c r="AS127" s="222">
        <f>SUM(AS122:AS126)</f>
        <v>124</v>
      </c>
      <c r="AT127" s="222">
        <f>SUM(AT122:AT126)</f>
        <v>100</v>
      </c>
      <c r="AU127" s="289">
        <f>SUM(AU122:AU126)</f>
        <v>56</v>
      </c>
      <c r="AV127" s="224">
        <f>SUM(AV122:AV126)</f>
        <v>8</v>
      </c>
      <c r="AW127" s="224">
        <f>SUM(AW122:AW126)</f>
        <v>-50</v>
      </c>
      <c r="AX127" s="290">
        <f>SUM(AX122:AX126)</f>
        <v>-226</v>
      </c>
      <c r="AY127" s="224">
        <f>SUM(AY122:AY126)</f>
        <v>0</v>
      </c>
      <c r="AZ127" s="224">
        <f>SUM(AZ122:AZ126)</f>
        <v>0</v>
      </c>
      <c r="BA127" s="224">
        <f>SUM(BA122:BA126)</f>
        <v>0</v>
      </c>
      <c r="BB127" s="224">
        <f>SUM(BB122:BB126)</f>
        <v>0</v>
      </c>
      <c r="BC127" s="224">
        <f>SUM(BC122:BC126)</f>
        <v>0</v>
      </c>
      <c r="BD127" s="224">
        <f>SUM(BD122:BD126)</f>
        <v>0</v>
      </c>
      <c r="BE127" s="224">
        <f>SUM(BE122:BE126)</f>
        <v>0</v>
      </c>
      <c r="BF127" s="290">
        <f>SUM(BF122:BF126)</f>
        <v>0</v>
      </c>
    </row>
    <row r="128" spans="1:58" x14ac:dyDescent="0.25">
      <c r="A128" s="4">
        <f>+A121+1</f>
        <v>18</v>
      </c>
      <c r="B128" s="47" t="s">
        <v>25</v>
      </c>
      <c r="C128" s="120"/>
      <c r="D128" s="66"/>
      <c r="E128" s="66"/>
      <c r="F128" s="66"/>
      <c r="G128" s="66"/>
      <c r="H128" s="121"/>
      <c r="I128" s="66"/>
      <c r="J128" s="121"/>
      <c r="K128" s="66"/>
      <c r="L128" s="121"/>
      <c r="M128" s="121"/>
      <c r="N128" s="122"/>
      <c r="O128" s="120"/>
      <c r="P128" s="64"/>
      <c r="Q128" s="62"/>
      <c r="R128" s="64"/>
      <c r="S128" s="66"/>
      <c r="T128" s="121"/>
      <c r="U128" s="121"/>
      <c r="V128" s="223"/>
      <c r="W128" s="223"/>
      <c r="X128" s="205"/>
      <c r="Y128" s="223"/>
      <c r="Z128" s="223"/>
      <c r="AA128" s="223"/>
      <c r="AB128" s="223"/>
      <c r="AC128" s="223"/>
      <c r="AD128" s="223"/>
      <c r="AE128" s="223"/>
      <c r="AF128" s="223"/>
      <c r="AG128" s="223"/>
      <c r="AH128" s="223"/>
      <c r="AI128" s="223"/>
      <c r="AJ128" s="205"/>
      <c r="AK128" s="121"/>
      <c r="AL128" s="121"/>
      <c r="AM128" s="66"/>
      <c r="AN128" s="121"/>
      <c r="AO128" s="66"/>
      <c r="AP128" s="66"/>
      <c r="AQ128" s="66"/>
      <c r="AR128" s="223"/>
      <c r="AS128" s="223"/>
      <c r="AT128" s="223"/>
      <c r="AU128" s="291"/>
      <c r="AV128" s="225"/>
      <c r="AW128" s="225"/>
      <c r="AX128" s="207"/>
      <c r="AY128" s="225"/>
      <c r="AZ128" s="225"/>
      <c r="BA128" s="225"/>
      <c r="BB128" s="225"/>
      <c r="BC128" s="225"/>
      <c r="BD128" s="225"/>
      <c r="BE128" s="225"/>
      <c r="BF128" s="207"/>
    </row>
    <row r="129" spans="1:58" x14ac:dyDescent="0.25">
      <c r="A129" s="4"/>
      <c r="B129" s="36" t="s">
        <v>41</v>
      </c>
      <c r="C129" s="123">
        <v>96</v>
      </c>
      <c r="D129" s="124">
        <v>138</v>
      </c>
      <c r="E129" s="124">
        <v>83</v>
      </c>
      <c r="F129" s="124">
        <v>129</v>
      </c>
      <c r="G129" s="124">
        <v>182</v>
      </c>
      <c r="H129" s="125">
        <v>106</v>
      </c>
      <c r="I129" s="124">
        <v>95</v>
      </c>
      <c r="J129" s="125">
        <v>168</v>
      </c>
      <c r="K129" s="124">
        <v>64</v>
      </c>
      <c r="L129" s="125">
        <v>53</v>
      </c>
      <c r="M129" s="125">
        <v>188</v>
      </c>
      <c r="N129" s="126">
        <v>156</v>
      </c>
      <c r="O129" s="123">
        <v>44</v>
      </c>
      <c r="P129" s="177">
        <v>0</v>
      </c>
      <c r="Q129" s="177">
        <v>0</v>
      </c>
      <c r="R129" s="177">
        <v>0</v>
      </c>
      <c r="S129" s="177">
        <v>0</v>
      </c>
      <c r="T129" s="177">
        <v>0</v>
      </c>
      <c r="U129" s="177">
        <v>0</v>
      </c>
      <c r="V129" s="224">
        <v>0</v>
      </c>
      <c r="W129" s="224">
        <v>0</v>
      </c>
      <c r="X129" s="206">
        <v>0</v>
      </c>
      <c r="Y129" s="193">
        <v>0</v>
      </c>
      <c r="Z129" s="193">
        <v>0</v>
      </c>
      <c r="AA129" s="193">
        <v>0</v>
      </c>
      <c r="AB129" s="193">
        <v>0</v>
      </c>
      <c r="AC129" s="193"/>
      <c r="AD129" s="193"/>
      <c r="AE129" s="193"/>
      <c r="AF129" s="193"/>
      <c r="AG129" s="193"/>
      <c r="AH129" s="193"/>
      <c r="AI129" s="193"/>
      <c r="AJ129" s="206"/>
      <c r="AK129" s="121">
        <f>C129-O129</f>
        <v>52</v>
      </c>
      <c r="AL129" s="121">
        <f>D129-P129</f>
        <v>138</v>
      </c>
      <c r="AM129" s="58">
        <f t="shared" ref="AM129:AT129" si="561">IF(Q129=0,0,E129-Q129)</f>
        <v>0</v>
      </c>
      <c r="AN129" s="58">
        <f t="shared" si="561"/>
        <v>0</v>
      </c>
      <c r="AO129" s="58">
        <f t="shared" si="561"/>
        <v>0</v>
      </c>
      <c r="AP129" s="56">
        <f t="shared" si="561"/>
        <v>0</v>
      </c>
      <c r="AQ129" s="56">
        <f t="shared" si="561"/>
        <v>0</v>
      </c>
      <c r="AR129" s="222">
        <f t="shared" si="561"/>
        <v>0</v>
      </c>
      <c r="AS129" s="222">
        <f t="shared" si="561"/>
        <v>0</v>
      </c>
      <c r="AT129" s="222">
        <f t="shared" si="561"/>
        <v>0</v>
      </c>
      <c r="AU129" s="289">
        <f t="shared" ref="AU129" si="562">IF(Y129=0,0,M129-Y129)</f>
        <v>0</v>
      </c>
      <c r="AV129" s="224">
        <f t="shared" ref="AV129:AX129" si="563">IF(Z129=0,0,N129-Z129)</f>
        <v>0</v>
      </c>
      <c r="AW129" s="224">
        <f t="shared" si="563"/>
        <v>0</v>
      </c>
      <c r="AX129" s="290">
        <f t="shared" si="563"/>
        <v>0</v>
      </c>
      <c r="AY129" s="224">
        <f t="shared" ref="AY129" si="564">IF(AC129=0,0,Q129-AC129)</f>
        <v>0</v>
      </c>
      <c r="AZ129" s="224">
        <f t="shared" ref="AZ129" si="565">IF(AD129=0,0,R129-AD129)</f>
        <v>0</v>
      </c>
      <c r="BA129" s="224">
        <f t="shared" ref="BA129" si="566">IF(AE129=0,0,S129-AE129)</f>
        <v>0</v>
      </c>
      <c r="BB129" s="224">
        <f t="shared" ref="BB129" si="567">IF(AF129=0,0,T129-AF129)</f>
        <v>0</v>
      </c>
      <c r="BC129" s="224">
        <f t="shared" ref="BC129" si="568">IF(AG129=0,0,U129-AG129)</f>
        <v>0</v>
      </c>
      <c r="BD129" s="224">
        <f t="shared" ref="BD129" si="569">IF(AH129=0,0,V129-AH129)</f>
        <v>0</v>
      </c>
      <c r="BE129" s="224">
        <f t="shared" ref="BE129" si="570">IF(AI129=0,0,W129-AI129)</f>
        <v>0</v>
      </c>
      <c r="BF129" s="290">
        <f t="shared" ref="BF129" si="571">IF(AJ129=0,0,X129-AJ129)</f>
        <v>0</v>
      </c>
    </row>
    <row r="130" spans="1:58" x14ac:dyDescent="0.25">
      <c r="A130" s="4"/>
      <c r="B130" s="36" t="s">
        <v>42</v>
      </c>
      <c r="C130" s="123">
        <v>6</v>
      </c>
      <c r="D130" s="124">
        <v>9</v>
      </c>
      <c r="E130" s="124">
        <v>83</v>
      </c>
      <c r="F130" s="124">
        <v>41</v>
      </c>
      <c r="G130" s="124">
        <v>89</v>
      </c>
      <c r="H130" s="125">
        <v>53</v>
      </c>
      <c r="I130" s="124">
        <v>43</v>
      </c>
      <c r="J130" s="125">
        <v>77</v>
      </c>
      <c r="K130" s="124">
        <v>10</v>
      </c>
      <c r="L130" s="125">
        <v>9</v>
      </c>
      <c r="M130" s="125">
        <v>25</v>
      </c>
      <c r="N130" s="126">
        <v>29</v>
      </c>
      <c r="O130" s="123">
        <v>7</v>
      </c>
      <c r="P130" s="177">
        <v>0</v>
      </c>
      <c r="Q130" s="177">
        <v>0</v>
      </c>
      <c r="R130" s="177">
        <v>0</v>
      </c>
      <c r="S130" s="177">
        <v>0</v>
      </c>
      <c r="T130" s="177">
        <v>0</v>
      </c>
      <c r="U130" s="177">
        <v>0</v>
      </c>
      <c r="V130" s="224">
        <v>0</v>
      </c>
      <c r="W130" s="224">
        <v>0</v>
      </c>
      <c r="X130" s="206">
        <v>0</v>
      </c>
      <c r="Y130" s="193">
        <v>0</v>
      </c>
      <c r="Z130" s="193">
        <v>0</v>
      </c>
      <c r="AA130" s="193">
        <v>0</v>
      </c>
      <c r="AB130" s="193">
        <v>0</v>
      </c>
      <c r="AC130" s="193"/>
      <c r="AD130" s="193"/>
      <c r="AE130" s="193"/>
      <c r="AF130" s="193"/>
      <c r="AG130" s="193"/>
      <c r="AH130" s="193"/>
      <c r="AI130" s="193"/>
      <c r="AJ130" s="206"/>
      <c r="AK130" s="121">
        <f>C130-O130</f>
        <v>-1</v>
      </c>
      <c r="AL130" s="121">
        <f>D130-P130</f>
        <v>9</v>
      </c>
      <c r="AM130" s="58">
        <f t="shared" ref="AM130:AT130" si="572">IF(Q130=0,0,E130-Q130)</f>
        <v>0</v>
      </c>
      <c r="AN130" s="58">
        <f t="shared" si="572"/>
        <v>0</v>
      </c>
      <c r="AO130" s="58">
        <f t="shared" si="572"/>
        <v>0</v>
      </c>
      <c r="AP130" s="56">
        <f t="shared" si="572"/>
        <v>0</v>
      </c>
      <c r="AQ130" s="56">
        <f t="shared" si="572"/>
        <v>0</v>
      </c>
      <c r="AR130" s="222">
        <f t="shared" si="572"/>
        <v>0</v>
      </c>
      <c r="AS130" s="222">
        <f t="shared" si="572"/>
        <v>0</v>
      </c>
      <c r="AT130" s="222">
        <f t="shared" si="572"/>
        <v>0</v>
      </c>
      <c r="AU130" s="289">
        <f t="shared" ref="AU130" si="573">IF(Y130=0,0,M130-Y130)</f>
        <v>0</v>
      </c>
      <c r="AV130" s="224">
        <f t="shared" ref="AV130:AX130" si="574">IF(Z130=0,0,N130-Z130)</f>
        <v>0</v>
      </c>
      <c r="AW130" s="224">
        <f t="shared" si="574"/>
        <v>0</v>
      </c>
      <c r="AX130" s="290">
        <f t="shared" si="574"/>
        <v>0</v>
      </c>
      <c r="AY130" s="224">
        <f t="shared" ref="AY130" si="575">IF(AC130=0,0,Q130-AC130)</f>
        <v>0</v>
      </c>
      <c r="AZ130" s="224">
        <f t="shared" ref="AZ130" si="576">IF(AD130=0,0,R130-AD130)</f>
        <v>0</v>
      </c>
      <c r="BA130" s="224">
        <f t="shared" ref="BA130" si="577">IF(AE130=0,0,S130-AE130)</f>
        <v>0</v>
      </c>
      <c r="BB130" s="224">
        <f t="shared" ref="BB130" si="578">IF(AF130=0,0,T130-AF130)</f>
        <v>0</v>
      </c>
      <c r="BC130" s="224">
        <f t="shared" ref="BC130" si="579">IF(AG130=0,0,U130-AG130)</f>
        <v>0</v>
      </c>
      <c r="BD130" s="224">
        <f t="shared" ref="BD130" si="580">IF(AH130=0,0,V130-AH130)</f>
        <v>0</v>
      </c>
      <c r="BE130" s="224">
        <f t="shared" ref="BE130" si="581">IF(AI130=0,0,W130-AI130)</f>
        <v>0</v>
      </c>
      <c r="BF130" s="290">
        <f t="shared" ref="BF130" si="582">IF(AJ130=0,0,X130-AJ130)</f>
        <v>0</v>
      </c>
    </row>
    <row r="131" spans="1:58" x14ac:dyDescent="0.25">
      <c r="A131" s="4"/>
      <c r="B131" s="36" t="s">
        <v>43</v>
      </c>
      <c r="C131" s="123">
        <v>0</v>
      </c>
      <c r="D131" s="124">
        <v>4</v>
      </c>
      <c r="E131" s="124">
        <v>4</v>
      </c>
      <c r="F131" s="124">
        <v>6</v>
      </c>
      <c r="G131" s="124">
        <v>4</v>
      </c>
      <c r="H131" s="125">
        <v>4</v>
      </c>
      <c r="I131" s="124">
        <v>5</v>
      </c>
      <c r="J131" s="125">
        <v>12</v>
      </c>
      <c r="K131" s="124">
        <v>8</v>
      </c>
      <c r="L131" s="125">
        <v>4</v>
      </c>
      <c r="M131" s="125">
        <v>1</v>
      </c>
      <c r="N131" s="126">
        <v>3</v>
      </c>
      <c r="O131" s="123">
        <v>1</v>
      </c>
      <c r="P131" s="177">
        <v>0</v>
      </c>
      <c r="Q131" s="177">
        <v>0</v>
      </c>
      <c r="R131" s="177">
        <v>0</v>
      </c>
      <c r="S131" s="177">
        <v>0</v>
      </c>
      <c r="T131" s="177">
        <v>0</v>
      </c>
      <c r="U131" s="177">
        <v>0</v>
      </c>
      <c r="V131" s="224">
        <v>5</v>
      </c>
      <c r="W131" s="224">
        <v>0</v>
      </c>
      <c r="X131" s="206">
        <v>2</v>
      </c>
      <c r="Y131" s="193">
        <v>2</v>
      </c>
      <c r="Z131" s="193">
        <v>1</v>
      </c>
      <c r="AA131" s="193">
        <v>6</v>
      </c>
      <c r="AB131" s="193">
        <v>0</v>
      </c>
      <c r="AC131" s="193"/>
      <c r="AD131" s="193"/>
      <c r="AE131" s="193"/>
      <c r="AF131" s="193"/>
      <c r="AG131" s="193"/>
      <c r="AH131" s="193"/>
      <c r="AI131" s="193"/>
      <c r="AJ131" s="206"/>
      <c r="AK131" s="121">
        <f t="shared" ref="AK131:AL133" si="583">C131-O131</f>
        <v>-1</v>
      </c>
      <c r="AL131" s="121">
        <f t="shared" si="583"/>
        <v>4</v>
      </c>
      <c r="AM131" s="58">
        <f t="shared" ref="AM131:AT133" si="584">IF(Q131=0,0,E131-Q131)</f>
        <v>0</v>
      </c>
      <c r="AN131" s="58">
        <f t="shared" si="584"/>
        <v>0</v>
      </c>
      <c r="AO131" s="58">
        <f t="shared" si="584"/>
        <v>0</v>
      </c>
      <c r="AP131" s="56">
        <f t="shared" si="584"/>
        <v>0</v>
      </c>
      <c r="AQ131" s="56">
        <f t="shared" si="584"/>
        <v>0</v>
      </c>
      <c r="AR131" s="222">
        <f t="shared" si="584"/>
        <v>7</v>
      </c>
      <c r="AS131" s="222">
        <f t="shared" si="584"/>
        <v>0</v>
      </c>
      <c r="AT131" s="222">
        <f t="shared" si="584"/>
        <v>2</v>
      </c>
      <c r="AU131" s="289">
        <f t="shared" ref="AU131:AU133" si="585">IF(Y131=0,0,M131-Y131)</f>
        <v>-1</v>
      </c>
      <c r="AV131" s="224">
        <f t="shared" ref="AV131:AX133" si="586">IF(Z131=0,0,N131-Z131)</f>
        <v>2</v>
      </c>
      <c r="AW131" s="224">
        <f t="shared" si="586"/>
        <v>-5</v>
      </c>
      <c r="AX131" s="290">
        <f t="shared" si="586"/>
        <v>0</v>
      </c>
      <c r="AY131" s="224">
        <f t="shared" ref="AY131:AY133" si="587">IF(AC131=0,0,Q131-AC131)</f>
        <v>0</v>
      </c>
      <c r="AZ131" s="224">
        <f t="shared" ref="AZ131:AZ133" si="588">IF(AD131=0,0,R131-AD131)</f>
        <v>0</v>
      </c>
      <c r="BA131" s="224">
        <f t="shared" ref="BA131:BA133" si="589">IF(AE131=0,0,S131-AE131)</f>
        <v>0</v>
      </c>
      <c r="BB131" s="224">
        <f t="shared" ref="BB131:BB133" si="590">IF(AF131=0,0,T131-AF131)</f>
        <v>0</v>
      </c>
      <c r="BC131" s="224">
        <f t="shared" ref="BC131:BC133" si="591">IF(AG131=0,0,U131-AG131)</f>
        <v>0</v>
      </c>
      <c r="BD131" s="224">
        <f t="shared" ref="BD131:BD133" si="592">IF(AH131=0,0,V131-AH131)</f>
        <v>0</v>
      </c>
      <c r="BE131" s="224">
        <f t="shared" ref="BE131:BE133" si="593">IF(AI131=0,0,W131-AI131)</f>
        <v>0</v>
      </c>
      <c r="BF131" s="290">
        <f t="shared" ref="BF131:BF133" si="594">IF(AJ131=0,0,X131-AJ131)</f>
        <v>0</v>
      </c>
    </row>
    <row r="132" spans="1:58" x14ac:dyDescent="0.25">
      <c r="A132" s="4"/>
      <c r="B132" s="36" t="s">
        <v>44</v>
      </c>
      <c r="C132" s="123">
        <v>0</v>
      </c>
      <c r="D132" s="124">
        <v>4</v>
      </c>
      <c r="E132" s="124">
        <v>11</v>
      </c>
      <c r="F132" s="124">
        <v>5</v>
      </c>
      <c r="G132" s="124">
        <v>8</v>
      </c>
      <c r="H132" s="125">
        <v>5</v>
      </c>
      <c r="I132" s="124">
        <v>5</v>
      </c>
      <c r="J132" s="125">
        <v>12</v>
      </c>
      <c r="K132" s="124">
        <v>2</v>
      </c>
      <c r="L132" s="125">
        <v>4</v>
      </c>
      <c r="M132" s="125">
        <v>2</v>
      </c>
      <c r="N132" s="126">
        <v>4</v>
      </c>
      <c r="O132" s="123">
        <v>1</v>
      </c>
      <c r="P132" s="177">
        <v>0</v>
      </c>
      <c r="Q132" s="177">
        <v>0</v>
      </c>
      <c r="R132" s="177">
        <v>0</v>
      </c>
      <c r="S132" s="177">
        <v>0</v>
      </c>
      <c r="T132" s="177">
        <v>0</v>
      </c>
      <c r="U132" s="177">
        <v>0</v>
      </c>
      <c r="V132" s="224">
        <v>1</v>
      </c>
      <c r="W132" s="224">
        <v>3</v>
      </c>
      <c r="X132" s="206">
        <v>2</v>
      </c>
      <c r="Y132" s="193">
        <v>0</v>
      </c>
      <c r="Z132" s="193">
        <v>1</v>
      </c>
      <c r="AA132" s="193">
        <v>2</v>
      </c>
      <c r="AB132" s="193">
        <v>1</v>
      </c>
      <c r="AC132" s="193"/>
      <c r="AD132" s="193"/>
      <c r="AE132" s="193"/>
      <c r="AF132" s="193"/>
      <c r="AG132" s="193"/>
      <c r="AH132" s="193"/>
      <c r="AI132" s="193"/>
      <c r="AJ132" s="206"/>
      <c r="AK132" s="121">
        <f t="shared" si="583"/>
        <v>-1</v>
      </c>
      <c r="AL132" s="121">
        <f t="shared" si="583"/>
        <v>4</v>
      </c>
      <c r="AM132" s="58">
        <f t="shared" si="584"/>
        <v>0</v>
      </c>
      <c r="AN132" s="58">
        <f t="shared" si="584"/>
        <v>0</v>
      </c>
      <c r="AO132" s="58">
        <f t="shared" si="584"/>
        <v>0</v>
      </c>
      <c r="AP132" s="56">
        <f t="shared" si="584"/>
        <v>0</v>
      </c>
      <c r="AQ132" s="56">
        <f t="shared" si="584"/>
        <v>0</v>
      </c>
      <c r="AR132" s="222">
        <f t="shared" si="584"/>
        <v>11</v>
      </c>
      <c r="AS132" s="222">
        <f t="shared" si="584"/>
        <v>-1</v>
      </c>
      <c r="AT132" s="222">
        <f t="shared" si="584"/>
        <v>2</v>
      </c>
      <c r="AU132" s="289">
        <f t="shared" si="585"/>
        <v>0</v>
      </c>
      <c r="AV132" s="224">
        <f t="shared" si="586"/>
        <v>3</v>
      </c>
      <c r="AW132" s="224">
        <f t="shared" si="586"/>
        <v>-1</v>
      </c>
      <c r="AX132" s="290">
        <f t="shared" si="586"/>
        <v>-1</v>
      </c>
      <c r="AY132" s="224">
        <f t="shared" si="587"/>
        <v>0</v>
      </c>
      <c r="AZ132" s="224">
        <f t="shared" si="588"/>
        <v>0</v>
      </c>
      <c r="BA132" s="224">
        <f t="shared" si="589"/>
        <v>0</v>
      </c>
      <c r="BB132" s="224">
        <f t="shared" si="590"/>
        <v>0</v>
      </c>
      <c r="BC132" s="224">
        <f t="shared" si="591"/>
        <v>0</v>
      </c>
      <c r="BD132" s="224">
        <f t="shared" si="592"/>
        <v>0</v>
      </c>
      <c r="BE132" s="224">
        <f t="shared" si="593"/>
        <v>0</v>
      </c>
      <c r="BF132" s="290">
        <f t="shared" si="594"/>
        <v>0</v>
      </c>
    </row>
    <row r="133" spans="1:58" x14ac:dyDescent="0.25">
      <c r="A133" s="4"/>
      <c r="B133" s="36" t="s">
        <v>45</v>
      </c>
      <c r="C133" s="123">
        <v>0</v>
      </c>
      <c r="D133" s="124">
        <v>0</v>
      </c>
      <c r="E133" s="124">
        <v>0</v>
      </c>
      <c r="F133" s="124">
        <v>0</v>
      </c>
      <c r="G133" s="124">
        <v>0</v>
      </c>
      <c r="H133" s="125">
        <v>0</v>
      </c>
      <c r="I133" s="124">
        <v>0</v>
      </c>
      <c r="J133" s="125">
        <v>0</v>
      </c>
      <c r="K133" s="124">
        <v>0</v>
      </c>
      <c r="L133" s="125">
        <v>0</v>
      </c>
      <c r="M133" s="125">
        <v>0</v>
      </c>
      <c r="N133" s="126">
        <v>0</v>
      </c>
      <c r="O133" s="123">
        <v>0</v>
      </c>
      <c r="P133" s="177">
        <v>0</v>
      </c>
      <c r="Q133" s="177">
        <v>0</v>
      </c>
      <c r="R133" s="177">
        <v>0</v>
      </c>
      <c r="S133" s="177">
        <v>0</v>
      </c>
      <c r="T133" s="177">
        <v>0</v>
      </c>
      <c r="U133" s="177">
        <v>0</v>
      </c>
      <c r="V133" s="224">
        <v>0</v>
      </c>
      <c r="W133" s="224">
        <v>0</v>
      </c>
      <c r="X133" s="206">
        <v>0</v>
      </c>
      <c r="Y133" s="193">
        <v>0</v>
      </c>
      <c r="Z133" s="193">
        <v>0</v>
      </c>
      <c r="AA133" s="193">
        <v>0</v>
      </c>
      <c r="AB133" s="193">
        <v>0</v>
      </c>
      <c r="AC133" s="193"/>
      <c r="AD133" s="193"/>
      <c r="AE133" s="193"/>
      <c r="AF133" s="193"/>
      <c r="AG133" s="193"/>
      <c r="AH133" s="193"/>
      <c r="AI133" s="193"/>
      <c r="AJ133" s="206"/>
      <c r="AK133" s="121">
        <f t="shared" si="583"/>
        <v>0</v>
      </c>
      <c r="AL133" s="121">
        <f t="shared" si="583"/>
        <v>0</v>
      </c>
      <c r="AM133" s="58">
        <f t="shared" si="584"/>
        <v>0</v>
      </c>
      <c r="AN133" s="58">
        <f t="shared" si="584"/>
        <v>0</v>
      </c>
      <c r="AO133" s="58">
        <f t="shared" si="584"/>
        <v>0</v>
      </c>
      <c r="AP133" s="56">
        <f t="shared" si="584"/>
        <v>0</v>
      </c>
      <c r="AQ133" s="56">
        <f t="shared" si="584"/>
        <v>0</v>
      </c>
      <c r="AR133" s="222">
        <f t="shared" si="584"/>
        <v>0</v>
      </c>
      <c r="AS133" s="222">
        <f t="shared" si="584"/>
        <v>0</v>
      </c>
      <c r="AT133" s="222">
        <f t="shared" si="584"/>
        <v>0</v>
      </c>
      <c r="AU133" s="289">
        <f t="shared" si="585"/>
        <v>0</v>
      </c>
      <c r="AV133" s="224">
        <f t="shared" si="586"/>
        <v>0</v>
      </c>
      <c r="AW133" s="224">
        <f t="shared" si="586"/>
        <v>0</v>
      </c>
      <c r="AX133" s="290">
        <f t="shared" si="586"/>
        <v>0</v>
      </c>
      <c r="AY133" s="224">
        <f t="shared" si="587"/>
        <v>0</v>
      </c>
      <c r="AZ133" s="224">
        <f t="shared" si="588"/>
        <v>0</v>
      </c>
      <c r="BA133" s="224">
        <f t="shared" si="589"/>
        <v>0</v>
      </c>
      <c r="BB133" s="224">
        <f t="shared" si="590"/>
        <v>0</v>
      </c>
      <c r="BC133" s="224">
        <f t="shared" si="591"/>
        <v>0</v>
      </c>
      <c r="BD133" s="224">
        <f t="shared" si="592"/>
        <v>0</v>
      </c>
      <c r="BE133" s="224">
        <f t="shared" si="593"/>
        <v>0</v>
      </c>
      <c r="BF133" s="290">
        <f t="shared" si="594"/>
        <v>0</v>
      </c>
    </row>
    <row r="134" spans="1:58" x14ac:dyDescent="0.25">
      <c r="A134" s="4"/>
      <c r="B134" s="36" t="s">
        <v>46</v>
      </c>
      <c r="C134" s="127">
        <f>SUM(C129:C133)</f>
        <v>102</v>
      </c>
      <c r="D134" s="125">
        <f>SUM(D129:D133)</f>
        <v>155</v>
      </c>
      <c r="E134" s="125">
        <f>SUM(E129:E133)</f>
        <v>181</v>
      </c>
      <c r="F134" s="125">
        <f>SUM(F129:F133)</f>
        <v>181</v>
      </c>
      <c r="G134" s="125">
        <f>SUM(G129:G133)</f>
        <v>283</v>
      </c>
      <c r="H134" s="125">
        <f>SUM(H129:H133)</f>
        <v>168</v>
      </c>
      <c r="I134" s="125">
        <f>SUM(I129:I133)</f>
        <v>148</v>
      </c>
      <c r="J134" s="125">
        <f>SUM(J129:J133)</f>
        <v>269</v>
      </c>
      <c r="K134" s="125">
        <f>SUM(K129:K133)</f>
        <v>84</v>
      </c>
      <c r="L134" s="125">
        <f>SUM(L129:L133)</f>
        <v>70</v>
      </c>
      <c r="M134" s="125">
        <f>SUM(M129:M133)</f>
        <v>216</v>
      </c>
      <c r="N134" s="187">
        <f>SUM(N129:N133)</f>
        <v>192</v>
      </c>
      <c r="O134" s="125">
        <f>SUM(O129:O133)</f>
        <v>53</v>
      </c>
      <c r="P134" s="177">
        <f>SUM(P129:P133)</f>
        <v>0</v>
      </c>
      <c r="Q134" s="177">
        <f>SUM(Q129:Q133)</f>
        <v>0</v>
      </c>
      <c r="R134" s="177">
        <f>SUM(R129:R133)</f>
        <v>0</v>
      </c>
      <c r="S134" s="125">
        <f>SUM(S129:S133)</f>
        <v>0</v>
      </c>
      <c r="T134" s="125">
        <f>SUM(T129:T133)</f>
        <v>0</v>
      </c>
      <c r="U134" s="125">
        <f>SUM(U129:U133)</f>
        <v>0</v>
      </c>
      <c r="V134" s="193">
        <f>SUM(V129:V133)</f>
        <v>6</v>
      </c>
      <c r="W134" s="193">
        <f>SUM(W129:W133)</f>
        <v>3</v>
      </c>
      <c r="X134" s="199">
        <f>SUM(X129:X133)</f>
        <v>4</v>
      </c>
      <c r="Y134" s="193">
        <f>SUM(Y129:Y133)</f>
        <v>2</v>
      </c>
      <c r="Z134" s="193">
        <f>SUM(Z129:Z133)</f>
        <v>2</v>
      </c>
      <c r="AA134" s="193">
        <f>SUM(AA129:AA133)</f>
        <v>8</v>
      </c>
      <c r="AB134" s="193">
        <f>SUM(AB129:AB133)</f>
        <v>1</v>
      </c>
      <c r="AC134" s="193"/>
      <c r="AD134" s="193"/>
      <c r="AE134" s="193"/>
      <c r="AF134" s="193"/>
      <c r="AG134" s="193"/>
      <c r="AH134" s="193"/>
      <c r="AI134" s="193"/>
      <c r="AJ134" s="206"/>
      <c r="AK134" s="121">
        <f>SUM(AK129:AK133)</f>
        <v>49</v>
      </c>
      <c r="AL134" s="121">
        <f>SUM(AL129:AL133)</f>
        <v>155</v>
      </c>
      <c r="AM134" s="125">
        <f>SUM(AM129:AM133)</f>
        <v>0</v>
      </c>
      <c r="AN134" s="125">
        <f>SUM(AN129:AN133)</f>
        <v>0</v>
      </c>
      <c r="AO134" s="125">
        <f>SUM(AO129:AO133)</f>
        <v>0</v>
      </c>
      <c r="AP134" s="124">
        <f>SUM(AP129:AP133)</f>
        <v>0</v>
      </c>
      <c r="AQ134" s="124">
        <f>SUM(AQ129:AQ133)</f>
        <v>0</v>
      </c>
      <c r="AR134" s="193">
        <f>SUM(AR129:AR133)</f>
        <v>18</v>
      </c>
      <c r="AS134" s="193">
        <f>SUM(AS129:AS133)</f>
        <v>-1</v>
      </c>
      <c r="AT134" s="193">
        <f>SUM(AT129:AT133)</f>
        <v>4</v>
      </c>
      <c r="AU134" s="296">
        <f>SUM(AU129:AU133)</f>
        <v>-1</v>
      </c>
      <c r="AV134" s="193">
        <f>SUM(AV129:AV133)</f>
        <v>5</v>
      </c>
      <c r="AW134" s="193">
        <f>SUM(AW129:AW133)</f>
        <v>-6</v>
      </c>
      <c r="AX134" s="206">
        <f>SUM(AX129:AX133)</f>
        <v>-1</v>
      </c>
      <c r="AY134" s="193">
        <f>SUM(AY129:AY133)</f>
        <v>0</v>
      </c>
      <c r="AZ134" s="193">
        <f>SUM(AZ129:AZ133)</f>
        <v>0</v>
      </c>
      <c r="BA134" s="193">
        <f>SUM(BA129:BA133)</f>
        <v>0</v>
      </c>
      <c r="BB134" s="193">
        <f>SUM(BB129:BB133)</f>
        <v>0</v>
      </c>
      <c r="BC134" s="193">
        <f>SUM(BC129:BC133)</f>
        <v>0</v>
      </c>
      <c r="BD134" s="193">
        <f>SUM(BD129:BD133)</f>
        <v>0</v>
      </c>
      <c r="BE134" s="193">
        <f>SUM(BE129:BE133)</f>
        <v>0</v>
      </c>
      <c r="BF134" s="206">
        <f>SUM(BF129:BF133)</f>
        <v>0</v>
      </c>
    </row>
    <row r="135" spans="1:58" x14ac:dyDescent="0.25">
      <c r="A135" s="4">
        <f>+A128+1</f>
        <v>19</v>
      </c>
      <c r="B135" s="48" t="s">
        <v>24</v>
      </c>
      <c r="C135" s="128"/>
      <c r="D135" s="117"/>
      <c r="E135" s="117"/>
      <c r="F135" s="117"/>
      <c r="G135" s="117"/>
      <c r="H135" s="128"/>
      <c r="I135" s="117"/>
      <c r="J135" s="128"/>
      <c r="K135" s="117"/>
      <c r="L135" s="128"/>
      <c r="M135" s="128"/>
      <c r="N135" s="129"/>
      <c r="O135" s="130"/>
      <c r="P135" s="114"/>
      <c r="Q135" s="113"/>
      <c r="R135" s="114"/>
      <c r="S135" s="117"/>
      <c r="T135" s="128"/>
      <c r="U135" s="128"/>
      <c r="V135" s="225"/>
      <c r="W135" s="225"/>
      <c r="X135" s="207"/>
      <c r="Y135" s="225"/>
      <c r="Z135" s="225"/>
      <c r="AA135" s="225"/>
      <c r="AB135" s="225"/>
      <c r="AC135" s="225"/>
      <c r="AD135" s="225"/>
      <c r="AE135" s="225"/>
      <c r="AF135" s="225"/>
      <c r="AG135" s="225"/>
      <c r="AH135" s="225"/>
      <c r="AI135" s="225"/>
      <c r="AJ135" s="207"/>
      <c r="AK135" s="121"/>
      <c r="AL135" s="121"/>
      <c r="AM135" s="117"/>
      <c r="AN135" s="128"/>
      <c r="AO135" s="117"/>
      <c r="AP135" s="117"/>
      <c r="AQ135" s="117"/>
      <c r="AR135" s="225"/>
      <c r="AS135" s="225"/>
      <c r="AT135" s="225"/>
      <c r="AU135" s="291"/>
      <c r="AV135" s="225"/>
      <c r="AW135" s="225"/>
      <c r="AX135" s="207"/>
      <c r="AY135" s="225"/>
      <c r="AZ135" s="225"/>
      <c r="BA135" s="225"/>
      <c r="BB135" s="225"/>
      <c r="BC135" s="225"/>
      <c r="BD135" s="225"/>
      <c r="BE135" s="225"/>
      <c r="BF135" s="207"/>
    </row>
    <row r="136" spans="1:58" x14ac:dyDescent="0.25">
      <c r="A136" s="4"/>
      <c r="B136" s="36" t="s">
        <v>41</v>
      </c>
      <c r="C136" s="131">
        <v>908</v>
      </c>
      <c r="D136" s="132">
        <v>1005</v>
      </c>
      <c r="E136" s="132">
        <v>1087</v>
      </c>
      <c r="F136" s="132">
        <v>1122</v>
      </c>
      <c r="G136" s="132">
        <v>1166</v>
      </c>
      <c r="H136" s="133">
        <v>1062</v>
      </c>
      <c r="I136" s="132">
        <v>998</v>
      </c>
      <c r="J136" s="133">
        <v>997</v>
      </c>
      <c r="K136" s="132">
        <v>890</v>
      </c>
      <c r="L136" s="133">
        <v>778</v>
      </c>
      <c r="M136" s="133">
        <v>768</v>
      </c>
      <c r="N136" s="134">
        <v>860</v>
      </c>
      <c r="O136" s="131">
        <v>733</v>
      </c>
      <c r="P136" s="183">
        <v>459</v>
      </c>
      <c r="Q136" s="186">
        <v>376</v>
      </c>
      <c r="R136" s="183">
        <v>367</v>
      </c>
      <c r="S136" s="132">
        <v>360</v>
      </c>
      <c r="T136" s="133">
        <v>340</v>
      </c>
      <c r="U136" s="133">
        <v>389</v>
      </c>
      <c r="V136" s="194">
        <v>391</v>
      </c>
      <c r="W136" s="194">
        <v>539</v>
      </c>
      <c r="X136" s="208">
        <v>505</v>
      </c>
      <c r="Y136" s="194">
        <v>381</v>
      </c>
      <c r="Z136" s="194">
        <v>389</v>
      </c>
      <c r="AA136" s="194">
        <v>419</v>
      </c>
      <c r="AB136" s="194">
        <v>411</v>
      </c>
      <c r="AC136" s="194"/>
      <c r="AD136" s="194"/>
      <c r="AE136" s="194"/>
      <c r="AF136" s="194"/>
      <c r="AG136" s="194"/>
      <c r="AH136" s="194"/>
      <c r="AI136" s="194"/>
      <c r="AJ136" s="208"/>
      <c r="AK136" s="121">
        <f>C136-O136</f>
        <v>175</v>
      </c>
      <c r="AL136" s="121">
        <f>D136-P136</f>
        <v>546</v>
      </c>
      <c r="AM136" s="58">
        <f t="shared" ref="AM136:AT136" si="595">IF(Q136=0,0,E136-Q136)</f>
        <v>711</v>
      </c>
      <c r="AN136" s="58">
        <f t="shared" si="595"/>
        <v>755</v>
      </c>
      <c r="AO136" s="58">
        <f t="shared" si="595"/>
        <v>806</v>
      </c>
      <c r="AP136" s="56">
        <f t="shared" si="595"/>
        <v>722</v>
      </c>
      <c r="AQ136" s="56">
        <f t="shared" si="595"/>
        <v>609</v>
      </c>
      <c r="AR136" s="222">
        <f t="shared" si="595"/>
        <v>606</v>
      </c>
      <c r="AS136" s="222">
        <f t="shared" si="595"/>
        <v>351</v>
      </c>
      <c r="AT136" s="222">
        <f t="shared" si="595"/>
        <v>273</v>
      </c>
      <c r="AU136" s="289">
        <f t="shared" ref="AU136" si="596">IF(Y136=0,0,M136-Y136)</f>
        <v>387</v>
      </c>
      <c r="AV136" s="224">
        <f t="shared" ref="AV136:AX136" si="597">IF(Z136=0,0,N136-Z136)</f>
        <v>471</v>
      </c>
      <c r="AW136" s="224">
        <f t="shared" si="597"/>
        <v>314</v>
      </c>
      <c r="AX136" s="290">
        <f t="shared" si="597"/>
        <v>48</v>
      </c>
      <c r="AY136" s="224">
        <f t="shared" ref="AY136" si="598">IF(AC136=0,0,Q136-AC136)</f>
        <v>0</v>
      </c>
      <c r="AZ136" s="224">
        <f t="shared" ref="AZ136" si="599">IF(AD136=0,0,R136-AD136)</f>
        <v>0</v>
      </c>
      <c r="BA136" s="224">
        <f t="shared" ref="BA136" si="600">IF(AE136=0,0,S136-AE136)</f>
        <v>0</v>
      </c>
      <c r="BB136" s="224">
        <f t="shared" ref="BB136" si="601">IF(AF136=0,0,T136-AF136)</f>
        <v>0</v>
      </c>
      <c r="BC136" s="224">
        <f t="shared" ref="BC136" si="602">IF(AG136=0,0,U136-AG136)</f>
        <v>0</v>
      </c>
      <c r="BD136" s="224">
        <f t="shared" ref="BD136" si="603">IF(AH136=0,0,V136-AH136)</f>
        <v>0</v>
      </c>
      <c r="BE136" s="224">
        <f t="shared" ref="BE136" si="604">IF(AI136=0,0,W136-AI136)</f>
        <v>0</v>
      </c>
      <c r="BF136" s="290">
        <f t="shared" ref="BF136" si="605">IF(AJ136=0,0,X136-AJ136)</f>
        <v>0</v>
      </c>
    </row>
    <row r="137" spans="1:58" x14ac:dyDescent="0.25">
      <c r="A137" s="4"/>
      <c r="B137" s="36" t="s">
        <v>42</v>
      </c>
      <c r="C137" s="131">
        <v>286</v>
      </c>
      <c r="D137" s="132">
        <v>323</v>
      </c>
      <c r="E137" s="132">
        <v>456</v>
      </c>
      <c r="F137" s="132">
        <v>447</v>
      </c>
      <c r="G137" s="132">
        <v>442</v>
      </c>
      <c r="H137" s="133">
        <v>455</v>
      </c>
      <c r="I137" s="132">
        <v>494</v>
      </c>
      <c r="J137" s="133">
        <v>451</v>
      </c>
      <c r="K137" s="132">
        <v>376</v>
      </c>
      <c r="L137" s="133">
        <v>289</v>
      </c>
      <c r="M137" s="133">
        <v>244</v>
      </c>
      <c r="N137" s="134">
        <v>240</v>
      </c>
      <c r="O137" s="131">
        <v>242</v>
      </c>
      <c r="P137" s="183">
        <v>221</v>
      </c>
      <c r="Q137" s="186">
        <v>208</v>
      </c>
      <c r="R137" s="183">
        <v>193</v>
      </c>
      <c r="S137" s="132">
        <v>172</v>
      </c>
      <c r="T137" s="133">
        <v>144</v>
      </c>
      <c r="U137" s="133">
        <v>140</v>
      </c>
      <c r="V137" s="194">
        <v>146</v>
      </c>
      <c r="W137" s="194">
        <v>138</v>
      </c>
      <c r="X137" s="208">
        <v>124</v>
      </c>
      <c r="Y137" s="194">
        <v>150</v>
      </c>
      <c r="Z137" s="314">
        <v>142</v>
      </c>
      <c r="AA137" s="194">
        <v>131</v>
      </c>
      <c r="AB137" s="194">
        <v>170</v>
      </c>
      <c r="AC137" s="194"/>
      <c r="AD137" s="194"/>
      <c r="AE137" s="194"/>
      <c r="AF137" s="194"/>
      <c r="AG137" s="194"/>
      <c r="AH137" s="194"/>
      <c r="AI137" s="194"/>
      <c r="AJ137" s="208"/>
      <c r="AK137" s="121">
        <f>C137-O137</f>
        <v>44</v>
      </c>
      <c r="AL137" s="121">
        <f>D137-P137</f>
        <v>102</v>
      </c>
      <c r="AM137" s="58">
        <f t="shared" ref="AM137:AT137" si="606">IF(Q137=0,0,E137-Q137)</f>
        <v>248</v>
      </c>
      <c r="AN137" s="58">
        <f t="shared" si="606"/>
        <v>254</v>
      </c>
      <c r="AO137" s="58">
        <f t="shared" si="606"/>
        <v>270</v>
      </c>
      <c r="AP137" s="56">
        <f t="shared" si="606"/>
        <v>311</v>
      </c>
      <c r="AQ137" s="56">
        <f t="shared" si="606"/>
        <v>354</v>
      </c>
      <c r="AR137" s="222">
        <f t="shared" si="606"/>
        <v>305</v>
      </c>
      <c r="AS137" s="222">
        <f t="shared" si="606"/>
        <v>238</v>
      </c>
      <c r="AT137" s="222">
        <f t="shared" si="606"/>
        <v>165</v>
      </c>
      <c r="AU137" s="289">
        <f t="shared" ref="AU137" si="607">IF(Y137=0,0,M137-Y137)</f>
        <v>94</v>
      </c>
      <c r="AV137" s="224">
        <f t="shared" ref="AV137:AX137" si="608">IF(Z137=0,0,N137-Z137)</f>
        <v>98</v>
      </c>
      <c r="AW137" s="224">
        <f t="shared" si="608"/>
        <v>111</v>
      </c>
      <c r="AX137" s="290">
        <f t="shared" si="608"/>
        <v>51</v>
      </c>
      <c r="AY137" s="224">
        <f t="shared" ref="AY137" si="609">IF(AC137=0,0,Q137-AC137)</f>
        <v>0</v>
      </c>
      <c r="AZ137" s="224">
        <f t="shared" ref="AZ137" si="610">IF(AD137=0,0,R137-AD137)</f>
        <v>0</v>
      </c>
      <c r="BA137" s="224">
        <f t="shared" ref="BA137" si="611">IF(AE137=0,0,S137-AE137)</f>
        <v>0</v>
      </c>
      <c r="BB137" s="224">
        <f t="shared" ref="BB137" si="612">IF(AF137=0,0,T137-AF137)</f>
        <v>0</v>
      </c>
      <c r="BC137" s="224">
        <f t="shared" ref="BC137" si="613">IF(AG137=0,0,U137-AG137)</f>
        <v>0</v>
      </c>
      <c r="BD137" s="224">
        <f t="shared" ref="BD137" si="614">IF(AH137=0,0,V137-AH137)</f>
        <v>0</v>
      </c>
      <c r="BE137" s="224">
        <f t="shared" ref="BE137" si="615">IF(AI137=0,0,W137-AI137)</f>
        <v>0</v>
      </c>
      <c r="BF137" s="290">
        <f t="shared" ref="BF137" si="616">IF(AJ137=0,0,X137-AJ137)</f>
        <v>0</v>
      </c>
    </row>
    <row r="138" spans="1:58" x14ac:dyDescent="0.25">
      <c r="A138" s="4"/>
      <c r="B138" s="36" t="s">
        <v>43</v>
      </c>
      <c r="C138" s="131">
        <v>7</v>
      </c>
      <c r="D138" s="132">
        <v>9</v>
      </c>
      <c r="E138" s="132">
        <v>7</v>
      </c>
      <c r="F138" s="132">
        <v>9</v>
      </c>
      <c r="G138" s="132">
        <v>7</v>
      </c>
      <c r="H138" s="133">
        <v>8</v>
      </c>
      <c r="I138" s="132">
        <v>8</v>
      </c>
      <c r="J138" s="133">
        <v>16</v>
      </c>
      <c r="K138" s="132">
        <v>11</v>
      </c>
      <c r="L138" s="133">
        <v>9</v>
      </c>
      <c r="M138" s="133">
        <v>4</v>
      </c>
      <c r="N138" s="134">
        <v>3</v>
      </c>
      <c r="O138" s="131">
        <v>8</v>
      </c>
      <c r="P138" s="183">
        <v>7</v>
      </c>
      <c r="Q138" s="186">
        <v>7</v>
      </c>
      <c r="R138" s="183">
        <v>7</v>
      </c>
      <c r="S138" s="132">
        <v>11</v>
      </c>
      <c r="T138" s="133">
        <v>12</v>
      </c>
      <c r="U138" s="133">
        <v>10</v>
      </c>
      <c r="V138" s="194">
        <v>8</v>
      </c>
      <c r="W138" s="194">
        <v>10</v>
      </c>
      <c r="X138" s="208">
        <v>10</v>
      </c>
      <c r="Y138" s="194">
        <v>10</v>
      </c>
      <c r="Z138" s="194">
        <v>11</v>
      </c>
      <c r="AA138" s="194">
        <v>15</v>
      </c>
      <c r="AB138" s="194">
        <v>24</v>
      </c>
      <c r="AC138" s="194"/>
      <c r="AD138" s="194"/>
      <c r="AE138" s="194"/>
      <c r="AF138" s="194"/>
      <c r="AG138" s="194"/>
      <c r="AH138" s="194"/>
      <c r="AI138" s="194"/>
      <c r="AJ138" s="208"/>
      <c r="AK138" s="121">
        <f t="shared" ref="AK138:AL140" si="617">C138-O138</f>
        <v>-1</v>
      </c>
      <c r="AL138" s="121">
        <f t="shared" si="617"/>
        <v>2</v>
      </c>
      <c r="AM138" s="58">
        <f t="shared" ref="AM138:AT140" si="618">IF(Q138=0,0,E138-Q138)</f>
        <v>0</v>
      </c>
      <c r="AN138" s="58">
        <f t="shared" si="618"/>
        <v>2</v>
      </c>
      <c r="AO138" s="58">
        <f t="shared" si="618"/>
        <v>-4</v>
      </c>
      <c r="AP138" s="56">
        <f t="shared" si="618"/>
        <v>-4</v>
      </c>
      <c r="AQ138" s="56">
        <f t="shared" si="618"/>
        <v>-2</v>
      </c>
      <c r="AR138" s="222">
        <f t="shared" si="618"/>
        <v>8</v>
      </c>
      <c r="AS138" s="222">
        <f t="shared" si="618"/>
        <v>1</v>
      </c>
      <c r="AT138" s="222">
        <f t="shared" si="618"/>
        <v>-1</v>
      </c>
      <c r="AU138" s="289">
        <f t="shared" ref="AU138:AU140" si="619">IF(Y138=0,0,M138-Y138)</f>
        <v>-6</v>
      </c>
      <c r="AV138" s="224">
        <f t="shared" ref="AV138:AX140" si="620">IF(Z138=0,0,N138-Z138)</f>
        <v>-8</v>
      </c>
      <c r="AW138" s="224">
        <f t="shared" si="620"/>
        <v>-7</v>
      </c>
      <c r="AX138" s="290">
        <f t="shared" si="620"/>
        <v>-17</v>
      </c>
      <c r="AY138" s="224">
        <f t="shared" ref="AY138:AY140" si="621">IF(AC138=0,0,Q138-AC138)</f>
        <v>0</v>
      </c>
      <c r="AZ138" s="224">
        <f t="shared" ref="AZ138:AZ140" si="622">IF(AD138=0,0,R138-AD138)</f>
        <v>0</v>
      </c>
      <c r="BA138" s="224">
        <f t="shared" ref="BA138:BA140" si="623">IF(AE138=0,0,S138-AE138)</f>
        <v>0</v>
      </c>
      <c r="BB138" s="224">
        <f t="shared" ref="BB138:BB140" si="624">IF(AF138=0,0,T138-AF138)</f>
        <v>0</v>
      </c>
      <c r="BC138" s="224">
        <f t="shared" ref="BC138:BC140" si="625">IF(AG138=0,0,U138-AG138)</f>
        <v>0</v>
      </c>
      <c r="BD138" s="224">
        <f t="shared" ref="BD138:BD140" si="626">IF(AH138=0,0,V138-AH138)</f>
        <v>0</v>
      </c>
      <c r="BE138" s="224">
        <f t="shared" ref="BE138:BE140" si="627">IF(AI138=0,0,W138-AI138)</f>
        <v>0</v>
      </c>
      <c r="BF138" s="290">
        <f t="shared" ref="BF138:BF140" si="628">IF(AJ138=0,0,X138-AJ138)</f>
        <v>0</v>
      </c>
    </row>
    <row r="139" spans="1:58" x14ac:dyDescent="0.25">
      <c r="A139" s="4"/>
      <c r="B139" s="36" t="s">
        <v>44</v>
      </c>
      <c r="C139" s="131">
        <v>1</v>
      </c>
      <c r="D139" s="132">
        <v>4</v>
      </c>
      <c r="E139" s="132">
        <v>8</v>
      </c>
      <c r="F139" s="132">
        <v>4</v>
      </c>
      <c r="G139" s="132">
        <v>4</v>
      </c>
      <c r="H139" s="133">
        <v>4</v>
      </c>
      <c r="I139" s="132">
        <v>6</v>
      </c>
      <c r="J139" s="133">
        <v>6</v>
      </c>
      <c r="K139" s="132">
        <v>5</v>
      </c>
      <c r="L139" s="133">
        <v>4</v>
      </c>
      <c r="M139" s="133">
        <v>4</v>
      </c>
      <c r="N139" s="134">
        <v>5</v>
      </c>
      <c r="O139" s="131">
        <v>3</v>
      </c>
      <c r="P139" s="183">
        <v>3</v>
      </c>
      <c r="Q139" s="186">
        <v>4</v>
      </c>
      <c r="R139" s="183">
        <v>8</v>
      </c>
      <c r="S139" s="132">
        <v>8</v>
      </c>
      <c r="T139" s="133">
        <v>16</v>
      </c>
      <c r="U139" s="133">
        <v>10</v>
      </c>
      <c r="V139" s="194">
        <v>42</v>
      </c>
      <c r="W139" s="194">
        <v>43</v>
      </c>
      <c r="X139" s="208">
        <v>30</v>
      </c>
      <c r="Y139" s="194">
        <v>33</v>
      </c>
      <c r="Z139" s="194">
        <v>27</v>
      </c>
      <c r="AA139" s="194">
        <v>28</v>
      </c>
      <c r="AB139" s="194">
        <v>32</v>
      </c>
      <c r="AC139" s="194"/>
      <c r="AD139" s="194"/>
      <c r="AE139" s="194"/>
      <c r="AF139" s="194"/>
      <c r="AG139" s="194"/>
      <c r="AH139" s="194"/>
      <c r="AI139" s="194"/>
      <c r="AJ139" s="208"/>
      <c r="AK139" s="121">
        <f t="shared" si="617"/>
        <v>-2</v>
      </c>
      <c r="AL139" s="121">
        <f t="shared" si="617"/>
        <v>1</v>
      </c>
      <c r="AM139" s="58">
        <f t="shared" si="618"/>
        <v>4</v>
      </c>
      <c r="AN139" s="58">
        <f t="shared" si="618"/>
        <v>-4</v>
      </c>
      <c r="AO139" s="58">
        <f t="shared" si="618"/>
        <v>-4</v>
      </c>
      <c r="AP139" s="56">
        <f t="shared" si="618"/>
        <v>-12</v>
      </c>
      <c r="AQ139" s="56">
        <f t="shared" si="618"/>
        <v>-4</v>
      </c>
      <c r="AR139" s="222">
        <f t="shared" si="618"/>
        <v>-36</v>
      </c>
      <c r="AS139" s="222">
        <f t="shared" si="618"/>
        <v>-38</v>
      </c>
      <c r="AT139" s="222">
        <f t="shared" si="618"/>
        <v>-26</v>
      </c>
      <c r="AU139" s="289">
        <f t="shared" si="619"/>
        <v>-29</v>
      </c>
      <c r="AV139" s="224">
        <f t="shared" si="620"/>
        <v>-22</v>
      </c>
      <c r="AW139" s="224">
        <f t="shared" si="620"/>
        <v>-25</v>
      </c>
      <c r="AX139" s="290">
        <f t="shared" si="620"/>
        <v>-29</v>
      </c>
      <c r="AY139" s="224">
        <f t="shared" si="621"/>
        <v>0</v>
      </c>
      <c r="AZ139" s="224">
        <f t="shared" si="622"/>
        <v>0</v>
      </c>
      <c r="BA139" s="224">
        <f t="shared" si="623"/>
        <v>0</v>
      </c>
      <c r="BB139" s="224">
        <f t="shared" si="624"/>
        <v>0</v>
      </c>
      <c r="BC139" s="224">
        <f t="shared" si="625"/>
        <v>0</v>
      </c>
      <c r="BD139" s="224">
        <f t="shared" si="626"/>
        <v>0</v>
      </c>
      <c r="BE139" s="224">
        <f t="shared" si="627"/>
        <v>0</v>
      </c>
      <c r="BF139" s="290">
        <f t="shared" si="628"/>
        <v>0</v>
      </c>
    </row>
    <row r="140" spans="1:58" x14ac:dyDescent="0.25">
      <c r="A140" s="4"/>
      <c r="B140" s="36" t="s">
        <v>45</v>
      </c>
      <c r="C140" s="131">
        <v>0</v>
      </c>
      <c r="D140" s="132">
        <v>0</v>
      </c>
      <c r="E140" s="132">
        <v>0</v>
      </c>
      <c r="F140" s="132">
        <v>0</v>
      </c>
      <c r="G140" s="132">
        <v>0</v>
      </c>
      <c r="H140" s="133">
        <v>0</v>
      </c>
      <c r="I140" s="132">
        <v>0</v>
      </c>
      <c r="J140" s="133">
        <v>0</v>
      </c>
      <c r="K140" s="132">
        <v>0</v>
      </c>
      <c r="L140" s="133">
        <v>0</v>
      </c>
      <c r="M140" s="133">
        <v>0</v>
      </c>
      <c r="N140" s="134">
        <v>0</v>
      </c>
      <c r="O140" s="131">
        <v>0</v>
      </c>
      <c r="P140" s="183">
        <v>0</v>
      </c>
      <c r="Q140" s="186">
        <v>0</v>
      </c>
      <c r="R140" s="183">
        <v>0</v>
      </c>
      <c r="S140" s="132">
        <v>0</v>
      </c>
      <c r="T140" s="133">
        <v>0</v>
      </c>
      <c r="U140" s="133">
        <v>0</v>
      </c>
      <c r="V140" s="194">
        <v>0</v>
      </c>
      <c r="W140" s="194">
        <v>0</v>
      </c>
      <c r="X140" s="208">
        <v>0</v>
      </c>
      <c r="Y140" s="194">
        <v>0</v>
      </c>
      <c r="Z140" s="194">
        <v>0</v>
      </c>
      <c r="AA140" s="194">
        <v>0</v>
      </c>
      <c r="AB140" s="194">
        <v>0</v>
      </c>
      <c r="AC140" s="194"/>
      <c r="AD140" s="194"/>
      <c r="AE140" s="194"/>
      <c r="AF140" s="194"/>
      <c r="AG140" s="194"/>
      <c r="AH140" s="194"/>
      <c r="AI140" s="194"/>
      <c r="AJ140" s="208"/>
      <c r="AK140" s="121">
        <f t="shared" si="617"/>
        <v>0</v>
      </c>
      <c r="AL140" s="121">
        <f t="shared" si="617"/>
        <v>0</v>
      </c>
      <c r="AM140" s="58">
        <f t="shared" si="618"/>
        <v>0</v>
      </c>
      <c r="AN140" s="58">
        <f t="shared" si="618"/>
        <v>0</v>
      </c>
      <c r="AO140" s="58">
        <f t="shared" si="618"/>
        <v>0</v>
      </c>
      <c r="AP140" s="56">
        <f t="shared" si="618"/>
        <v>0</v>
      </c>
      <c r="AQ140" s="56">
        <f t="shared" si="618"/>
        <v>0</v>
      </c>
      <c r="AR140" s="222">
        <f t="shared" si="618"/>
        <v>0</v>
      </c>
      <c r="AS140" s="222">
        <f t="shared" si="618"/>
        <v>0</v>
      </c>
      <c r="AT140" s="222">
        <f t="shared" si="618"/>
        <v>0</v>
      </c>
      <c r="AU140" s="289">
        <f t="shared" si="619"/>
        <v>0</v>
      </c>
      <c r="AV140" s="224">
        <f t="shared" si="620"/>
        <v>0</v>
      </c>
      <c r="AW140" s="224">
        <f t="shared" si="620"/>
        <v>0</v>
      </c>
      <c r="AX140" s="290">
        <f t="shared" si="620"/>
        <v>0</v>
      </c>
      <c r="AY140" s="224">
        <f t="shared" si="621"/>
        <v>0</v>
      </c>
      <c r="AZ140" s="224">
        <f t="shared" si="622"/>
        <v>0</v>
      </c>
      <c r="BA140" s="224">
        <f t="shared" si="623"/>
        <v>0</v>
      </c>
      <c r="BB140" s="224">
        <f t="shared" si="624"/>
        <v>0</v>
      </c>
      <c r="BC140" s="224">
        <f t="shared" si="625"/>
        <v>0</v>
      </c>
      <c r="BD140" s="224">
        <f t="shared" si="626"/>
        <v>0</v>
      </c>
      <c r="BE140" s="224">
        <f t="shared" si="627"/>
        <v>0</v>
      </c>
      <c r="BF140" s="290">
        <f t="shared" si="628"/>
        <v>0</v>
      </c>
    </row>
    <row r="141" spans="1:58" ht="15.75" thickBot="1" x14ac:dyDescent="0.3">
      <c r="A141" s="4"/>
      <c r="B141" s="37" t="s">
        <v>46</v>
      </c>
      <c r="C141" s="135">
        <f>SUM(C136:C140)</f>
        <v>1202</v>
      </c>
      <c r="D141" s="136">
        <f>SUM(D136:D140)</f>
        <v>1341</v>
      </c>
      <c r="E141" s="136">
        <f>SUM(E136:E140)</f>
        <v>1558</v>
      </c>
      <c r="F141" s="136">
        <f>SUM(F136:F140)</f>
        <v>1582</v>
      </c>
      <c r="G141" s="136">
        <f>SUM(G136:G140)</f>
        <v>1619</v>
      </c>
      <c r="H141" s="136">
        <f>SUM(H136:H140)</f>
        <v>1529</v>
      </c>
      <c r="I141" s="136">
        <f>SUM(I136:I140)</f>
        <v>1506</v>
      </c>
      <c r="J141" s="136">
        <f>SUM(J136:J140)</f>
        <v>1470</v>
      </c>
      <c r="K141" s="136">
        <f>SUM(K136:K140)</f>
        <v>1282</v>
      </c>
      <c r="L141" s="136">
        <f>SUM(L136:L140)</f>
        <v>1080</v>
      </c>
      <c r="M141" s="136">
        <f>SUM(M136:M140)</f>
        <v>1020</v>
      </c>
      <c r="N141" s="137">
        <f>SUM(N136:N140)</f>
        <v>1108</v>
      </c>
      <c r="O141" s="136">
        <f>SUM(O136:O140)</f>
        <v>986</v>
      </c>
      <c r="P141" s="178">
        <f>SUM(P136:P140)</f>
        <v>690</v>
      </c>
      <c r="Q141" s="178">
        <f>SUM(Q136:Q140)</f>
        <v>595</v>
      </c>
      <c r="R141" s="178">
        <f>SUM(R136:R140)</f>
        <v>575</v>
      </c>
      <c r="S141" s="136">
        <f>SUM(S136:S140)</f>
        <v>551</v>
      </c>
      <c r="T141" s="136">
        <f>SUM(T136:T140)</f>
        <v>512</v>
      </c>
      <c r="U141" s="136">
        <f>SUM(U136:U140)</f>
        <v>549</v>
      </c>
      <c r="V141" s="226">
        <f>SUM(V136:V140)</f>
        <v>587</v>
      </c>
      <c r="W141" s="226">
        <f>+W136+W137+W138+W139+W140</f>
        <v>730</v>
      </c>
      <c r="X141" s="202">
        <f>+X136+X137+X138+X139+X140</f>
        <v>669</v>
      </c>
      <c r="Y141" s="226">
        <f>+Y136+Y137+Y138+Y139+Y140</f>
        <v>574</v>
      </c>
      <c r="Z141" s="226">
        <f>+Z136+Z137+Z138+Z139+Z140</f>
        <v>569</v>
      </c>
      <c r="AA141" s="226">
        <f>+AA136+AA137+AA138+AA139+AA140</f>
        <v>593</v>
      </c>
      <c r="AB141" s="226">
        <f>+AB136+AB137+AB138+AB139+AB140</f>
        <v>637</v>
      </c>
      <c r="AC141" s="226"/>
      <c r="AD141" s="226"/>
      <c r="AE141" s="226"/>
      <c r="AF141" s="226"/>
      <c r="AG141" s="226"/>
      <c r="AH141" s="226"/>
      <c r="AI141" s="226"/>
      <c r="AJ141" s="274"/>
      <c r="AK141" s="242">
        <f>SUM(AK136:AK140)</f>
        <v>216</v>
      </c>
      <c r="AL141" s="242">
        <f>SUM(AL136:AL140)</f>
        <v>651</v>
      </c>
      <c r="AM141" s="243">
        <f>SUM(AM136:AM140)</f>
        <v>963</v>
      </c>
      <c r="AN141" s="136">
        <f>SUM(AN136:AN140)</f>
        <v>1007</v>
      </c>
      <c r="AO141" s="136">
        <f>SUM(AO136:AO140)</f>
        <v>1068</v>
      </c>
      <c r="AP141" s="189">
        <f>SUM(AP136:AP140)</f>
        <v>1017</v>
      </c>
      <c r="AQ141" s="189">
        <f>SUM(AQ136:AQ140)</f>
        <v>957</v>
      </c>
      <c r="AR141" s="226">
        <f>SUM(AR136:AR140)</f>
        <v>883</v>
      </c>
      <c r="AS141" s="226">
        <f>SUM(AS136:AS140)</f>
        <v>552</v>
      </c>
      <c r="AT141" s="226">
        <f>SUM(AT136:AT140)</f>
        <v>411</v>
      </c>
      <c r="AU141" s="313">
        <f>SUM(AU136:AU140)</f>
        <v>446</v>
      </c>
      <c r="AV141" s="226">
        <f>SUM(AV136:AV140)</f>
        <v>539</v>
      </c>
      <c r="AW141" s="226">
        <f>SUM(AW136:AW140)</f>
        <v>393</v>
      </c>
      <c r="AX141" s="274">
        <f>SUM(AX136:AX140)</f>
        <v>53</v>
      </c>
      <c r="AY141" s="324">
        <f t="shared" ref="AY141:BF141" si="629">SUM(AY136:AY140)</f>
        <v>0</v>
      </c>
      <c r="AZ141" s="324">
        <f t="shared" si="629"/>
        <v>0</v>
      </c>
      <c r="BA141" s="324">
        <f t="shared" si="629"/>
        <v>0</v>
      </c>
      <c r="BB141" s="324">
        <f t="shared" si="629"/>
        <v>0</v>
      </c>
      <c r="BC141" s="324">
        <f t="shared" si="629"/>
        <v>0</v>
      </c>
      <c r="BD141" s="324">
        <f t="shared" si="629"/>
        <v>0</v>
      </c>
      <c r="BE141" s="324">
        <f t="shared" si="629"/>
        <v>0</v>
      </c>
      <c r="BF141" s="297">
        <f t="shared" si="629"/>
        <v>0</v>
      </c>
    </row>
    <row r="142" spans="1:58" ht="15.75" thickTop="1" x14ac:dyDescent="0.25">
      <c r="A142" s="4"/>
    </row>
    <row r="143" spans="1:58" x14ac:dyDescent="0.25">
      <c r="B143" s="1" t="s">
        <v>27</v>
      </c>
    </row>
    <row r="144" spans="1:58" x14ac:dyDescent="0.25">
      <c r="B144" s="34" t="s">
        <v>28</v>
      </c>
    </row>
    <row r="147" spans="2:2" x14ac:dyDescent="0.25">
      <c r="B147" s="35" t="s">
        <v>26</v>
      </c>
    </row>
    <row r="148" spans="2:2" x14ac:dyDescent="0.25">
      <c r="B148" s="2" t="s">
        <v>29</v>
      </c>
    </row>
    <row r="149" spans="2:2" x14ac:dyDescent="0.25">
      <c r="B149" s="2" t="s">
        <v>30</v>
      </c>
    </row>
    <row r="150" spans="2:2" x14ac:dyDescent="0.25">
      <c r="B150" s="2" t="s">
        <v>31</v>
      </c>
    </row>
    <row r="151" spans="2:2" x14ac:dyDescent="0.25">
      <c r="B151" s="2" t="s">
        <v>32</v>
      </c>
    </row>
  </sheetData>
  <mergeCells count="6">
    <mergeCell ref="AU7:BF7"/>
    <mergeCell ref="B1:AL1"/>
    <mergeCell ref="C2:I2"/>
    <mergeCell ref="C3:I3"/>
    <mergeCell ref="C4:I4"/>
    <mergeCell ref="O7:X7"/>
  </mergeCells>
  <pageMargins left="0.7" right="0.7" top="0.75" bottom="0.75" header="0.3" footer="0.3"/>
  <pageSetup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F151"/>
  <sheetViews>
    <sheetView zoomScale="80" zoomScaleNormal="80" workbookViewId="0">
      <pane xSplit="2" ySplit="8" topLeftCell="M9" activePane="bottomRight" state="frozen"/>
      <selection pane="topRight" activeCell="C1" sqref="C1"/>
      <selection pane="bottomLeft" activeCell="A9" sqref="A9"/>
      <selection pane="bottomRight" activeCell="AB15" sqref="AB15"/>
    </sheetView>
  </sheetViews>
  <sheetFormatPr defaultColWidth="9.140625" defaultRowHeight="15" x14ac:dyDescent="0.25"/>
  <cols>
    <col min="1" max="1" width="5.85546875" style="2" customWidth="1"/>
    <col min="2" max="2" width="60.7109375" style="2" customWidth="1"/>
    <col min="3" max="3" width="13.28515625" style="2" bestFit="1" customWidth="1"/>
    <col min="4" max="4" width="11.5703125" style="2" bestFit="1" customWidth="1"/>
    <col min="5" max="6" width="14.28515625" style="2" bestFit="1" customWidth="1"/>
    <col min="7" max="9" width="13.42578125" style="2" bestFit="1" customWidth="1"/>
    <col min="10" max="15" width="14.28515625" style="2" bestFit="1" customWidth="1"/>
    <col min="16" max="16" width="14.42578125" style="18" bestFit="1" customWidth="1"/>
    <col min="17" max="17" width="13.28515625" style="18" bestFit="1" customWidth="1"/>
    <col min="18" max="18" width="12.28515625" style="18" bestFit="1" customWidth="1"/>
    <col min="19" max="20" width="11.5703125" style="2" bestFit="1" customWidth="1"/>
    <col min="21" max="23" width="11.5703125" style="2" customWidth="1"/>
    <col min="24" max="24" width="11.5703125" style="2" bestFit="1" customWidth="1"/>
    <col min="25" max="26" width="11.5703125" style="2" customWidth="1"/>
    <col min="27" max="27" width="12.28515625" style="2" bestFit="1" customWidth="1"/>
    <col min="28" max="28" width="13.5703125" style="2" customWidth="1"/>
    <col min="29" max="29" width="11.5703125" style="2" customWidth="1"/>
    <col min="30" max="36" width="11.5703125" style="2" hidden="1" customWidth="1"/>
    <col min="37" max="37" width="10.85546875" style="2" bestFit="1" customWidth="1"/>
    <col min="38" max="38" width="16.140625" style="2" customWidth="1"/>
    <col min="39" max="39" width="12.7109375" style="2" bestFit="1" customWidth="1"/>
    <col min="40" max="40" width="10.85546875" style="2" bestFit="1" customWidth="1"/>
    <col min="41" max="41" width="10.7109375" style="2" bestFit="1" customWidth="1"/>
    <col min="42" max="42" width="11.5703125" style="2" bestFit="1" customWidth="1"/>
    <col min="43" max="45" width="11.5703125" style="2" customWidth="1"/>
    <col min="46" max="46" width="12.28515625" style="2" bestFit="1" customWidth="1"/>
    <col min="47" max="47" width="12" style="2" customWidth="1"/>
    <col min="48" max="48" width="12.7109375" style="2" customWidth="1"/>
    <col min="49" max="49" width="12.28515625" style="2" bestFit="1" customWidth="1"/>
    <col min="50" max="50" width="11.5703125" style="2" bestFit="1" customWidth="1"/>
    <col min="51" max="58" width="9.140625" style="2" hidden="1" customWidth="1"/>
    <col min="59" max="16384" width="9.140625" style="2"/>
  </cols>
  <sheetData>
    <row r="1" spans="1:58" ht="16.5" thickTop="1" thickBot="1" x14ac:dyDescent="0.3">
      <c r="B1" s="337" t="s">
        <v>19</v>
      </c>
      <c r="C1" s="338"/>
      <c r="D1" s="338"/>
      <c r="E1" s="338"/>
      <c r="F1" s="338"/>
      <c r="G1" s="338"/>
      <c r="H1" s="338"/>
      <c r="I1" s="338"/>
      <c r="J1" s="338"/>
      <c r="K1" s="338"/>
      <c r="L1" s="338"/>
      <c r="M1" s="338"/>
      <c r="N1" s="338"/>
      <c r="O1" s="338"/>
      <c r="P1" s="338"/>
      <c r="Q1" s="338"/>
      <c r="R1" s="338"/>
      <c r="S1" s="338"/>
      <c r="T1" s="338"/>
      <c r="U1" s="338"/>
      <c r="V1" s="338"/>
      <c r="W1" s="338"/>
      <c r="X1" s="338"/>
      <c r="Y1" s="338"/>
      <c r="Z1" s="338"/>
      <c r="AA1" s="338"/>
      <c r="AB1" s="338"/>
      <c r="AC1" s="338"/>
      <c r="AD1" s="338"/>
      <c r="AE1" s="338"/>
      <c r="AF1" s="338"/>
      <c r="AG1" s="338"/>
      <c r="AH1" s="338"/>
      <c r="AI1" s="338"/>
      <c r="AJ1" s="338"/>
      <c r="AK1" s="338"/>
      <c r="AL1" s="338"/>
      <c r="AM1" s="39"/>
      <c r="AN1" s="39"/>
      <c r="AO1" s="39"/>
      <c r="AP1" s="39"/>
      <c r="AQ1" s="39"/>
      <c r="AR1" s="39"/>
      <c r="AS1" s="39"/>
      <c r="AT1" s="40"/>
    </row>
    <row r="2" spans="1:58" ht="27.6" customHeight="1" thickTop="1" thickBot="1" x14ac:dyDescent="0.3">
      <c r="B2" s="5" t="s">
        <v>0</v>
      </c>
      <c r="C2" s="339" t="s">
        <v>50</v>
      </c>
      <c r="D2" s="340"/>
      <c r="E2" s="340"/>
      <c r="F2" s="340"/>
      <c r="G2" s="340"/>
      <c r="H2" s="340"/>
      <c r="I2" s="340"/>
      <c r="J2" s="6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8"/>
    </row>
    <row r="3" spans="1:58" ht="27.6" customHeight="1" thickTop="1" thickBot="1" x14ac:dyDescent="0.3">
      <c r="B3" s="5" t="s">
        <v>1</v>
      </c>
      <c r="C3" s="339"/>
      <c r="D3" s="340"/>
      <c r="E3" s="340"/>
      <c r="F3" s="340"/>
      <c r="G3" s="340"/>
      <c r="H3" s="340"/>
      <c r="I3" s="340"/>
      <c r="J3" s="6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10"/>
    </row>
    <row r="4" spans="1:58" ht="27.6" customHeight="1" thickTop="1" thickBot="1" x14ac:dyDescent="0.3">
      <c r="B4" s="5" t="s">
        <v>2</v>
      </c>
      <c r="C4" s="341" t="s">
        <v>52</v>
      </c>
      <c r="D4" s="342"/>
      <c r="E4" s="342"/>
      <c r="F4" s="342"/>
      <c r="G4" s="342"/>
      <c r="H4" s="342"/>
      <c r="I4" s="342"/>
      <c r="J4" s="6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11"/>
    </row>
    <row r="5" spans="1:58" ht="15.75" thickTop="1" x14ac:dyDescent="0.25">
      <c r="B5" s="5"/>
      <c r="C5" s="12"/>
      <c r="D5" s="12"/>
      <c r="E5" s="12"/>
      <c r="F5" s="6"/>
      <c r="G5" s="7"/>
      <c r="H5" s="6"/>
      <c r="I5" s="7"/>
      <c r="J5" s="6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11"/>
    </row>
    <row r="6" spans="1:58" ht="15.75" thickBot="1" x14ac:dyDescent="0.3">
      <c r="B6" s="13"/>
      <c r="C6" s="14"/>
      <c r="D6" s="15"/>
      <c r="E6" s="15"/>
      <c r="F6" s="16"/>
      <c r="G6" s="17"/>
      <c r="H6" s="18"/>
      <c r="I6" s="17"/>
      <c r="J6" s="19"/>
      <c r="K6" s="18"/>
      <c r="L6" s="18"/>
      <c r="M6" s="18"/>
      <c r="N6" s="18"/>
      <c r="O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20"/>
    </row>
    <row r="7" spans="1:58" s="3" customFormat="1" ht="15.75" thickBot="1" x14ac:dyDescent="0.3">
      <c r="B7" s="21"/>
      <c r="C7" s="22">
        <v>2019</v>
      </c>
      <c r="D7" s="23"/>
      <c r="E7" s="23"/>
      <c r="F7" s="23"/>
      <c r="G7" s="23"/>
      <c r="H7" s="23"/>
      <c r="I7" s="23"/>
      <c r="J7" s="23"/>
      <c r="K7" s="23"/>
      <c r="L7" s="23"/>
      <c r="M7" s="23"/>
      <c r="N7" s="24"/>
      <c r="O7" s="334">
        <v>2020</v>
      </c>
      <c r="P7" s="335"/>
      <c r="Q7" s="335"/>
      <c r="R7" s="335"/>
      <c r="S7" s="335"/>
      <c r="T7" s="335"/>
      <c r="U7" s="335"/>
      <c r="V7" s="335"/>
      <c r="W7" s="335"/>
      <c r="X7" s="335"/>
      <c r="Y7" s="344">
        <v>2021</v>
      </c>
      <c r="Z7" s="345"/>
      <c r="AA7" s="345"/>
      <c r="AB7" s="345"/>
      <c r="AC7" s="345"/>
      <c r="AD7" s="335"/>
      <c r="AE7" s="335"/>
      <c r="AF7" s="335"/>
      <c r="AG7" s="335"/>
      <c r="AH7" s="335"/>
      <c r="AI7" s="335"/>
      <c r="AJ7" s="336"/>
      <c r="AK7" s="22" t="s">
        <v>15</v>
      </c>
      <c r="AL7" s="23"/>
      <c r="AM7" s="23"/>
      <c r="AN7" s="23"/>
      <c r="AO7" s="23"/>
      <c r="AP7" s="23"/>
      <c r="AQ7" s="26"/>
      <c r="AR7" s="26"/>
      <c r="AS7" s="26"/>
      <c r="AT7" s="24"/>
      <c r="AU7" s="334" t="s">
        <v>51</v>
      </c>
      <c r="AV7" s="335"/>
      <c r="AW7" s="335"/>
      <c r="AX7" s="335"/>
      <c r="AY7" s="335"/>
      <c r="AZ7" s="335"/>
      <c r="BA7" s="335"/>
      <c r="BB7" s="335"/>
      <c r="BC7" s="335"/>
      <c r="BD7" s="335"/>
      <c r="BE7" s="335"/>
      <c r="BF7" s="343"/>
    </row>
    <row r="8" spans="1:58" ht="15.75" thickBot="1" x14ac:dyDescent="0.3">
      <c r="B8" s="27"/>
      <c r="C8" s="28" t="s">
        <v>9</v>
      </c>
      <c r="D8" s="29" t="s">
        <v>10</v>
      </c>
      <c r="E8" s="29" t="s">
        <v>16</v>
      </c>
      <c r="F8" s="29" t="s">
        <v>11</v>
      </c>
      <c r="G8" s="29" t="s">
        <v>17</v>
      </c>
      <c r="H8" s="29" t="s">
        <v>3</v>
      </c>
      <c r="I8" s="29" t="s">
        <v>13</v>
      </c>
      <c r="J8" s="29" t="s">
        <v>4</v>
      </c>
      <c r="K8" s="29" t="s">
        <v>5</v>
      </c>
      <c r="L8" s="29" t="s">
        <v>6</v>
      </c>
      <c r="M8" s="29" t="s">
        <v>7</v>
      </c>
      <c r="N8" s="30" t="s">
        <v>8</v>
      </c>
      <c r="O8" s="31" t="s">
        <v>9</v>
      </c>
      <c r="P8" s="176" t="s">
        <v>10</v>
      </c>
      <c r="Q8" s="176" t="s">
        <v>16</v>
      </c>
      <c r="R8" s="176" t="s">
        <v>11</v>
      </c>
      <c r="S8" s="29" t="s">
        <v>12</v>
      </c>
      <c r="T8" s="29" t="s">
        <v>3</v>
      </c>
      <c r="U8" s="29" t="s">
        <v>13</v>
      </c>
      <c r="V8" s="32" t="s">
        <v>4</v>
      </c>
      <c r="W8" s="32" t="s">
        <v>5</v>
      </c>
      <c r="X8" s="32" t="s">
        <v>6</v>
      </c>
      <c r="Y8" s="251" t="s">
        <v>7</v>
      </c>
      <c r="Z8" s="252" t="s">
        <v>8</v>
      </c>
      <c r="AA8" s="252" t="s">
        <v>9</v>
      </c>
      <c r="AB8" s="252" t="s">
        <v>10</v>
      </c>
      <c r="AC8" s="253" t="s">
        <v>16</v>
      </c>
      <c r="AD8" s="245" t="s">
        <v>11</v>
      </c>
      <c r="AE8" s="245" t="s">
        <v>12</v>
      </c>
      <c r="AF8" s="245" t="s">
        <v>3</v>
      </c>
      <c r="AG8" s="245" t="s">
        <v>13</v>
      </c>
      <c r="AH8" s="245" t="s">
        <v>4</v>
      </c>
      <c r="AI8" s="245" t="s">
        <v>5</v>
      </c>
      <c r="AJ8" s="245" t="s">
        <v>6</v>
      </c>
      <c r="AK8" s="28" t="s">
        <v>9</v>
      </c>
      <c r="AL8" s="29" t="s">
        <v>10</v>
      </c>
      <c r="AM8" s="29" t="s">
        <v>16</v>
      </c>
      <c r="AN8" s="29" t="s">
        <v>11</v>
      </c>
      <c r="AO8" s="29" t="s">
        <v>12</v>
      </c>
      <c r="AP8" s="29" t="s">
        <v>3</v>
      </c>
      <c r="AQ8" s="29" t="s">
        <v>13</v>
      </c>
      <c r="AR8" s="32" t="s">
        <v>4</v>
      </c>
      <c r="AS8" s="32" t="s">
        <v>5</v>
      </c>
      <c r="AT8" s="283" t="s">
        <v>6</v>
      </c>
      <c r="AU8" s="328" t="s">
        <v>7</v>
      </c>
      <c r="AV8" s="329" t="s">
        <v>8</v>
      </c>
      <c r="AW8" s="329" t="s">
        <v>9</v>
      </c>
      <c r="AX8" s="33" t="s">
        <v>10</v>
      </c>
      <c r="AY8" s="330" t="s">
        <v>16</v>
      </c>
      <c r="AZ8" s="329" t="s">
        <v>11</v>
      </c>
      <c r="BA8" s="329" t="s">
        <v>12</v>
      </c>
      <c r="BB8" s="329" t="s">
        <v>3</v>
      </c>
      <c r="BC8" s="329" t="s">
        <v>13</v>
      </c>
      <c r="BD8" s="329" t="s">
        <v>4</v>
      </c>
      <c r="BE8" s="329" t="s">
        <v>5</v>
      </c>
      <c r="BF8" s="33" t="s">
        <v>6</v>
      </c>
    </row>
    <row r="9" spans="1:58" x14ac:dyDescent="0.25">
      <c r="A9" s="4">
        <v>1</v>
      </c>
      <c r="B9" s="41" t="s">
        <v>14</v>
      </c>
      <c r="C9" s="49"/>
      <c r="D9" s="50"/>
      <c r="E9" s="50"/>
      <c r="F9" s="50"/>
      <c r="G9" s="50"/>
      <c r="H9" s="50"/>
      <c r="I9" s="50"/>
      <c r="J9" s="50"/>
      <c r="K9" s="50"/>
      <c r="L9" s="50"/>
      <c r="M9" s="50"/>
      <c r="N9" s="203"/>
      <c r="O9" s="52"/>
      <c r="P9" s="50"/>
      <c r="Q9" s="50"/>
      <c r="R9" s="50"/>
      <c r="S9" s="50"/>
      <c r="T9" s="50"/>
      <c r="U9" s="50"/>
      <c r="V9" s="209"/>
      <c r="W9" s="209"/>
      <c r="X9" s="203"/>
      <c r="Y9" s="255"/>
      <c r="Z9" s="222"/>
      <c r="AA9" s="222"/>
      <c r="AB9" s="222"/>
      <c r="AC9" s="222"/>
      <c r="AD9" s="246"/>
      <c r="AE9" s="246"/>
      <c r="AF9" s="246"/>
      <c r="AG9" s="246"/>
      <c r="AH9" s="246"/>
      <c r="AI9" s="246"/>
      <c r="AJ9" s="254"/>
      <c r="AK9" s="52"/>
      <c r="AL9" s="53"/>
      <c r="AM9" s="54"/>
      <c r="AN9" s="54"/>
      <c r="AO9" s="54"/>
      <c r="AP9" s="54"/>
      <c r="AQ9" s="54"/>
      <c r="AR9" s="228"/>
      <c r="AS9" s="228"/>
      <c r="AT9" s="228"/>
      <c r="AU9" s="296"/>
      <c r="AV9" s="193"/>
      <c r="AW9" s="193"/>
      <c r="AX9" s="126"/>
      <c r="AY9" s="193"/>
      <c r="AZ9" s="193"/>
      <c r="BA9" s="193"/>
      <c r="BB9" s="193"/>
      <c r="BC9" s="193"/>
      <c r="BD9" s="193"/>
      <c r="BE9" s="193"/>
      <c r="BF9" s="126"/>
    </row>
    <row r="10" spans="1:58" x14ac:dyDescent="0.25">
      <c r="A10" s="4"/>
      <c r="B10" s="36" t="s">
        <v>41</v>
      </c>
      <c r="C10" s="55">
        <v>11375</v>
      </c>
      <c r="D10" s="56">
        <v>11497</v>
      </c>
      <c r="E10" s="56">
        <v>11595</v>
      </c>
      <c r="F10" s="56">
        <v>11755</v>
      </c>
      <c r="G10" s="56">
        <v>11772</v>
      </c>
      <c r="H10" s="56">
        <v>11763</v>
      </c>
      <c r="I10" s="56">
        <v>11797</v>
      </c>
      <c r="J10" s="56">
        <v>11856</v>
      </c>
      <c r="K10" s="56">
        <v>11945</v>
      </c>
      <c r="L10" s="56">
        <v>11954</v>
      </c>
      <c r="M10" s="56">
        <v>11898</v>
      </c>
      <c r="N10" s="152">
        <v>11818</v>
      </c>
      <c r="O10" s="58">
        <v>11783</v>
      </c>
      <c r="P10" s="56">
        <v>11813</v>
      </c>
      <c r="Q10" s="56">
        <v>11823</v>
      </c>
      <c r="R10" s="56">
        <v>12033</v>
      </c>
      <c r="S10" s="56">
        <v>12046</v>
      </c>
      <c r="T10" s="56">
        <v>11850</v>
      </c>
      <c r="U10" s="56">
        <v>11894</v>
      </c>
      <c r="V10" s="210">
        <v>11939</v>
      </c>
      <c r="W10" s="210">
        <v>11775</v>
      </c>
      <c r="X10" s="197">
        <v>11742</v>
      </c>
      <c r="Y10" s="255">
        <v>11806</v>
      </c>
      <c r="Z10" s="222">
        <v>11662</v>
      </c>
      <c r="AA10" s="222">
        <v>11615</v>
      </c>
      <c r="AB10" s="222">
        <v>11590</v>
      </c>
      <c r="AC10" s="222"/>
      <c r="AD10" s="222"/>
      <c r="AE10" s="222"/>
      <c r="AF10" s="222"/>
      <c r="AG10" s="222"/>
      <c r="AH10" s="222"/>
      <c r="AI10" s="222"/>
      <c r="AJ10" s="191"/>
      <c r="AK10" s="58">
        <f t="shared" ref="AK10:AL14" si="0">C10-O10</f>
        <v>-408</v>
      </c>
      <c r="AL10" s="58">
        <f t="shared" si="0"/>
        <v>-316</v>
      </c>
      <c r="AM10" s="58">
        <f t="shared" ref="AM10:AT14" si="1">IF(Q10=0,0,E10-Q10)</f>
        <v>-228</v>
      </c>
      <c r="AN10" s="58">
        <f t="shared" si="1"/>
        <v>-278</v>
      </c>
      <c r="AO10" s="58">
        <f t="shared" si="1"/>
        <v>-274</v>
      </c>
      <c r="AP10" s="58">
        <f t="shared" si="1"/>
        <v>-87</v>
      </c>
      <c r="AQ10" s="58">
        <f t="shared" si="1"/>
        <v>-97</v>
      </c>
      <c r="AR10" s="222">
        <f t="shared" si="1"/>
        <v>-83</v>
      </c>
      <c r="AS10" s="222">
        <f t="shared" si="1"/>
        <v>170</v>
      </c>
      <c r="AT10" s="213">
        <f t="shared" si="1"/>
        <v>212</v>
      </c>
      <c r="AU10" s="289">
        <f t="shared" ref="AU10:AU14" si="2">IF(Y10=0,0,M10-Y10)</f>
        <v>92</v>
      </c>
      <c r="AV10" s="224">
        <f t="shared" ref="AV10:AW14" si="3">IF(Z10=0,0,N10-Z10)</f>
        <v>156</v>
      </c>
      <c r="AW10" s="224">
        <f t="shared" si="3"/>
        <v>168</v>
      </c>
      <c r="AX10" s="308">
        <f t="shared" ref="AX10:AX14" si="4">IF(AB10=0,0,P10-AB10)</f>
        <v>223</v>
      </c>
      <c r="AY10" s="224">
        <f t="shared" ref="AY10:AY14" si="5">IF(AC10=0,0,Q10-AC10)</f>
        <v>0</v>
      </c>
      <c r="AZ10" s="224">
        <f t="shared" ref="AZ10:AZ14" si="6">IF(AD10=0,0,R10-AD10)</f>
        <v>0</v>
      </c>
      <c r="BA10" s="224">
        <f t="shared" ref="BA10:BA14" si="7">IF(AE10=0,0,S10-AE10)</f>
        <v>0</v>
      </c>
      <c r="BB10" s="224">
        <f t="shared" ref="BB10:BB14" si="8">IF(AF10=0,0,T10-AF10)</f>
        <v>0</v>
      </c>
      <c r="BC10" s="224">
        <f t="shared" ref="BC10:BC14" si="9">IF(AG10=0,0,U10-AG10)</f>
        <v>0</v>
      </c>
      <c r="BD10" s="224">
        <f t="shared" ref="BD10:BD14" si="10">IF(AH10=0,0,V10-AH10)</f>
        <v>0</v>
      </c>
      <c r="BE10" s="224">
        <f t="shared" ref="BE10:BE14" si="11">IF(AI10=0,0,W10-AI10)</f>
        <v>0</v>
      </c>
      <c r="BF10" s="308">
        <f t="shared" ref="BF10:BF14" si="12">IF(AJ10=0,0,X10-AJ10)</f>
        <v>0</v>
      </c>
    </row>
    <row r="11" spans="1:58" x14ac:dyDescent="0.25">
      <c r="A11" s="4"/>
      <c r="B11" s="36" t="s">
        <v>42</v>
      </c>
      <c r="C11" s="55">
        <v>2982</v>
      </c>
      <c r="D11" s="56">
        <v>2845</v>
      </c>
      <c r="E11" s="56">
        <v>2723</v>
      </c>
      <c r="F11" s="56">
        <v>2556</v>
      </c>
      <c r="G11" s="56">
        <v>2533</v>
      </c>
      <c r="H11" s="56">
        <v>2518</v>
      </c>
      <c r="I11" s="56">
        <v>2492</v>
      </c>
      <c r="J11" s="56">
        <v>2475</v>
      </c>
      <c r="K11" s="56">
        <v>2455</v>
      </c>
      <c r="L11" s="56">
        <v>2495</v>
      </c>
      <c r="M11" s="56">
        <v>2550</v>
      </c>
      <c r="N11" s="152">
        <v>2640</v>
      </c>
      <c r="O11" s="58">
        <v>2682</v>
      </c>
      <c r="P11" s="56">
        <v>2650</v>
      </c>
      <c r="Q11" s="56">
        <v>2634</v>
      </c>
      <c r="R11" s="56">
        <v>2403</v>
      </c>
      <c r="S11" s="56">
        <v>2410</v>
      </c>
      <c r="T11" s="56">
        <v>2615</v>
      </c>
      <c r="U11" s="56">
        <v>2587</v>
      </c>
      <c r="V11" s="210">
        <v>2571</v>
      </c>
      <c r="W11" s="210">
        <v>2767</v>
      </c>
      <c r="X11" s="197">
        <v>2816</v>
      </c>
      <c r="Y11" s="255">
        <v>2752</v>
      </c>
      <c r="Z11" s="222">
        <v>2895</v>
      </c>
      <c r="AA11" s="222">
        <v>2944</v>
      </c>
      <c r="AB11" s="222">
        <v>2968</v>
      </c>
      <c r="AC11" s="222"/>
      <c r="AD11" s="222"/>
      <c r="AE11" s="222"/>
      <c r="AF11" s="222"/>
      <c r="AG11" s="222"/>
      <c r="AH11" s="222"/>
      <c r="AI11" s="222"/>
      <c r="AJ11" s="191"/>
      <c r="AK11" s="58">
        <f t="shared" si="0"/>
        <v>300</v>
      </c>
      <c r="AL11" s="58">
        <f t="shared" si="0"/>
        <v>195</v>
      </c>
      <c r="AM11" s="58">
        <f t="shared" si="1"/>
        <v>89</v>
      </c>
      <c r="AN11" s="58">
        <f t="shared" si="1"/>
        <v>153</v>
      </c>
      <c r="AO11" s="58">
        <f t="shared" si="1"/>
        <v>123</v>
      </c>
      <c r="AP11" s="58">
        <f t="shared" si="1"/>
        <v>-97</v>
      </c>
      <c r="AQ11" s="58">
        <f t="shared" si="1"/>
        <v>-95</v>
      </c>
      <c r="AR11" s="222">
        <f t="shared" si="1"/>
        <v>-96</v>
      </c>
      <c r="AS11" s="222">
        <f t="shared" si="1"/>
        <v>-312</v>
      </c>
      <c r="AT11" s="213">
        <f t="shared" si="1"/>
        <v>-321</v>
      </c>
      <c r="AU11" s="289">
        <f t="shared" si="2"/>
        <v>-202</v>
      </c>
      <c r="AV11" s="224">
        <f t="shared" si="3"/>
        <v>-255</v>
      </c>
      <c r="AW11" s="224">
        <f t="shared" si="3"/>
        <v>-262</v>
      </c>
      <c r="AX11" s="308">
        <f t="shared" si="4"/>
        <v>-318</v>
      </c>
      <c r="AY11" s="224">
        <f t="shared" si="5"/>
        <v>0</v>
      </c>
      <c r="AZ11" s="224">
        <f t="shared" si="6"/>
        <v>0</v>
      </c>
      <c r="BA11" s="224">
        <f t="shared" si="7"/>
        <v>0</v>
      </c>
      <c r="BB11" s="224">
        <f t="shared" si="8"/>
        <v>0</v>
      </c>
      <c r="BC11" s="224">
        <f t="shared" si="9"/>
        <v>0</v>
      </c>
      <c r="BD11" s="224">
        <f t="shared" si="10"/>
        <v>0</v>
      </c>
      <c r="BE11" s="224">
        <f t="shared" si="11"/>
        <v>0</v>
      </c>
      <c r="BF11" s="308">
        <f t="shared" si="12"/>
        <v>0</v>
      </c>
    </row>
    <row r="12" spans="1:58" x14ac:dyDescent="0.25">
      <c r="A12" s="4"/>
      <c r="B12" s="36" t="s">
        <v>43</v>
      </c>
      <c r="C12" s="55">
        <v>1424</v>
      </c>
      <c r="D12" s="56">
        <v>1418</v>
      </c>
      <c r="E12" s="56">
        <v>1410</v>
      </c>
      <c r="F12" s="56">
        <v>1403</v>
      </c>
      <c r="G12" s="56">
        <v>1400</v>
      </c>
      <c r="H12" s="56">
        <v>1393</v>
      </c>
      <c r="I12" s="56">
        <v>1398</v>
      </c>
      <c r="J12" s="56">
        <v>1411</v>
      </c>
      <c r="K12" s="56">
        <v>1421</v>
      </c>
      <c r="L12" s="56">
        <v>1424</v>
      </c>
      <c r="M12" s="56">
        <v>1422</v>
      </c>
      <c r="N12" s="152">
        <v>1422</v>
      </c>
      <c r="O12" s="58">
        <v>1423</v>
      </c>
      <c r="P12" s="56">
        <v>1421</v>
      </c>
      <c r="Q12" s="56">
        <v>1410</v>
      </c>
      <c r="R12" s="56">
        <v>1413</v>
      </c>
      <c r="S12" s="56">
        <v>1410</v>
      </c>
      <c r="T12" s="56">
        <v>1409</v>
      </c>
      <c r="U12" s="56">
        <v>1413</v>
      </c>
      <c r="V12" s="210">
        <v>1421</v>
      </c>
      <c r="W12" s="210">
        <v>1435</v>
      </c>
      <c r="X12" s="197">
        <v>1434</v>
      </c>
      <c r="Y12" s="255">
        <v>1432</v>
      </c>
      <c r="Z12" s="222">
        <v>1434</v>
      </c>
      <c r="AA12" s="222">
        <v>1431</v>
      </c>
      <c r="AB12" s="222">
        <v>1424</v>
      </c>
      <c r="AC12" s="222"/>
      <c r="AD12" s="222"/>
      <c r="AE12" s="222"/>
      <c r="AF12" s="222"/>
      <c r="AG12" s="222"/>
      <c r="AH12" s="222"/>
      <c r="AI12" s="222"/>
      <c r="AJ12" s="191"/>
      <c r="AK12" s="58">
        <f t="shared" si="0"/>
        <v>1</v>
      </c>
      <c r="AL12" s="58">
        <f t="shared" si="0"/>
        <v>-3</v>
      </c>
      <c r="AM12" s="58">
        <f t="shared" si="1"/>
        <v>0</v>
      </c>
      <c r="AN12" s="58">
        <f t="shared" si="1"/>
        <v>-10</v>
      </c>
      <c r="AO12" s="58">
        <f t="shared" si="1"/>
        <v>-10</v>
      </c>
      <c r="AP12" s="58">
        <f t="shared" si="1"/>
        <v>-16</v>
      </c>
      <c r="AQ12" s="58">
        <f t="shared" si="1"/>
        <v>-15</v>
      </c>
      <c r="AR12" s="222">
        <f t="shared" si="1"/>
        <v>-10</v>
      </c>
      <c r="AS12" s="222">
        <f t="shared" si="1"/>
        <v>-14</v>
      </c>
      <c r="AT12" s="213">
        <f t="shared" si="1"/>
        <v>-10</v>
      </c>
      <c r="AU12" s="289">
        <f t="shared" si="2"/>
        <v>-10</v>
      </c>
      <c r="AV12" s="224">
        <f t="shared" si="3"/>
        <v>-12</v>
      </c>
      <c r="AW12" s="224">
        <f t="shared" si="3"/>
        <v>-8</v>
      </c>
      <c r="AX12" s="308">
        <f t="shared" si="4"/>
        <v>-3</v>
      </c>
      <c r="AY12" s="224">
        <f t="shared" si="5"/>
        <v>0</v>
      </c>
      <c r="AZ12" s="224">
        <f t="shared" si="6"/>
        <v>0</v>
      </c>
      <c r="BA12" s="224">
        <f t="shared" si="7"/>
        <v>0</v>
      </c>
      <c r="BB12" s="224">
        <f t="shared" si="8"/>
        <v>0</v>
      </c>
      <c r="BC12" s="224">
        <f t="shared" si="9"/>
        <v>0</v>
      </c>
      <c r="BD12" s="224">
        <f t="shared" si="10"/>
        <v>0</v>
      </c>
      <c r="BE12" s="224">
        <f t="shared" si="11"/>
        <v>0</v>
      </c>
      <c r="BF12" s="308">
        <f t="shared" si="12"/>
        <v>0</v>
      </c>
    </row>
    <row r="13" spans="1:58" x14ac:dyDescent="0.25">
      <c r="A13" s="4"/>
      <c r="B13" s="36" t="s">
        <v>44</v>
      </c>
      <c r="C13" s="55">
        <v>265</v>
      </c>
      <c r="D13" s="56">
        <v>265</v>
      </c>
      <c r="E13" s="56">
        <v>263</v>
      </c>
      <c r="F13" s="56">
        <v>267</v>
      </c>
      <c r="G13" s="56">
        <v>264</v>
      </c>
      <c r="H13" s="56">
        <v>264</v>
      </c>
      <c r="I13" s="56">
        <v>264</v>
      </c>
      <c r="J13" s="56">
        <v>266</v>
      </c>
      <c r="K13" s="56">
        <v>270</v>
      </c>
      <c r="L13" s="56">
        <v>270</v>
      </c>
      <c r="M13" s="56">
        <v>270</v>
      </c>
      <c r="N13" s="152">
        <v>271</v>
      </c>
      <c r="O13" s="58">
        <v>271</v>
      </c>
      <c r="P13" s="56">
        <v>271</v>
      </c>
      <c r="Q13" s="56">
        <v>268</v>
      </c>
      <c r="R13" s="56">
        <v>262</v>
      </c>
      <c r="S13" s="56">
        <v>262</v>
      </c>
      <c r="T13" s="56">
        <v>262</v>
      </c>
      <c r="U13" s="56">
        <v>262</v>
      </c>
      <c r="V13" s="210">
        <v>264</v>
      </c>
      <c r="W13" s="210">
        <v>266</v>
      </c>
      <c r="X13" s="197">
        <v>266</v>
      </c>
      <c r="Y13" s="255">
        <v>266</v>
      </c>
      <c r="Z13" s="222">
        <v>265</v>
      </c>
      <c r="AA13" s="222">
        <v>265</v>
      </c>
      <c r="AB13" s="222">
        <v>264</v>
      </c>
      <c r="AC13" s="222"/>
      <c r="AD13" s="222"/>
      <c r="AE13" s="222"/>
      <c r="AF13" s="222"/>
      <c r="AG13" s="222"/>
      <c r="AH13" s="222"/>
      <c r="AI13" s="222"/>
      <c r="AJ13" s="191"/>
      <c r="AK13" s="58">
        <f t="shared" si="0"/>
        <v>-6</v>
      </c>
      <c r="AL13" s="58">
        <f t="shared" si="0"/>
        <v>-6</v>
      </c>
      <c r="AM13" s="58">
        <f t="shared" si="1"/>
        <v>-5</v>
      </c>
      <c r="AN13" s="58">
        <f t="shared" si="1"/>
        <v>5</v>
      </c>
      <c r="AO13" s="58">
        <f t="shared" si="1"/>
        <v>2</v>
      </c>
      <c r="AP13" s="58">
        <f t="shared" si="1"/>
        <v>2</v>
      </c>
      <c r="AQ13" s="58">
        <f t="shared" si="1"/>
        <v>2</v>
      </c>
      <c r="AR13" s="222">
        <f t="shared" si="1"/>
        <v>2</v>
      </c>
      <c r="AS13" s="222">
        <f t="shared" si="1"/>
        <v>4</v>
      </c>
      <c r="AT13" s="213">
        <f t="shared" si="1"/>
        <v>4</v>
      </c>
      <c r="AU13" s="289">
        <f t="shared" si="2"/>
        <v>4</v>
      </c>
      <c r="AV13" s="224">
        <f t="shared" si="3"/>
        <v>6</v>
      </c>
      <c r="AW13" s="224">
        <f t="shared" si="3"/>
        <v>6</v>
      </c>
      <c r="AX13" s="308">
        <f t="shared" si="4"/>
        <v>7</v>
      </c>
      <c r="AY13" s="224">
        <f t="shared" si="5"/>
        <v>0</v>
      </c>
      <c r="AZ13" s="224">
        <f t="shared" si="6"/>
        <v>0</v>
      </c>
      <c r="BA13" s="224">
        <f t="shared" si="7"/>
        <v>0</v>
      </c>
      <c r="BB13" s="224">
        <f t="shared" si="8"/>
        <v>0</v>
      </c>
      <c r="BC13" s="224">
        <f t="shared" si="9"/>
        <v>0</v>
      </c>
      <c r="BD13" s="224">
        <f t="shared" si="10"/>
        <v>0</v>
      </c>
      <c r="BE13" s="224">
        <f t="shared" si="11"/>
        <v>0</v>
      </c>
      <c r="BF13" s="308">
        <f t="shared" si="12"/>
        <v>0</v>
      </c>
    </row>
    <row r="14" spans="1:58" x14ac:dyDescent="0.25">
      <c r="A14" s="4"/>
      <c r="B14" s="36" t="s">
        <v>45</v>
      </c>
      <c r="C14" s="55">
        <f>24+3</f>
        <v>27</v>
      </c>
      <c r="D14" s="56">
        <f>25+3</f>
        <v>28</v>
      </c>
      <c r="E14" s="56">
        <v>28</v>
      </c>
      <c r="F14" s="56">
        <v>28</v>
      </c>
      <c r="G14" s="56">
        <v>29</v>
      </c>
      <c r="H14" s="56">
        <v>28</v>
      </c>
      <c r="I14" s="56">
        <v>28</v>
      </c>
      <c r="J14" s="56">
        <v>29</v>
      </c>
      <c r="K14" s="56">
        <v>29</v>
      </c>
      <c r="L14" s="56">
        <v>29</v>
      </c>
      <c r="M14" s="56">
        <v>29</v>
      </c>
      <c r="N14" s="152">
        <v>29</v>
      </c>
      <c r="O14" s="58">
        <v>29</v>
      </c>
      <c r="P14" s="56">
        <v>29</v>
      </c>
      <c r="Q14" s="56">
        <v>29</v>
      </c>
      <c r="R14" s="56">
        <v>28</v>
      </c>
      <c r="S14" s="56">
        <v>28</v>
      </c>
      <c r="T14" s="56">
        <v>28</v>
      </c>
      <c r="U14" s="56">
        <v>27</v>
      </c>
      <c r="V14" s="210">
        <v>27</v>
      </c>
      <c r="W14" s="210">
        <v>27</v>
      </c>
      <c r="X14" s="197">
        <v>27</v>
      </c>
      <c r="Y14" s="255">
        <v>27</v>
      </c>
      <c r="Z14" s="222">
        <v>27</v>
      </c>
      <c r="AA14" s="222">
        <v>27</v>
      </c>
      <c r="AB14" s="222">
        <v>27</v>
      </c>
      <c r="AC14" s="222"/>
      <c r="AD14" s="222"/>
      <c r="AE14" s="222"/>
      <c r="AF14" s="222"/>
      <c r="AG14" s="222"/>
      <c r="AH14" s="222"/>
      <c r="AI14" s="222"/>
      <c r="AJ14" s="191"/>
      <c r="AK14" s="58">
        <f t="shared" si="0"/>
        <v>-2</v>
      </c>
      <c r="AL14" s="58">
        <f t="shared" si="0"/>
        <v>-1</v>
      </c>
      <c r="AM14" s="58">
        <f t="shared" si="1"/>
        <v>-1</v>
      </c>
      <c r="AN14" s="58">
        <f t="shared" si="1"/>
        <v>0</v>
      </c>
      <c r="AO14" s="58">
        <f t="shared" si="1"/>
        <v>1</v>
      </c>
      <c r="AP14" s="58">
        <f t="shared" si="1"/>
        <v>0</v>
      </c>
      <c r="AQ14" s="58">
        <f t="shared" si="1"/>
        <v>1</v>
      </c>
      <c r="AR14" s="222">
        <f t="shared" si="1"/>
        <v>2</v>
      </c>
      <c r="AS14" s="222">
        <f t="shared" si="1"/>
        <v>2</v>
      </c>
      <c r="AT14" s="213">
        <f t="shared" si="1"/>
        <v>2</v>
      </c>
      <c r="AU14" s="289">
        <f t="shared" si="2"/>
        <v>2</v>
      </c>
      <c r="AV14" s="224">
        <f t="shared" si="3"/>
        <v>2</v>
      </c>
      <c r="AW14" s="224">
        <f t="shared" si="3"/>
        <v>2</v>
      </c>
      <c r="AX14" s="308">
        <f t="shared" si="4"/>
        <v>2</v>
      </c>
      <c r="AY14" s="224">
        <f t="shared" si="5"/>
        <v>0</v>
      </c>
      <c r="AZ14" s="224">
        <f t="shared" si="6"/>
        <v>0</v>
      </c>
      <c r="BA14" s="224">
        <f t="shared" si="7"/>
        <v>0</v>
      </c>
      <c r="BB14" s="224">
        <f t="shared" si="8"/>
        <v>0</v>
      </c>
      <c r="BC14" s="224">
        <f t="shared" si="9"/>
        <v>0</v>
      </c>
      <c r="BD14" s="224">
        <f t="shared" si="10"/>
        <v>0</v>
      </c>
      <c r="BE14" s="224">
        <f t="shared" si="11"/>
        <v>0</v>
      </c>
      <c r="BF14" s="308">
        <f t="shared" si="12"/>
        <v>0</v>
      </c>
    </row>
    <row r="15" spans="1:58" ht="15.75" thickBot="1" x14ac:dyDescent="0.3">
      <c r="A15" s="4"/>
      <c r="B15" s="38" t="s">
        <v>46</v>
      </c>
      <c r="C15" s="111">
        <f t="shared" ref="C15:V15" si="13">SUM(C10:C14)</f>
        <v>16073</v>
      </c>
      <c r="D15" s="60">
        <f t="shared" si="13"/>
        <v>16053</v>
      </c>
      <c r="E15" s="60">
        <f t="shared" si="13"/>
        <v>16019</v>
      </c>
      <c r="F15" s="60">
        <f t="shared" si="13"/>
        <v>16009</v>
      </c>
      <c r="G15" s="60">
        <f t="shared" si="13"/>
        <v>15998</v>
      </c>
      <c r="H15" s="60">
        <f t="shared" si="13"/>
        <v>15966</v>
      </c>
      <c r="I15" s="60">
        <f t="shared" si="13"/>
        <v>15979</v>
      </c>
      <c r="J15" s="60">
        <f t="shared" si="13"/>
        <v>16037</v>
      </c>
      <c r="K15" s="60">
        <f t="shared" si="13"/>
        <v>16120</v>
      </c>
      <c r="L15" s="60">
        <f t="shared" si="13"/>
        <v>16172</v>
      </c>
      <c r="M15" s="60">
        <f t="shared" si="13"/>
        <v>16169</v>
      </c>
      <c r="N15" s="169">
        <f t="shared" si="13"/>
        <v>16180</v>
      </c>
      <c r="O15" s="60">
        <f t="shared" si="13"/>
        <v>16188</v>
      </c>
      <c r="P15" s="60">
        <f t="shared" si="13"/>
        <v>16184</v>
      </c>
      <c r="Q15" s="60">
        <f t="shared" si="13"/>
        <v>16164</v>
      </c>
      <c r="R15" s="60">
        <f t="shared" si="13"/>
        <v>16139</v>
      </c>
      <c r="S15" s="60">
        <f t="shared" si="13"/>
        <v>16156</v>
      </c>
      <c r="T15" s="60">
        <f t="shared" si="13"/>
        <v>16164</v>
      </c>
      <c r="U15" s="60">
        <f t="shared" si="13"/>
        <v>16183</v>
      </c>
      <c r="V15" s="211">
        <f t="shared" si="13"/>
        <v>16222</v>
      </c>
      <c r="W15" s="211">
        <v>16270</v>
      </c>
      <c r="X15" s="169">
        <v>16285</v>
      </c>
      <c r="Y15" s="256">
        <v>16283</v>
      </c>
      <c r="Z15" s="211">
        <v>16283</v>
      </c>
      <c r="AA15" s="211">
        <v>16282</v>
      </c>
      <c r="AB15" s="211">
        <v>16279</v>
      </c>
      <c r="AC15" s="211"/>
      <c r="AD15" s="211"/>
      <c r="AE15" s="211"/>
      <c r="AF15" s="211"/>
      <c r="AG15" s="211"/>
      <c r="AH15" s="211"/>
      <c r="AI15" s="211"/>
      <c r="AJ15" s="154"/>
      <c r="AK15" s="60">
        <f>SUM(AK10:AK14)</f>
        <v>-115</v>
      </c>
      <c r="AL15" s="60">
        <f>SUM(AL10:AL14)</f>
        <v>-131</v>
      </c>
      <c r="AM15" s="60">
        <f t="shared" ref="AM15:AP15" si="14">SUM(AM10:AM14)</f>
        <v>-145</v>
      </c>
      <c r="AN15" s="60">
        <f t="shared" si="14"/>
        <v>-130</v>
      </c>
      <c r="AO15" s="60">
        <f t="shared" si="14"/>
        <v>-158</v>
      </c>
      <c r="AP15" s="60">
        <f t="shared" si="14"/>
        <v>-198</v>
      </c>
      <c r="AQ15" s="60">
        <f>SUM(AQ10:AQ14)</f>
        <v>-204</v>
      </c>
      <c r="AR15" s="211">
        <f t="shared" ref="AR15:AT15" si="15">SUM(AR10:AR14)</f>
        <v>-185</v>
      </c>
      <c r="AS15" s="211">
        <f t="shared" si="15"/>
        <v>-150</v>
      </c>
      <c r="AT15" s="231">
        <f t="shared" si="15"/>
        <v>-113</v>
      </c>
      <c r="AU15" s="256">
        <f t="shared" ref="AU15:AV15" si="16">SUM(AU10:AU14)</f>
        <v>-114</v>
      </c>
      <c r="AV15" s="231">
        <f t="shared" si="16"/>
        <v>-103</v>
      </c>
      <c r="AW15" s="231">
        <f t="shared" ref="AW15:BF15" si="17">SUM(AW10:AW14)</f>
        <v>-94</v>
      </c>
      <c r="AX15" s="59">
        <f t="shared" si="17"/>
        <v>-89</v>
      </c>
      <c r="AY15" s="211">
        <f t="shared" si="17"/>
        <v>0</v>
      </c>
      <c r="AZ15" s="231">
        <f t="shared" si="17"/>
        <v>0</v>
      </c>
      <c r="BA15" s="231">
        <f t="shared" si="17"/>
        <v>0</v>
      </c>
      <c r="BB15" s="231">
        <f t="shared" si="17"/>
        <v>0</v>
      </c>
      <c r="BC15" s="231">
        <f t="shared" si="17"/>
        <v>0</v>
      </c>
      <c r="BD15" s="231">
        <f t="shared" si="17"/>
        <v>0</v>
      </c>
      <c r="BE15" s="231">
        <f t="shared" si="17"/>
        <v>0</v>
      </c>
      <c r="BF15" s="59">
        <f t="shared" si="17"/>
        <v>0</v>
      </c>
    </row>
    <row r="16" spans="1:58" x14ac:dyDescent="0.25">
      <c r="A16" s="4">
        <f>+A9+1</f>
        <v>2</v>
      </c>
      <c r="B16" s="42" t="s">
        <v>18</v>
      </c>
      <c r="C16" s="61"/>
      <c r="D16" s="62"/>
      <c r="E16" s="62"/>
      <c r="F16" s="62"/>
      <c r="G16" s="62"/>
      <c r="H16" s="62"/>
      <c r="I16" s="62"/>
      <c r="J16" s="62"/>
      <c r="K16" s="62"/>
      <c r="L16" s="62"/>
      <c r="M16" s="62"/>
      <c r="N16" s="196"/>
      <c r="O16" s="64"/>
      <c r="P16" s="62"/>
      <c r="Q16" s="62"/>
      <c r="R16" s="62"/>
      <c r="S16" s="62"/>
      <c r="T16" s="62"/>
      <c r="U16" s="62"/>
      <c r="V16" s="212"/>
      <c r="W16" s="212"/>
      <c r="X16" s="151"/>
      <c r="Y16" s="257"/>
      <c r="Z16" s="215"/>
      <c r="AA16" s="215"/>
      <c r="AB16" s="215"/>
      <c r="AC16" s="215"/>
      <c r="AD16" s="215"/>
      <c r="AE16" s="215"/>
      <c r="AF16" s="215"/>
      <c r="AG16" s="215"/>
      <c r="AH16" s="215"/>
      <c r="AI16" s="215"/>
      <c r="AJ16" s="158"/>
      <c r="AK16" s="64"/>
      <c r="AL16" s="65"/>
      <c r="AM16" s="66"/>
      <c r="AN16" s="66"/>
      <c r="AO16" s="66"/>
      <c r="AP16" s="66"/>
      <c r="AQ16" s="66"/>
      <c r="AR16" s="229"/>
      <c r="AS16" s="229"/>
      <c r="AT16" s="229"/>
      <c r="AU16" s="291"/>
      <c r="AV16" s="225"/>
      <c r="AW16" s="225"/>
      <c r="AX16" s="129"/>
      <c r="AY16" s="225"/>
      <c r="AZ16" s="225"/>
      <c r="BA16" s="225"/>
      <c r="BB16" s="225"/>
      <c r="BC16" s="225"/>
      <c r="BD16" s="225"/>
      <c r="BE16" s="225"/>
      <c r="BF16" s="129"/>
    </row>
    <row r="17" spans="1:58" x14ac:dyDescent="0.25">
      <c r="A17" s="4"/>
      <c r="B17" s="36" t="s">
        <v>41</v>
      </c>
      <c r="C17" s="67"/>
      <c r="D17" s="68"/>
      <c r="E17" s="68"/>
      <c r="F17" s="68"/>
      <c r="G17" s="68"/>
      <c r="H17" s="68"/>
      <c r="I17" s="68"/>
      <c r="J17" s="68"/>
      <c r="K17" s="68"/>
      <c r="L17" s="68"/>
      <c r="M17" s="68"/>
      <c r="N17" s="152"/>
      <c r="O17" s="70">
        <v>4423</v>
      </c>
      <c r="P17" s="68">
        <v>4532</v>
      </c>
      <c r="Q17" s="68">
        <v>4425</v>
      </c>
      <c r="R17" s="68">
        <v>4217</v>
      </c>
      <c r="S17" s="68">
        <v>4025</v>
      </c>
      <c r="T17" s="68">
        <v>3899</v>
      </c>
      <c r="U17" s="68">
        <v>3786</v>
      </c>
      <c r="V17" s="213">
        <v>3475</v>
      </c>
      <c r="W17" s="213">
        <v>3266</v>
      </c>
      <c r="X17" s="152">
        <v>3362</v>
      </c>
      <c r="Y17" s="258">
        <v>3540</v>
      </c>
      <c r="Z17" s="204">
        <v>4089</v>
      </c>
      <c r="AA17" s="204">
        <v>3968</v>
      </c>
      <c r="AB17" s="204">
        <v>4308</v>
      </c>
      <c r="AC17" s="204"/>
      <c r="AD17" s="204"/>
      <c r="AE17" s="204"/>
      <c r="AF17" s="204"/>
      <c r="AG17" s="204"/>
      <c r="AH17" s="204"/>
      <c r="AI17" s="204"/>
      <c r="AJ17" s="153"/>
      <c r="AK17" s="70" t="str">
        <f t="shared" ref="AK17:AT21" si="18">IF(C17=0,"0",C17-O17)</f>
        <v>0</v>
      </c>
      <c r="AL17" s="70" t="str">
        <f t="shared" si="18"/>
        <v>0</v>
      </c>
      <c r="AM17" s="70" t="str">
        <f t="shared" si="18"/>
        <v>0</v>
      </c>
      <c r="AN17" s="70" t="str">
        <f t="shared" si="18"/>
        <v>0</v>
      </c>
      <c r="AO17" s="68" t="str">
        <f t="shared" si="18"/>
        <v>0</v>
      </c>
      <c r="AP17" s="70" t="str">
        <f t="shared" si="18"/>
        <v>0</v>
      </c>
      <c r="AQ17" s="70" t="str">
        <f t="shared" si="18"/>
        <v>0</v>
      </c>
      <c r="AR17" s="204" t="str">
        <f t="shared" si="18"/>
        <v>0</v>
      </c>
      <c r="AS17" s="204" t="str">
        <f t="shared" si="18"/>
        <v>0</v>
      </c>
      <c r="AT17" s="204" t="str">
        <f t="shared" si="18"/>
        <v>0</v>
      </c>
      <c r="AU17" s="289" t="str">
        <f t="shared" ref="AU17:AU21" si="19">IF(M17=0,"0",M17-Y17)</f>
        <v>0</v>
      </c>
      <c r="AV17" s="224" t="str">
        <f t="shared" ref="AV17:AW21" si="20">IF(N17=0,"0",N17-Z17)</f>
        <v>0</v>
      </c>
      <c r="AW17" s="224">
        <f t="shared" si="20"/>
        <v>455</v>
      </c>
      <c r="AX17" s="308">
        <f t="shared" ref="AX17:AX21" si="21">IF(P17=0,"0",P17-AB17)</f>
        <v>224</v>
      </c>
      <c r="AY17" s="224">
        <f t="shared" ref="AY17:AY21" si="22">IF(Q17=0,"0",Q17-AC17)</f>
        <v>4425</v>
      </c>
      <c r="AZ17" s="224">
        <f t="shared" ref="AZ17:AZ21" si="23">IF(R17=0,"0",R17-AD17)</f>
        <v>4217</v>
      </c>
      <c r="BA17" s="224">
        <f t="shared" ref="BA17:BA21" si="24">IF(S17=0,"0",S17-AE17)</f>
        <v>4025</v>
      </c>
      <c r="BB17" s="224">
        <f t="shared" ref="BB17:BB21" si="25">IF(T17=0,"0",T17-AF17)</f>
        <v>3899</v>
      </c>
      <c r="BC17" s="224">
        <f t="shared" ref="BC17:BC21" si="26">IF(U17=0,"0",U17-AG17)</f>
        <v>3786</v>
      </c>
      <c r="BD17" s="224">
        <f t="shared" ref="BD17:BD21" si="27">IF(V17=0,"0",V17-AH17)</f>
        <v>3475</v>
      </c>
      <c r="BE17" s="224">
        <f t="shared" ref="BE17:BE21" si="28">IF(W17=0,"0",W17-AI17)</f>
        <v>3266</v>
      </c>
      <c r="BF17" s="308">
        <f t="shared" ref="BF17:BF21" si="29">IF(X17=0,"0",X17-AJ17)</f>
        <v>3362</v>
      </c>
    </row>
    <row r="18" spans="1:58" x14ac:dyDescent="0.25">
      <c r="A18" s="4"/>
      <c r="B18" s="36" t="s">
        <v>42</v>
      </c>
      <c r="C18" s="67"/>
      <c r="D18" s="68"/>
      <c r="E18" s="68"/>
      <c r="F18" s="68"/>
      <c r="G18" s="68"/>
      <c r="H18" s="68"/>
      <c r="I18" s="68"/>
      <c r="J18" s="68"/>
      <c r="K18" s="68"/>
      <c r="L18" s="68"/>
      <c r="M18" s="68"/>
      <c r="N18" s="152"/>
      <c r="O18" s="70">
        <v>2314</v>
      </c>
      <c r="P18" s="68">
        <v>2336</v>
      </c>
      <c r="Q18" s="68">
        <v>2295</v>
      </c>
      <c r="R18" s="68">
        <v>1993</v>
      </c>
      <c r="S18" s="68">
        <v>1658</v>
      </c>
      <c r="T18" s="68">
        <v>1788</v>
      </c>
      <c r="U18" s="68">
        <v>1873</v>
      </c>
      <c r="V18" s="213">
        <v>2020</v>
      </c>
      <c r="W18" s="213">
        <v>1997</v>
      </c>
      <c r="X18" s="152">
        <v>2054</v>
      </c>
      <c r="Y18" s="258">
        <v>2167</v>
      </c>
      <c r="Z18" s="204">
        <v>2364</v>
      </c>
      <c r="AA18" s="204">
        <v>2399</v>
      </c>
      <c r="AB18" s="204">
        <v>2537</v>
      </c>
      <c r="AC18" s="204"/>
      <c r="AD18" s="204"/>
      <c r="AE18" s="204"/>
      <c r="AF18" s="204"/>
      <c r="AG18" s="204"/>
      <c r="AH18" s="204"/>
      <c r="AI18" s="204"/>
      <c r="AJ18" s="153"/>
      <c r="AK18" s="70" t="str">
        <f t="shared" si="18"/>
        <v>0</v>
      </c>
      <c r="AL18" s="70" t="str">
        <f t="shared" si="18"/>
        <v>0</v>
      </c>
      <c r="AM18" s="70" t="str">
        <f t="shared" si="18"/>
        <v>0</v>
      </c>
      <c r="AN18" s="70" t="str">
        <f t="shared" si="18"/>
        <v>0</v>
      </c>
      <c r="AO18" s="68" t="str">
        <f t="shared" si="18"/>
        <v>0</v>
      </c>
      <c r="AP18" s="70" t="str">
        <f t="shared" si="18"/>
        <v>0</v>
      </c>
      <c r="AQ18" s="70" t="str">
        <f t="shared" si="18"/>
        <v>0</v>
      </c>
      <c r="AR18" s="204" t="str">
        <f t="shared" si="18"/>
        <v>0</v>
      </c>
      <c r="AS18" s="204" t="str">
        <f t="shared" si="18"/>
        <v>0</v>
      </c>
      <c r="AT18" s="204" t="str">
        <f t="shared" si="18"/>
        <v>0</v>
      </c>
      <c r="AU18" s="289" t="str">
        <f t="shared" si="19"/>
        <v>0</v>
      </c>
      <c r="AV18" s="224" t="str">
        <f t="shared" si="20"/>
        <v>0</v>
      </c>
      <c r="AW18" s="224">
        <f t="shared" si="20"/>
        <v>-85</v>
      </c>
      <c r="AX18" s="308">
        <f t="shared" si="21"/>
        <v>-201</v>
      </c>
      <c r="AY18" s="224">
        <f t="shared" si="22"/>
        <v>2295</v>
      </c>
      <c r="AZ18" s="224">
        <f t="shared" si="23"/>
        <v>1993</v>
      </c>
      <c r="BA18" s="224">
        <f t="shared" si="24"/>
        <v>1658</v>
      </c>
      <c r="BB18" s="224">
        <f t="shared" si="25"/>
        <v>1788</v>
      </c>
      <c r="BC18" s="224">
        <f t="shared" si="26"/>
        <v>1873</v>
      </c>
      <c r="BD18" s="224">
        <f t="shared" si="27"/>
        <v>2020</v>
      </c>
      <c r="BE18" s="224">
        <f t="shared" si="28"/>
        <v>1997</v>
      </c>
      <c r="BF18" s="308">
        <f t="shared" si="29"/>
        <v>2054</v>
      </c>
    </row>
    <row r="19" spans="1:58" x14ac:dyDescent="0.25">
      <c r="A19" s="4"/>
      <c r="B19" s="36" t="s">
        <v>43</v>
      </c>
      <c r="C19" s="67"/>
      <c r="D19" s="68"/>
      <c r="E19" s="68"/>
      <c r="F19" s="68"/>
      <c r="G19" s="68"/>
      <c r="H19" s="68"/>
      <c r="I19" s="68"/>
      <c r="J19" s="68"/>
      <c r="K19" s="68"/>
      <c r="L19" s="68"/>
      <c r="M19" s="68"/>
      <c r="N19" s="152"/>
      <c r="O19" s="70">
        <v>282</v>
      </c>
      <c r="P19" s="68">
        <v>382</v>
      </c>
      <c r="Q19" s="68">
        <v>325</v>
      </c>
      <c r="R19" s="68">
        <v>280</v>
      </c>
      <c r="S19" s="68">
        <v>270</v>
      </c>
      <c r="T19" s="68">
        <v>263</v>
      </c>
      <c r="U19" s="68">
        <v>251</v>
      </c>
      <c r="V19" s="213">
        <v>222</v>
      </c>
      <c r="W19" s="213">
        <v>241</v>
      </c>
      <c r="X19" s="152">
        <v>238</v>
      </c>
      <c r="Y19" s="258">
        <v>232</v>
      </c>
      <c r="Z19" s="204">
        <v>253</v>
      </c>
      <c r="AA19" s="204">
        <v>227</v>
      </c>
      <c r="AB19" s="204">
        <v>267</v>
      </c>
      <c r="AC19" s="204"/>
      <c r="AD19" s="204"/>
      <c r="AE19" s="204"/>
      <c r="AF19" s="204"/>
      <c r="AG19" s="204"/>
      <c r="AH19" s="204"/>
      <c r="AI19" s="204"/>
      <c r="AJ19" s="153"/>
      <c r="AK19" s="70" t="str">
        <f t="shared" si="18"/>
        <v>0</v>
      </c>
      <c r="AL19" s="70" t="str">
        <f t="shared" si="18"/>
        <v>0</v>
      </c>
      <c r="AM19" s="70" t="str">
        <f t="shared" si="18"/>
        <v>0</v>
      </c>
      <c r="AN19" s="70" t="str">
        <f t="shared" si="18"/>
        <v>0</v>
      </c>
      <c r="AO19" s="68" t="str">
        <f t="shared" si="18"/>
        <v>0</v>
      </c>
      <c r="AP19" s="70" t="str">
        <f t="shared" si="18"/>
        <v>0</v>
      </c>
      <c r="AQ19" s="70" t="str">
        <f t="shared" si="18"/>
        <v>0</v>
      </c>
      <c r="AR19" s="204" t="str">
        <f t="shared" si="18"/>
        <v>0</v>
      </c>
      <c r="AS19" s="204" t="str">
        <f t="shared" si="18"/>
        <v>0</v>
      </c>
      <c r="AT19" s="204" t="str">
        <f t="shared" si="18"/>
        <v>0</v>
      </c>
      <c r="AU19" s="289" t="str">
        <f t="shared" si="19"/>
        <v>0</v>
      </c>
      <c r="AV19" s="224" t="str">
        <f t="shared" si="20"/>
        <v>0</v>
      </c>
      <c r="AW19" s="224">
        <f t="shared" si="20"/>
        <v>55</v>
      </c>
      <c r="AX19" s="308">
        <f t="shared" si="21"/>
        <v>115</v>
      </c>
      <c r="AY19" s="224">
        <f t="shared" si="22"/>
        <v>325</v>
      </c>
      <c r="AZ19" s="224">
        <f t="shared" si="23"/>
        <v>280</v>
      </c>
      <c r="BA19" s="224">
        <f t="shared" si="24"/>
        <v>270</v>
      </c>
      <c r="BB19" s="224">
        <f t="shared" si="25"/>
        <v>263</v>
      </c>
      <c r="BC19" s="224">
        <f t="shared" si="26"/>
        <v>251</v>
      </c>
      <c r="BD19" s="224">
        <f t="shared" si="27"/>
        <v>222</v>
      </c>
      <c r="BE19" s="224">
        <f t="shared" si="28"/>
        <v>241</v>
      </c>
      <c r="BF19" s="308">
        <f t="shared" si="29"/>
        <v>238</v>
      </c>
    </row>
    <row r="20" spans="1:58" x14ac:dyDescent="0.25">
      <c r="A20" s="4"/>
      <c r="B20" s="36" t="s">
        <v>44</v>
      </c>
      <c r="C20" s="67"/>
      <c r="D20" s="68"/>
      <c r="E20" s="68"/>
      <c r="F20" s="68"/>
      <c r="G20" s="68"/>
      <c r="H20" s="68"/>
      <c r="I20" s="68"/>
      <c r="J20" s="68"/>
      <c r="K20" s="68"/>
      <c r="L20" s="68"/>
      <c r="M20" s="68"/>
      <c r="N20" s="152"/>
      <c r="O20" s="70">
        <v>47</v>
      </c>
      <c r="P20" s="68">
        <v>65</v>
      </c>
      <c r="Q20" s="68">
        <v>52</v>
      </c>
      <c r="R20" s="68">
        <v>52</v>
      </c>
      <c r="S20" s="68">
        <v>42</v>
      </c>
      <c r="T20" s="68">
        <v>45</v>
      </c>
      <c r="U20" s="68">
        <v>40</v>
      </c>
      <c r="V20" s="213">
        <v>30</v>
      </c>
      <c r="W20" s="213">
        <v>35</v>
      </c>
      <c r="X20" s="152">
        <v>34</v>
      </c>
      <c r="Y20" s="258">
        <v>33</v>
      </c>
      <c r="Z20" s="204">
        <v>37</v>
      </c>
      <c r="AA20" s="204">
        <v>29</v>
      </c>
      <c r="AB20" s="204">
        <v>40</v>
      </c>
      <c r="AC20" s="204"/>
      <c r="AD20" s="204"/>
      <c r="AE20" s="204"/>
      <c r="AF20" s="204"/>
      <c r="AG20" s="204"/>
      <c r="AH20" s="204"/>
      <c r="AI20" s="204"/>
      <c r="AJ20" s="153"/>
      <c r="AK20" s="70" t="str">
        <f t="shared" si="18"/>
        <v>0</v>
      </c>
      <c r="AL20" s="70" t="str">
        <f t="shared" si="18"/>
        <v>0</v>
      </c>
      <c r="AM20" s="70" t="str">
        <f t="shared" si="18"/>
        <v>0</v>
      </c>
      <c r="AN20" s="70" t="str">
        <f t="shared" si="18"/>
        <v>0</v>
      </c>
      <c r="AO20" s="68" t="str">
        <f t="shared" si="18"/>
        <v>0</v>
      </c>
      <c r="AP20" s="70" t="str">
        <f t="shared" si="18"/>
        <v>0</v>
      </c>
      <c r="AQ20" s="70" t="str">
        <f t="shared" si="18"/>
        <v>0</v>
      </c>
      <c r="AR20" s="204" t="str">
        <f t="shared" si="18"/>
        <v>0</v>
      </c>
      <c r="AS20" s="204" t="str">
        <f t="shared" si="18"/>
        <v>0</v>
      </c>
      <c r="AT20" s="204" t="str">
        <f t="shared" si="18"/>
        <v>0</v>
      </c>
      <c r="AU20" s="289" t="str">
        <f t="shared" si="19"/>
        <v>0</v>
      </c>
      <c r="AV20" s="224" t="str">
        <f t="shared" si="20"/>
        <v>0</v>
      </c>
      <c r="AW20" s="224">
        <f t="shared" si="20"/>
        <v>18</v>
      </c>
      <c r="AX20" s="308">
        <f t="shared" si="21"/>
        <v>25</v>
      </c>
      <c r="AY20" s="224">
        <f t="shared" si="22"/>
        <v>52</v>
      </c>
      <c r="AZ20" s="224">
        <f t="shared" si="23"/>
        <v>52</v>
      </c>
      <c r="BA20" s="224">
        <f t="shared" si="24"/>
        <v>42</v>
      </c>
      <c r="BB20" s="224">
        <f t="shared" si="25"/>
        <v>45</v>
      </c>
      <c r="BC20" s="224">
        <f t="shared" si="26"/>
        <v>40</v>
      </c>
      <c r="BD20" s="224">
        <f t="shared" si="27"/>
        <v>30</v>
      </c>
      <c r="BE20" s="224">
        <f t="shared" si="28"/>
        <v>35</v>
      </c>
      <c r="BF20" s="308">
        <f t="shared" si="29"/>
        <v>34</v>
      </c>
    </row>
    <row r="21" spans="1:58" x14ac:dyDescent="0.25">
      <c r="A21" s="4"/>
      <c r="B21" s="36" t="s">
        <v>45</v>
      </c>
      <c r="C21" s="67"/>
      <c r="D21" s="68"/>
      <c r="E21" s="68"/>
      <c r="F21" s="68"/>
      <c r="G21" s="68"/>
      <c r="H21" s="68"/>
      <c r="I21" s="68"/>
      <c r="J21" s="68"/>
      <c r="K21" s="68"/>
      <c r="L21" s="68"/>
      <c r="M21" s="68"/>
      <c r="N21" s="152"/>
      <c r="O21" s="70">
        <v>9</v>
      </c>
      <c r="P21" s="68">
        <v>9</v>
      </c>
      <c r="Q21" s="68">
        <v>4</v>
      </c>
      <c r="R21" s="68">
        <v>5</v>
      </c>
      <c r="S21" s="68">
        <v>4</v>
      </c>
      <c r="T21" s="68">
        <v>3</v>
      </c>
      <c r="U21" s="68">
        <v>3</v>
      </c>
      <c r="V21" s="213">
        <v>4</v>
      </c>
      <c r="W21" s="213">
        <v>5</v>
      </c>
      <c r="X21" s="152">
        <v>4</v>
      </c>
      <c r="Y21" s="258">
        <v>5</v>
      </c>
      <c r="Z21" s="204">
        <v>5</v>
      </c>
      <c r="AA21" s="204">
        <v>5</v>
      </c>
      <c r="AB21" s="204">
        <v>7</v>
      </c>
      <c r="AC21" s="204"/>
      <c r="AD21" s="204"/>
      <c r="AE21" s="204"/>
      <c r="AF21" s="204"/>
      <c r="AG21" s="204"/>
      <c r="AH21" s="204"/>
      <c r="AI21" s="204"/>
      <c r="AJ21" s="153"/>
      <c r="AK21" s="70" t="str">
        <f t="shared" si="18"/>
        <v>0</v>
      </c>
      <c r="AL21" s="70" t="str">
        <f t="shared" si="18"/>
        <v>0</v>
      </c>
      <c r="AM21" s="70" t="str">
        <f t="shared" si="18"/>
        <v>0</v>
      </c>
      <c r="AN21" s="70" t="str">
        <f t="shared" si="18"/>
        <v>0</v>
      </c>
      <c r="AO21" s="68" t="str">
        <f t="shared" si="18"/>
        <v>0</v>
      </c>
      <c r="AP21" s="70" t="str">
        <f t="shared" si="18"/>
        <v>0</v>
      </c>
      <c r="AQ21" s="70" t="str">
        <f t="shared" si="18"/>
        <v>0</v>
      </c>
      <c r="AR21" s="204" t="str">
        <f t="shared" si="18"/>
        <v>0</v>
      </c>
      <c r="AS21" s="204" t="str">
        <f t="shared" si="18"/>
        <v>0</v>
      </c>
      <c r="AT21" s="204" t="str">
        <f t="shared" si="18"/>
        <v>0</v>
      </c>
      <c r="AU21" s="289" t="str">
        <f t="shared" si="19"/>
        <v>0</v>
      </c>
      <c r="AV21" s="224" t="str">
        <f t="shared" si="20"/>
        <v>0</v>
      </c>
      <c r="AW21" s="224">
        <f t="shared" si="20"/>
        <v>4</v>
      </c>
      <c r="AX21" s="308">
        <f t="shared" si="21"/>
        <v>2</v>
      </c>
      <c r="AY21" s="224">
        <f t="shared" si="22"/>
        <v>4</v>
      </c>
      <c r="AZ21" s="224">
        <f t="shared" si="23"/>
        <v>5</v>
      </c>
      <c r="BA21" s="224">
        <f t="shared" si="24"/>
        <v>4</v>
      </c>
      <c r="BB21" s="224">
        <f t="shared" si="25"/>
        <v>3</v>
      </c>
      <c r="BC21" s="224">
        <f t="shared" si="26"/>
        <v>3</v>
      </c>
      <c r="BD21" s="224">
        <f t="shared" si="27"/>
        <v>4</v>
      </c>
      <c r="BE21" s="224">
        <f t="shared" si="28"/>
        <v>5</v>
      </c>
      <c r="BF21" s="308">
        <f t="shared" si="29"/>
        <v>4</v>
      </c>
    </row>
    <row r="22" spans="1:58" x14ac:dyDescent="0.25">
      <c r="B22" s="36" t="s">
        <v>46</v>
      </c>
      <c r="C22" s="119">
        <v>6864</v>
      </c>
      <c r="D22" s="70">
        <v>7141</v>
      </c>
      <c r="E22" s="70">
        <v>7050</v>
      </c>
      <c r="F22" s="70">
        <v>6928</v>
      </c>
      <c r="G22" s="70">
        <v>6391</v>
      </c>
      <c r="H22" s="70">
        <v>6284</v>
      </c>
      <c r="I22" s="70">
        <v>5947</v>
      </c>
      <c r="J22" s="70">
        <v>5348</v>
      </c>
      <c r="K22" s="70">
        <v>5655</v>
      </c>
      <c r="L22" s="70">
        <v>5585</v>
      </c>
      <c r="M22" s="70">
        <v>6036</v>
      </c>
      <c r="N22" s="152">
        <v>6698</v>
      </c>
      <c r="O22" s="70">
        <f t="shared" ref="O22:V22" si="30">SUM(O17:O21)</f>
        <v>7075</v>
      </c>
      <c r="P22" s="70">
        <f t="shared" si="30"/>
        <v>7324</v>
      </c>
      <c r="Q22" s="70">
        <f t="shared" si="30"/>
        <v>7101</v>
      </c>
      <c r="R22" s="70">
        <f t="shared" si="30"/>
        <v>6547</v>
      </c>
      <c r="S22" s="70">
        <f t="shared" si="30"/>
        <v>5999</v>
      </c>
      <c r="T22" s="70">
        <f t="shared" si="30"/>
        <v>5998</v>
      </c>
      <c r="U22" s="70">
        <f t="shared" si="30"/>
        <v>5953</v>
      </c>
      <c r="V22" s="204">
        <f t="shared" si="30"/>
        <v>5751</v>
      </c>
      <c r="W22" s="204">
        <v>5544</v>
      </c>
      <c r="X22" s="152">
        <v>5692</v>
      </c>
      <c r="Y22" s="258">
        <v>5977</v>
      </c>
      <c r="Z22" s="204">
        <v>6748</v>
      </c>
      <c r="AA22" s="204">
        <v>6628</v>
      </c>
      <c r="AB22" s="204">
        <v>7159</v>
      </c>
      <c r="AC22" s="204"/>
      <c r="AD22" s="204"/>
      <c r="AE22" s="204"/>
      <c r="AF22" s="204"/>
      <c r="AG22" s="204"/>
      <c r="AH22" s="204"/>
      <c r="AI22" s="204"/>
      <c r="AJ22" s="153"/>
      <c r="AK22" s="70">
        <f t="shared" ref="AK22:AS22" si="31">IF(C22=0,"0",C22-O22)</f>
        <v>-211</v>
      </c>
      <c r="AL22" s="70">
        <f t="shared" si="31"/>
        <v>-183</v>
      </c>
      <c r="AM22" s="70">
        <f t="shared" si="31"/>
        <v>-51</v>
      </c>
      <c r="AN22" s="70">
        <f t="shared" si="31"/>
        <v>381</v>
      </c>
      <c r="AO22" s="68">
        <f t="shared" si="31"/>
        <v>392</v>
      </c>
      <c r="AP22" s="70">
        <f t="shared" si="31"/>
        <v>286</v>
      </c>
      <c r="AQ22" s="70">
        <f t="shared" si="31"/>
        <v>-6</v>
      </c>
      <c r="AR22" s="204">
        <f t="shared" si="31"/>
        <v>-403</v>
      </c>
      <c r="AS22" s="204">
        <f t="shared" si="31"/>
        <v>111</v>
      </c>
      <c r="AT22" s="204">
        <f>IF(X22=0,"0",L22-X22)</f>
        <v>-107</v>
      </c>
      <c r="AU22" s="289">
        <f t="shared" ref="AU22:AV22" si="32">IF(Y22=0,"0",M22-Y22)</f>
        <v>59</v>
      </c>
      <c r="AV22" s="224">
        <f t="shared" si="32"/>
        <v>-50</v>
      </c>
      <c r="AW22" s="224">
        <f>SUM(AW17:AW21)</f>
        <v>447</v>
      </c>
      <c r="AX22" s="308">
        <f t="shared" ref="AX22:BF22" si="33">SUM(AX17:AX21)</f>
        <v>165</v>
      </c>
      <c r="AY22" s="224">
        <f t="shared" si="33"/>
        <v>7101</v>
      </c>
      <c r="AZ22" s="224">
        <f t="shared" si="33"/>
        <v>6547</v>
      </c>
      <c r="BA22" s="224">
        <f t="shared" si="33"/>
        <v>5999</v>
      </c>
      <c r="BB22" s="224">
        <f t="shared" si="33"/>
        <v>5998</v>
      </c>
      <c r="BC22" s="224">
        <f t="shared" si="33"/>
        <v>5953</v>
      </c>
      <c r="BD22" s="224">
        <f t="shared" si="33"/>
        <v>5751</v>
      </c>
      <c r="BE22" s="224">
        <f t="shared" si="33"/>
        <v>5544</v>
      </c>
      <c r="BF22" s="308">
        <f t="shared" si="33"/>
        <v>5692</v>
      </c>
    </row>
    <row r="23" spans="1:58" x14ac:dyDescent="0.25">
      <c r="A23" s="4">
        <f>+A16+1</f>
        <v>3</v>
      </c>
      <c r="B23" s="43" t="s">
        <v>21</v>
      </c>
      <c r="C23" s="67"/>
      <c r="D23" s="68"/>
      <c r="E23" s="68"/>
      <c r="F23" s="68"/>
      <c r="G23" s="68"/>
      <c r="H23" s="68"/>
      <c r="I23" s="68"/>
      <c r="J23" s="68"/>
      <c r="K23" s="68"/>
      <c r="L23" s="68"/>
      <c r="M23" s="68"/>
      <c r="N23" s="152"/>
      <c r="O23" s="70"/>
      <c r="P23" s="68"/>
      <c r="Q23" s="68"/>
      <c r="R23" s="68"/>
      <c r="S23" s="68"/>
      <c r="T23" s="68"/>
      <c r="U23" s="68"/>
      <c r="V23" s="213"/>
      <c r="W23" s="213"/>
      <c r="X23" s="152"/>
      <c r="Y23" s="258"/>
      <c r="Z23" s="213"/>
      <c r="AA23" s="213"/>
      <c r="AB23" s="213"/>
      <c r="AC23" s="213"/>
      <c r="AD23" s="213"/>
      <c r="AE23" s="213"/>
      <c r="AF23" s="213"/>
      <c r="AG23" s="213"/>
      <c r="AH23" s="213"/>
      <c r="AI23" s="213"/>
      <c r="AJ23" s="152"/>
      <c r="AK23" s="241"/>
      <c r="AL23" s="71"/>
      <c r="AM23" s="72"/>
      <c r="AN23" s="72"/>
      <c r="AO23" s="72"/>
      <c r="AP23" s="72"/>
      <c r="AQ23" s="72"/>
      <c r="AR23" s="239"/>
      <c r="AS23" s="239"/>
      <c r="AT23" s="239"/>
      <c r="AU23" s="296"/>
      <c r="AV23" s="193"/>
      <c r="AW23" s="193"/>
      <c r="AX23" s="126"/>
      <c r="AY23" s="193"/>
      <c r="AZ23" s="193"/>
      <c r="BA23" s="193"/>
      <c r="BB23" s="193"/>
      <c r="BC23" s="193"/>
      <c r="BD23" s="193"/>
      <c r="BE23" s="193"/>
      <c r="BF23" s="126"/>
    </row>
    <row r="24" spans="1:58" x14ac:dyDescent="0.25">
      <c r="B24" s="36" t="s">
        <v>41</v>
      </c>
      <c r="C24" s="67"/>
      <c r="D24" s="68"/>
      <c r="E24" s="68"/>
      <c r="F24" s="68"/>
      <c r="G24" s="68"/>
      <c r="H24" s="68"/>
      <c r="I24" s="68"/>
      <c r="J24" s="68"/>
      <c r="K24" s="68"/>
      <c r="L24" s="68"/>
      <c r="M24" s="68"/>
      <c r="N24" s="152"/>
      <c r="O24" s="70">
        <v>2042</v>
      </c>
      <c r="P24" s="68">
        <v>1670</v>
      </c>
      <c r="Q24" s="68">
        <v>1311</v>
      </c>
      <c r="R24" s="68">
        <v>1112</v>
      </c>
      <c r="S24" s="68">
        <v>1091</v>
      </c>
      <c r="T24" s="68">
        <v>1144</v>
      </c>
      <c r="U24" s="68">
        <v>1119</v>
      </c>
      <c r="V24" s="213">
        <v>1001</v>
      </c>
      <c r="W24" s="213">
        <v>945</v>
      </c>
      <c r="X24" s="152">
        <v>1036</v>
      </c>
      <c r="Y24" s="258">
        <v>1333</v>
      </c>
      <c r="Z24" s="204">
        <v>1786</v>
      </c>
      <c r="AA24" s="204">
        <v>1494</v>
      </c>
      <c r="AB24" s="204">
        <v>1435</v>
      </c>
      <c r="AC24" s="204"/>
      <c r="AD24" s="204"/>
      <c r="AE24" s="204"/>
      <c r="AF24" s="204"/>
      <c r="AG24" s="204"/>
      <c r="AH24" s="204"/>
      <c r="AI24" s="204"/>
      <c r="AJ24" s="153"/>
      <c r="AK24" s="70" t="str">
        <f t="shared" ref="AK24:AT28" si="34">IF(C24=0,"0",C24-O24)</f>
        <v>0</v>
      </c>
      <c r="AL24" s="70" t="str">
        <f t="shared" si="34"/>
        <v>0</v>
      </c>
      <c r="AM24" s="70" t="str">
        <f t="shared" si="34"/>
        <v>0</v>
      </c>
      <c r="AN24" s="70" t="str">
        <f t="shared" si="34"/>
        <v>0</v>
      </c>
      <c r="AO24" s="68" t="str">
        <f t="shared" si="34"/>
        <v>0</v>
      </c>
      <c r="AP24" s="70" t="str">
        <f t="shared" si="34"/>
        <v>0</v>
      </c>
      <c r="AQ24" s="70" t="str">
        <f t="shared" si="34"/>
        <v>0</v>
      </c>
      <c r="AR24" s="204" t="str">
        <f t="shared" si="34"/>
        <v>0</v>
      </c>
      <c r="AS24" s="204" t="str">
        <f t="shared" si="34"/>
        <v>0</v>
      </c>
      <c r="AT24" s="204" t="str">
        <f t="shared" si="34"/>
        <v>0</v>
      </c>
      <c r="AU24" s="289" t="str">
        <f t="shared" ref="AU24:AU28" si="35">IF(M24=0,"0",M24-Y24)</f>
        <v>0</v>
      </c>
      <c r="AV24" s="224" t="str">
        <f t="shared" ref="AV24:AW28" si="36">IF(N24=0,"0",N24-Z24)</f>
        <v>0</v>
      </c>
      <c r="AW24" s="224">
        <f t="shared" si="36"/>
        <v>548</v>
      </c>
      <c r="AX24" s="308">
        <f t="shared" ref="AX24:AX28" si="37">IF(P24=0,"0",P24-AB24)</f>
        <v>235</v>
      </c>
      <c r="AY24" s="224">
        <f t="shared" ref="AY24:AY28" si="38">IF(Q24=0,"0",Q24-AC24)</f>
        <v>1311</v>
      </c>
      <c r="AZ24" s="224">
        <f t="shared" ref="AZ24:AZ28" si="39">IF(R24=0,"0",R24-AD24)</f>
        <v>1112</v>
      </c>
      <c r="BA24" s="224">
        <f t="shared" ref="BA24:BA28" si="40">IF(S24=0,"0",S24-AE24)</f>
        <v>1091</v>
      </c>
      <c r="BB24" s="224">
        <f t="shared" ref="BB24:BB28" si="41">IF(T24=0,"0",T24-AF24)</f>
        <v>1144</v>
      </c>
      <c r="BC24" s="224">
        <f t="shared" ref="BC24:BC28" si="42">IF(U24=0,"0",U24-AG24)</f>
        <v>1119</v>
      </c>
      <c r="BD24" s="224">
        <f t="shared" ref="BD24:BD28" si="43">IF(V24=0,"0",V24-AH24)</f>
        <v>1001</v>
      </c>
      <c r="BE24" s="224">
        <f t="shared" ref="BE24:BE28" si="44">IF(W24=0,"0",W24-AI24)</f>
        <v>945</v>
      </c>
      <c r="BF24" s="308">
        <f t="shared" ref="BF24:BF28" si="45">IF(X24=0,"0",X24-AJ24)</f>
        <v>1036</v>
      </c>
    </row>
    <row r="25" spans="1:58" x14ac:dyDescent="0.25">
      <c r="B25" s="36" t="s">
        <v>42</v>
      </c>
      <c r="C25" s="67"/>
      <c r="D25" s="68"/>
      <c r="E25" s="68"/>
      <c r="F25" s="68"/>
      <c r="G25" s="68"/>
      <c r="H25" s="68"/>
      <c r="I25" s="68"/>
      <c r="J25" s="68"/>
      <c r="K25" s="68"/>
      <c r="L25" s="68"/>
      <c r="M25" s="68"/>
      <c r="N25" s="152"/>
      <c r="O25" s="70">
        <v>358</v>
      </c>
      <c r="P25" s="68">
        <v>287</v>
      </c>
      <c r="Q25" s="68">
        <v>195</v>
      </c>
      <c r="R25" s="68">
        <v>187</v>
      </c>
      <c r="S25" s="68">
        <v>147</v>
      </c>
      <c r="T25" s="68">
        <v>199</v>
      </c>
      <c r="U25" s="68">
        <v>296</v>
      </c>
      <c r="V25" s="213">
        <v>251</v>
      </c>
      <c r="W25" s="213">
        <v>202</v>
      </c>
      <c r="X25" s="152">
        <v>276</v>
      </c>
      <c r="Y25" s="258">
        <v>365</v>
      </c>
      <c r="Z25" s="204">
        <v>451</v>
      </c>
      <c r="AA25" s="204">
        <v>392</v>
      </c>
      <c r="AB25" s="204">
        <v>396</v>
      </c>
      <c r="AC25" s="204"/>
      <c r="AD25" s="204"/>
      <c r="AE25" s="204"/>
      <c r="AF25" s="204"/>
      <c r="AG25" s="204"/>
      <c r="AH25" s="204"/>
      <c r="AI25" s="204"/>
      <c r="AJ25" s="153"/>
      <c r="AK25" s="70" t="str">
        <f t="shared" si="34"/>
        <v>0</v>
      </c>
      <c r="AL25" s="70" t="str">
        <f t="shared" si="34"/>
        <v>0</v>
      </c>
      <c r="AM25" s="70" t="str">
        <f t="shared" si="34"/>
        <v>0</v>
      </c>
      <c r="AN25" s="70" t="str">
        <f t="shared" si="34"/>
        <v>0</v>
      </c>
      <c r="AO25" s="68" t="str">
        <f t="shared" si="34"/>
        <v>0</v>
      </c>
      <c r="AP25" s="70" t="str">
        <f t="shared" si="34"/>
        <v>0</v>
      </c>
      <c r="AQ25" s="70" t="str">
        <f t="shared" si="34"/>
        <v>0</v>
      </c>
      <c r="AR25" s="204" t="str">
        <f t="shared" si="34"/>
        <v>0</v>
      </c>
      <c r="AS25" s="204" t="str">
        <f t="shared" si="34"/>
        <v>0</v>
      </c>
      <c r="AT25" s="204" t="str">
        <f t="shared" si="34"/>
        <v>0</v>
      </c>
      <c r="AU25" s="289" t="str">
        <f t="shared" si="35"/>
        <v>0</v>
      </c>
      <c r="AV25" s="224" t="str">
        <f t="shared" si="36"/>
        <v>0</v>
      </c>
      <c r="AW25" s="224">
        <f t="shared" si="36"/>
        <v>-34</v>
      </c>
      <c r="AX25" s="308">
        <f t="shared" si="37"/>
        <v>-109</v>
      </c>
      <c r="AY25" s="224">
        <f t="shared" si="38"/>
        <v>195</v>
      </c>
      <c r="AZ25" s="224">
        <f t="shared" si="39"/>
        <v>187</v>
      </c>
      <c r="BA25" s="224">
        <f t="shared" si="40"/>
        <v>147</v>
      </c>
      <c r="BB25" s="224">
        <f t="shared" si="41"/>
        <v>199</v>
      </c>
      <c r="BC25" s="224">
        <f t="shared" si="42"/>
        <v>296</v>
      </c>
      <c r="BD25" s="224">
        <f t="shared" si="43"/>
        <v>251</v>
      </c>
      <c r="BE25" s="224">
        <f t="shared" si="44"/>
        <v>202</v>
      </c>
      <c r="BF25" s="308">
        <f t="shared" si="45"/>
        <v>276</v>
      </c>
    </row>
    <row r="26" spans="1:58" x14ac:dyDescent="0.25">
      <c r="B26" s="36" t="s">
        <v>43</v>
      </c>
      <c r="C26" s="67"/>
      <c r="D26" s="68"/>
      <c r="E26" s="68"/>
      <c r="F26" s="68"/>
      <c r="G26" s="68"/>
      <c r="H26" s="68"/>
      <c r="I26" s="68"/>
      <c r="J26" s="68"/>
      <c r="K26" s="68"/>
      <c r="L26" s="68"/>
      <c r="M26" s="68"/>
      <c r="N26" s="152"/>
      <c r="O26" s="70">
        <v>182</v>
      </c>
      <c r="P26" s="68">
        <v>202</v>
      </c>
      <c r="Q26" s="68">
        <v>118</v>
      </c>
      <c r="R26" s="68">
        <v>103</v>
      </c>
      <c r="S26" s="68">
        <v>107</v>
      </c>
      <c r="T26" s="68">
        <v>102</v>
      </c>
      <c r="U26" s="68">
        <v>86</v>
      </c>
      <c r="V26" s="213">
        <v>105</v>
      </c>
      <c r="W26" s="213">
        <v>125</v>
      </c>
      <c r="X26" s="152">
        <v>117</v>
      </c>
      <c r="Y26" s="258">
        <v>123</v>
      </c>
      <c r="Z26" s="204">
        <v>150</v>
      </c>
      <c r="AA26" s="204">
        <v>122</v>
      </c>
      <c r="AB26" s="204">
        <v>159</v>
      </c>
      <c r="AC26" s="204"/>
      <c r="AD26" s="204"/>
      <c r="AE26" s="204"/>
      <c r="AF26" s="204"/>
      <c r="AG26" s="204"/>
      <c r="AH26" s="204"/>
      <c r="AI26" s="204"/>
      <c r="AJ26" s="153"/>
      <c r="AK26" s="70" t="str">
        <f t="shared" si="34"/>
        <v>0</v>
      </c>
      <c r="AL26" s="70" t="str">
        <f t="shared" si="34"/>
        <v>0</v>
      </c>
      <c r="AM26" s="70" t="str">
        <f t="shared" si="34"/>
        <v>0</v>
      </c>
      <c r="AN26" s="70" t="str">
        <f t="shared" si="34"/>
        <v>0</v>
      </c>
      <c r="AO26" s="68" t="str">
        <f t="shared" si="34"/>
        <v>0</v>
      </c>
      <c r="AP26" s="70" t="str">
        <f t="shared" si="34"/>
        <v>0</v>
      </c>
      <c r="AQ26" s="70" t="str">
        <f t="shared" si="34"/>
        <v>0</v>
      </c>
      <c r="AR26" s="204" t="str">
        <f t="shared" si="34"/>
        <v>0</v>
      </c>
      <c r="AS26" s="204" t="str">
        <f t="shared" si="34"/>
        <v>0</v>
      </c>
      <c r="AT26" s="204" t="str">
        <f t="shared" si="34"/>
        <v>0</v>
      </c>
      <c r="AU26" s="289" t="str">
        <f t="shared" si="35"/>
        <v>0</v>
      </c>
      <c r="AV26" s="224" t="str">
        <f t="shared" si="36"/>
        <v>0</v>
      </c>
      <c r="AW26" s="224">
        <f t="shared" si="36"/>
        <v>60</v>
      </c>
      <c r="AX26" s="308">
        <f t="shared" si="37"/>
        <v>43</v>
      </c>
      <c r="AY26" s="224">
        <f t="shared" si="38"/>
        <v>118</v>
      </c>
      <c r="AZ26" s="224">
        <f t="shared" si="39"/>
        <v>103</v>
      </c>
      <c r="BA26" s="224">
        <f t="shared" si="40"/>
        <v>107</v>
      </c>
      <c r="BB26" s="224">
        <f t="shared" si="41"/>
        <v>102</v>
      </c>
      <c r="BC26" s="224">
        <f t="shared" si="42"/>
        <v>86</v>
      </c>
      <c r="BD26" s="224">
        <f t="shared" si="43"/>
        <v>105</v>
      </c>
      <c r="BE26" s="224">
        <f t="shared" si="44"/>
        <v>125</v>
      </c>
      <c r="BF26" s="308">
        <f t="shared" si="45"/>
        <v>117</v>
      </c>
    </row>
    <row r="27" spans="1:58" x14ac:dyDescent="0.25">
      <c r="B27" s="36" t="s">
        <v>44</v>
      </c>
      <c r="C27" s="67"/>
      <c r="D27" s="68"/>
      <c r="E27" s="68"/>
      <c r="F27" s="68"/>
      <c r="G27" s="68"/>
      <c r="H27" s="68"/>
      <c r="I27" s="68"/>
      <c r="J27" s="68"/>
      <c r="K27" s="68"/>
      <c r="L27" s="68"/>
      <c r="M27" s="68"/>
      <c r="N27" s="152"/>
      <c r="O27" s="70">
        <v>37</v>
      </c>
      <c r="P27" s="68">
        <v>37</v>
      </c>
      <c r="Q27" s="68">
        <v>28</v>
      </c>
      <c r="R27" s="68">
        <v>27</v>
      </c>
      <c r="S27" s="68">
        <v>26</v>
      </c>
      <c r="T27" s="68">
        <v>22</v>
      </c>
      <c r="U27" s="68">
        <v>27</v>
      </c>
      <c r="V27" s="213">
        <v>27</v>
      </c>
      <c r="W27" s="213">
        <v>31</v>
      </c>
      <c r="X27" s="152">
        <v>28</v>
      </c>
      <c r="Y27" s="258">
        <v>24</v>
      </c>
      <c r="Z27" s="204">
        <v>29</v>
      </c>
      <c r="AA27" s="204">
        <v>19</v>
      </c>
      <c r="AB27" s="204">
        <v>28</v>
      </c>
      <c r="AC27" s="204"/>
      <c r="AD27" s="204"/>
      <c r="AE27" s="204"/>
      <c r="AF27" s="204"/>
      <c r="AG27" s="204"/>
      <c r="AH27" s="204"/>
      <c r="AI27" s="204"/>
      <c r="AJ27" s="153"/>
      <c r="AK27" s="70" t="str">
        <f t="shared" si="34"/>
        <v>0</v>
      </c>
      <c r="AL27" s="70" t="str">
        <f t="shared" si="34"/>
        <v>0</v>
      </c>
      <c r="AM27" s="70" t="str">
        <f t="shared" si="34"/>
        <v>0</v>
      </c>
      <c r="AN27" s="70" t="str">
        <f t="shared" si="34"/>
        <v>0</v>
      </c>
      <c r="AO27" s="68" t="str">
        <f t="shared" si="34"/>
        <v>0</v>
      </c>
      <c r="AP27" s="70" t="str">
        <f t="shared" si="34"/>
        <v>0</v>
      </c>
      <c r="AQ27" s="70" t="str">
        <f t="shared" si="34"/>
        <v>0</v>
      </c>
      <c r="AR27" s="204" t="str">
        <f t="shared" si="34"/>
        <v>0</v>
      </c>
      <c r="AS27" s="204" t="str">
        <f t="shared" si="34"/>
        <v>0</v>
      </c>
      <c r="AT27" s="204" t="str">
        <f t="shared" si="34"/>
        <v>0</v>
      </c>
      <c r="AU27" s="289" t="str">
        <f t="shared" si="35"/>
        <v>0</v>
      </c>
      <c r="AV27" s="224" t="str">
        <f t="shared" si="36"/>
        <v>0</v>
      </c>
      <c r="AW27" s="224">
        <f t="shared" si="36"/>
        <v>18</v>
      </c>
      <c r="AX27" s="308">
        <f t="shared" si="37"/>
        <v>9</v>
      </c>
      <c r="AY27" s="224">
        <f t="shared" si="38"/>
        <v>28</v>
      </c>
      <c r="AZ27" s="224">
        <f t="shared" si="39"/>
        <v>27</v>
      </c>
      <c r="BA27" s="224">
        <f t="shared" si="40"/>
        <v>26</v>
      </c>
      <c r="BB27" s="224">
        <f t="shared" si="41"/>
        <v>22</v>
      </c>
      <c r="BC27" s="224">
        <f t="shared" si="42"/>
        <v>27</v>
      </c>
      <c r="BD27" s="224">
        <f t="shared" si="43"/>
        <v>27</v>
      </c>
      <c r="BE27" s="224">
        <f t="shared" si="44"/>
        <v>31</v>
      </c>
      <c r="BF27" s="308">
        <f t="shared" si="45"/>
        <v>28</v>
      </c>
    </row>
    <row r="28" spans="1:58" x14ac:dyDescent="0.25">
      <c r="B28" s="36" t="s">
        <v>45</v>
      </c>
      <c r="C28" s="67"/>
      <c r="D28" s="68"/>
      <c r="E28" s="68"/>
      <c r="F28" s="68"/>
      <c r="G28" s="68"/>
      <c r="H28" s="68"/>
      <c r="I28" s="68"/>
      <c r="J28" s="68"/>
      <c r="K28" s="68"/>
      <c r="L28" s="68"/>
      <c r="M28" s="68"/>
      <c r="N28" s="152"/>
      <c r="O28" s="70">
        <v>4</v>
      </c>
      <c r="P28" s="68">
        <v>6</v>
      </c>
      <c r="Q28" s="68">
        <v>3</v>
      </c>
      <c r="R28" s="68">
        <v>5</v>
      </c>
      <c r="S28" s="68">
        <v>4</v>
      </c>
      <c r="T28" s="68">
        <v>3</v>
      </c>
      <c r="U28" s="68">
        <v>3</v>
      </c>
      <c r="V28" s="213">
        <v>4</v>
      </c>
      <c r="W28" s="213">
        <v>4</v>
      </c>
      <c r="X28" s="152">
        <v>4</v>
      </c>
      <c r="Y28" s="258">
        <v>5</v>
      </c>
      <c r="Z28" s="204">
        <v>4</v>
      </c>
      <c r="AA28" s="204">
        <v>5</v>
      </c>
      <c r="AB28" s="204">
        <v>6</v>
      </c>
      <c r="AC28" s="204"/>
      <c r="AD28" s="204"/>
      <c r="AE28" s="204"/>
      <c r="AF28" s="204"/>
      <c r="AG28" s="204"/>
      <c r="AH28" s="204"/>
      <c r="AI28" s="204"/>
      <c r="AJ28" s="153"/>
      <c r="AK28" s="70" t="str">
        <f t="shared" si="34"/>
        <v>0</v>
      </c>
      <c r="AL28" s="70" t="str">
        <f t="shared" si="34"/>
        <v>0</v>
      </c>
      <c r="AM28" s="70" t="str">
        <f t="shared" si="34"/>
        <v>0</v>
      </c>
      <c r="AN28" s="70" t="str">
        <f t="shared" si="34"/>
        <v>0</v>
      </c>
      <c r="AO28" s="68" t="str">
        <f t="shared" si="34"/>
        <v>0</v>
      </c>
      <c r="AP28" s="70" t="str">
        <f t="shared" si="34"/>
        <v>0</v>
      </c>
      <c r="AQ28" s="70" t="str">
        <f t="shared" si="34"/>
        <v>0</v>
      </c>
      <c r="AR28" s="204" t="str">
        <f t="shared" si="34"/>
        <v>0</v>
      </c>
      <c r="AS28" s="204" t="str">
        <f t="shared" si="34"/>
        <v>0</v>
      </c>
      <c r="AT28" s="204" t="str">
        <f t="shared" si="34"/>
        <v>0</v>
      </c>
      <c r="AU28" s="289" t="str">
        <f t="shared" si="35"/>
        <v>0</v>
      </c>
      <c r="AV28" s="224" t="str">
        <f t="shared" si="36"/>
        <v>0</v>
      </c>
      <c r="AW28" s="224">
        <f t="shared" si="36"/>
        <v>-1</v>
      </c>
      <c r="AX28" s="308">
        <f t="shared" si="37"/>
        <v>0</v>
      </c>
      <c r="AY28" s="224">
        <f t="shared" si="38"/>
        <v>3</v>
      </c>
      <c r="AZ28" s="224">
        <f t="shared" si="39"/>
        <v>5</v>
      </c>
      <c r="BA28" s="224">
        <f t="shared" si="40"/>
        <v>4</v>
      </c>
      <c r="BB28" s="224">
        <f t="shared" si="41"/>
        <v>3</v>
      </c>
      <c r="BC28" s="224">
        <f t="shared" si="42"/>
        <v>3</v>
      </c>
      <c r="BD28" s="224">
        <f t="shared" si="43"/>
        <v>4</v>
      </c>
      <c r="BE28" s="224">
        <f t="shared" si="44"/>
        <v>4</v>
      </c>
      <c r="BF28" s="308">
        <f t="shared" si="45"/>
        <v>4</v>
      </c>
    </row>
    <row r="29" spans="1:58" x14ac:dyDescent="0.25">
      <c r="B29" s="36" t="s">
        <v>46</v>
      </c>
      <c r="C29" s="119">
        <v>2489</v>
      </c>
      <c r="D29" s="70">
        <v>2511</v>
      </c>
      <c r="E29" s="70">
        <v>2248</v>
      </c>
      <c r="F29" s="70">
        <v>2038</v>
      </c>
      <c r="G29" s="70">
        <v>1671</v>
      </c>
      <c r="H29" s="70">
        <v>1791</v>
      </c>
      <c r="I29" s="70">
        <v>1793</v>
      </c>
      <c r="J29" s="70">
        <v>1592</v>
      </c>
      <c r="K29" s="70">
        <v>1991</v>
      </c>
      <c r="L29" s="70">
        <v>1962</v>
      </c>
      <c r="M29" s="70">
        <v>2445</v>
      </c>
      <c r="N29" s="153">
        <v>2913</v>
      </c>
      <c r="O29" s="70">
        <f t="shared" ref="O29:V29" si="46">SUM(O24:O28)</f>
        <v>2623</v>
      </c>
      <c r="P29" s="70">
        <f t="shared" si="46"/>
        <v>2202</v>
      </c>
      <c r="Q29" s="70">
        <f t="shared" si="46"/>
        <v>1655</v>
      </c>
      <c r="R29" s="70">
        <f t="shared" si="46"/>
        <v>1434</v>
      </c>
      <c r="S29" s="70">
        <f t="shared" si="46"/>
        <v>1375</v>
      </c>
      <c r="T29" s="70">
        <f t="shared" si="46"/>
        <v>1470</v>
      </c>
      <c r="U29" s="70">
        <f t="shared" si="46"/>
        <v>1531</v>
      </c>
      <c r="V29" s="204">
        <f t="shared" si="46"/>
        <v>1388</v>
      </c>
      <c r="W29" s="204">
        <v>1307</v>
      </c>
      <c r="X29" s="153">
        <v>1461</v>
      </c>
      <c r="Y29" s="258">
        <v>1850</v>
      </c>
      <c r="Z29" s="204">
        <v>2420</v>
      </c>
      <c r="AA29" s="204">
        <v>2032</v>
      </c>
      <c r="AB29" s="204">
        <v>2024</v>
      </c>
      <c r="AC29" s="204"/>
      <c r="AD29" s="204"/>
      <c r="AE29" s="204"/>
      <c r="AF29" s="204"/>
      <c r="AG29" s="204"/>
      <c r="AH29" s="204"/>
      <c r="AI29" s="204"/>
      <c r="AJ29" s="153"/>
      <c r="AK29" s="70">
        <f t="shared" ref="AK29:AS29" si="47">IF(C29=0,"0",C29-O29)</f>
        <v>-134</v>
      </c>
      <c r="AL29" s="70">
        <f t="shared" si="47"/>
        <v>309</v>
      </c>
      <c r="AM29" s="70">
        <f t="shared" si="47"/>
        <v>593</v>
      </c>
      <c r="AN29" s="70">
        <f t="shared" si="47"/>
        <v>604</v>
      </c>
      <c r="AO29" s="68">
        <f t="shared" si="47"/>
        <v>296</v>
      </c>
      <c r="AP29" s="70">
        <f t="shared" si="47"/>
        <v>321</v>
      </c>
      <c r="AQ29" s="70">
        <f t="shared" si="47"/>
        <v>262</v>
      </c>
      <c r="AR29" s="204">
        <f t="shared" si="47"/>
        <v>204</v>
      </c>
      <c r="AS29" s="204">
        <f t="shared" si="47"/>
        <v>684</v>
      </c>
      <c r="AT29" s="204">
        <f>IF(X29=0,"0",L29-X29)</f>
        <v>501</v>
      </c>
      <c r="AU29" s="289">
        <f t="shared" ref="AU29:AV29" si="48">IF(Y29=0,"0",M29-Y29)</f>
        <v>595</v>
      </c>
      <c r="AV29" s="224">
        <f t="shared" si="48"/>
        <v>493</v>
      </c>
      <c r="AW29" s="224">
        <f>SUM(AW24:AW28)</f>
        <v>591</v>
      </c>
      <c r="AX29" s="308">
        <f t="shared" ref="AX29:BF29" si="49">SUM(AX24:AX28)</f>
        <v>178</v>
      </c>
      <c r="AY29" s="224">
        <f t="shared" si="49"/>
        <v>1655</v>
      </c>
      <c r="AZ29" s="224">
        <f t="shared" si="49"/>
        <v>1434</v>
      </c>
      <c r="BA29" s="224">
        <f t="shared" si="49"/>
        <v>1375</v>
      </c>
      <c r="BB29" s="224">
        <f t="shared" si="49"/>
        <v>1470</v>
      </c>
      <c r="BC29" s="224">
        <f t="shared" si="49"/>
        <v>1531</v>
      </c>
      <c r="BD29" s="224">
        <f t="shared" si="49"/>
        <v>1388</v>
      </c>
      <c r="BE29" s="224">
        <f t="shared" si="49"/>
        <v>1307</v>
      </c>
      <c r="BF29" s="308">
        <f t="shared" si="49"/>
        <v>1461</v>
      </c>
    </row>
    <row r="30" spans="1:58" x14ac:dyDescent="0.25">
      <c r="A30" s="4">
        <f>+A23+1</f>
        <v>4</v>
      </c>
      <c r="B30" s="43" t="s">
        <v>22</v>
      </c>
      <c r="C30" s="119"/>
      <c r="D30" s="70"/>
      <c r="E30" s="70"/>
      <c r="F30" s="70"/>
      <c r="G30" s="70"/>
      <c r="H30" s="70"/>
      <c r="I30" s="70"/>
      <c r="J30" s="70"/>
      <c r="K30" s="70"/>
      <c r="L30" s="70"/>
      <c r="M30" s="70"/>
      <c r="N30" s="153"/>
      <c r="O30" s="70"/>
      <c r="P30" s="70"/>
      <c r="Q30" s="70"/>
      <c r="R30" s="70"/>
      <c r="S30" s="70"/>
      <c r="T30" s="70"/>
      <c r="U30" s="70"/>
      <c r="V30" s="204"/>
      <c r="W30" s="204"/>
      <c r="X30" s="153"/>
      <c r="Y30" s="258"/>
      <c r="Z30" s="204"/>
      <c r="AA30" s="204"/>
      <c r="AB30" s="204"/>
      <c r="AC30" s="204"/>
      <c r="AD30" s="204"/>
      <c r="AE30" s="204"/>
      <c r="AF30" s="204"/>
      <c r="AG30" s="204"/>
      <c r="AH30" s="204"/>
      <c r="AI30" s="204"/>
      <c r="AJ30" s="153"/>
      <c r="AK30" s="70"/>
      <c r="AL30" s="70"/>
      <c r="AM30" s="70"/>
      <c r="AN30" s="70"/>
      <c r="AO30" s="68"/>
      <c r="AP30" s="70"/>
      <c r="AQ30" s="70"/>
      <c r="AR30" s="204"/>
      <c r="AS30" s="204"/>
      <c r="AT30" s="204"/>
      <c r="AU30" s="289"/>
      <c r="AV30" s="224"/>
      <c r="AW30" s="224"/>
      <c r="AX30" s="308"/>
      <c r="AY30" s="224"/>
      <c r="AZ30" s="224"/>
      <c r="BA30" s="224"/>
      <c r="BB30" s="224"/>
      <c r="BC30" s="224"/>
      <c r="BD30" s="224"/>
      <c r="BE30" s="224"/>
      <c r="BF30" s="308"/>
    </row>
    <row r="31" spans="1:58" x14ac:dyDescent="0.25">
      <c r="A31" s="4"/>
      <c r="B31" s="36" t="s">
        <v>41</v>
      </c>
      <c r="C31" s="119"/>
      <c r="D31" s="70"/>
      <c r="E31" s="70"/>
      <c r="F31" s="70"/>
      <c r="G31" s="70"/>
      <c r="H31" s="70"/>
      <c r="I31" s="70"/>
      <c r="J31" s="70"/>
      <c r="K31" s="70"/>
      <c r="L31" s="70"/>
      <c r="M31" s="70"/>
      <c r="N31" s="153"/>
      <c r="O31" s="70">
        <v>1072</v>
      </c>
      <c r="P31" s="70">
        <v>1140</v>
      </c>
      <c r="Q31" s="70">
        <v>1040</v>
      </c>
      <c r="R31" s="70">
        <v>761</v>
      </c>
      <c r="S31" s="70">
        <v>635</v>
      </c>
      <c r="T31" s="70">
        <v>514</v>
      </c>
      <c r="U31" s="70">
        <v>547</v>
      </c>
      <c r="V31" s="204">
        <v>504</v>
      </c>
      <c r="W31" s="204">
        <v>413</v>
      </c>
      <c r="X31" s="153">
        <v>424</v>
      </c>
      <c r="Y31" s="258">
        <v>397</v>
      </c>
      <c r="Z31" s="204">
        <v>500</v>
      </c>
      <c r="AA31" s="204">
        <v>761</v>
      </c>
      <c r="AB31" s="204">
        <v>1010</v>
      </c>
      <c r="AC31" s="204"/>
      <c r="AD31" s="204"/>
      <c r="AE31" s="204"/>
      <c r="AF31" s="204"/>
      <c r="AG31" s="204"/>
      <c r="AH31" s="204"/>
      <c r="AI31" s="204"/>
      <c r="AJ31" s="153"/>
      <c r="AK31" s="70" t="str">
        <f t="shared" ref="AK31:AT35" si="50">IF(C31=0,"0",C31-O31)</f>
        <v>0</v>
      </c>
      <c r="AL31" s="70" t="str">
        <f t="shared" si="50"/>
        <v>0</v>
      </c>
      <c r="AM31" s="70" t="str">
        <f t="shared" si="50"/>
        <v>0</v>
      </c>
      <c r="AN31" s="70" t="str">
        <f t="shared" si="50"/>
        <v>0</v>
      </c>
      <c r="AO31" s="68" t="str">
        <f t="shared" si="50"/>
        <v>0</v>
      </c>
      <c r="AP31" s="70" t="str">
        <f t="shared" si="50"/>
        <v>0</v>
      </c>
      <c r="AQ31" s="70" t="str">
        <f t="shared" si="50"/>
        <v>0</v>
      </c>
      <c r="AR31" s="204" t="str">
        <f t="shared" si="50"/>
        <v>0</v>
      </c>
      <c r="AS31" s="204" t="str">
        <f t="shared" si="50"/>
        <v>0</v>
      </c>
      <c r="AT31" s="204" t="str">
        <f t="shared" si="50"/>
        <v>0</v>
      </c>
      <c r="AU31" s="289" t="str">
        <f t="shared" ref="AU31:AU35" si="51">IF(M31=0,"0",M31-Y31)</f>
        <v>0</v>
      </c>
      <c r="AV31" s="224" t="str">
        <f t="shared" ref="AV31:AW35" si="52">IF(N31=0,"0",N31-Z31)</f>
        <v>0</v>
      </c>
      <c r="AW31" s="224">
        <f t="shared" si="52"/>
        <v>311</v>
      </c>
      <c r="AX31" s="308">
        <f t="shared" ref="AX31:AX35" si="53">IF(P31=0,"0",P31-AB31)</f>
        <v>130</v>
      </c>
      <c r="AY31" s="224">
        <f t="shared" ref="AY31:AY35" si="54">IF(Q31=0,"0",Q31-AC31)</f>
        <v>1040</v>
      </c>
      <c r="AZ31" s="224">
        <f t="shared" ref="AZ31:AZ35" si="55">IF(R31=0,"0",R31-AD31)</f>
        <v>761</v>
      </c>
      <c r="BA31" s="224">
        <f t="shared" ref="BA31:BA35" si="56">IF(S31=0,"0",S31-AE31)</f>
        <v>635</v>
      </c>
      <c r="BB31" s="224">
        <f t="shared" ref="BB31:BB35" si="57">IF(T31=0,"0",T31-AF31)</f>
        <v>514</v>
      </c>
      <c r="BC31" s="224">
        <f t="shared" ref="BC31:BC35" si="58">IF(U31=0,"0",U31-AG31)</f>
        <v>547</v>
      </c>
      <c r="BD31" s="224">
        <f t="shared" ref="BD31:BD35" si="59">IF(V31=0,"0",V31-AH31)</f>
        <v>504</v>
      </c>
      <c r="BE31" s="224">
        <f t="shared" ref="BE31:BE35" si="60">IF(W31=0,"0",W31-AI31)</f>
        <v>413</v>
      </c>
      <c r="BF31" s="308">
        <f t="shared" ref="BF31:BF35" si="61">IF(X31=0,"0",X31-AJ31)</f>
        <v>424</v>
      </c>
    </row>
    <row r="32" spans="1:58" x14ac:dyDescent="0.25">
      <c r="A32" s="4"/>
      <c r="B32" s="36" t="s">
        <v>42</v>
      </c>
      <c r="C32" s="119"/>
      <c r="D32" s="70"/>
      <c r="E32" s="70"/>
      <c r="F32" s="70"/>
      <c r="G32" s="70"/>
      <c r="H32" s="70"/>
      <c r="I32" s="70"/>
      <c r="J32" s="70"/>
      <c r="K32" s="70"/>
      <c r="L32" s="70"/>
      <c r="M32" s="70"/>
      <c r="N32" s="153"/>
      <c r="O32" s="70">
        <v>354</v>
      </c>
      <c r="P32" s="70">
        <v>305</v>
      </c>
      <c r="Q32" s="70">
        <v>259</v>
      </c>
      <c r="R32" s="70">
        <v>205</v>
      </c>
      <c r="S32" s="70">
        <v>173</v>
      </c>
      <c r="T32" s="70">
        <v>123</v>
      </c>
      <c r="U32" s="70">
        <v>131</v>
      </c>
      <c r="V32" s="204">
        <v>208</v>
      </c>
      <c r="W32" s="204">
        <v>161</v>
      </c>
      <c r="X32" s="153">
        <v>141</v>
      </c>
      <c r="Y32" s="258">
        <v>184</v>
      </c>
      <c r="Z32" s="204">
        <v>250</v>
      </c>
      <c r="AA32" s="204">
        <v>310</v>
      </c>
      <c r="AB32" s="204">
        <v>310</v>
      </c>
      <c r="AC32" s="204"/>
      <c r="AD32" s="204"/>
      <c r="AE32" s="204"/>
      <c r="AF32" s="204"/>
      <c r="AG32" s="204"/>
      <c r="AH32" s="204"/>
      <c r="AI32" s="204"/>
      <c r="AJ32" s="153"/>
      <c r="AK32" s="70" t="str">
        <f t="shared" si="50"/>
        <v>0</v>
      </c>
      <c r="AL32" s="70" t="str">
        <f t="shared" si="50"/>
        <v>0</v>
      </c>
      <c r="AM32" s="70" t="str">
        <f t="shared" si="50"/>
        <v>0</v>
      </c>
      <c r="AN32" s="70" t="str">
        <f t="shared" si="50"/>
        <v>0</v>
      </c>
      <c r="AO32" s="68" t="str">
        <f t="shared" si="50"/>
        <v>0</v>
      </c>
      <c r="AP32" s="70" t="str">
        <f t="shared" si="50"/>
        <v>0</v>
      </c>
      <c r="AQ32" s="70" t="str">
        <f t="shared" si="50"/>
        <v>0</v>
      </c>
      <c r="AR32" s="204" t="str">
        <f t="shared" si="50"/>
        <v>0</v>
      </c>
      <c r="AS32" s="204" t="str">
        <f t="shared" si="50"/>
        <v>0</v>
      </c>
      <c r="AT32" s="204" t="str">
        <f t="shared" si="50"/>
        <v>0</v>
      </c>
      <c r="AU32" s="289" t="str">
        <f t="shared" si="51"/>
        <v>0</v>
      </c>
      <c r="AV32" s="224" t="str">
        <f t="shared" si="52"/>
        <v>0</v>
      </c>
      <c r="AW32" s="224">
        <f t="shared" si="52"/>
        <v>44</v>
      </c>
      <c r="AX32" s="308">
        <f t="shared" si="53"/>
        <v>-5</v>
      </c>
      <c r="AY32" s="224">
        <f t="shared" si="54"/>
        <v>259</v>
      </c>
      <c r="AZ32" s="224">
        <f t="shared" si="55"/>
        <v>205</v>
      </c>
      <c r="BA32" s="224">
        <f t="shared" si="56"/>
        <v>173</v>
      </c>
      <c r="BB32" s="224">
        <f t="shared" si="57"/>
        <v>123</v>
      </c>
      <c r="BC32" s="224">
        <f t="shared" si="58"/>
        <v>131</v>
      </c>
      <c r="BD32" s="224">
        <f t="shared" si="59"/>
        <v>208</v>
      </c>
      <c r="BE32" s="224">
        <f t="shared" si="60"/>
        <v>161</v>
      </c>
      <c r="BF32" s="308">
        <f t="shared" si="61"/>
        <v>141</v>
      </c>
    </row>
    <row r="33" spans="1:58" x14ac:dyDescent="0.25">
      <c r="A33" s="4"/>
      <c r="B33" s="36" t="s">
        <v>43</v>
      </c>
      <c r="C33" s="119"/>
      <c r="D33" s="70"/>
      <c r="E33" s="70"/>
      <c r="F33" s="70"/>
      <c r="G33" s="70"/>
      <c r="H33" s="70"/>
      <c r="I33" s="70"/>
      <c r="J33" s="70"/>
      <c r="K33" s="70"/>
      <c r="L33" s="70"/>
      <c r="M33" s="70"/>
      <c r="N33" s="153"/>
      <c r="O33" s="70">
        <v>54</v>
      </c>
      <c r="P33" s="70">
        <v>102</v>
      </c>
      <c r="Q33" s="70">
        <v>85</v>
      </c>
      <c r="R33" s="70">
        <v>30</v>
      </c>
      <c r="S33" s="70">
        <v>33</v>
      </c>
      <c r="T33" s="70">
        <v>38</v>
      </c>
      <c r="U33" s="70">
        <v>40</v>
      </c>
      <c r="V33" s="204">
        <v>18</v>
      </c>
      <c r="W33" s="204">
        <v>26</v>
      </c>
      <c r="X33" s="153">
        <v>28</v>
      </c>
      <c r="Y33" s="258">
        <v>27</v>
      </c>
      <c r="Z33" s="204">
        <v>28</v>
      </c>
      <c r="AA33" s="204">
        <v>34</v>
      </c>
      <c r="AB33" s="204">
        <v>37</v>
      </c>
      <c r="AC33" s="204"/>
      <c r="AD33" s="204"/>
      <c r="AE33" s="204"/>
      <c r="AF33" s="204"/>
      <c r="AG33" s="204"/>
      <c r="AH33" s="204"/>
      <c r="AI33" s="204"/>
      <c r="AJ33" s="153"/>
      <c r="AK33" s="70" t="str">
        <f t="shared" si="50"/>
        <v>0</v>
      </c>
      <c r="AL33" s="70" t="str">
        <f t="shared" si="50"/>
        <v>0</v>
      </c>
      <c r="AM33" s="70" t="str">
        <f t="shared" si="50"/>
        <v>0</v>
      </c>
      <c r="AN33" s="70" t="str">
        <f t="shared" si="50"/>
        <v>0</v>
      </c>
      <c r="AO33" s="68" t="str">
        <f t="shared" si="50"/>
        <v>0</v>
      </c>
      <c r="AP33" s="70" t="str">
        <f t="shared" si="50"/>
        <v>0</v>
      </c>
      <c r="AQ33" s="70" t="str">
        <f t="shared" si="50"/>
        <v>0</v>
      </c>
      <c r="AR33" s="204" t="str">
        <f t="shared" si="50"/>
        <v>0</v>
      </c>
      <c r="AS33" s="204" t="str">
        <f t="shared" si="50"/>
        <v>0</v>
      </c>
      <c r="AT33" s="204" t="str">
        <f t="shared" si="50"/>
        <v>0</v>
      </c>
      <c r="AU33" s="289" t="str">
        <f t="shared" si="51"/>
        <v>0</v>
      </c>
      <c r="AV33" s="224" t="str">
        <f t="shared" si="52"/>
        <v>0</v>
      </c>
      <c r="AW33" s="224">
        <f t="shared" si="52"/>
        <v>20</v>
      </c>
      <c r="AX33" s="308">
        <f t="shared" si="53"/>
        <v>65</v>
      </c>
      <c r="AY33" s="224">
        <f t="shared" si="54"/>
        <v>85</v>
      </c>
      <c r="AZ33" s="224">
        <f t="shared" si="55"/>
        <v>30</v>
      </c>
      <c r="BA33" s="224">
        <f t="shared" si="56"/>
        <v>33</v>
      </c>
      <c r="BB33" s="224">
        <f t="shared" si="57"/>
        <v>38</v>
      </c>
      <c r="BC33" s="224">
        <f t="shared" si="58"/>
        <v>40</v>
      </c>
      <c r="BD33" s="224">
        <f t="shared" si="59"/>
        <v>18</v>
      </c>
      <c r="BE33" s="224">
        <f t="shared" si="60"/>
        <v>26</v>
      </c>
      <c r="BF33" s="308">
        <f t="shared" si="61"/>
        <v>28</v>
      </c>
    </row>
    <row r="34" spans="1:58" x14ac:dyDescent="0.25">
      <c r="A34" s="4"/>
      <c r="B34" s="36" t="s">
        <v>44</v>
      </c>
      <c r="C34" s="119"/>
      <c r="D34" s="70"/>
      <c r="E34" s="70"/>
      <c r="F34" s="70"/>
      <c r="G34" s="70"/>
      <c r="H34" s="70"/>
      <c r="I34" s="70"/>
      <c r="J34" s="70"/>
      <c r="K34" s="70"/>
      <c r="L34" s="70"/>
      <c r="M34" s="70"/>
      <c r="N34" s="153"/>
      <c r="O34" s="70">
        <v>5</v>
      </c>
      <c r="P34" s="70">
        <v>23</v>
      </c>
      <c r="Q34" s="70">
        <v>12</v>
      </c>
      <c r="R34" s="70">
        <v>10</v>
      </c>
      <c r="S34" s="70">
        <v>5</v>
      </c>
      <c r="T34" s="70">
        <v>14</v>
      </c>
      <c r="U34" s="70">
        <v>9</v>
      </c>
      <c r="V34" s="204">
        <v>0</v>
      </c>
      <c r="W34" s="204">
        <v>2</v>
      </c>
      <c r="X34" s="153">
        <v>2</v>
      </c>
      <c r="Y34" s="258">
        <v>6</v>
      </c>
      <c r="Z34" s="204">
        <v>5</v>
      </c>
      <c r="AA34" s="204">
        <v>7</v>
      </c>
      <c r="AB34" s="204">
        <v>7</v>
      </c>
      <c r="AC34" s="204"/>
      <c r="AD34" s="204"/>
      <c r="AE34" s="204"/>
      <c r="AF34" s="204"/>
      <c r="AG34" s="204"/>
      <c r="AH34" s="204"/>
      <c r="AI34" s="204"/>
      <c r="AJ34" s="153"/>
      <c r="AK34" s="70" t="str">
        <f t="shared" si="50"/>
        <v>0</v>
      </c>
      <c r="AL34" s="70" t="str">
        <f t="shared" si="50"/>
        <v>0</v>
      </c>
      <c r="AM34" s="70" t="str">
        <f t="shared" si="50"/>
        <v>0</v>
      </c>
      <c r="AN34" s="70" t="str">
        <f t="shared" si="50"/>
        <v>0</v>
      </c>
      <c r="AO34" s="68" t="str">
        <f t="shared" si="50"/>
        <v>0</v>
      </c>
      <c r="AP34" s="70" t="str">
        <f t="shared" si="50"/>
        <v>0</v>
      </c>
      <c r="AQ34" s="70" t="str">
        <f t="shared" si="50"/>
        <v>0</v>
      </c>
      <c r="AR34" s="204" t="str">
        <f t="shared" si="50"/>
        <v>0</v>
      </c>
      <c r="AS34" s="204" t="str">
        <f t="shared" si="50"/>
        <v>0</v>
      </c>
      <c r="AT34" s="204" t="str">
        <f t="shared" si="50"/>
        <v>0</v>
      </c>
      <c r="AU34" s="289" t="str">
        <f t="shared" si="51"/>
        <v>0</v>
      </c>
      <c r="AV34" s="224" t="str">
        <f t="shared" si="52"/>
        <v>0</v>
      </c>
      <c r="AW34" s="224">
        <f t="shared" si="52"/>
        <v>-2</v>
      </c>
      <c r="AX34" s="308">
        <f t="shared" si="53"/>
        <v>16</v>
      </c>
      <c r="AY34" s="224">
        <f t="shared" si="54"/>
        <v>12</v>
      </c>
      <c r="AZ34" s="224">
        <f t="shared" si="55"/>
        <v>10</v>
      </c>
      <c r="BA34" s="224">
        <f t="shared" si="56"/>
        <v>5</v>
      </c>
      <c r="BB34" s="224">
        <f t="shared" si="57"/>
        <v>14</v>
      </c>
      <c r="BC34" s="224">
        <f t="shared" si="58"/>
        <v>9</v>
      </c>
      <c r="BD34" s="224" t="str">
        <f t="shared" si="59"/>
        <v>0</v>
      </c>
      <c r="BE34" s="224">
        <f t="shared" si="60"/>
        <v>2</v>
      </c>
      <c r="BF34" s="308">
        <f t="shared" si="61"/>
        <v>2</v>
      </c>
    </row>
    <row r="35" spans="1:58" x14ac:dyDescent="0.25">
      <c r="A35" s="4"/>
      <c r="B35" s="36" t="s">
        <v>45</v>
      </c>
      <c r="C35" s="119"/>
      <c r="D35" s="70"/>
      <c r="E35" s="70"/>
      <c r="F35" s="70"/>
      <c r="G35" s="70"/>
      <c r="H35" s="70"/>
      <c r="I35" s="70"/>
      <c r="J35" s="70"/>
      <c r="K35" s="70"/>
      <c r="L35" s="70"/>
      <c r="M35" s="70"/>
      <c r="N35" s="153"/>
      <c r="O35" s="70">
        <v>4</v>
      </c>
      <c r="P35" s="70">
        <v>3</v>
      </c>
      <c r="Q35" s="70">
        <v>1</v>
      </c>
      <c r="R35" s="70">
        <v>0</v>
      </c>
      <c r="S35" s="70">
        <v>0</v>
      </c>
      <c r="T35" s="70">
        <v>0</v>
      </c>
      <c r="U35" s="70">
        <v>0</v>
      </c>
      <c r="V35" s="204">
        <v>0</v>
      </c>
      <c r="W35" s="204">
        <v>1</v>
      </c>
      <c r="X35" s="153">
        <v>0</v>
      </c>
      <c r="Y35" s="258">
        <v>0</v>
      </c>
      <c r="Z35" s="204">
        <v>1</v>
      </c>
      <c r="AA35" s="204">
        <v>0</v>
      </c>
      <c r="AB35" s="204">
        <v>1</v>
      </c>
      <c r="AC35" s="204"/>
      <c r="AD35" s="204"/>
      <c r="AE35" s="204"/>
      <c r="AF35" s="204"/>
      <c r="AG35" s="204"/>
      <c r="AH35" s="204"/>
      <c r="AI35" s="204"/>
      <c r="AJ35" s="153"/>
      <c r="AK35" s="70" t="str">
        <f t="shared" si="50"/>
        <v>0</v>
      </c>
      <c r="AL35" s="70" t="str">
        <f t="shared" si="50"/>
        <v>0</v>
      </c>
      <c r="AM35" s="70" t="str">
        <f t="shared" si="50"/>
        <v>0</v>
      </c>
      <c r="AN35" s="70" t="str">
        <f t="shared" si="50"/>
        <v>0</v>
      </c>
      <c r="AO35" s="68" t="str">
        <f t="shared" si="50"/>
        <v>0</v>
      </c>
      <c r="AP35" s="70" t="str">
        <f t="shared" si="50"/>
        <v>0</v>
      </c>
      <c r="AQ35" s="70" t="str">
        <f t="shared" si="50"/>
        <v>0</v>
      </c>
      <c r="AR35" s="204" t="str">
        <f t="shared" si="50"/>
        <v>0</v>
      </c>
      <c r="AS35" s="204" t="str">
        <f t="shared" si="50"/>
        <v>0</v>
      </c>
      <c r="AT35" s="204" t="str">
        <f t="shared" si="50"/>
        <v>0</v>
      </c>
      <c r="AU35" s="289" t="str">
        <f t="shared" si="51"/>
        <v>0</v>
      </c>
      <c r="AV35" s="224" t="str">
        <f t="shared" si="52"/>
        <v>0</v>
      </c>
      <c r="AW35" s="224">
        <f t="shared" si="52"/>
        <v>4</v>
      </c>
      <c r="AX35" s="308">
        <f t="shared" si="53"/>
        <v>2</v>
      </c>
      <c r="AY35" s="224">
        <f t="shared" si="54"/>
        <v>1</v>
      </c>
      <c r="AZ35" s="224" t="str">
        <f t="shared" si="55"/>
        <v>0</v>
      </c>
      <c r="BA35" s="224" t="str">
        <f t="shared" si="56"/>
        <v>0</v>
      </c>
      <c r="BB35" s="224" t="str">
        <f t="shared" si="57"/>
        <v>0</v>
      </c>
      <c r="BC35" s="224" t="str">
        <f t="shared" si="58"/>
        <v>0</v>
      </c>
      <c r="BD35" s="224" t="str">
        <f t="shared" si="59"/>
        <v>0</v>
      </c>
      <c r="BE35" s="224">
        <f t="shared" si="60"/>
        <v>1</v>
      </c>
      <c r="BF35" s="308" t="str">
        <f t="shared" si="61"/>
        <v>0</v>
      </c>
    </row>
    <row r="36" spans="1:58" x14ac:dyDescent="0.25">
      <c r="A36" s="4"/>
      <c r="B36" s="36" t="s">
        <v>46</v>
      </c>
      <c r="C36" s="119">
        <v>1384</v>
      </c>
      <c r="D36" s="70">
        <v>1444</v>
      </c>
      <c r="E36" s="70">
        <v>1469</v>
      </c>
      <c r="F36" s="70">
        <v>1235</v>
      </c>
      <c r="G36" s="70">
        <v>1064</v>
      </c>
      <c r="H36" s="70">
        <v>807</v>
      </c>
      <c r="I36" s="70">
        <v>801</v>
      </c>
      <c r="J36" s="70">
        <v>820</v>
      </c>
      <c r="K36" s="70">
        <v>712</v>
      </c>
      <c r="L36" s="70">
        <v>852</v>
      </c>
      <c r="M36" s="70">
        <v>825</v>
      </c>
      <c r="N36" s="153">
        <v>1155</v>
      </c>
      <c r="O36" s="70">
        <f t="shared" ref="O36:V36" si="62">SUM(O31:O35)</f>
        <v>1489</v>
      </c>
      <c r="P36" s="70">
        <f t="shared" si="62"/>
        <v>1573</v>
      </c>
      <c r="Q36" s="70">
        <f t="shared" si="62"/>
        <v>1397</v>
      </c>
      <c r="R36" s="70">
        <f t="shared" si="62"/>
        <v>1006</v>
      </c>
      <c r="S36" s="70">
        <f t="shared" si="62"/>
        <v>846</v>
      </c>
      <c r="T36" s="70">
        <f t="shared" si="62"/>
        <v>689</v>
      </c>
      <c r="U36" s="70">
        <f t="shared" si="62"/>
        <v>727</v>
      </c>
      <c r="V36" s="204">
        <f t="shared" si="62"/>
        <v>730</v>
      </c>
      <c r="W36" s="204">
        <v>603</v>
      </c>
      <c r="X36" s="153">
        <v>595</v>
      </c>
      <c r="Y36" s="258">
        <v>614</v>
      </c>
      <c r="Z36" s="204">
        <v>784</v>
      </c>
      <c r="AA36" s="204">
        <v>1112</v>
      </c>
      <c r="AB36" s="204">
        <v>1365</v>
      </c>
      <c r="AC36" s="204"/>
      <c r="AD36" s="204"/>
      <c r="AE36" s="204"/>
      <c r="AF36" s="204"/>
      <c r="AG36" s="204"/>
      <c r="AH36" s="204"/>
      <c r="AI36" s="204"/>
      <c r="AJ36" s="153"/>
      <c r="AK36" s="70">
        <f t="shared" ref="AK36:AS36" si="63">IF(C36=0,"0",C36-O36)</f>
        <v>-105</v>
      </c>
      <c r="AL36" s="70">
        <f t="shared" si="63"/>
        <v>-129</v>
      </c>
      <c r="AM36" s="70">
        <f t="shared" si="63"/>
        <v>72</v>
      </c>
      <c r="AN36" s="70">
        <f t="shared" si="63"/>
        <v>229</v>
      </c>
      <c r="AO36" s="68">
        <f t="shared" si="63"/>
        <v>218</v>
      </c>
      <c r="AP36" s="70">
        <f t="shared" si="63"/>
        <v>118</v>
      </c>
      <c r="AQ36" s="70">
        <f t="shared" si="63"/>
        <v>74</v>
      </c>
      <c r="AR36" s="204">
        <f t="shared" si="63"/>
        <v>90</v>
      </c>
      <c r="AS36" s="204">
        <f t="shared" si="63"/>
        <v>109</v>
      </c>
      <c r="AT36" s="204">
        <f>IF(X36=0,"0",L36-X36)</f>
        <v>257</v>
      </c>
      <c r="AU36" s="289">
        <f t="shared" ref="AU36:AV36" si="64">IF(Y36=0,"0",M36-Y36)</f>
        <v>211</v>
      </c>
      <c r="AV36" s="224">
        <f t="shared" si="64"/>
        <v>371</v>
      </c>
      <c r="AW36" s="224">
        <f>SUM(AW31:AW35)</f>
        <v>377</v>
      </c>
      <c r="AX36" s="308">
        <f t="shared" ref="AX36:BF36" si="65">SUM(AX31:AX35)</f>
        <v>208</v>
      </c>
      <c r="AY36" s="224">
        <f t="shared" si="65"/>
        <v>1397</v>
      </c>
      <c r="AZ36" s="224">
        <f t="shared" si="65"/>
        <v>1006</v>
      </c>
      <c r="BA36" s="224">
        <f t="shared" si="65"/>
        <v>846</v>
      </c>
      <c r="BB36" s="224">
        <f t="shared" si="65"/>
        <v>689</v>
      </c>
      <c r="BC36" s="224">
        <f t="shared" si="65"/>
        <v>727</v>
      </c>
      <c r="BD36" s="224">
        <f t="shared" si="65"/>
        <v>730</v>
      </c>
      <c r="BE36" s="224">
        <f t="shared" si="65"/>
        <v>603</v>
      </c>
      <c r="BF36" s="308">
        <f t="shared" si="65"/>
        <v>595</v>
      </c>
    </row>
    <row r="37" spans="1:58" x14ac:dyDescent="0.25">
      <c r="A37" s="4">
        <f>+A30+1</f>
        <v>5</v>
      </c>
      <c r="B37" s="43" t="s">
        <v>23</v>
      </c>
      <c r="C37" s="119"/>
      <c r="D37" s="70"/>
      <c r="E37" s="70"/>
      <c r="F37" s="70"/>
      <c r="G37" s="70"/>
      <c r="H37" s="70"/>
      <c r="I37" s="70"/>
      <c r="J37" s="70"/>
      <c r="K37" s="70"/>
      <c r="L37" s="70"/>
      <c r="M37" s="70"/>
      <c r="N37" s="153"/>
      <c r="O37" s="70"/>
      <c r="P37" s="70"/>
      <c r="Q37" s="70"/>
      <c r="R37" s="70"/>
      <c r="S37" s="70"/>
      <c r="T37" s="70"/>
      <c r="U37" s="70"/>
      <c r="V37" s="204"/>
      <c r="W37" s="204"/>
      <c r="X37" s="153"/>
      <c r="Y37" s="258"/>
      <c r="Z37" s="204"/>
      <c r="AA37" s="204"/>
      <c r="AB37" s="204"/>
      <c r="AC37" s="204"/>
      <c r="AD37" s="204"/>
      <c r="AE37" s="204"/>
      <c r="AF37" s="204"/>
      <c r="AG37" s="204"/>
      <c r="AH37" s="204"/>
      <c r="AI37" s="204"/>
      <c r="AJ37" s="153"/>
      <c r="AK37" s="70"/>
      <c r="AL37" s="70"/>
      <c r="AM37" s="70"/>
      <c r="AN37" s="70"/>
      <c r="AO37" s="68"/>
      <c r="AP37" s="70"/>
      <c r="AQ37" s="70"/>
      <c r="AR37" s="204"/>
      <c r="AS37" s="204"/>
      <c r="AT37" s="204"/>
      <c r="AU37" s="289"/>
      <c r="AV37" s="224"/>
      <c r="AW37" s="224"/>
      <c r="AX37" s="308"/>
      <c r="AY37" s="224"/>
      <c r="AZ37" s="224"/>
      <c r="BA37" s="224"/>
      <c r="BB37" s="224"/>
      <c r="BC37" s="224"/>
      <c r="BD37" s="224"/>
      <c r="BE37" s="224"/>
      <c r="BF37" s="308"/>
    </row>
    <row r="38" spans="1:58" x14ac:dyDescent="0.25">
      <c r="A38" s="4"/>
      <c r="B38" s="36" t="s">
        <v>41</v>
      </c>
      <c r="C38" s="119"/>
      <c r="D38" s="70"/>
      <c r="E38" s="70"/>
      <c r="F38" s="70"/>
      <c r="G38" s="70"/>
      <c r="H38" s="70"/>
      <c r="I38" s="70"/>
      <c r="J38" s="70"/>
      <c r="K38" s="70"/>
      <c r="L38" s="70"/>
      <c r="M38" s="70"/>
      <c r="N38" s="153"/>
      <c r="O38" s="70">
        <v>1309</v>
      </c>
      <c r="P38" s="70">
        <v>1722</v>
      </c>
      <c r="Q38" s="70">
        <v>2074</v>
      </c>
      <c r="R38" s="70">
        <v>2344</v>
      </c>
      <c r="S38" s="70">
        <v>2299</v>
      </c>
      <c r="T38" s="70">
        <v>2241</v>
      </c>
      <c r="U38" s="70">
        <v>2120</v>
      </c>
      <c r="V38" s="204">
        <v>2142</v>
      </c>
      <c r="W38" s="204">
        <v>1908</v>
      </c>
      <c r="X38" s="153">
        <v>1902</v>
      </c>
      <c r="Y38" s="258">
        <v>1810</v>
      </c>
      <c r="Z38" s="204">
        <v>1803</v>
      </c>
      <c r="AA38" s="204">
        <v>1713</v>
      </c>
      <c r="AB38" s="204">
        <v>1863</v>
      </c>
      <c r="AC38" s="204"/>
      <c r="AD38" s="204"/>
      <c r="AE38" s="204"/>
      <c r="AF38" s="204"/>
      <c r="AG38" s="204"/>
      <c r="AH38" s="204"/>
      <c r="AI38" s="204"/>
      <c r="AJ38" s="153"/>
      <c r="AK38" s="70" t="str">
        <f t="shared" ref="AK38:AT42" si="66">IF(C38=0,"0",C38-O38)</f>
        <v>0</v>
      </c>
      <c r="AL38" s="70" t="str">
        <f t="shared" si="66"/>
        <v>0</v>
      </c>
      <c r="AM38" s="70" t="str">
        <f t="shared" si="66"/>
        <v>0</v>
      </c>
      <c r="AN38" s="70" t="str">
        <f t="shared" si="66"/>
        <v>0</v>
      </c>
      <c r="AO38" s="68" t="str">
        <f t="shared" si="66"/>
        <v>0</v>
      </c>
      <c r="AP38" s="70" t="str">
        <f t="shared" si="66"/>
        <v>0</v>
      </c>
      <c r="AQ38" s="70" t="str">
        <f t="shared" si="66"/>
        <v>0</v>
      </c>
      <c r="AR38" s="204" t="str">
        <f t="shared" si="66"/>
        <v>0</v>
      </c>
      <c r="AS38" s="204" t="str">
        <f t="shared" si="66"/>
        <v>0</v>
      </c>
      <c r="AT38" s="204" t="str">
        <f t="shared" si="66"/>
        <v>0</v>
      </c>
      <c r="AU38" s="289" t="str">
        <f t="shared" ref="AU38:AU42" si="67">IF(M38=0,"0",M38-Y38)</f>
        <v>0</v>
      </c>
      <c r="AV38" s="224" t="str">
        <f t="shared" ref="AV38:AW42" si="68">IF(N38=0,"0",N38-Z38)</f>
        <v>0</v>
      </c>
      <c r="AW38" s="224">
        <f t="shared" si="68"/>
        <v>-404</v>
      </c>
      <c r="AX38" s="308">
        <f t="shared" ref="AX38:AX42" si="69">IF(P38=0,"0",P38-AB38)</f>
        <v>-141</v>
      </c>
      <c r="AY38" s="224">
        <f t="shared" ref="AY38:AY42" si="70">IF(Q38=0,"0",Q38-AC38)</f>
        <v>2074</v>
      </c>
      <c r="AZ38" s="224">
        <f t="shared" ref="AZ38:AZ42" si="71">IF(R38=0,"0",R38-AD38)</f>
        <v>2344</v>
      </c>
      <c r="BA38" s="224">
        <f t="shared" ref="BA38:BA42" si="72">IF(S38=0,"0",S38-AE38)</f>
        <v>2299</v>
      </c>
      <c r="BB38" s="224">
        <f t="shared" ref="BB38:BB42" si="73">IF(T38=0,"0",T38-AF38)</f>
        <v>2241</v>
      </c>
      <c r="BC38" s="224">
        <f t="shared" ref="BC38:BC42" si="74">IF(U38=0,"0",U38-AG38)</f>
        <v>2120</v>
      </c>
      <c r="BD38" s="224">
        <f t="shared" ref="BD38:BD42" si="75">IF(V38=0,"0",V38-AH38)</f>
        <v>2142</v>
      </c>
      <c r="BE38" s="224">
        <f t="shared" ref="BE38:BE42" si="76">IF(W38=0,"0",W38-AI38)</f>
        <v>1908</v>
      </c>
      <c r="BF38" s="308">
        <f t="shared" ref="BF38:BF42" si="77">IF(X38=0,"0",X38-AJ38)</f>
        <v>1902</v>
      </c>
    </row>
    <row r="39" spans="1:58" x14ac:dyDescent="0.25">
      <c r="A39" s="4"/>
      <c r="B39" s="36" t="s">
        <v>42</v>
      </c>
      <c r="C39" s="119"/>
      <c r="D39" s="70"/>
      <c r="E39" s="70"/>
      <c r="F39" s="70"/>
      <c r="G39" s="70"/>
      <c r="H39" s="70"/>
      <c r="I39" s="70"/>
      <c r="J39" s="70"/>
      <c r="K39" s="70"/>
      <c r="L39" s="70"/>
      <c r="M39" s="70"/>
      <c r="N39" s="153"/>
      <c r="O39" s="70">
        <v>1602</v>
      </c>
      <c r="P39" s="70">
        <v>1744</v>
      </c>
      <c r="Q39" s="70">
        <v>1841</v>
      </c>
      <c r="R39" s="70">
        <v>1601</v>
      </c>
      <c r="S39" s="70">
        <v>1338</v>
      </c>
      <c r="T39" s="70">
        <v>1466</v>
      </c>
      <c r="U39" s="70">
        <v>1446</v>
      </c>
      <c r="V39" s="204">
        <v>1479</v>
      </c>
      <c r="W39" s="204">
        <v>1634</v>
      </c>
      <c r="X39" s="153">
        <v>1637</v>
      </c>
      <c r="Y39" s="258">
        <v>1618</v>
      </c>
      <c r="Z39" s="204">
        <v>1663</v>
      </c>
      <c r="AA39" s="204">
        <v>1697</v>
      </c>
      <c r="AB39" s="204">
        <v>1831</v>
      </c>
      <c r="AC39" s="204"/>
      <c r="AD39" s="204"/>
      <c r="AE39" s="204"/>
      <c r="AF39" s="204"/>
      <c r="AG39" s="204"/>
      <c r="AH39" s="204"/>
      <c r="AI39" s="204"/>
      <c r="AJ39" s="153"/>
      <c r="AK39" s="70" t="str">
        <f t="shared" si="66"/>
        <v>0</v>
      </c>
      <c r="AL39" s="70" t="str">
        <f t="shared" si="66"/>
        <v>0</v>
      </c>
      <c r="AM39" s="70" t="str">
        <f t="shared" si="66"/>
        <v>0</v>
      </c>
      <c r="AN39" s="70" t="str">
        <f t="shared" si="66"/>
        <v>0</v>
      </c>
      <c r="AO39" s="68" t="str">
        <f t="shared" si="66"/>
        <v>0</v>
      </c>
      <c r="AP39" s="70" t="str">
        <f t="shared" si="66"/>
        <v>0</v>
      </c>
      <c r="AQ39" s="70" t="str">
        <f t="shared" si="66"/>
        <v>0</v>
      </c>
      <c r="AR39" s="204" t="str">
        <f t="shared" si="66"/>
        <v>0</v>
      </c>
      <c r="AS39" s="204" t="str">
        <f t="shared" si="66"/>
        <v>0</v>
      </c>
      <c r="AT39" s="204" t="str">
        <f t="shared" si="66"/>
        <v>0</v>
      </c>
      <c r="AU39" s="289" t="str">
        <f t="shared" si="67"/>
        <v>0</v>
      </c>
      <c r="AV39" s="224" t="str">
        <f t="shared" si="68"/>
        <v>0</v>
      </c>
      <c r="AW39" s="224">
        <f t="shared" si="68"/>
        <v>-95</v>
      </c>
      <c r="AX39" s="308">
        <f t="shared" si="69"/>
        <v>-87</v>
      </c>
      <c r="AY39" s="224">
        <f t="shared" si="70"/>
        <v>1841</v>
      </c>
      <c r="AZ39" s="224">
        <f t="shared" si="71"/>
        <v>1601</v>
      </c>
      <c r="BA39" s="224">
        <f t="shared" si="72"/>
        <v>1338</v>
      </c>
      <c r="BB39" s="224">
        <f t="shared" si="73"/>
        <v>1466</v>
      </c>
      <c r="BC39" s="224">
        <f t="shared" si="74"/>
        <v>1446</v>
      </c>
      <c r="BD39" s="224">
        <f t="shared" si="75"/>
        <v>1479</v>
      </c>
      <c r="BE39" s="224">
        <f t="shared" si="76"/>
        <v>1634</v>
      </c>
      <c r="BF39" s="308">
        <f t="shared" si="77"/>
        <v>1637</v>
      </c>
    </row>
    <row r="40" spans="1:58" x14ac:dyDescent="0.25">
      <c r="A40" s="4"/>
      <c r="B40" s="36" t="s">
        <v>43</v>
      </c>
      <c r="C40" s="119"/>
      <c r="D40" s="70"/>
      <c r="E40" s="70"/>
      <c r="F40" s="70"/>
      <c r="G40" s="70"/>
      <c r="H40" s="70"/>
      <c r="I40" s="70"/>
      <c r="J40" s="70"/>
      <c r="K40" s="70"/>
      <c r="L40" s="70"/>
      <c r="M40" s="70"/>
      <c r="N40" s="153"/>
      <c r="O40" s="70">
        <v>46</v>
      </c>
      <c r="P40" s="70">
        <v>78</v>
      </c>
      <c r="Q40" s="70">
        <v>122</v>
      </c>
      <c r="R40" s="70">
        <v>147</v>
      </c>
      <c r="S40" s="70">
        <v>130</v>
      </c>
      <c r="T40" s="70">
        <v>123</v>
      </c>
      <c r="U40" s="70">
        <v>125</v>
      </c>
      <c r="V40" s="204">
        <v>111</v>
      </c>
      <c r="W40" s="204">
        <v>90</v>
      </c>
      <c r="X40" s="153">
        <v>93</v>
      </c>
      <c r="Y40" s="258">
        <v>82</v>
      </c>
      <c r="Z40" s="204">
        <v>75</v>
      </c>
      <c r="AA40" s="204">
        <v>71</v>
      </c>
      <c r="AB40" s="204">
        <v>71</v>
      </c>
      <c r="AC40" s="204"/>
      <c r="AD40" s="204"/>
      <c r="AE40" s="204"/>
      <c r="AF40" s="204"/>
      <c r="AG40" s="204"/>
      <c r="AH40" s="204"/>
      <c r="AI40" s="204"/>
      <c r="AJ40" s="153"/>
      <c r="AK40" s="70" t="str">
        <f t="shared" si="66"/>
        <v>0</v>
      </c>
      <c r="AL40" s="70" t="str">
        <f t="shared" si="66"/>
        <v>0</v>
      </c>
      <c r="AM40" s="70" t="str">
        <f t="shared" si="66"/>
        <v>0</v>
      </c>
      <c r="AN40" s="70" t="str">
        <f t="shared" si="66"/>
        <v>0</v>
      </c>
      <c r="AO40" s="68" t="str">
        <f t="shared" si="66"/>
        <v>0</v>
      </c>
      <c r="AP40" s="70" t="str">
        <f t="shared" si="66"/>
        <v>0</v>
      </c>
      <c r="AQ40" s="70" t="str">
        <f t="shared" si="66"/>
        <v>0</v>
      </c>
      <c r="AR40" s="204" t="str">
        <f t="shared" si="66"/>
        <v>0</v>
      </c>
      <c r="AS40" s="204" t="str">
        <f t="shared" si="66"/>
        <v>0</v>
      </c>
      <c r="AT40" s="204" t="str">
        <f t="shared" si="66"/>
        <v>0</v>
      </c>
      <c r="AU40" s="289" t="str">
        <f t="shared" si="67"/>
        <v>0</v>
      </c>
      <c r="AV40" s="224" t="str">
        <f t="shared" si="68"/>
        <v>0</v>
      </c>
      <c r="AW40" s="224">
        <f t="shared" si="68"/>
        <v>-25</v>
      </c>
      <c r="AX40" s="308">
        <f t="shared" si="69"/>
        <v>7</v>
      </c>
      <c r="AY40" s="224">
        <f t="shared" si="70"/>
        <v>122</v>
      </c>
      <c r="AZ40" s="224">
        <f t="shared" si="71"/>
        <v>147</v>
      </c>
      <c r="BA40" s="224">
        <f t="shared" si="72"/>
        <v>130</v>
      </c>
      <c r="BB40" s="224">
        <f t="shared" si="73"/>
        <v>123</v>
      </c>
      <c r="BC40" s="224">
        <f t="shared" si="74"/>
        <v>125</v>
      </c>
      <c r="BD40" s="224">
        <f t="shared" si="75"/>
        <v>111</v>
      </c>
      <c r="BE40" s="224">
        <f t="shared" si="76"/>
        <v>90</v>
      </c>
      <c r="BF40" s="308">
        <f t="shared" si="77"/>
        <v>93</v>
      </c>
    </row>
    <row r="41" spans="1:58" x14ac:dyDescent="0.25">
      <c r="A41" s="4"/>
      <c r="B41" s="36" t="s">
        <v>44</v>
      </c>
      <c r="C41" s="119"/>
      <c r="D41" s="70"/>
      <c r="E41" s="70"/>
      <c r="F41" s="70"/>
      <c r="G41" s="70"/>
      <c r="H41" s="70"/>
      <c r="I41" s="70"/>
      <c r="J41" s="70"/>
      <c r="K41" s="70"/>
      <c r="L41" s="70"/>
      <c r="M41" s="70"/>
      <c r="N41" s="153"/>
      <c r="O41" s="70">
        <v>5</v>
      </c>
      <c r="P41" s="70">
        <v>5</v>
      </c>
      <c r="Q41" s="70">
        <v>12</v>
      </c>
      <c r="R41" s="70">
        <v>15</v>
      </c>
      <c r="S41" s="70">
        <v>11</v>
      </c>
      <c r="T41" s="70">
        <v>9</v>
      </c>
      <c r="U41" s="70">
        <v>4</v>
      </c>
      <c r="V41" s="204">
        <v>3</v>
      </c>
      <c r="W41" s="204">
        <v>2</v>
      </c>
      <c r="X41" s="153">
        <v>4</v>
      </c>
      <c r="Y41" s="258">
        <v>3</v>
      </c>
      <c r="Z41" s="204">
        <v>3</v>
      </c>
      <c r="AA41" s="204">
        <v>3</v>
      </c>
      <c r="AB41" s="204">
        <v>5</v>
      </c>
      <c r="AC41" s="204"/>
      <c r="AD41" s="204"/>
      <c r="AE41" s="204"/>
      <c r="AF41" s="204"/>
      <c r="AG41" s="204"/>
      <c r="AH41" s="204"/>
      <c r="AI41" s="204"/>
      <c r="AJ41" s="153"/>
      <c r="AK41" s="70" t="str">
        <f t="shared" si="66"/>
        <v>0</v>
      </c>
      <c r="AL41" s="70" t="str">
        <f t="shared" si="66"/>
        <v>0</v>
      </c>
      <c r="AM41" s="70" t="str">
        <f t="shared" si="66"/>
        <v>0</v>
      </c>
      <c r="AN41" s="70" t="str">
        <f t="shared" si="66"/>
        <v>0</v>
      </c>
      <c r="AO41" s="68" t="str">
        <f t="shared" si="66"/>
        <v>0</v>
      </c>
      <c r="AP41" s="70" t="str">
        <f t="shared" si="66"/>
        <v>0</v>
      </c>
      <c r="AQ41" s="70" t="str">
        <f t="shared" si="66"/>
        <v>0</v>
      </c>
      <c r="AR41" s="204" t="str">
        <f t="shared" si="66"/>
        <v>0</v>
      </c>
      <c r="AS41" s="204" t="str">
        <f t="shared" si="66"/>
        <v>0</v>
      </c>
      <c r="AT41" s="204" t="str">
        <f t="shared" si="66"/>
        <v>0</v>
      </c>
      <c r="AU41" s="289" t="str">
        <f t="shared" si="67"/>
        <v>0</v>
      </c>
      <c r="AV41" s="224" t="str">
        <f t="shared" si="68"/>
        <v>0</v>
      </c>
      <c r="AW41" s="224">
        <f t="shared" si="68"/>
        <v>2</v>
      </c>
      <c r="AX41" s="308">
        <f t="shared" si="69"/>
        <v>0</v>
      </c>
      <c r="AY41" s="224">
        <f t="shared" si="70"/>
        <v>12</v>
      </c>
      <c r="AZ41" s="224">
        <f t="shared" si="71"/>
        <v>15</v>
      </c>
      <c r="BA41" s="224">
        <f t="shared" si="72"/>
        <v>11</v>
      </c>
      <c r="BB41" s="224">
        <f t="shared" si="73"/>
        <v>9</v>
      </c>
      <c r="BC41" s="224">
        <f t="shared" si="74"/>
        <v>4</v>
      </c>
      <c r="BD41" s="224">
        <f t="shared" si="75"/>
        <v>3</v>
      </c>
      <c r="BE41" s="224">
        <f t="shared" si="76"/>
        <v>2</v>
      </c>
      <c r="BF41" s="308">
        <f t="shared" si="77"/>
        <v>4</v>
      </c>
    </row>
    <row r="42" spans="1:58" x14ac:dyDescent="0.25">
      <c r="A42" s="4"/>
      <c r="B42" s="36" t="s">
        <v>45</v>
      </c>
      <c r="C42" s="119"/>
      <c r="D42" s="70"/>
      <c r="E42" s="70"/>
      <c r="F42" s="70"/>
      <c r="G42" s="70"/>
      <c r="H42" s="70"/>
      <c r="I42" s="70"/>
      <c r="J42" s="70"/>
      <c r="K42" s="70"/>
      <c r="L42" s="70"/>
      <c r="M42" s="70"/>
      <c r="N42" s="153"/>
      <c r="O42" s="70">
        <v>1</v>
      </c>
      <c r="P42" s="70">
        <v>0</v>
      </c>
      <c r="Q42" s="70">
        <v>0</v>
      </c>
      <c r="R42" s="70">
        <v>0</v>
      </c>
      <c r="S42" s="70">
        <v>0</v>
      </c>
      <c r="T42" s="70">
        <v>0</v>
      </c>
      <c r="U42" s="70">
        <v>0</v>
      </c>
      <c r="V42" s="204">
        <v>0</v>
      </c>
      <c r="W42" s="204">
        <v>0</v>
      </c>
      <c r="X42" s="153">
        <v>0</v>
      </c>
      <c r="Y42" s="258">
        <v>0</v>
      </c>
      <c r="Z42" s="204">
        <v>0</v>
      </c>
      <c r="AA42" s="204">
        <v>0</v>
      </c>
      <c r="AB42" s="204">
        <v>0</v>
      </c>
      <c r="AC42" s="204"/>
      <c r="AD42" s="204"/>
      <c r="AE42" s="204"/>
      <c r="AF42" s="204"/>
      <c r="AG42" s="204"/>
      <c r="AH42" s="204"/>
      <c r="AI42" s="204"/>
      <c r="AJ42" s="153"/>
      <c r="AK42" s="70" t="str">
        <f t="shared" si="66"/>
        <v>0</v>
      </c>
      <c r="AL42" s="70" t="str">
        <f t="shared" si="66"/>
        <v>0</v>
      </c>
      <c r="AM42" s="70" t="str">
        <f t="shared" si="66"/>
        <v>0</v>
      </c>
      <c r="AN42" s="70" t="str">
        <f t="shared" si="66"/>
        <v>0</v>
      </c>
      <c r="AO42" s="68" t="str">
        <f t="shared" si="66"/>
        <v>0</v>
      </c>
      <c r="AP42" s="70" t="str">
        <f t="shared" si="66"/>
        <v>0</v>
      </c>
      <c r="AQ42" s="70" t="str">
        <f t="shared" si="66"/>
        <v>0</v>
      </c>
      <c r="AR42" s="204" t="str">
        <f t="shared" si="66"/>
        <v>0</v>
      </c>
      <c r="AS42" s="204" t="str">
        <f t="shared" si="66"/>
        <v>0</v>
      </c>
      <c r="AT42" s="204" t="str">
        <f t="shared" si="66"/>
        <v>0</v>
      </c>
      <c r="AU42" s="289" t="str">
        <f t="shared" si="67"/>
        <v>0</v>
      </c>
      <c r="AV42" s="224" t="str">
        <f t="shared" si="68"/>
        <v>0</v>
      </c>
      <c r="AW42" s="224">
        <f t="shared" si="68"/>
        <v>1</v>
      </c>
      <c r="AX42" s="308" t="str">
        <f t="shared" si="69"/>
        <v>0</v>
      </c>
      <c r="AY42" s="224" t="str">
        <f t="shared" si="70"/>
        <v>0</v>
      </c>
      <c r="AZ42" s="224" t="str">
        <f t="shared" si="71"/>
        <v>0</v>
      </c>
      <c r="BA42" s="224" t="str">
        <f t="shared" si="72"/>
        <v>0</v>
      </c>
      <c r="BB42" s="224" t="str">
        <f t="shared" si="73"/>
        <v>0</v>
      </c>
      <c r="BC42" s="224" t="str">
        <f t="shared" si="74"/>
        <v>0</v>
      </c>
      <c r="BD42" s="224" t="str">
        <f t="shared" si="75"/>
        <v>0</v>
      </c>
      <c r="BE42" s="224" t="str">
        <f t="shared" si="76"/>
        <v>0</v>
      </c>
      <c r="BF42" s="308" t="str">
        <f t="shared" si="77"/>
        <v>0</v>
      </c>
    </row>
    <row r="43" spans="1:58" ht="15.75" thickBot="1" x14ac:dyDescent="0.3">
      <c r="A43" s="4"/>
      <c r="B43" s="38" t="s">
        <v>46</v>
      </c>
      <c r="C43" s="111">
        <v>2991</v>
      </c>
      <c r="D43" s="60">
        <v>3186</v>
      </c>
      <c r="E43" s="60">
        <v>3333</v>
      </c>
      <c r="F43" s="60">
        <v>3655</v>
      </c>
      <c r="G43" s="60">
        <v>3656</v>
      </c>
      <c r="H43" s="60">
        <v>3686</v>
      </c>
      <c r="I43" s="60">
        <v>3353</v>
      </c>
      <c r="J43" s="60">
        <v>2936</v>
      </c>
      <c r="K43" s="60">
        <v>2952</v>
      </c>
      <c r="L43" s="60">
        <v>2771</v>
      </c>
      <c r="M43" s="60">
        <v>2766</v>
      </c>
      <c r="N43" s="154">
        <v>2630</v>
      </c>
      <c r="O43" s="60">
        <f t="shared" ref="O43:V43" si="78">SUM(O38:O42)</f>
        <v>2963</v>
      </c>
      <c r="P43" s="60">
        <f t="shared" si="78"/>
        <v>3549</v>
      </c>
      <c r="Q43" s="60">
        <f t="shared" si="78"/>
        <v>4049</v>
      </c>
      <c r="R43" s="60">
        <f t="shared" si="78"/>
        <v>4107</v>
      </c>
      <c r="S43" s="60">
        <f t="shared" si="78"/>
        <v>3778</v>
      </c>
      <c r="T43" s="60">
        <f t="shared" si="78"/>
        <v>3839</v>
      </c>
      <c r="U43" s="60">
        <f t="shared" si="78"/>
        <v>3695</v>
      </c>
      <c r="V43" s="211">
        <f t="shared" si="78"/>
        <v>3735</v>
      </c>
      <c r="W43" s="211">
        <v>3634</v>
      </c>
      <c r="X43" s="154">
        <v>3636</v>
      </c>
      <c r="Y43" s="256">
        <v>3513</v>
      </c>
      <c r="Z43" s="211">
        <v>3544</v>
      </c>
      <c r="AA43" s="211">
        <v>3484</v>
      </c>
      <c r="AB43" s="211">
        <v>3770</v>
      </c>
      <c r="AC43" s="211"/>
      <c r="AD43" s="211"/>
      <c r="AE43" s="211"/>
      <c r="AF43" s="211"/>
      <c r="AG43" s="211"/>
      <c r="AH43" s="211"/>
      <c r="AI43" s="211"/>
      <c r="AJ43" s="154"/>
      <c r="AK43" s="60">
        <f t="shared" ref="AK43:AS43" si="79">IF(C43=0,"0",C43-O43)</f>
        <v>28</v>
      </c>
      <c r="AL43" s="179">
        <f t="shared" si="79"/>
        <v>-363</v>
      </c>
      <c r="AM43" s="179">
        <f t="shared" si="79"/>
        <v>-716</v>
      </c>
      <c r="AN43" s="179">
        <f t="shared" si="79"/>
        <v>-452</v>
      </c>
      <c r="AO43" s="179">
        <f t="shared" si="79"/>
        <v>-122</v>
      </c>
      <c r="AP43" s="179">
        <f t="shared" si="79"/>
        <v>-153</v>
      </c>
      <c r="AQ43" s="179">
        <f t="shared" si="79"/>
        <v>-342</v>
      </c>
      <c r="AR43" s="231">
        <f t="shared" si="79"/>
        <v>-799</v>
      </c>
      <c r="AS43" s="231">
        <f t="shared" si="79"/>
        <v>-682</v>
      </c>
      <c r="AT43" s="231">
        <f>IF(X43=0,"0",L43-X43)</f>
        <v>-865</v>
      </c>
      <c r="AU43" s="256">
        <f t="shared" ref="AU43:AV43" si="80">IF(Y43=0,"0",M43-Y43)</f>
        <v>-747</v>
      </c>
      <c r="AV43" s="231">
        <f t="shared" si="80"/>
        <v>-914</v>
      </c>
      <c r="AW43" s="231">
        <f>SUM(AW38:AW42)</f>
        <v>-521</v>
      </c>
      <c r="AX43" s="59">
        <f t="shared" ref="AX43:BF43" si="81">SUM(AX38:AX42)</f>
        <v>-221</v>
      </c>
      <c r="AY43" s="211">
        <f t="shared" si="81"/>
        <v>4049</v>
      </c>
      <c r="AZ43" s="231">
        <f t="shared" si="81"/>
        <v>4107</v>
      </c>
      <c r="BA43" s="231">
        <f t="shared" si="81"/>
        <v>3778</v>
      </c>
      <c r="BB43" s="231">
        <f t="shared" si="81"/>
        <v>3839</v>
      </c>
      <c r="BC43" s="231">
        <f t="shared" si="81"/>
        <v>3695</v>
      </c>
      <c r="BD43" s="231">
        <f t="shared" si="81"/>
        <v>3735</v>
      </c>
      <c r="BE43" s="231">
        <f t="shared" si="81"/>
        <v>3634</v>
      </c>
      <c r="BF43" s="59">
        <f t="shared" si="81"/>
        <v>3636</v>
      </c>
    </row>
    <row r="44" spans="1:58" x14ac:dyDescent="0.25">
      <c r="A44" s="4">
        <f>+A37+1</f>
        <v>6</v>
      </c>
      <c r="B44" s="42" t="s">
        <v>33</v>
      </c>
      <c r="C44" s="138"/>
      <c r="D44" s="73"/>
      <c r="E44" s="73"/>
      <c r="F44" s="73"/>
      <c r="G44" s="73"/>
      <c r="H44" s="73"/>
      <c r="I44" s="73"/>
      <c r="J44" s="73"/>
      <c r="K44" s="73"/>
      <c r="L44" s="73"/>
      <c r="M44" s="73"/>
      <c r="N44" s="155"/>
      <c r="O44" s="73"/>
      <c r="P44" s="73"/>
      <c r="Q44" s="73"/>
      <c r="R44" s="73"/>
      <c r="S44" s="73"/>
      <c r="T44" s="73"/>
      <c r="U44" s="73"/>
      <c r="V44" s="214"/>
      <c r="W44" s="214"/>
      <c r="X44" s="155"/>
      <c r="Y44" s="259"/>
      <c r="Z44" s="214"/>
      <c r="AA44" s="214"/>
      <c r="AB44" s="214"/>
      <c r="AC44" s="214"/>
      <c r="AD44" s="214"/>
      <c r="AE44" s="214"/>
      <c r="AF44" s="214"/>
      <c r="AG44" s="214"/>
      <c r="AH44" s="214"/>
      <c r="AI44" s="214"/>
      <c r="AJ44" s="155"/>
      <c r="AK44" s="73"/>
      <c r="AL44" s="73"/>
      <c r="AM44" s="73"/>
      <c r="AN44" s="73"/>
      <c r="AO44" s="73"/>
      <c r="AP44" s="73"/>
      <c r="AQ44" s="73"/>
      <c r="AR44" s="214"/>
      <c r="AS44" s="214"/>
      <c r="AT44" s="284"/>
      <c r="AU44" s="277"/>
      <c r="AV44" s="275"/>
      <c r="AW44" s="275"/>
      <c r="AX44" s="309"/>
      <c r="AY44" s="275"/>
      <c r="AZ44" s="275"/>
      <c r="BA44" s="275"/>
      <c r="BB44" s="275"/>
      <c r="BC44" s="275"/>
      <c r="BD44" s="275"/>
      <c r="BE44" s="275"/>
      <c r="BF44" s="309"/>
    </row>
    <row r="45" spans="1:58" x14ac:dyDescent="0.25">
      <c r="A45" s="4"/>
      <c r="B45" s="36" t="s">
        <v>41</v>
      </c>
      <c r="C45" s="98"/>
      <c r="D45" s="75"/>
      <c r="E45" s="75"/>
      <c r="F45" s="75"/>
      <c r="G45" s="75"/>
      <c r="H45" s="75"/>
      <c r="I45" s="75"/>
      <c r="J45" s="75"/>
      <c r="K45" s="75"/>
      <c r="L45" s="75"/>
      <c r="M45" s="75"/>
      <c r="N45" s="156"/>
      <c r="O45" s="75">
        <v>788897.31999999925</v>
      </c>
      <c r="P45" s="75">
        <v>746740.69999999879</v>
      </c>
      <c r="Q45" s="75">
        <v>545985.25000000058</v>
      </c>
      <c r="R45" s="75">
        <v>393540.40999999957</v>
      </c>
      <c r="S45" s="75">
        <v>186428.92000000025</v>
      </c>
      <c r="T45" s="75">
        <v>124175.97999999924</v>
      </c>
      <c r="U45" s="75">
        <v>106020.40999999996</v>
      </c>
      <c r="V45" s="99">
        <v>113439.14999999979</v>
      </c>
      <c r="W45" s="99">
        <v>141491.49999999962</v>
      </c>
      <c r="X45" s="156">
        <v>273380.97999999934</v>
      </c>
      <c r="Y45" s="260">
        <v>535896.01000000036</v>
      </c>
      <c r="Z45" s="99">
        <v>865310.21999999729</v>
      </c>
      <c r="AA45" s="99">
        <v>985438.50999999954</v>
      </c>
      <c r="AB45" s="99">
        <v>1052969.4000000001</v>
      </c>
      <c r="AC45" s="99"/>
      <c r="AD45" s="99"/>
      <c r="AE45" s="99"/>
      <c r="AF45" s="99"/>
      <c r="AG45" s="99"/>
      <c r="AH45" s="99"/>
      <c r="AI45" s="99"/>
      <c r="AJ45" s="156"/>
      <c r="AK45" s="75">
        <f t="shared" ref="AK45:AT49" si="82">IF(C45=0,0,C45-O45)</f>
        <v>0</v>
      </c>
      <c r="AL45" s="75">
        <f t="shared" si="82"/>
        <v>0</v>
      </c>
      <c r="AM45" s="75">
        <f t="shared" si="82"/>
        <v>0</v>
      </c>
      <c r="AN45" s="75">
        <f t="shared" si="82"/>
        <v>0</v>
      </c>
      <c r="AO45" s="74">
        <f t="shared" si="82"/>
        <v>0</v>
      </c>
      <c r="AP45" s="75">
        <f t="shared" si="82"/>
        <v>0</v>
      </c>
      <c r="AQ45" s="75">
        <f t="shared" si="82"/>
        <v>0</v>
      </c>
      <c r="AR45" s="99">
        <f t="shared" si="82"/>
        <v>0</v>
      </c>
      <c r="AS45" s="99">
        <f t="shared" si="82"/>
        <v>0</v>
      </c>
      <c r="AT45" s="99">
        <f t="shared" si="82"/>
        <v>0</v>
      </c>
      <c r="AU45" s="277">
        <f t="shared" ref="AU45:AU49" si="83">IF(M45=0,0,M45-Y45)</f>
        <v>0</v>
      </c>
      <c r="AV45" s="275">
        <f t="shared" ref="AV45:AW49" si="84">IF(N45=0,0,N45-Z45)</f>
        <v>0</v>
      </c>
      <c r="AW45" s="275">
        <f t="shared" si="84"/>
        <v>-196541.19000000029</v>
      </c>
      <c r="AX45" s="309">
        <f t="shared" ref="AX45:AX49" si="85">IF(P45=0,0,P45-AB45)</f>
        <v>-306228.70000000135</v>
      </c>
      <c r="AY45" s="275">
        <f t="shared" ref="AY45:AY49" si="86">IF(Q45=0,0,Q45-AC45)</f>
        <v>545985.25000000058</v>
      </c>
      <c r="AZ45" s="275">
        <f t="shared" ref="AZ45:AZ49" si="87">IF(R45=0,0,R45-AD45)</f>
        <v>393540.40999999957</v>
      </c>
      <c r="BA45" s="275">
        <f t="shared" ref="BA45:BA49" si="88">IF(S45=0,0,S45-AE45)</f>
        <v>186428.92000000025</v>
      </c>
      <c r="BB45" s="275">
        <f t="shared" ref="BB45:BB49" si="89">IF(T45=0,0,T45-AF45)</f>
        <v>124175.97999999924</v>
      </c>
      <c r="BC45" s="275">
        <f t="shared" ref="BC45:BC49" si="90">IF(U45=0,0,U45-AG45)</f>
        <v>106020.40999999996</v>
      </c>
      <c r="BD45" s="275">
        <f t="shared" ref="BD45:BD49" si="91">IF(V45=0,0,V45-AH45)</f>
        <v>113439.14999999979</v>
      </c>
      <c r="BE45" s="275">
        <f t="shared" ref="BE45:BE49" si="92">IF(W45=0,0,W45-AI45)</f>
        <v>141491.49999999962</v>
      </c>
      <c r="BF45" s="309">
        <f t="shared" ref="BF45:BF49" si="93">IF(X45=0,0,X45-AJ45)</f>
        <v>273380.97999999934</v>
      </c>
    </row>
    <row r="46" spans="1:58" x14ac:dyDescent="0.25">
      <c r="A46" s="4"/>
      <c r="B46" s="36" t="s">
        <v>42</v>
      </c>
      <c r="C46" s="98"/>
      <c r="D46" s="75"/>
      <c r="E46" s="75"/>
      <c r="F46" s="75"/>
      <c r="G46" s="75"/>
      <c r="H46" s="75"/>
      <c r="I46" s="75"/>
      <c r="J46" s="75"/>
      <c r="K46" s="75"/>
      <c r="L46" s="75"/>
      <c r="M46" s="75"/>
      <c r="N46" s="156"/>
      <c r="O46" s="75">
        <v>386690.8000000001</v>
      </c>
      <c r="P46" s="75">
        <v>361884.61000000039</v>
      </c>
      <c r="Q46" s="75">
        <v>273158.00999999937</v>
      </c>
      <c r="R46" s="75">
        <v>201771.09000000008</v>
      </c>
      <c r="S46" s="75">
        <v>80922.129999999626</v>
      </c>
      <c r="T46" s="75">
        <v>63803.139999999803</v>
      </c>
      <c r="U46" s="75">
        <v>50924.750000000036</v>
      </c>
      <c r="V46" s="99">
        <v>71462.06000000026</v>
      </c>
      <c r="W46" s="99">
        <v>85399.919999999925</v>
      </c>
      <c r="X46" s="156">
        <v>154416.69999999987</v>
      </c>
      <c r="Y46" s="260">
        <v>310270.86000000028</v>
      </c>
      <c r="Z46" s="99">
        <v>449990.93999999919</v>
      </c>
      <c r="AA46" s="99">
        <v>506444.46999999956</v>
      </c>
      <c r="AB46" s="99">
        <v>558729.14000000095</v>
      </c>
      <c r="AC46" s="99"/>
      <c r="AD46" s="99"/>
      <c r="AE46" s="99"/>
      <c r="AF46" s="99"/>
      <c r="AG46" s="99"/>
      <c r="AH46" s="99"/>
      <c r="AI46" s="99"/>
      <c r="AJ46" s="156"/>
      <c r="AK46" s="75">
        <f t="shared" si="82"/>
        <v>0</v>
      </c>
      <c r="AL46" s="75">
        <f t="shared" si="82"/>
        <v>0</v>
      </c>
      <c r="AM46" s="75">
        <f t="shared" si="82"/>
        <v>0</v>
      </c>
      <c r="AN46" s="75">
        <f t="shared" si="82"/>
        <v>0</v>
      </c>
      <c r="AO46" s="74">
        <f t="shared" si="82"/>
        <v>0</v>
      </c>
      <c r="AP46" s="75">
        <f t="shared" si="82"/>
        <v>0</v>
      </c>
      <c r="AQ46" s="75">
        <f t="shared" si="82"/>
        <v>0</v>
      </c>
      <c r="AR46" s="99">
        <f t="shared" si="82"/>
        <v>0</v>
      </c>
      <c r="AS46" s="99">
        <f t="shared" si="82"/>
        <v>0</v>
      </c>
      <c r="AT46" s="99">
        <f t="shared" si="82"/>
        <v>0</v>
      </c>
      <c r="AU46" s="277">
        <f t="shared" si="83"/>
        <v>0</v>
      </c>
      <c r="AV46" s="275">
        <f t="shared" si="84"/>
        <v>0</v>
      </c>
      <c r="AW46" s="275">
        <f t="shared" si="84"/>
        <v>-119753.66999999946</v>
      </c>
      <c r="AX46" s="309">
        <f t="shared" si="85"/>
        <v>-196844.53000000055</v>
      </c>
      <c r="AY46" s="275">
        <f t="shared" si="86"/>
        <v>273158.00999999937</v>
      </c>
      <c r="AZ46" s="275">
        <f t="shared" si="87"/>
        <v>201771.09000000008</v>
      </c>
      <c r="BA46" s="275">
        <f t="shared" si="88"/>
        <v>80922.129999999626</v>
      </c>
      <c r="BB46" s="275">
        <f t="shared" si="89"/>
        <v>63803.139999999803</v>
      </c>
      <c r="BC46" s="275">
        <f t="shared" si="90"/>
        <v>50924.750000000036</v>
      </c>
      <c r="BD46" s="275">
        <f t="shared" si="91"/>
        <v>71462.06000000026</v>
      </c>
      <c r="BE46" s="275">
        <f t="shared" si="92"/>
        <v>85399.919999999925</v>
      </c>
      <c r="BF46" s="309">
        <f t="shared" si="93"/>
        <v>154416.69999999987</v>
      </c>
    </row>
    <row r="47" spans="1:58" x14ac:dyDescent="0.25">
      <c r="A47" s="4"/>
      <c r="B47" s="36" t="s">
        <v>43</v>
      </c>
      <c r="C47" s="98"/>
      <c r="D47" s="75"/>
      <c r="E47" s="75"/>
      <c r="F47" s="75"/>
      <c r="G47" s="75"/>
      <c r="H47" s="75"/>
      <c r="I47" s="75"/>
      <c r="J47" s="75"/>
      <c r="K47" s="75"/>
      <c r="L47" s="75"/>
      <c r="M47" s="75"/>
      <c r="N47" s="156"/>
      <c r="O47" s="75">
        <v>108307.36000000003</v>
      </c>
      <c r="P47" s="75">
        <v>128773.49999999994</v>
      </c>
      <c r="Q47" s="75">
        <v>66808.58</v>
      </c>
      <c r="R47" s="75">
        <v>36328.53</v>
      </c>
      <c r="S47" s="75">
        <v>18652.190000000002</v>
      </c>
      <c r="T47" s="75">
        <v>14439.34</v>
      </c>
      <c r="U47" s="75">
        <v>13986.87</v>
      </c>
      <c r="V47" s="99">
        <v>13235.510000000002</v>
      </c>
      <c r="W47" s="99">
        <v>17789.679999999993</v>
      </c>
      <c r="X47" s="156">
        <v>28326.639999999996</v>
      </c>
      <c r="Y47" s="260">
        <v>60517.279999999999</v>
      </c>
      <c r="Z47" s="99">
        <v>82394.2</v>
      </c>
      <c r="AA47" s="99">
        <v>93487.819999999992</v>
      </c>
      <c r="AB47" s="99">
        <v>118710.68000000001</v>
      </c>
      <c r="AC47" s="99"/>
      <c r="AD47" s="99"/>
      <c r="AE47" s="99"/>
      <c r="AF47" s="99"/>
      <c r="AG47" s="99"/>
      <c r="AH47" s="99"/>
      <c r="AI47" s="99"/>
      <c r="AJ47" s="156"/>
      <c r="AK47" s="75">
        <f t="shared" si="82"/>
        <v>0</v>
      </c>
      <c r="AL47" s="75">
        <f t="shared" si="82"/>
        <v>0</v>
      </c>
      <c r="AM47" s="75">
        <f t="shared" si="82"/>
        <v>0</v>
      </c>
      <c r="AN47" s="75">
        <f t="shared" si="82"/>
        <v>0</v>
      </c>
      <c r="AO47" s="74">
        <f t="shared" si="82"/>
        <v>0</v>
      </c>
      <c r="AP47" s="75">
        <f t="shared" si="82"/>
        <v>0</v>
      </c>
      <c r="AQ47" s="75">
        <f t="shared" si="82"/>
        <v>0</v>
      </c>
      <c r="AR47" s="99">
        <f t="shared" si="82"/>
        <v>0</v>
      </c>
      <c r="AS47" s="99">
        <f t="shared" si="82"/>
        <v>0</v>
      </c>
      <c r="AT47" s="99">
        <f t="shared" si="82"/>
        <v>0</v>
      </c>
      <c r="AU47" s="277">
        <f t="shared" si="83"/>
        <v>0</v>
      </c>
      <c r="AV47" s="275">
        <f t="shared" si="84"/>
        <v>0</v>
      </c>
      <c r="AW47" s="275">
        <f t="shared" si="84"/>
        <v>14819.540000000037</v>
      </c>
      <c r="AX47" s="309">
        <f t="shared" si="85"/>
        <v>10062.819999999934</v>
      </c>
      <c r="AY47" s="275">
        <f t="shared" si="86"/>
        <v>66808.58</v>
      </c>
      <c r="AZ47" s="275">
        <f t="shared" si="87"/>
        <v>36328.53</v>
      </c>
      <c r="BA47" s="275">
        <f t="shared" si="88"/>
        <v>18652.190000000002</v>
      </c>
      <c r="BB47" s="275">
        <f t="shared" si="89"/>
        <v>14439.34</v>
      </c>
      <c r="BC47" s="275">
        <f t="shared" si="90"/>
        <v>13986.87</v>
      </c>
      <c r="BD47" s="275">
        <f t="shared" si="91"/>
        <v>13235.510000000002</v>
      </c>
      <c r="BE47" s="275">
        <f t="shared" si="92"/>
        <v>17789.679999999993</v>
      </c>
      <c r="BF47" s="309">
        <f t="shared" si="93"/>
        <v>28326.639999999996</v>
      </c>
    </row>
    <row r="48" spans="1:58" x14ac:dyDescent="0.25">
      <c r="A48" s="4"/>
      <c r="B48" s="36" t="s">
        <v>44</v>
      </c>
      <c r="C48" s="98"/>
      <c r="D48" s="75"/>
      <c r="E48" s="75"/>
      <c r="F48" s="75"/>
      <c r="G48" s="75"/>
      <c r="H48" s="75"/>
      <c r="I48" s="75"/>
      <c r="J48" s="75"/>
      <c r="K48" s="75"/>
      <c r="L48" s="75"/>
      <c r="M48" s="75"/>
      <c r="N48" s="156"/>
      <c r="O48" s="75">
        <v>115102.76999999996</v>
      </c>
      <c r="P48" s="75">
        <v>147773.17999999996</v>
      </c>
      <c r="Q48" s="75">
        <v>67965.25</v>
      </c>
      <c r="R48" s="75">
        <v>44624.520000000004</v>
      </c>
      <c r="S48" s="75">
        <v>19565.330000000002</v>
      </c>
      <c r="T48" s="75">
        <v>16842.850000000002</v>
      </c>
      <c r="U48" s="75">
        <v>15009.170000000004</v>
      </c>
      <c r="V48" s="99">
        <v>15630.61</v>
      </c>
      <c r="W48" s="99">
        <v>20842.969999999998</v>
      </c>
      <c r="X48" s="156">
        <v>42996.710000000014</v>
      </c>
      <c r="Y48" s="260">
        <v>83145.22</v>
      </c>
      <c r="Z48" s="99">
        <v>113729.51000000001</v>
      </c>
      <c r="AA48" s="99">
        <v>110048.28000000001</v>
      </c>
      <c r="AB48" s="99">
        <v>134956.5</v>
      </c>
      <c r="AC48" s="99"/>
      <c r="AD48" s="99"/>
      <c r="AE48" s="99"/>
      <c r="AF48" s="99"/>
      <c r="AG48" s="99"/>
      <c r="AH48" s="99"/>
      <c r="AI48" s="99"/>
      <c r="AJ48" s="156"/>
      <c r="AK48" s="75">
        <f t="shared" si="82"/>
        <v>0</v>
      </c>
      <c r="AL48" s="75">
        <f t="shared" si="82"/>
        <v>0</v>
      </c>
      <c r="AM48" s="75">
        <f t="shared" si="82"/>
        <v>0</v>
      </c>
      <c r="AN48" s="75">
        <f t="shared" si="82"/>
        <v>0</v>
      </c>
      <c r="AO48" s="74">
        <f t="shared" si="82"/>
        <v>0</v>
      </c>
      <c r="AP48" s="75">
        <f t="shared" si="82"/>
        <v>0</v>
      </c>
      <c r="AQ48" s="75">
        <f t="shared" si="82"/>
        <v>0</v>
      </c>
      <c r="AR48" s="99">
        <f t="shared" si="82"/>
        <v>0</v>
      </c>
      <c r="AS48" s="99">
        <f t="shared" si="82"/>
        <v>0</v>
      </c>
      <c r="AT48" s="99">
        <f t="shared" si="82"/>
        <v>0</v>
      </c>
      <c r="AU48" s="277">
        <f t="shared" si="83"/>
        <v>0</v>
      </c>
      <c r="AV48" s="275">
        <f t="shared" si="84"/>
        <v>0</v>
      </c>
      <c r="AW48" s="275">
        <f t="shared" si="84"/>
        <v>5054.489999999947</v>
      </c>
      <c r="AX48" s="309">
        <f t="shared" si="85"/>
        <v>12816.679999999964</v>
      </c>
      <c r="AY48" s="275">
        <f t="shared" si="86"/>
        <v>67965.25</v>
      </c>
      <c r="AZ48" s="275">
        <f t="shared" si="87"/>
        <v>44624.520000000004</v>
      </c>
      <c r="BA48" s="275">
        <f t="shared" si="88"/>
        <v>19565.330000000002</v>
      </c>
      <c r="BB48" s="275">
        <f t="shared" si="89"/>
        <v>16842.850000000002</v>
      </c>
      <c r="BC48" s="275">
        <f t="shared" si="90"/>
        <v>15009.170000000004</v>
      </c>
      <c r="BD48" s="275">
        <f t="shared" si="91"/>
        <v>15630.61</v>
      </c>
      <c r="BE48" s="275">
        <f t="shared" si="92"/>
        <v>20842.969999999998</v>
      </c>
      <c r="BF48" s="309">
        <f t="shared" si="93"/>
        <v>42996.710000000014</v>
      </c>
    </row>
    <row r="49" spans="1:58" x14ac:dyDescent="0.25">
      <c r="A49" s="4"/>
      <c r="B49" s="36" t="s">
        <v>45</v>
      </c>
      <c r="C49" s="98"/>
      <c r="D49" s="75"/>
      <c r="E49" s="75"/>
      <c r="F49" s="75"/>
      <c r="G49" s="75"/>
      <c r="H49" s="75"/>
      <c r="I49" s="75"/>
      <c r="J49" s="75"/>
      <c r="K49" s="75"/>
      <c r="L49" s="75"/>
      <c r="M49" s="75"/>
      <c r="N49" s="156"/>
      <c r="O49" s="75">
        <v>195234.84</v>
      </c>
      <c r="P49" s="75">
        <v>94746.840000000011</v>
      </c>
      <c r="Q49" s="75">
        <v>49735.98</v>
      </c>
      <c r="R49" s="75">
        <v>49297.41</v>
      </c>
      <c r="S49" s="75">
        <v>22251.820000000003</v>
      </c>
      <c r="T49" s="75">
        <v>18976.68</v>
      </c>
      <c r="U49" s="75">
        <v>23262.010000000002</v>
      </c>
      <c r="V49" s="99">
        <v>22852</v>
      </c>
      <c r="W49" s="99">
        <v>54641.72</v>
      </c>
      <c r="X49" s="156">
        <v>56534.3</v>
      </c>
      <c r="Y49" s="260">
        <v>111081.95</v>
      </c>
      <c r="Z49" s="99">
        <v>118091.3</v>
      </c>
      <c r="AA49" s="99">
        <v>130153.54000000001</v>
      </c>
      <c r="AB49" s="99">
        <v>141889.40000000002</v>
      </c>
      <c r="AC49" s="99"/>
      <c r="AD49" s="99"/>
      <c r="AE49" s="99"/>
      <c r="AF49" s="99"/>
      <c r="AG49" s="99"/>
      <c r="AH49" s="99"/>
      <c r="AI49" s="99"/>
      <c r="AJ49" s="156"/>
      <c r="AK49" s="75">
        <f t="shared" si="82"/>
        <v>0</v>
      </c>
      <c r="AL49" s="75">
        <f t="shared" si="82"/>
        <v>0</v>
      </c>
      <c r="AM49" s="75">
        <f t="shared" si="82"/>
        <v>0</v>
      </c>
      <c r="AN49" s="75">
        <f t="shared" si="82"/>
        <v>0</v>
      </c>
      <c r="AO49" s="74">
        <f t="shared" si="82"/>
        <v>0</v>
      </c>
      <c r="AP49" s="75">
        <f t="shared" si="82"/>
        <v>0</v>
      </c>
      <c r="AQ49" s="75">
        <f t="shared" si="82"/>
        <v>0</v>
      </c>
      <c r="AR49" s="99">
        <f t="shared" si="82"/>
        <v>0</v>
      </c>
      <c r="AS49" s="99">
        <f t="shared" si="82"/>
        <v>0</v>
      </c>
      <c r="AT49" s="99">
        <f t="shared" si="82"/>
        <v>0</v>
      </c>
      <c r="AU49" s="277">
        <f t="shared" si="83"/>
        <v>0</v>
      </c>
      <c r="AV49" s="275">
        <f t="shared" si="84"/>
        <v>0</v>
      </c>
      <c r="AW49" s="275">
        <f t="shared" si="84"/>
        <v>65081.299999999988</v>
      </c>
      <c r="AX49" s="309">
        <f t="shared" si="85"/>
        <v>-47142.560000000012</v>
      </c>
      <c r="AY49" s="275">
        <f t="shared" si="86"/>
        <v>49735.98</v>
      </c>
      <c r="AZ49" s="275">
        <f t="shared" si="87"/>
        <v>49297.41</v>
      </c>
      <c r="BA49" s="275">
        <f t="shared" si="88"/>
        <v>22251.820000000003</v>
      </c>
      <c r="BB49" s="275">
        <f t="shared" si="89"/>
        <v>18976.68</v>
      </c>
      <c r="BC49" s="275">
        <f t="shared" si="90"/>
        <v>23262.010000000002</v>
      </c>
      <c r="BD49" s="275">
        <f t="shared" si="91"/>
        <v>22852</v>
      </c>
      <c r="BE49" s="275">
        <f t="shared" si="92"/>
        <v>54641.72</v>
      </c>
      <c r="BF49" s="309">
        <f t="shared" si="93"/>
        <v>56534.3</v>
      </c>
    </row>
    <row r="50" spans="1:58" x14ac:dyDescent="0.25">
      <c r="A50" s="4"/>
      <c r="B50" s="36" t="s">
        <v>46</v>
      </c>
      <c r="C50" s="98">
        <v>1656047</v>
      </c>
      <c r="D50" s="75">
        <v>1608832.11</v>
      </c>
      <c r="E50" s="75">
        <v>1081482.0099999972</v>
      </c>
      <c r="F50" s="75">
        <v>708167.77999999968</v>
      </c>
      <c r="G50" s="75">
        <v>408576.41999999591</v>
      </c>
      <c r="H50" s="75">
        <v>250409.48999999888</v>
      </c>
      <c r="I50" s="75">
        <v>209211.05999999982</v>
      </c>
      <c r="J50" s="75">
        <v>216113.24999999767</v>
      </c>
      <c r="K50" s="75">
        <v>286268.39999999915</v>
      </c>
      <c r="L50" s="75">
        <v>556516.23000000347</v>
      </c>
      <c r="M50" s="75">
        <v>1044099.0700000002</v>
      </c>
      <c r="N50" s="156">
        <v>1457068.739999996</v>
      </c>
      <c r="O50" s="75">
        <f t="shared" ref="O50:V50" si="94">SUM(O45:O49)</f>
        <v>1594233.0899999996</v>
      </c>
      <c r="P50" s="75">
        <f t="shared" si="94"/>
        <v>1479918.8299999991</v>
      </c>
      <c r="Q50" s="75">
        <f t="shared" si="94"/>
        <v>1003653.07</v>
      </c>
      <c r="R50" s="75">
        <f t="shared" si="94"/>
        <v>725561.95999999973</v>
      </c>
      <c r="S50" s="75">
        <f t="shared" si="94"/>
        <v>327820.3899999999</v>
      </c>
      <c r="T50" s="75">
        <f t="shared" si="94"/>
        <v>238237.98999999903</v>
      </c>
      <c r="U50" s="75">
        <f t="shared" si="94"/>
        <v>209203.21000000002</v>
      </c>
      <c r="V50" s="99">
        <f t="shared" si="94"/>
        <v>236619.33000000007</v>
      </c>
      <c r="W50" s="99">
        <v>320165.78999999957</v>
      </c>
      <c r="X50" s="156">
        <v>555655.32999999926</v>
      </c>
      <c r="Y50" s="260">
        <v>1100911.3200000005</v>
      </c>
      <c r="Z50" s="99">
        <v>1629516.1699999964</v>
      </c>
      <c r="AA50" s="99">
        <v>1825572.6199999992</v>
      </c>
      <c r="AB50" s="99">
        <v>2007255.120000001</v>
      </c>
      <c r="AC50" s="99"/>
      <c r="AD50" s="99"/>
      <c r="AE50" s="99"/>
      <c r="AF50" s="99"/>
      <c r="AG50" s="99"/>
      <c r="AH50" s="99"/>
      <c r="AI50" s="99"/>
      <c r="AJ50" s="156"/>
      <c r="AK50" s="75">
        <f t="shared" ref="AK50:AS50" si="95">IF(C50=0,0,C50-O50)</f>
        <v>61813.910000000382</v>
      </c>
      <c r="AL50" s="75">
        <f t="shared" si="95"/>
        <v>128913.28000000096</v>
      </c>
      <c r="AM50" s="75">
        <f t="shared" si="95"/>
        <v>77828.939999997267</v>
      </c>
      <c r="AN50" s="75">
        <f t="shared" si="95"/>
        <v>-17394.180000000051</v>
      </c>
      <c r="AO50" s="74">
        <f t="shared" si="95"/>
        <v>80756.029999996012</v>
      </c>
      <c r="AP50" s="75">
        <f t="shared" si="95"/>
        <v>12171.499999999854</v>
      </c>
      <c r="AQ50" s="75">
        <f t="shared" si="95"/>
        <v>7.849999999802094</v>
      </c>
      <c r="AR50" s="99">
        <f t="shared" si="95"/>
        <v>-20506.080000002403</v>
      </c>
      <c r="AS50" s="99">
        <f t="shared" si="95"/>
        <v>-33897.390000000421</v>
      </c>
      <c r="AT50" s="99">
        <f>IF(X50=0,0,L50-X50)</f>
        <v>860.90000000421423</v>
      </c>
      <c r="AU50" s="277">
        <f t="shared" ref="AU50:AV50" si="96">IF(Y50=0,0,M50-Y50)</f>
        <v>-56812.250000000349</v>
      </c>
      <c r="AV50" s="275">
        <f t="shared" si="96"/>
        <v>-172447.4300000004</v>
      </c>
      <c r="AW50" s="275">
        <f>SUM(AW45:AW49)</f>
        <v>-231339.5299999998</v>
      </c>
      <c r="AX50" s="309">
        <f t="shared" ref="AX50:BF50" si="97">SUM(AX45:AX49)</f>
        <v>-527336.29000000202</v>
      </c>
      <c r="AY50" s="275">
        <f t="shared" si="97"/>
        <v>1003653.07</v>
      </c>
      <c r="AZ50" s="275">
        <f t="shared" si="97"/>
        <v>725561.95999999973</v>
      </c>
      <c r="BA50" s="275">
        <f t="shared" si="97"/>
        <v>327820.3899999999</v>
      </c>
      <c r="BB50" s="275">
        <f t="shared" si="97"/>
        <v>238237.98999999903</v>
      </c>
      <c r="BC50" s="275">
        <f t="shared" si="97"/>
        <v>209203.21000000002</v>
      </c>
      <c r="BD50" s="275">
        <f t="shared" si="97"/>
        <v>236619.33000000007</v>
      </c>
      <c r="BE50" s="275">
        <f t="shared" si="97"/>
        <v>320165.78999999957</v>
      </c>
      <c r="BF50" s="309">
        <f t="shared" si="97"/>
        <v>555655.32999999926</v>
      </c>
    </row>
    <row r="51" spans="1:58" x14ac:dyDescent="0.25">
      <c r="A51" s="4">
        <f>+A44+1</f>
        <v>7</v>
      </c>
      <c r="B51" s="43" t="s">
        <v>34</v>
      </c>
      <c r="C51" s="98"/>
      <c r="D51" s="75"/>
      <c r="E51" s="75"/>
      <c r="F51" s="75"/>
      <c r="G51" s="75"/>
      <c r="H51" s="75"/>
      <c r="I51" s="75"/>
      <c r="J51" s="75"/>
      <c r="K51" s="75"/>
      <c r="L51" s="75"/>
      <c r="M51" s="75"/>
      <c r="N51" s="156"/>
      <c r="O51" s="75"/>
      <c r="P51" s="75"/>
      <c r="Q51" s="75"/>
      <c r="R51" s="75"/>
      <c r="S51" s="75"/>
      <c r="T51" s="75"/>
      <c r="U51" s="75"/>
      <c r="V51" s="99"/>
      <c r="W51" s="99"/>
      <c r="X51" s="156"/>
      <c r="Y51" s="260"/>
      <c r="Z51" s="99"/>
      <c r="AA51" s="99"/>
      <c r="AB51" s="99"/>
      <c r="AC51" s="99"/>
      <c r="AD51" s="99"/>
      <c r="AE51" s="99"/>
      <c r="AF51" s="99"/>
      <c r="AG51" s="99"/>
      <c r="AH51" s="99"/>
      <c r="AI51" s="99"/>
      <c r="AJ51" s="156"/>
      <c r="AK51" s="75"/>
      <c r="AL51" s="75"/>
      <c r="AM51" s="75"/>
      <c r="AN51" s="75"/>
      <c r="AO51" s="74"/>
      <c r="AP51" s="75"/>
      <c r="AQ51" s="75"/>
      <c r="AR51" s="99"/>
      <c r="AS51" s="99"/>
      <c r="AT51" s="99"/>
      <c r="AU51" s="277"/>
      <c r="AV51" s="275"/>
      <c r="AW51" s="275"/>
      <c r="AX51" s="309"/>
      <c r="AY51" s="275"/>
      <c r="AZ51" s="275"/>
      <c r="BA51" s="275"/>
      <c r="BB51" s="275"/>
      <c r="BC51" s="275"/>
      <c r="BD51" s="275"/>
      <c r="BE51" s="275"/>
      <c r="BF51" s="309"/>
    </row>
    <row r="52" spans="1:58" x14ac:dyDescent="0.25">
      <c r="A52" s="4"/>
      <c r="B52" s="36" t="s">
        <v>41</v>
      </c>
      <c r="C52" s="98"/>
      <c r="D52" s="75"/>
      <c r="E52" s="75"/>
      <c r="F52" s="75"/>
      <c r="G52" s="75"/>
      <c r="H52" s="75"/>
      <c r="I52" s="75"/>
      <c r="J52" s="75"/>
      <c r="K52" s="75"/>
      <c r="L52" s="75"/>
      <c r="M52" s="75"/>
      <c r="N52" s="156"/>
      <c r="O52" s="75">
        <v>400695.49000000121</v>
      </c>
      <c r="P52" s="75">
        <v>499536.16999999993</v>
      </c>
      <c r="Q52" s="75">
        <v>503989.60999999812</v>
      </c>
      <c r="R52" s="75">
        <v>374297.08000000013</v>
      </c>
      <c r="S52" s="75">
        <v>276268.52999999927</v>
      </c>
      <c r="T52" s="75">
        <v>130912.8200000005</v>
      </c>
      <c r="U52" s="75">
        <v>86345.949999999488</v>
      </c>
      <c r="V52" s="99">
        <v>69527.769999999859</v>
      </c>
      <c r="W52" s="99">
        <v>76002.009999999675</v>
      </c>
      <c r="X52" s="156">
        <v>107322.13999999996</v>
      </c>
      <c r="Y52" s="260">
        <v>183068.32999999984</v>
      </c>
      <c r="Z52" s="99">
        <v>369955.8</v>
      </c>
      <c r="AA52" s="99">
        <v>538857.18999999936</v>
      </c>
      <c r="AB52" s="99">
        <v>675283.32999999984</v>
      </c>
      <c r="AC52" s="99"/>
      <c r="AD52" s="99"/>
      <c r="AE52" s="99"/>
      <c r="AF52" s="99"/>
      <c r="AG52" s="99"/>
      <c r="AH52" s="99"/>
      <c r="AI52" s="99"/>
      <c r="AJ52" s="156"/>
      <c r="AK52" s="75">
        <f t="shared" ref="AK52:AT56" si="98">IF(C52=0,0,C52-O52)</f>
        <v>0</v>
      </c>
      <c r="AL52" s="75">
        <f t="shared" si="98"/>
        <v>0</v>
      </c>
      <c r="AM52" s="75">
        <f t="shared" si="98"/>
        <v>0</v>
      </c>
      <c r="AN52" s="75">
        <f t="shared" si="98"/>
        <v>0</v>
      </c>
      <c r="AO52" s="74">
        <f t="shared" si="98"/>
        <v>0</v>
      </c>
      <c r="AP52" s="75">
        <f t="shared" si="98"/>
        <v>0</v>
      </c>
      <c r="AQ52" s="75">
        <f t="shared" si="98"/>
        <v>0</v>
      </c>
      <c r="AR52" s="99">
        <f t="shared" si="98"/>
        <v>0</v>
      </c>
      <c r="AS52" s="99">
        <f t="shared" si="98"/>
        <v>0</v>
      </c>
      <c r="AT52" s="99">
        <f t="shared" si="98"/>
        <v>0</v>
      </c>
      <c r="AU52" s="277">
        <f t="shared" ref="AU52:AU56" si="99">IF(M52=0,0,M52-Y52)</f>
        <v>0</v>
      </c>
      <c r="AV52" s="275">
        <f t="shared" ref="AV52:AW56" si="100">IF(N52=0,0,N52-Z52)</f>
        <v>0</v>
      </c>
      <c r="AW52" s="275">
        <f t="shared" si="100"/>
        <v>-138161.69999999815</v>
      </c>
      <c r="AX52" s="309">
        <f t="shared" ref="AX52:AX56" si="101">IF(P52=0,0,P52-AB52)</f>
        <v>-175747.15999999992</v>
      </c>
      <c r="AY52" s="275">
        <f t="shared" ref="AY52:AY56" si="102">IF(Q52=0,0,Q52-AC52)</f>
        <v>503989.60999999812</v>
      </c>
      <c r="AZ52" s="275">
        <f t="shared" ref="AZ52:AZ56" si="103">IF(R52=0,0,R52-AD52)</f>
        <v>374297.08000000013</v>
      </c>
      <c r="BA52" s="275">
        <f t="shared" ref="BA52:BA56" si="104">IF(S52=0,0,S52-AE52)</f>
        <v>276268.52999999927</v>
      </c>
      <c r="BB52" s="275">
        <f t="shared" ref="BB52:BB56" si="105">IF(T52=0,0,T52-AF52)</f>
        <v>130912.8200000005</v>
      </c>
      <c r="BC52" s="275">
        <f t="shared" ref="BC52:BC56" si="106">IF(U52=0,0,U52-AG52)</f>
        <v>86345.949999999488</v>
      </c>
      <c r="BD52" s="275">
        <f t="shared" ref="BD52:BD56" si="107">IF(V52=0,0,V52-AH52)</f>
        <v>69527.769999999859</v>
      </c>
      <c r="BE52" s="275">
        <f t="shared" ref="BE52:BE56" si="108">IF(W52=0,0,W52-AI52)</f>
        <v>76002.009999999675</v>
      </c>
      <c r="BF52" s="309">
        <f t="shared" ref="BF52:BF56" si="109">IF(X52=0,0,X52-AJ52)</f>
        <v>107322.13999999996</v>
      </c>
    </row>
    <row r="53" spans="1:58" x14ac:dyDescent="0.25">
      <c r="A53" s="4"/>
      <c r="B53" s="36" t="s">
        <v>42</v>
      </c>
      <c r="C53" s="98"/>
      <c r="D53" s="75"/>
      <c r="E53" s="75"/>
      <c r="F53" s="75"/>
      <c r="G53" s="75"/>
      <c r="H53" s="75"/>
      <c r="I53" s="75"/>
      <c r="J53" s="75"/>
      <c r="K53" s="75"/>
      <c r="L53" s="75"/>
      <c r="M53" s="75"/>
      <c r="N53" s="156"/>
      <c r="O53" s="75">
        <v>331089.09999999951</v>
      </c>
      <c r="P53" s="75">
        <v>344163.57999999996</v>
      </c>
      <c r="Q53" s="75">
        <v>331618.67</v>
      </c>
      <c r="R53" s="75">
        <v>220473.96999999945</v>
      </c>
      <c r="S53" s="75">
        <v>159598.17999999993</v>
      </c>
      <c r="T53" s="75">
        <v>79354.899999999689</v>
      </c>
      <c r="U53" s="75">
        <v>54045.349999999889</v>
      </c>
      <c r="V53" s="99">
        <v>51326.150000000009</v>
      </c>
      <c r="W53" s="99">
        <v>63821.350000000035</v>
      </c>
      <c r="X53" s="156">
        <v>74755.83</v>
      </c>
      <c r="Y53" s="260">
        <v>138917.54999999993</v>
      </c>
      <c r="Z53" s="99">
        <v>281874.24999999942</v>
      </c>
      <c r="AA53" s="99">
        <v>393951.70999999961</v>
      </c>
      <c r="AB53" s="99">
        <v>475753.5799999999</v>
      </c>
      <c r="AC53" s="99"/>
      <c r="AD53" s="99"/>
      <c r="AE53" s="99"/>
      <c r="AF53" s="99"/>
      <c r="AG53" s="99"/>
      <c r="AH53" s="99"/>
      <c r="AI53" s="99"/>
      <c r="AJ53" s="156"/>
      <c r="AK53" s="75">
        <f t="shared" si="98"/>
        <v>0</v>
      </c>
      <c r="AL53" s="75">
        <f t="shared" si="98"/>
        <v>0</v>
      </c>
      <c r="AM53" s="75">
        <f t="shared" si="98"/>
        <v>0</v>
      </c>
      <c r="AN53" s="75">
        <f t="shared" si="98"/>
        <v>0</v>
      </c>
      <c r="AO53" s="74">
        <f t="shared" si="98"/>
        <v>0</v>
      </c>
      <c r="AP53" s="75">
        <f t="shared" si="98"/>
        <v>0</v>
      </c>
      <c r="AQ53" s="75">
        <f t="shared" si="98"/>
        <v>0</v>
      </c>
      <c r="AR53" s="99">
        <f t="shared" si="98"/>
        <v>0</v>
      </c>
      <c r="AS53" s="99">
        <f t="shared" si="98"/>
        <v>0</v>
      </c>
      <c r="AT53" s="99">
        <f t="shared" si="98"/>
        <v>0</v>
      </c>
      <c r="AU53" s="277">
        <f t="shared" si="99"/>
        <v>0</v>
      </c>
      <c r="AV53" s="275">
        <f t="shared" si="100"/>
        <v>0</v>
      </c>
      <c r="AW53" s="275">
        <f t="shared" si="100"/>
        <v>-62862.610000000102</v>
      </c>
      <c r="AX53" s="309">
        <f t="shared" si="101"/>
        <v>-131589.99999999994</v>
      </c>
      <c r="AY53" s="275">
        <f t="shared" si="102"/>
        <v>331618.67</v>
      </c>
      <c r="AZ53" s="275">
        <f t="shared" si="103"/>
        <v>220473.96999999945</v>
      </c>
      <c r="BA53" s="275">
        <f t="shared" si="104"/>
        <v>159598.17999999993</v>
      </c>
      <c r="BB53" s="275">
        <f t="shared" si="105"/>
        <v>79354.899999999689</v>
      </c>
      <c r="BC53" s="275">
        <f t="shared" si="106"/>
        <v>54045.349999999889</v>
      </c>
      <c r="BD53" s="275">
        <f t="shared" si="107"/>
        <v>51326.150000000009</v>
      </c>
      <c r="BE53" s="275">
        <f t="shared" si="108"/>
        <v>63821.350000000035</v>
      </c>
      <c r="BF53" s="309">
        <f t="shared" si="109"/>
        <v>74755.83</v>
      </c>
    </row>
    <row r="54" spans="1:58" x14ac:dyDescent="0.25">
      <c r="A54" s="4"/>
      <c r="B54" s="36" t="s">
        <v>43</v>
      </c>
      <c r="C54" s="98"/>
      <c r="D54" s="75"/>
      <c r="E54" s="75"/>
      <c r="F54" s="75"/>
      <c r="G54" s="75"/>
      <c r="H54" s="75"/>
      <c r="I54" s="75"/>
      <c r="J54" s="75"/>
      <c r="K54" s="75"/>
      <c r="L54" s="75"/>
      <c r="M54" s="75"/>
      <c r="N54" s="156"/>
      <c r="O54" s="75">
        <v>30526.150000000005</v>
      </c>
      <c r="P54" s="75">
        <v>50984.440000000024</v>
      </c>
      <c r="Q54" s="75">
        <v>53968.170000000006</v>
      </c>
      <c r="R54" s="75">
        <v>27342.339999999989</v>
      </c>
      <c r="S54" s="75">
        <v>17570.000000000011</v>
      </c>
      <c r="T54" s="75">
        <v>10525.090000000002</v>
      </c>
      <c r="U54" s="75">
        <v>9268.6400000000049</v>
      </c>
      <c r="V54" s="99">
        <v>5354.06</v>
      </c>
      <c r="W54" s="99">
        <v>6393.6699999999973</v>
      </c>
      <c r="X54" s="156">
        <v>6767.0899999999992</v>
      </c>
      <c r="Y54" s="260">
        <v>9834.6999999999971</v>
      </c>
      <c r="Z54" s="99">
        <v>24863.919999999991</v>
      </c>
      <c r="AA54" s="99">
        <v>31312.240000000009</v>
      </c>
      <c r="AB54" s="99">
        <v>43540.559999999983</v>
      </c>
      <c r="AC54" s="99"/>
      <c r="AD54" s="99"/>
      <c r="AE54" s="99"/>
      <c r="AF54" s="99"/>
      <c r="AG54" s="99"/>
      <c r="AH54" s="99"/>
      <c r="AI54" s="99"/>
      <c r="AJ54" s="156"/>
      <c r="AK54" s="75">
        <f t="shared" si="98"/>
        <v>0</v>
      </c>
      <c r="AL54" s="75">
        <f t="shared" si="98"/>
        <v>0</v>
      </c>
      <c r="AM54" s="75">
        <f t="shared" si="98"/>
        <v>0</v>
      </c>
      <c r="AN54" s="75">
        <f t="shared" si="98"/>
        <v>0</v>
      </c>
      <c r="AO54" s="74">
        <f t="shared" si="98"/>
        <v>0</v>
      </c>
      <c r="AP54" s="75">
        <f t="shared" si="98"/>
        <v>0</v>
      </c>
      <c r="AQ54" s="75">
        <f t="shared" si="98"/>
        <v>0</v>
      </c>
      <c r="AR54" s="99">
        <f t="shared" si="98"/>
        <v>0</v>
      </c>
      <c r="AS54" s="99">
        <f t="shared" si="98"/>
        <v>0</v>
      </c>
      <c r="AT54" s="99">
        <f t="shared" si="98"/>
        <v>0</v>
      </c>
      <c r="AU54" s="277">
        <f t="shared" si="99"/>
        <v>0</v>
      </c>
      <c r="AV54" s="275">
        <f t="shared" si="100"/>
        <v>0</v>
      </c>
      <c r="AW54" s="275">
        <f t="shared" si="100"/>
        <v>-786.09000000000378</v>
      </c>
      <c r="AX54" s="309">
        <f t="shared" si="101"/>
        <v>7443.880000000041</v>
      </c>
      <c r="AY54" s="275">
        <f t="shared" si="102"/>
        <v>53968.170000000006</v>
      </c>
      <c r="AZ54" s="275">
        <f t="shared" si="103"/>
        <v>27342.339999999989</v>
      </c>
      <c r="BA54" s="275">
        <f t="shared" si="104"/>
        <v>17570.000000000011</v>
      </c>
      <c r="BB54" s="275">
        <f t="shared" si="105"/>
        <v>10525.090000000002</v>
      </c>
      <c r="BC54" s="275">
        <f t="shared" si="106"/>
        <v>9268.6400000000049</v>
      </c>
      <c r="BD54" s="275">
        <f t="shared" si="107"/>
        <v>5354.06</v>
      </c>
      <c r="BE54" s="275">
        <f t="shared" si="108"/>
        <v>6393.6699999999973</v>
      </c>
      <c r="BF54" s="309">
        <f t="shared" si="109"/>
        <v>6767.0899999999992</v>
      </c>
    </row>
    <row r="55" spans="1:58" x14ac:dyDescent="0.25">
      <c r="A55" s="4"/>
      <c r="B55" s="36" t="s">
        <v>44</v>
      </c>
      <c r="C55" s="98"/>
      <c r="D55" s="75"/>
      <c r="E55" s="75"/>
      <c r="F55" s="75"/>
      <c r="G55" s="75"/>
      <c r="H55" s="75"/>
      <c r="I55" s="75"/>
      <c r="J55" s="75"/>
      <c r="K55" s="75"/>
      <c r="L55" s="75"/>
      <c r="M55" s="75"/>
      <c r="N55" s="156"/>
      <c r="O55" s="75">
        <v>14467.819999999998</v>
      </c>
      <c r="P55" s="75">
        <v>52002.789999999994</v>
      </c>
      <c r="Q55" s="75">
        <v>36266.869999999995</v>
      </c>
      <c r="R55" s="75">
        <v>19677.100000000002</v>
      </c>
      <c r="S55" s="75">
        <v>12624.449999999999</v>
      </c>
      <c r="T55" s="75">
        <v>11140.439999999999</v>
      </c>
      <c r="U55" s="75">
        <v>5355.2399999999989</v>
      </c>
      <c r="V55" s="99">
        <v>1471.34</v>
      </c>
      <c r="W55" s="99">
        <v>3173.58</v>
      </c>
      <c r="X55" s="156">
        <v>2642.6</v>
      </c>
      <c r="Y55" s="260">
        <v>6606.6799999999994</v>
      </c>
      <c r="Z55" s="99">
        <v>10132.24</v>
      </c>
      <c r="AA55" s="99">
        <v>16882.649999999998</v>
      </c>
      <c r="AB55" s="99">
        <v>31913.489999999998</v>
      </c>
      <c r="AC55" s="99"/>
      <c r="AD55" s="99"/>
      <c r="AE55" s="99"/>
      <c r="AF55" s="99"/>
      <c r="AG55" s="99"/>
      <c r="AH55" s="99"/>
      <c r="AI55" s="99"/>
      <c r="AJ55" s="156"/>
      <c r="AK55" s="75">
        <f t="shared" si="98"/>
        <v>0</v>
      </c>
      <c r="AL55" s="75">
        <f t="shared" si="98"/>
        <v>0</v>
      </c>
      <c r="AM55" s="75">
        <f t="shared" si="98"/>
        <v>0</v>
      </c>
      <c r="AN55" s="75">
        <f t="shared" si="98"/>
        <v>0</v>
      </c>
      <c r="AO55" s="74">
        <f t="shared" si="98"/>
        <v>0</v>
      </c>
      <c r="AP55" s="75">
        <f t="shared" si="98"/>
        <v>0</v>
      </c>
      <c r="AQ55" s="75">
        <f t="shared" si="98"/>
        <v>0</v>
      </c>
      <c r="AR55" s="99">
        <f t="shared" si="98"/>
        <v>0</v>
      </c>
      <c r="AS55" s="99">
        <f t="shared" si="98"/>
        <v>0</v>
      </c>
      <c r="AT55" s="99">
        <f t="shared" si="98"/>
        <v>0</v>
      </c>
      <c r="AU55" s="277">
        <f t="shared" si="99"/>
        <v>0</v>
      </c>
      <c r="AV55" s="275">
        <f t="shared" si="100"/>
        <v>0</v>
      </c>
      <c r="AW55" s="275">
        <f t="shared" si="100"/>
        <v>-2414.83</v>
      </c>
      <c r="AX55" s="309">
        <f t="shared" si="101"/>
        <v>20089.299999999996</v>
      </c>
      <c r="AY55" s="275">
        <f t="shared" si="102"/>
        <v>36266.869999999995</v>
      </c>
      <c r="AZ55" s="275">
        <f t="shared" si="103"/>
        <v>19677.100000000002</v>
      </c>
      <c r="BA55" s="275">
        <f t="shared" si="104"/>
        <v>12624.449999999999</v>
      </c>
      <c r="BB55" s="275">
        <f t="shared" si="105"/>
        <v>11140.439999999999</v>
      </c>
      <c r="BC55" s="275">
        <f t="shared" si="106"/>
        <v>5355.2399999999989</v>
      </c>
      <c r="BD55" s="275">
        <f t="shared" si="107"/>
        <v>1471.34</v>
      </c>
      <c r="BE55" s="275">
        <f t="shared" si="108"/>
        <v>3173.58</v>
      </c>
      <c r="BF55" s="309">
        <f t="shared" si="109"/>
        <v>2642.6</v>
      </c>
    </row>
    <row r="56" spans="1:58" x14ac:dyDescent="0.25">
      <c r="A56" s="4"/>
      <c r="B56" s="36" t="s">
        <v>45</v>
      </c>
      <c r="C56" s="98"/>
      <c r="D56" s="75"/>
      <c r="E56" s="75"/>
      <c r="F56" s="75"/>
      <c r="G56" s="75"/>
      <c r="H56" s="75"/>
      <c r="I56" s="75"/>
      <c r="J56" s="75"/>
      <c r="K56" s="75"/>
      <c r="L56" s="75"/>
      <c r="M56" s="75"/>
      <c r="N56" s="156"/>
      <c r="O56" s="75">
        <v>126222.92000000001</v>
      </c>
      <c r="P56" s="75">
        <v>20524.21</v>
      </c>
      <c r="Q56" s="75">
        <v>10446.540000000001</v>
      </c>
      <c r="R56" s="75">
        <v>0</v>
      </c>
      <c r="S56" s="75">
        <v>0</v>
      </c>
      <c r="T56" s="75">
        <v>0</v>
      </c>
      <c r="U56" s="75">
        <v>0</v>
      </c>
      <c r="V56" s="99">
        <v>0</v>
      </c>
      <c r="W56" s="99">
        <v>1843.79</v>
      </c>
      <c r="X56" s="156">
        <v>0</v>
      </c>
      <c r="Y56" s="260">
        <v>0</v>
      </c>
      <c r="Z56" s="99">
        <v>460.57</v>
      </c>
      <c r="AA56" s="99">
        <v>0</v>
      </c>
      <c r="AB56" s="99">
        <v>26099.97</v>
      </c>
      <c r="AC56" s="99"/>
      <c r="AD56" s="99"/>
      <c r="AE56" s="99"/>
      <c r="AF56" s="99"/>
      <c r="AG56" s="99"/>
      <c r="AH56" s="99"/>
      <c r="AI56" s="99"/>
      <c r="AJ56" s="156"/>
      <c r="AK56" s="75">
        <f t="shared" si="98"/>
        <v>0</v>
      </c>
      <c r="AL56" s="75">
        <f t="shared" si="98"/>
        <v>0</v>
      </c>
      <c r="AM56" s="75">
        <f t="shared" si="98"/>
        <v>0</v>
      </c>
      <c r="AN56" s="75">
        <f t="shared" si="98"/>
        <v>0</v>
      </c>
      <c r="AO56" s="74">
        <f t="shared" si="98"/>
        <v>0</v>
      </c>
      <c r="AP56" s="75">
        <f t="shared" si="98"/>
        <v>0</v>
      </c>
      <c r="AQ56" s="75">
        <f t="shared" si="98"/>
        <v>0</v>
      </c>
      <c r="AR56" s="99">
        <f t="shared" si="98"/>
        <v>0</v>
      </c>
      <c r="AS56" s="99">
        <f t="shared" si="98"/>
        <v>0</v>
      </c>
      <c r="AT56" s="99">
        <f t="shared" si="98"/>
        <v>0</v>
      </c>
      <c r="AU56" s="277">
        <f t="shared" si="99"/>
        <v>0</v>
      </c>
      <c r="AV56" s="275">
        <f t="shared" si="100"/>
        <v>0</v>
      </c>
      <c r="AW56" s="275">
        <f t="shared" si="100"/>
        <v>126222.92000000001</v>
      </c>
      <c r="AX56" s="309">
        <f t="shared" si="101"/>
        <v>-5575.760000000002</v>
      </c>
      <c r="AY56" s="275">
        <f t="shared" si="102"/>
        <v>10446.540000000001</v>
      </c>
      <c r="AZ56" s="275">
        <f t="shared" si="103"/>
        <v>0</v>
      </c>
      <c r="BA56" s="275">
        <f t="shared" si="104"/>
        <v>0</v>
      </c>
      <c r="BB56" s="275">
        <f t="shared" si="105"/>
        <v>0</v>
      </c>
      <c r="BC56" s="275">
        <f t="shared" si="106"/>
        <v>0</v>
      </c>
      <c r="BD56" s="275">
        <f t="shared" si="107"/>
        <v>0</v>
      </c>
      <c r="BE56" s="275">
        <f t="shared" si="108"/>
        <v>1843.79</v>
      </c>
      <c r="BF56" s="309">
        <f t="shared" si="109"/>
        <v>0</v>
      </c>
    </row>
    <row r="57" spans="1:58" x14ac:dyDescent="0.25">
      <c r="A57" s="4"/>
      <c r="B57" s="36" t="s">
        <v>46</v>
      </c>
      <c r="C57" s="98">
        <v>785646</v>
      </c>
      <c r="D57" s="75">
        <v>882600.17000000086</v>
      </c>
      <c r="E57" s="75">
        <v>897811.37000000069</v>
      </c>
      <c r="F57" s="75">
        <v>668704.67000000121</v>
      </c>
      <c r="G57" s="75">
        <v>433960.14999999898</v>
      </c>
      <c r="H57" s="75">
        <v>207230.54000000108</v>
      </c>
      <c r="I57" s="75">
        <v>139912.53999999983</v>
      </c>
      <c r="J57" s="75">
        <v>108045.92000000032</v>
      </c>
      <c r="K57" s="75">
        <v>101794.66999999962</v>
      </c>
      <c r="L57" s="75">
        <v>141403.79000000015</v>
      </c>
      <c r="M57" s="75">
        <v>294162.46999999956</v>
      </c>
      <c r="N57" s="156">
        <v>570142.39999999967</v>
      </c>
      <c r="O57" s="75">
        <f t="shared" ref="O57:V57" si="110">SUM(O52:O56)</f>
        <v>903001.4800000008</v>
      </c>
      <c r="P57" s="75">
        <f t="shared" si="110"/>
        <v>967211.19</v>
      </c>
      <c r="Q57" s="75">
        <f t="shared" si="110"/>
        <v>936289.85999999824</v>
      </c>
      <c r="R57" s="75">
        <f t="shared" si="110"/>
        <v>641790.48999999953</v>
      </c>
      <c r="S57" s="75">
        <f t="shared" si="110"/>
        <v>466061.15999999922</v>
      </c>
      <c r="T57" s="75">
        <f t="shared" si="110"/>
        <v>231933.2500000002</v>
      </c>
      <c r="U57" s="75">
        <f t="shared" si="110"/>
        <v>155015.17999999938</v>
      </c>
      <c r="V57" s="99">
        <f t="shared" si="110"/>
        <v>127679.31999999986</v>
      </c>
      <c r="W57" s="99">
        <v>151234.39999999967</v>
      </c>
      <c r="X57" s="156">
        <v>191487.65999999997</v>
      </c>
      <c r="Y57" s="260">
        <v>338427.25999999978</v>
      </c>
      <c r="Z57" s="99">
        <v>687286.77999999933</v>
      </c>
      <c r="AA57" s="99">
        <v>981003.78999999899</v>
      </c>
      <c r="AB57" s="99">
        <v>1252590.9299999997</v>
      </c>
      <c r="AC57" s="99"/>
      <c r="AD57" s="99"/>
      <c r="AE57" s="99"/>
      <c r="AF57" s="99"/>
      <c r="AG57" s="99"/>
      <c r="AH57" s="99"/>
      <c r="AI57" s="99"/>
      <c r="AJ57" s="156"/>
      <c r="AK57" s="75">
        <f t="shared" ref="AK57:AS57" si="111">IF(C57=0,0,C57-O57)</f>
        <v>-117355.4800000008</v>
      </c>
      <c r="AL57" s="75">
        <f t="shared" si="111"/>
        <v>-84611.019999999087</v>
      </c>
      <c r="AM57" s="75">
        <f t="shared" si="111"/>
        <v>-38478.489999997546</v>
      </c>
      <c r="AN57" s="75">
        <f t="shared" si="111"/>
        <v>26914.180000001681</v>
      </c>
      <c r="AO57" s="74">
        <f t="shared" si="111"/>
        <v>-32101.010000000242</v>
      </c>
      <c r="AP57" s="75">
        <f t="shared" si="111"/>
        <v>-24702.709999999119</v>
      </c>
      <c r="AQ57" s="75">
        <f t="shared" si="111"/>
        <v>-15102.639999999548</v>
      </c>
      <c r="AR57" s="99">
        <f t="shared" si="111"/>
        <v>-19633.399999999543</v>
      </c>
      <c r="AS57" s="99">
        <f t="shared" si="111"/>
        <v>-49439.730000000054</v>
      </c>
      <c r="AT57" s="99">
        <f>IF(X57=0,0,L57-X57)</f>
        <v>-50083.869999999821</v>
      </c>
      <c r="AU57" s="277">
        <f t="shared" ref="AU57:AV57" si="112">IF(Y57=0,0,M57-Y57)</f>
        <v>-44264.790000000212</v>
      </c>
      <c r="AV57" s="275">
        <f t="shared" si="112"/>
        <v>-117144.37999999966</v>
      </c>
      <c r="AW57" s="275">
        <f>SUM(AW52:AW56)</f>
        <v>-78002.309999998222</v>
      </c>
      <c r="AX57" s="309">
        <f t="shared" ref="AX57:BF57" si="113">SUM(AX52:AX56)</f>
        <v>-285379.73999999982</v>
      </c>
      <c r="AY57" s="275">
        <f t="shared" si="113"/>
        <v>936289.85999999824</v>
      </c>
      <c r="AZ57" s="275">
        <f t="shared" si="113"/>
        <v>641790.48999999953</v>
      </c>
      <c r="BA57" s="275">
        <f t="shared" si="113"/>
        <v>466061.15999999922</v>
      </c>
      <c r="BB57" s="275">
        <f t="shared" si="113"/>
        <v>231933.2500000002</v>
      </c>
      <c r="BC57" s="275">
        <f t="shared" si="113"/>
        <v>155015.17999999938</v>
      </c>
      <c r="BD57" s="275">
        <f t="shared" si="113"/>
        <v>127679.31999999986</v>
      </c>
      <c r="BE57" s="275">
        <f t="shared" si="113"/>
        <v>151234.39999999967</v>
      </c>
      <c r="BF57" s="309">
        <f t="shared" si="113"/>
        <v>191487.65999999997</v>
      </c>
    </row>
    <row r="58" spans="1:58" x14ac:dyDescent="0.25">
      <c r="A58" s="4">
        <f>+A51+1</f>
        <v>8</v>
      </c>
      <c r="B58" s="43" t="s">
        <v>35</v>
      </c>
      <c r="C58" s="98"/>
      <c r="D58" s="75"/>
      <c r="E58" s="75"/>
      <c r="F58" s="75"/>
      <c r="G58" s="75"/>
      <c r="H58" s="75"/>
      <c r="I58" s="75"/>
      <c r="J58" s="75"/>
      <c r="K58" s="75"/>
      <c r="L58" s="75"/>
      <c r="M58" s="75"/>
      <c r="N58" s="156"/>
      <c r="O58" s="75"/>
      <c r="P58" s="75"/>
      <c r="Q58" s="75"/>
      <c r="R58" s="75"/>
      <c r="S58" s="75"/>
      <c r="T58" s="75"/>
      <c r="U58" s="75"/>
      <c r="V58" s="99"/>
      <c r="W58" s="99"/>
      <c r="X58" s="156"/>
      <c r="Y58" s="260"/>
      <c r="Z58" s="99"/>
      <c r="AA58" s="99"/>
      <c r="AB58" s="99"/>
      <c r="AC58" s="99"/>
      <c r="AD58" s="99"/>
      <c r="AE58" s="99"/>
      <c r="AF58" s="99"/>
      <c r="AG58" s="99"/>
      <c r="AH58" s="99"/>
      <c r="AI58" s="99"/>
      <c r="AJ58" s="156"/>
      <c r="AK58" s="75"/>
      <c r="AL58" s="75"/>
      <c r="AM58" s="75"/>
      <c r="AN58" s="75"/>
      <c r="AO58" s="74"/>
      <c r="AP58" s="75"/>
      <c r="AQ58" s="75"/>
      <c r="AR58" s="99"/>
      <c r="AS58" s="99"/>
      <c r="AT58" s="99"/>
      <c r="AU58" s="277"/>
      <c r="AV58" s="275"/>
      <c r="AW58" s="275"/>
      <c r="AX58" s="309"/>
      <c r="AY58" s="275"/>
      <c r="AZ58" s="275"/>
      <c r="BA58" s="275"/>
      <c r="BB58" s="275"/>
      <c r="BC58" s="275"/>
      <c r="BD58" s="275"/>
      <c r="BE58" s="275"/>
      <c r="BF58" s="309"/>
    </row>
    <row r="59" spans="1:58" x14ac:dyDescent="0.25">
      <c r="A59" s="4"/>
      <c r="B59" s="36" t="s">
        <v>41</v>
      </c>
      <c r="C59" s="98"/>
      <c r="D59" s="75"/>
      <c r="E59" s="75"/>
      <c r="F59" s="75"/>
      <c r="G59" s="75"/>
      <c r="H59" s="75"/>
      <c r="I59" s="75"/>
      <c r="J59" s="75"/>
      <c r="K59" s="75"/>
      <c r="L59" s="75"/>
      <c r="M59" s="75"/>
      <c r="N59" s="156"/>
      <c r="O59" s="75">
        <v>894679.72000000055</v>
      </c>
      <c r="P59" s="75">
        <v>1067282</v>
      </c>
      <c r="Q59" s="75">
        <v>1310265.469999999</v>
      </c>
      <c r="R59" s="75">
        <v>1650885.2100000009</v>
      </c>
      <c r="S59" s="75">
        <v>1729420.8900000004</v>
      </c>
      <c r="T59" s="75">
        <v>1748046.350000001</v>
      </c>
      <c r="U59" s="75">
        <v>1690009.5000000002</v>
      </c>
      <c r="V59" s="99">
        <v>1554104.7199999986</v>
      </c>
      <c r="W59" s="99">
        <v>1458192.8599999996</v>
      </c>
      <c r="X59" s="156">
        <v>1461194.319999997</v>
      </c>
      <c r="Y59" s="260">
        <v>1393558.4100000013</v>
      </c>
      <c r="Z59" s="99">
        <v>1463583.1200000006</v>
      </c>
      <c r="AA59" s="99">
        <v>1586481.9099999995</v>
      </c>
      <c r="AB59" s="99">
        <v>1890250.1600000018</v>
      </c>
      <c r="AC59" s="99"/>
      <c r="AD59" s="99"/>
      <c r="AE59" s="99"/>
      <c r="AF59" s="99"/>
      <c r="AG59" s="99"/>
      <c r="AH59" s="99"/>
      <c r="AI59" s="99"/>
      <c r="AJ59" s="156"/>
      <c r="AK59" s="75">
        <f t="shared" ref="AK59:AT63" si="114">IF(C59=0,0,C59-O59)</f>
        <v>0</v>
      </c>
      <c r="AL59" s="75">
        <f t="shared" si="114"/>
        <v>0</v>
      </c>
      <c r="AM59" s="75">
        <f t="shared" si="114"/>
        <v>0</v>
      </c>
      <c r="AN59" s="75">
        <f t="shared" si="114"/>
        <v>0</v>
      </c>
      <c r="AO59" s="74">
        <f t="shared" si="114"/>
        <v>0</v>
      </c>
      <c r="AP59" s="75">
        <f t="shared" si="114"/>
        <v>0</v>
      </c>
      <c r="AQ59" s="75">
        <f t="shared" si="114"/>
        <v>0</v>
      </c>
      <c r="AR59" s="99">
        <f t="shared" si="114"/>
        <v>0</v>
      </c>
      <c r="AS59" s="99">
        <f t="shared" si="114"/>
        <v>0</v>
      </c>
      <c r="AT59" s="99">
        <f t="shared" si="114"/>
        <v>0</v>
      </c>
      <c r="AU59" s="277">
        <f t="shared" ref="AU59:AU63" si="115">IF(M59=0,0,M59-Y59)</f>
        <v>0</v>
      </c>
      <c r="AV59" s="275">
        <f t="shared" ref="AV59:AW63" si="116">IF(N59=0,0,N59-Z59)</f>
        <v>0</v>
      </c>
      <c r="AW59" s="275">
        <f>IF(O59=0,0,O59-AA59)</f>
        <v>-691802.1899999989</v>
      </c>
      <c r="AX59" s="309">
        <f t="shared" ref="AX59:BF63" si="117">IF(P59=0,0,P59-AB59)</f>
        <v>-822968.16000000178</v>
      </c>
      <c r="AY59" s="275">
        <f t="shared" si="117"/>
        <v>1310265.469999999</v>
      </c>
      <c r="AZ59" s="275">
        <f t="shared" si="117"/>
        <v>1650885.2100000009</v>
      </c>
      <c r="BA59" s="275">
        <f t="shared" si="117"/>
        <v>1729420.8900000004</v>
      </c>
      <c r="BB59" s="275">
        <f t="shared" si="117"/>
        <v>1748046.350000001</v>
      </c>
      <c r="BC59" s="275">
        <f t="shared" si="117"/>
        <v>1690009.5000000002</v>
      </c>
      <c r="BD59" s="275">
        <f t="shared" si="117"/>
        <v>1554104.7199999986</v>
      </c>
      <c r="BE59" s="275">
        <f t="shared" si="117"/>
        <v>1458192.8599999996</v>
      </c>
      <c r="BF59" s="309">
        <f t="shared" si="117"/>
        <v>1461194.319999997</v>
      </c>
    </row>
    <row r="60" spans="1:58" x14ac:dyDescent="0.25">
      <c r="A60" s="4"/>
      <c r="B60" s="36" t="s">
        <v>42</v>
      </c>
      <c r="C60" s="98"/>
      <c r="D60" s="75"/>
      <c r="E60" s="75"/>
      <c r="F60" s="75"/>
      <c r="G60" s="75"/>
      <c r="H60" s="75"/>
      <c r="I60" s="75"/>
      <c r="J60" s="75"/>
      <c r="K60" s="75"/>
      <c r="L60" s="75"/>
      <c r="M60" s="75"/>
      <c r="N60" s="156"/>
      <c r="O60" s="75">
        <v>1866114.6900000065</v>
      </c>
      <c r="P60" s="75">
        <v>2100250.8800000004</v>
      </c>
      <c r="Q60" s="75">
        <v>2282900.879999999</v>
      </c>
      <c r="R60" s="75">
        <v>2188206.0899999994</v>
      </c>
      <c r="S60" s="75">
        <v>2080824.7699999956</v>
      </c>
      <c r="T60" s="75">
        <v>2195210.3599999952</v>
      </c>
      <c r="U60" s="75">
        <v>2182003.33</v>
      </c>
      <c r="V60" s="99">
        <v>2224443.5600000019</v>
      </c>
      <c r="W60" s="99">
        <v>2236652.5000000005</v>
      </c>
      <c r="X60" s="156">
        <v>2217022.6700000027</v>
      </c>
      <c r="Y60" s="260">
        <v>2189151.2200000039</v>
      </c>
      <c r="Z60" s="99">
        <v>2267014.1099999994</v>
      </c>
      <c r="AA60" s="99">
        <v>2447997.75</v>
      </c>
      <c r="AB60" s="99">
        <v>2745253.810000001</v>
      </c>
      <c r="AC60" s="99"/>
      <c r="AD60" s="99"/>
      <c r="AE60" s="99"/>
      <c r="AF60" s="99"/>
      <c r="AG60" s="99"/>
      <c r="AH60" s="99"/>
      <c r="AI60" s="99"/>
      <c r="AJ60" s="156"/>
      <c r="AK60" s="75">
        <f t="shared" si="114"/>
        <v>0</v>
      </c>
      <c r="AL60" s="75">
        <f t="shared" si="114"/>
        <v>0</v>
      </c>
      <c r="AM60" s="75">
        <f t="shared" si="114"/>
        <v>0</v>
      </c>
      <c r="AN60" s="75">
        <f t="shared" si="114"/>
        <v>0</v>
      </c>
      <c r="AO60" s="74">
        <f t="shared" si="114"/>
        <v>0</v>
      </c>
      <c r="AP60" s="75">
        <f t="shared" si="114"/>
        <v>0</v>
      </c>
      <c r="AQ60" s="75">
        <f t="shared" si="114"/>
        <v>0</v>
      </c>
      <c r="AR60" s="99">
        <f t="shared" si="114"/>
        <v>0</v>
      </c>
      <c r="AS60" s="99">
        <f t="shared" si="114"/>
        <v>0</v>
      </c>
      <c r="AT60" s="99">
        <f t="shared" si="114"/>
        <v>0</v>
      </c>
      <c r="AU60" s="277">
        <f t="shared" si="115"/>
        <v>0</v>
      </c>
      <c r="AV60" s="275">
        <f t="shared" si="116"/>
        <v>0</v>
      </c>
      <c r="AW60" s="275">
        <f t="shared" si="116"/>
        <v>-581883.05999999354</v>
      </c>
      <c r="AX60" s="309">
        <f t="shared" si="117"/>
        <v>-645002.93000000063</v>
      </c>
      <c r="AY60" s="275">
        <f t="shared" si="117"/>
        <v>2282900.879999999</v>
      </c>
      <c r="AZ60" s="275">
        <f t="shared" si="117"/>
        <v>2188206.0899999994</v>
      </c>
      <c r="BA60" s="275">
        <f t="shared" si="117"/>
        <v>2080824.7699999956</v>
      </c>
      <c r="BB60" s="275">
        <f t="shared" si="117"/>
        <v>2195210.3599999952</v>
      </c>
      <c r="BC60" s="275">
        <f t="shared" si="117"/>
        <v>2182003.33</v>
      </c>
      <c r="BD60" s="275">
        <f t="shared" si="117"/>
        <v>2224443.5600000019</v>
      </c>
      <c r="BE60" s="275">
        <f t="shared" si="117"/>
        <v>2236652.5000000005</v>
      </c>
      <c r="BF60" s="309">
        <f t="shared" si="117"/>
        <v>2217022.6700000027</v>
      </c>
    </row>
    <row r="61" spans="1:58" x14ac:dyDescent="0.25">
      <c r="A61" s="4"/>
      <c r="B61" s="36" t="s">
        <v>43</v>
      </c>
      <c r="C61" s="98"/>
      <c r="D61" s="75"/>
      <c r="E61" s="75"/>
      <c r="F61" s="75"/>
      <c r="G61" s="75"/>
      <c r="H61" s="75"/>
      <c r="I61" s="75"/>
      <c r="J61" s="75"/>
      <c r="K61" s="75"/>
      <c r="L61" s="75"/>
      <c r="M61" s="75"/>
      <c r="N61" s="156"/>
      <c r="O61" s="75">
        <v>45159.600000000006</v>
      </c>
      <c r="P61" s="75">
        <v>67493.88</v>
      </c>
      <c r="Q61" s="75">
        <v>91951.09</v>
      </c>
      <c r="R61" s="75">
        <v>116560.70999999999</v>
      </c>
      <c r="S61" s="75">
        <v>121913.53000000001</v>
      </c>
      <c r="T61" s="75">
        <v>109221.20999999993</v>
      </c>
      <c r="U61" s="75">
        <v>107989.17</v>
      </c>
      <c r="V61" s="99">
        <v>91087.090000000011</v>
      </c>
      <c r="W61" s="99">
        <v>89676.43</v>
      </c>
      <c r="X61" s="156">
        <v>88184.06</v>
      </c>
      <c r="Y61" s="260">
        <v>78421.509999999966</v>
      </c>
      <c r="Z61" s="99">
        <v>78769.8</v>
      </c>
      <c r="AA61" s="99">
        <v>84580.429999999978</v>
      </c>
      <c r="AB61" s="99">
        <v>91597.280000000072</v>
      </c>
      <c r="AC61" s="99"/>
      <c r="AD61" s="99"/>
      <c r="AE61" s="99"/>
      <c r="AF61" s="99"/>
      <c r="AG61" s="99"/>
      <c r="AH61" s="99"/>
      <c r="AI61" s="99"/>
      <c r="AJ61" s="156"/>
      <c r="AK61" s="75">
        <f t="shared" si="114"/>
        <v>0</v>
      </c>
      <c r="AL61" s="75">
        <f t="shared" si="114"/>
        <v>0</v>
      </c>
      <c r="AM61" s="75">
        <f t="shared" si="114"/>
        <v>0</v>
      </c>
      <c r="AN61" s="75">
        <f t="shared" si="114"/>
        <v>0</v>
      </c>
      <c r="AO61" s="74">
        <f t="shared" si="114"/>
        <v>0</v>
      </c>
      <c r="AP61" s="75">
        <f t="shared" si="114"/>
        <v>0</v>
      </c>
      <c r="AQ61" s="75">
        <f t="shared" si="114"/>
        <v>0</v>
      </c>
      <c r="AR61" s="99">
        <f t="shared" si="114"/>
        <v>0</v>
      </c>
      <c r="AS61" s="99">
        <f t="shared" si="114"/>
        <v>0</v>
      </c>
      <c r="AT61" s="99">
        <f t="shared" si="114"/>
        <v>0</v>
      </c>
      <c r="AU61" s="277">
        <f t="shared" si="115"/>
        <v>0</v>
      </c>
      <c r="AV61" s="275">
        <f t="shared" si="116"/>
        <v>0</v>
      </c>
      <c r="AW61" s="275">
        <f t="shared" si="116"/>
        <v>-39420.829999999973</v>
      </c>
      <c r="AX61" s="309">
        <f t="shared" si="117"/>
        <v>-24103.400000000067</v>
      </c>
      <c r="AY61" s="275">
        <f t="shared" si="117"/>
        <v>91951.09</v>
      </c>
      <c r="AZ61" s="275">
        <f t="shared" si="117"/>
        <v>116560.70999999999</v>
      </c>
      <c r="BA61" s="275">
        <f t="shared" si="117"/>
        <v>121913.53000000001</v>
      </c>
      <c r="BB61" s="275">
        <f t="shared" si="117"/>
        <v>109221.20999999993</v>
      </c>
      <c r="BC61" s="275">
        <f t="shared" si="117"/>
        <v>107989.17</v>
      </c>
      <c r="BD61" s="275">
        <f t="shared" si="117"/>
        <v>91087.090000000011</v>
      </c>
      <c r="BE61" s="275">
        <f t="shared" si="117"/>
        <v>89676.43</v>
      </c>
      <c r="BF61" s="309">
        <f t="shared" si="117"/>
        <v>88184.06</v>
      </c>
    </row>
    <row r="62" spans="1:58" x14ac:dyDescent="0.25">
      <c r="A62" s="4"/>
      <c r="B62" s="36" t="s">
        <v>44</v>
      </c>
      <c r="C62" s="98"/>
      <c r="D62" s="75"/>
      <c r="E62" s="75"/>
      <c r="F62" s="75"/>
      <c r="G62" s="75"/>
      <c r="H62" s="75"/>
      <c r="I62" s="75"/>
      <c r="J62" s="75"/>
      <c r="K62" s="75"/>
      <c r="L62" s="75"/>
      <c r="M62" s="75"/>
      <c r="N62" s="156"/>
      <c r="O62" s="75">
        <v>20124.420000000002</v>
      </c>
      <c r="P62" s="75">
        <v>15938.619999999999</v>
      </c>
      <c r="Q62" s="75">
        <v>41041.670000000006</v>
      </c>
      <c r="R62" s="75">
        <v>28478.15</v>
      </c>
      <c r="S62" s="75">
        <v>24934.12</v>
      </c>
      <c r="T62" s="75">
        <v>23020.559999999994</v>
      </c>
      <c r="U62" s="75">
        <v>9894.42</v>
      </c>
      <c r="V62" s="99">
        <v>8590.369999999999</v>
      </c>
      <c r="W62" s="99">
        <v>6932.2899999999991</v>
      </c>
      <c r="X62" s="156">
        <v>9594.2999999999993</v>
      </c>
      <c r="Y62" s="260">
        <v>6844.49</v>
      </c>
      <c r="Z62" s="99">
        <v>8053.32</v>
      </c>
      <c r="AA62" s="99">
        <v>8580.09</v>
      </c>
      <c r="AB62" s="99">
        <v>20472.939999999999</v>
      </c>
      <c r="AC62" s="99"/>
      <c r="AD62" s="99"/>
      <c r="AE62" s="99"/>
      <c r="AF62" s="99"/>
      <c r="AG62" s="99"/>
      <c r="AH62" s="99"/>
      <c r="AI62" s="99"/>
      <c r="AJ62" s="156"/>
      <c r="AK62" s="75">
        <f t="shared" si="114"/>
        <v>0</v>
      </c>
      <c r="AL62" s="75">
        <f t="shared" si="114"/>
        <v>0</v>
      </c>
      <c r="AM62" s="75">
        <f t="shared" si="114"/>
        <v>0</v>
      </c>
      <c r="AN62" s="75">
        <f t="shared" si="114"/>
        <v>0</v>
      </c>
      <c r="AO62" s="74">
        <f t="shared" si="114"/>
        <v>0</v>
      </c>
      <c r="AP62" s="75">
        <f t="shared" si="114"/>
        <v>0</v>
      </c>
      <c r="AQ62" s="75">
        <f t="shared" si="114"/>
        <v>0</v>
      </c>
      <c r="AR62" s="99">
        <f t="shared" si="114"/>
        <v>0</v>
      </c>
      <c r="AS62" s="99">
        <f t="shared" si="114"/>
        <v>0</v>
      </c>
      <c r="AT62" s="99">
        <f t="shared" si="114"/>
        <v>0</v>
      </c>
      <c r="AU62" s="277">
        <f t="shared" si="115"/>
        <v>0</v>
      </c>
      <c r="AV62" s="275">
        <f t="shared" si="116"/>
        <v>0</v>
      </c>
      <c r="AW62" s="275">
        <f t="shared" si="116"/>
        <v>11544.330000000002</v>
      </c>
      <c r="AX62" s="309">
        <f t="shared" si="117"/>
        <v>-4534.32</v>
      </c>
      <c r="AY62" s="275">
        <f t="shared" si="117"/>
        <v>41041.670000000006</v>
      </c>
      <c r="AZ62" s="275">
        <f t="shared" si="117"/>
        <v>28478.15</v>
      </c>
      <c r="BA62" s="275">
        <f t="shared" si="117"/>
        <v>24934.12</v>
      </c>
      <c r="BB62" s="275">
        <f t="shared" si="117"/>
        <v>23020.559999999994</v>
      </c>
      <c r="BC62" s="275">
        <f t="shared" si="117"/>
        <v>9894.42</v>
      </c>
      <c r="BD62" s="275">
        <f t="shared" si="117"/>
        <v>8590.369999999999</v>
      </c>
      <c r="BE62" s="275">
        <f t="shared" si="117"/>
        <v>6932.2899999999991</v>
      </c>
      <c r="BF62" s="309">
        <f t="shared" si="117"/>
        <v>9594.2999999999993</v>
      </c>
    </row>
    <row r="63" spans="1:58" x14ac:dyDescent="0.25">
      <c r="A63" s="4"/>
      <c r="B63" s="36" t="s">
        <v>45</v>
      </c>
      <c r="C63" s="98"/>
      <c r="D63" s="75"/>
      <c r="E63" s="75"/>
      <c r="F63" s="75"/>
      <c r="G63" s="75"/>
      <c r="H63" s="75"/>
      <c r="I63" s="75"/>
      <c r="J63" s="75"/>
      <c r="K63" s="75"/>
      <c r="L63" s="75"/>
      <c r="M63" s="75"/>
      <c r="N63" s="156"/>
      <c r="O63" s="75">
        <v>17900.32</v>
      </c>
      <c r="P63" s="75">
        <v>0</v>
      </c>
      <c r="Q63" s="75">
        <v>0</v>
      </c>
      <c r="R63" s="75">
        <v>0</v>
      </c>
      <c r="S63" s="75">
        <v>0</v>
      </c>
      <c r="T63" s="75">
        <v>0</v>
      </c>
      <c r="U63" s="75">
        <v>0</v>
      </c>
      <c r="V63" s="99">
        <v>0</v>
      </c>
      <c r="W63" s="99">
        <v>0</v>
      </c>
      <c r="X63" s="156">
        <v>0</v>
      </c>
      <c r="Y63" s="260">
        <v>0</v>
      </c>
      <c r="Z63" s="99">
        <v>0</v>
      </c>
      <c r="AA63" s="99">
        <v>0</v>
      </c>
      <c r="AB63" s="99">
        <v>0</v>
      </c>
      <c r="AC63" s="99"/>
      <c r="AD63" s="99"/>
      <c r="AE63" s="99"/>
      <c r="AF63" s="99"/>
      <c r="AG63" s="99"/>
      <c r="AH63" s="99"/>
      <c r="AI63" s="99"/>
      <c r="AJ63" s="156"/>
      <c r="AK63" s="75">
        <f t="shared" si="114"/>
        <v>0</v>
      </c>
      <c r="AL63" s="75">
        <f t="shared" si="114"/>
        <v>0</v>
      </c>
      <c r="AM63" s="75">
        <f t="shared" si="114"/>
        <v>0</v>
      </c>
      <c r="AN63" s="75">
        <f t="shared" si="114"/>
        <v>0</v>
      </c>
      <c r="AO63" s="74">
        <f t="shared" si="114"/>
        <v>0</v>
      </c>
      <c r="AP63" s="75">
        <f t="shared" si="114"/>
        <v>0</v>
      </c>
      <c r="AQ63" s="75">
        <f t="shared" si="114"/>
        <v>0</v>
      </c>
      <c r="AR63" s="99">
        <f t="shared" si="114"/>
        <v>0</v>
      </c>
      <c r="AS63" s="99">
        <f t="shared" si="114"/>
        <v>0</v>
      </c>
      <c r="AT63" s="99">
        <f t="shared" si="114"/>
        <v>0</v>
      </c>
      <c r="AU63" s="277">
        <f t="shared" si="115"/>
        <v>0</v>
      </c>
      <c r="AV63" s="275">
        <f t="shared" si="116"/>
        <v>0</v>
      </c>
      <c r="AW63" s="275">
        <f t="shared" si="116"/>
        <v>17900.32</v>
      </c>
      <c r="AX63" s="309">
        <f t="shared" si="117"/>
        <v>0</v>
      </c>
      <c r="AY63" s="275">
        <f t="shared" si="117"/>
        <v>0</v>
      </c>
      <c r="AZ63" s="275">
        <f t="shared" si="117"/>
        <v>0</v>
      </c>
      <c r="BA63" s="275">
        <f t="shared" si="117"/>
        <v>0</v>
      </c>
      <c r="BB63" s="275">
        <f t="shared" si="117"/>
        <v>0</v>
      </c>
      <c r="BC63" s="275">
        <f t="shared" si="117"/>
        <v>0</v>
      </c>
      <c r="BD63" s="275">
        <f t="shared" si="117"/>
        <v>0</v>
      </c>
      <c r="BE63" s="275">
        <f t="shared" si="117"/>
        <v>0</v>
      </c>
      <c r="BF63" s="309">
        <f t="shared" si="117"/>
        <v>0</v>
      </c>
    </row>
    <row r="64" spans="1:58" x14ac:dyDescent="0.25">
      <c r="A64" s="4"/>
      <c r="B64" s="36" t="s">
        <v>46</v>
      </c>
      <c r="C64" s="98">
        <v>2795636</v>
      </c>
      <c r="D64" s="75">
        <v>3120837.2800000035</v>
      </c>
      <c r="E64" s="75">
        <v>3412877.1599999894</v>
      </c>
      <c r="F64" s="75">
        <v>3791030.5500000026</v>
      </c>
      <c r="G64" s="75">
        <v>3839941.689999999</v>
      </c>
      <c r="H64" s="75">
        <v>3716883.9299999946</v>
      </c>
      <c r="I64" s="75">
        <v>3390275.7999999947</v>
      </c>
      <c r="J64" s="75">
        <v>3040214.9499999983</v>
      </c>
      <c r="K64" s="75">
        <v>2880938.15</v>
      </c>
      <c r="L64" s="75">
        <v>2717681.720000003</v>
      </c>
      <c r="M64" s="75">
        <v>2595542.9199999985</v>
      </c>
      <c r="N64" s="156">
        <v>2572575.1600000039</v>
      </c>
      <c r="O64" s="75">
        <f t="shared" ref="O64:V64" si="118">SUM(O59:O63)</f>
        <v>2843978.750000007</v>
      </c>
      <c r="P64" s="75">
        <f t="shared" si="118"/>
        <v>3250965.3800000004</v>
      </c>
      <c r="Q64" s="75">
        <f t="shared" si="118"/>
        <v>3726159.1099999975</v>
      </c>
      <c r="R64" s="75">
        <f t="shared" si="118"/>
        <v>3984130.16</v>
      </c>
      <c r="S64" s="75">
        <f t="shared" si="118"/>
        <v>3957093.3099999959</v>
      </c>
      <c r="T64" s="75">
        <f t="shared" si="118"/>
        <v>4075498.4799999963</v>
      </c>
      <c r="U64" s="75">
        <f t="shared" si="118"/>
        <v>3989896.42</v>
      </c>
      <c r="V64" s="99">
        <f t="shared" si="118"/>
        <v>3878225.74</v>
      </c>
      <c r="W64" s="99">
        <v>3791454.0800000005</v>
      </c>
      <c r="X64" s="156">
        <v>3775995.3499999996</v>
      </c>
      <c r="Y64" s="260">
        <v>3667975.6300000055</v>
      </c>
      <c r="Z64" s="99">
        <v>3817420.3499999996</v>
      </c>
      <c r="AA64" s="99">
        <v>4127640.1799999992</v>
      </c>
      <c r="AB64" s="99">
        <v>4747574.1900000032</v>
      </c>
      <c r="AC64" s="99"/>
      <c r="AD64" s="99"/>
      <c r="AE64" s="99"/>
      <c r="AF64" s="99"/>
      <c r="AG64" s="99"/>
      <c r="AH64" s="99"/>
      <c r="AI64" s="99"/>
      <c r="AJ64" s="156"/>
      <c r="AK64" s="75">
        <f t="shared" ref="AK64:AS64" si="119">IF(C64=0,0,C64-O64)</f>
        <v>-48342.750000006985</v>
      </c>
      <c r="AL64" s="75">
        <f t="shared" si="119"/>
        <v>-130128.09999999683</v>
      </c>
      <c r="AM64" s="75">
        <f t="shared" si="119"/>
        <v>-313281.9500000081</v>
      </c>
      <c r="AN64" s="75">
        <f t="shared" si="119"/>
        <v>-193099.60999999754</v>
      </c>
      <c r="AO64" s="74">
        <f t="shared" si="119"/>
        <v>-117151.61999999685</v>
      </c>
      <c r="AP64" s="75">
        <f t="shared" si="119"/>
        <v>-358614.55000000168</v>
      </c>
      <c r="AQ64" s="75">
        <f t="shared" si="119"/>
        <v>-599620.62000000523</v>
      </c>
      <c r="AR64" s="99">
        <f t="shared" si="119"/>
        <v>-838010.7900000019</v>
      </c>
      <c r="AS64" s="99">
        <f t="shared" si="119"/>
        <v>-910515.93000000063</v>
      </c>
      <c r="AT64" s="99">
        <f>IF(X64=0,0,L64-X64)</f>
        <v>-1058313.6299999966</v>
      </c>
      <c r="AU64" s="277">
        <f t="shared" ref="AU64:AV64" si="120">IF(Y64=0,0,M64-Y64)</f>
        <v>-1072432.7100000069</v>
      </c>
      <c r="AV64" s="275">
        <f t="shared" si="120"/>
        <v>-1244845.1899999958</v>
      </c>
      <c r="AW64" s="275">
        <f>SUM(AW59:AW63)</f>
        <v>-1283661.4299999925</v>
      </c>
      <c r="AX64" s="309">
        <f t="shared" ref="AX64:BF64" si="121">SUM(AX59:AX63)</f>
        <v>-1496608.8100000026</v>
      </c>
      <c r="AY64" s="275">
        <f t="shared" si="121"/>
        <v>3726159.1099999975</v>
      </c>
      <c r="AZ64" s="275">
        <f t="shared" si="121"/>
        <v>3984130.16</v>
      </c>
      <c r="BA64" s="275">
        <f t="shared" si="121"/>
        <v>3957093.3099999959</v>
      </c>
      <c r="BB64" s="275">
        <f t="shared" si="121"/>
        <v>4075498.4799999963</v>
      </c>
      <c r="BC64" s="275">
        <f t="shared" si="121"/>
        <v>3989896.42</v>
      </c>
      <c r="BD64" s="275">
        <f t="shared" si="121"/>
        <v>3878225.74</v>
      </c>
      <c r="BE64" s="275">
        <f t="shared" si="121"/>
        <v>3791454.0800000005</v>
      </c>
      <c r="BF64" s="309">
        <f t="shared" si="121"/>
        <v>3775995.3499999996</v>
      </c>
    </row>
    <row r="65" spans="1:58" x14ac:dyDescent="0.25">
      <c r="A65" s="4">
        <f>+A58+1</f>
        <v>9</v>
      </c>
      <c r="B65" s="43" t="s">
        <v>47</v>
      </c>
      <c r="C65" s="98"/>
      <c r="D65" s="75"/>
      <c r="E65" s="75"/>
      <c r="F65" s="75"/>
      <c r="G65" s="75"/>
      <c r="H65" s="75"/>
      <c r="I65" s="75"/>
      <c r="J65" s="75"/>
      <c r="K65" s="75"/>
      <c r="L65" s="75"/>
      <c r="M65" s="75"/>
      <c r="N65" s="156"/>
      <c r="O65" s="75"/>
      <c r="P65" s="75"/>
      <c r="Q65" s="75"/>
      <c r="R65" s="75"/>
      <c r="S65" s="75"/>
      <c r="T65" s="75"/>
      <c r="U65" s="75"/>
      <c r="V65" s="99"/>
      <c r="W65" s="99"/>
      <c r="X65" s="156"/>
      <c r="Y65" s="260"/>
      <c r="Z65" s="99"/>
      <c r="AA65" s="99"/>
      <c r="AB65" s="99"/>
      <c r="AC65" s="99"/>
      <c r="AD65" s="99"/>
      <c r="AE65" s="99"/>
      <c r="AF65" s="99"/>
      <c r="AG65" s="99"/>
      <c r="AH65" s="99"/>
      <c r="AI65" s="99"/>
      <c r="AJ65" s="156"/>
      <c r="AK65" s="75"/>
      <c r="AL65" s="75"/>
      <c r="AM65" s="75"/>
      <c r="AN65" s="75"/>
      <c r="AO65" s="74"/>
      <c r="AP65" s="75"/>
      <c r="AQ65" s="75"/>
      <c r="AR65" s="99"/>
      <c r="AS65" s="99"/>
      <c r="AT65" s="99"/>
      <c r="AU65" s="277"/>
      <c r="AV65" s="275"/>
      <c r="AW65" s="275"/>
      <c r="AX65" s="309"/>
      <c r="AY65" s="275"/>
      <c r="AZ65" s="275"/>
      <c r="BA65" s="275"/>
      <c r="BB65" s="275"/>
      <c r="BC65" s="275"/>
      <c r="BD65" s="275"/>
      <c r="BE65" s="275"/>
      <c r="BF65" s="309"/>
    </row>
    <row r="66" spans="1:58" x14ac:dyDescent="0.25">
      <c r="A66" s="4"/>
      <c r="B66" s="36" t="s">
        <v>41</v>
      </c>
      <c r="C66" s="98"/>
      <c r="D66" s="75"/>
      <c r="E66" s="75"/>
      <c r="F66" s="75"/>
      <c r="G66" s="75"/>
      <c r="H66" s="75"/>
      <c r="I66" s="75"/>
      <c r="J66" s="75"/>
      <c r="K66" s="75"/>
      <c r="L66" s="75"/>
      <c r="M66" s="75"/>
      <c r="N66" s="156"/>
      <c r="O66" s="75">
        <v>2084272.5300000063</v>
      </c>
      <c r="P66" s="75">
        <f>+P45+P52+P59</f>
        <v>2313558.8699999987</v>
      </c>
      <c r="Q66" s="75">
        <v>2360240.3300000061</v>
      </c>
      <c r="R66" s="75">
        <v>2418722.7000000007</v>
      </c>
      <c r="S66" s="75">
        <v>2192118.34</v>
      </c>
      <c r="T66" s="75">
        <v>2003135.1500000008</v>
      </c>
      <c r="U66" s="75">
        <v>1882375.8599999996</v>
      </c>
      <c r="V66" s="99">
        <v>1737071.6399999983</v>
      </c>
      <c r="W66" s="99">
        <v>1675686.3699999989</v>
      </c>
      <c r="X66" s="156">
        <v>1841897.4399999962</v>
      </c>
      <c r="Y66" s="260">
        <v>2112522.7500000014</v>
      </c>
      <c r="Z66" s="99">
        <v>2698849.1399999978</v>
      </c>
      <c r="AA66" s="99">
        <v>3110777.6099999985</v>
      </c>
      <c r="AB66" s="99">
        <v>3618502.8900000015</v>
      </c>
      <c r="AC66" s="99"/>
      <c r="AD66" s="99"/>
      <c r="AE66" s="99"/>
      <c r="AF66" s="99"/>
      <c r="AG66" s="99"/>
      <c r="AH66" s="99"/>
      <c r="AI66" s="99"/>
      <c r="AJ66" s="156"/>
      <c r="AK66" s="75">
        <f t="shared" ref="AK66:AT70" si="122">IF(C66=0,0,C66-O66)</f>
        <v>0</v>
      </c>
      <c r="AL66" s="74">
        <f t="shared" si="122"/>
        <v>0</v>
      </c>
      <c r="AM66" s="74">
        <f t="shared" si="122"/>
        <v>0</v>
      </c>
      <c r="AN66" s="74">
        <f t="shared" si="122"/>
        <v>0</v>
      </c>
      <c r="AO66" s="74">
        <f t="shared" si="122"/>
        <v>0</v>
      </c>
      <c r="AP66" s="74">
        <f t="shared" si="122"/>
        <v>0</v>
      </c>
      <c r="AQ66" s="74">
        <f t="shared" si="122"/>
        <v>0</v>
      </c>
      <c r="AR66" s="232">
        <f t="shared" si="122"/>
        <v>0</v>
      </c>
      <c r="AS66" s="232">
        <f t="shared" si="122"/>
        <v>0</v>
      </c>
      <c r="AT66" s="232">
        <f t="shared" si="122"/>
        <v>0</v>
      </c>
      <c r="AU66" s="277">
        <f t="shared" ref="AU66:AU70" si="123">IF(M66=0,0,M66-Y66)</f>
        <v>0</v>
      </c>
      <c r="AV66" s="275">
        <f t="shared" ref="AV66:AW70" si="124">IF(N66=0,0,N66-Z66)</f>
        <v>0</v>
      </c>
      <c r="AW66" s="275">
        <f t="shared" si="124"/>
        <v>-1026505.0799999922</v>
      </c>
      <c r="AX66" s="309">
        <f t="shared" ref="AX66:AX70" si="125">IF(P66=0,0,P66-AB66)</f>
        <v>-1304944.0200000028</v>
      </c>
      <c r="AY66" s="275">
        <f t="shared" ref="AY66:AY70" si="126">IF(Q66=0,0,Q66-AC66)</f>
        <v>2360240.3300000061</v>
      </c>
      <c r="AZ66" s="275">
        <f t="shared" ref="AZ66:AZ70" si="127">IF(R66=0,0,R66-AD66)</f>
        <v>2418722.7000000007</v>
      </c>
      <c r="BA66" s="275">
        <f t="shared" ref="BA66:BA70" si="128">IF(S66=0,0,S66-AE66)</f>
        <v>2192118.34</v>
      </c>
      <c r="BB66" s="275">
        <f t="shared" ref="BB66:BB70" si="129">IF(T66=0,0,T66-AF66)</f>
        <v>2003135.1500000008</v>
      </c>
      <c r="BC66" s="275">
        <f t="shared" ref="BC66:BC70" si="130">IF(U66=0,0,U66-AG66)</f>
        <v>1882375.8599999996</v>
      </c>
      <c r="BD66" s="275">
        <f t="shared" ref="BD66:BD70" si="131">IF(V66=0,0,V66-AH66)</f>
        <v>1737071.6399999983</v>
      </c>
      <c r="BE66" s="275">
        <f t="shared" ref="BE66:BE70" si="132">IF(W66=0,0,W66-AI66)</f>
        <v>1675686.3699999989</v>
      </c>
      <c r="BF66" s="309">
        <f t="shared" ref="BF66:BF70" si="133">IF(X66=0,0,X66-AJ66)</f>
        <v>1841897.4399999962</v>
      </c>
    </row>
    <row r="67" spans="1:58" x14ac:dyDescent="0.25">
      <c r="A67" s="4"/>
      <c r="B67" s="36" t="s">
        <v>42</v>
      </c>
      <c r="C67" s="98"/>
      <c r="D67" s="75"/>
      <c r="E67" s="75"/>
      <c r="F67" s="75"/>
      <c r="G67" s="75"/>
      <c r="H67" s="75"/>
      <c r="I67" s="75"/>
      <c r="J67" s="75"/>
      <c r="K67" s="75"/>
      <c r="L67" s="75"/>
      <c r="M67" s="75"/>
      <c r="N67" s="156"/>
      <c r="O67" s="75">
        <v>2583894.5899999985</v>
      </c>
      <c r="P67" s="75">
        <f>+P46+P53+P60</f>
        <v>2806299.0700000008</v>
      </c>
      <c r="Q67" s="75">
        <v>2887677.5600000038</v>
      </c>
      <c r="R67" s="75">
        <v>2610451.1499999985</v>
      </c>
      <c r="S67" s="75">
        <v>2321345.079999995</v>
      </c>
      <c r="T67" s="75">
        <v>2338368.3999999948</v>
      </c>
      <c r="U67" s="75">
        <v>2286973.4300000002</v>
      </c>
      <c r="V67" s="99">
        <v>2347231.7700000019</v>
      </c>
      <c r="W67" s="99">
        <v>2385873.7700000005</v>
      </c>
      <c r="X67" s="156">
        <v>2446195.2000000025</v>
      </c>
      <c r="Y67" s="260">
        <v>2638339.6300000041</v>
      </c>
      <c r="Z67" s="99">
        <v>2998879.299999998</v>
      </c>
      <c r="AA67" s="99">
        <v>3348393.9299999992</v>
      </c>
      <c r="AB67" s="99">
        <v>3779736.5300000021</v>
      </c>
      <c r="AC67" s="99"/>
      <c r="AD67" s="99"/>
      <c r="AE67" s="99"/>
      <c r="AF67" s="99"/>
      <c r="AG67" s="99"/>
      <c r="AH67" s="99"/>
      <c r="AI67" s="99"/>
      <c r="AJ67" s="156"/>
      <c r="AK67" s="75">
        <f t="shared" si="122"/>
        <v>0</v>
      </c>
      <c r="AL67" s="74">
        <f t="shared" si="122"/>
        <v>0</v>
      </c>
      <c r="AM67" s="74">
        <f t="shared" si="122"/>
        <v>0</v>
      </c>
      <c r="AN67" s="74">
        <f t="shared" si="122"/>
        <v>0</v>
      </c>
      <c r="AO67" s="74">
        <f t="shared" si="122"/>
        <v>0</v>
      </c>
      <c r="AP67" s="74">
        <f t="shared" si="122"/>
        <v>0</v>
      </c>
      <c r="AQ67" s="74">
        <f t="shared" si="122"/>
        <v>0</v>
      </c>
      <c r="AR67" s="232">
        <f t="shared" si="122"/>
        <v>0</v>
      </c>
      <c r="AS67" s="232">
        <f t="shared" si="122"/>
        <v>0</v>
      </c>
      <c r="AT67" s="232">
        <f t="shared" si="122"/>
        <v>0</v>
      </c>
      <c r="AU67" s="277">
        <f t="shared" si="123"/>
        <v>0</v>
      </c>
      <c r="AV67" s="275">
        <f t="shared" si="124"/>
        <v>0</v>
      </c>
      <c r="AW67" s="275">
        <f t="shared" si="124"/>
        <v>-764499.34000000078</v>
      </c>
      <c r="AX67" s="309">
        <f t="shared" si="125"/>
        <v>-973437.46000000136</v>
      </c>
      <c r="AY67" s="275">
        <f t="shared" si="126"/>
        <v>2887677.5600000038</v>
      </c>
      <c r="AZ67" s="275">
        <f t="shared" si="127"/>
        <v>2610451.1499999985</v>
      </c>
      <c r="BA67" s="275">
        <f t="shared" si="128"/>
        <v>2321345.079999995</v>
      </c>
      <c r="BB67" s="275">
        <f t="shared" si="129"/>
        <v>2338368.3999999948</v>
      </c>
      <c r="BC67" s="275">
        <f t="shared" si="130"/>
        <v>2286973.4300000002</v>
      </c>
      <c r="BD67" s="275">
        <f t="shared" si="131"/>
        <v>2347231.7700000019</v>
      </c>
      <c r="BE67" s="275">
        <f t="shared" si="132"/>
        <v>2385873.7700000005</v>
      </c>
      <c r="BF67" s="309">
        <f t="shared" si="133"/>
        <v>2446195.2000000025</v>
      </c>
    </row>
    <row r="68" spans="1:58" x14ac:dyDescent="0.25">
      <c r="A68" s="4"/>
      <c r="B68" s="36" t="s">
        <v>43</v>
      </c>
      <c r="C68" s="98"/>
      <c r="D68" s="75"/>
      <c r="E68" s="75"/>
      <c r="F68" s="75"/>
      <c r="G68" s="75"/>
      <c r="H68" s="75"/>
      <c r="I68" s="75"/>
      <c r="J68" s="75"/>
      <c r="K68" s="75"/>
      <c r="L68" s="75"/>
      <c r="M68" s="75"/>
      <c r="N68" s="156"/>
      <c r="O68" s="75">
        <v>183993.11000000002</v>
      </c>
      <c r="P68" s="75">
        <f>+P47+P54+P61</f>
        <v>247251.81999999998</v>
      </c>
      <c r="Q68" s="75">
        <v>212727.84000000003</v>
      </c>
      <c r="R68" s="75">
        <v>180231.58</v>
      </c>
      <c r="S68" s="75">
        <v>158135.72000000003</v>
      </c>
      <c r="T68" s="75">
        <v>134185.63999999993</v>
      </c>
      <c r="U68" s="75">
        <v>131244.68</v>
      </c>
      <c r="V68" s="99">
        <v>109676.66</v>
      </c>
      <c r="W68" s="99">
        <v>113859.77999999998</v>
      </c>
      <c r="X68" s="156">
        <v>123277.79</v>
      </c>
      <c r="Y68" s="260">
        <v>148773.48999999996</v>
      </c>
      <c r="Z68" s="99">
        <v>186027.91999999998</v>
      </c>
      <c r="AA68" s="99">
        <v>209380.49</v>
      </c>
      <c r="AB68" s="99">
        <v>253848.52000000008</v>
      </c>
      <c r="AC68" s="99"/>
      <c r="AD68" s="99"/>
      <c r="AE68" s="99"/>
      <c r="AF68" s="99"/>
      <c r="AG68" s="99"/>
      <c r="AH68" s="99"/>
      <c r="AI68" s="99"/>
      <c r="AJ68" s="156"/>
      <c r="AK68" s="75">
        <f t="shared" si="122"/>
        <v>0</v>
      </c>
      <c r="AL68" s="74">
        <f t="shared" si="122"/>
        <v>0</v>
      </c>
      <c r="AM68" s="74">
        <f t="shared" si="122"/>
        <v>0</v>
      </c>
      <c r="AN68" s="74">
        <f t="shared" si="122"/>
        <v>0</v>
      </c>
      <c r="AO68" s="74">
        <f t="shared" si="122"/>
        <v>0</v>
      </c>
      <c r="AP68" s="74">
        <f t="shared" si="122"/>
        <v>0</v>
      </c>
      <c r="AQ68" s="74">
        <f t="shared" si="122"/>
        <v>0</v>
      </c>
      <c r="AR68" s="232">
        <f t="shared" si="122"/>
        <v>0</v>
      </c>
      <c r="AS68" s="232">
        <f t="shared" si="122"/>
        <v>0</v>
      </c>
      <c r="AT68" s="232">
        <f t="shared" si="122"/>
        <v>0</v>
      </c>
      <c r="AU68" s="277">
        <f t="shared" si="123"/>
        <v>0</v>
      </c>
      <c r="AV68" s="275">
        <f t="shared" si="124"/>
        <v>0</v>
      </c>
      <c r="AW68" s="275">
        <f t="shared" si="124"/>
        <v>-25387.379999999976</v>
      </c>
      <c r="AX68" s="309">
        <f t="shared" si="125"/>
        <v>-6596.700000000099</v>
      </c>
      <c r="AY68" s="275">
        <f t="shared" si="126"/>
        <v>212727.84000000003</v>
      </c>
      <c r="AZ68" s="275">
        <f t="shared" si="127"/>
        <v>180231.58</v>
      </c>
      <c r="BA68" s="275">
        <f t="shared" si="128"/>
        <v>158135.72000000003</v>
      </c>
      <c r="BB68" s="275">
        <f t="shared" si="129"/>
        <v>134185.63999999993</v>
      </c>
      <c r="BC68" s="275">
        <f t="shared" si="130"/>
        <v>131244.68</v>
      </c>
      <c r="BD68" s="275">
        <f t="shared" si="131"/>
        <v>109676.66</v>
      </c>
      <c r="BE68" s="275">
        <f t="shared" si="132"/>
        <v>113859.77999999998</v>
      </c>
      <c r="BF68" s="309">
        <f t="shared" si="133"/>
        <v>123277.79</v>
      </c>
    </row>
    <row r="69" spans="1:58" x14ac:dyDescent="0.25">
      <c r="A69" s="4"/>
      <c r="B69" s="36" t="s">
        <v>44</v>
      </c>
      <c r="C69" s="98"/>
      <c r="D69" s="75"/>
      <c r="E69" s="75"/>
      <c r="F69" s="75"/>
      <c r="G69" s="75"/>
      <c r="H69" s="75"/>
      <c r="I69" s="75"/>
      <c r="J69" s="75"/>
      <c r="K69" s="75"/>
      <c r="L69" s="75"/>
      <c r="M69" s="75"/>
      <c r="N69" s="156"/>
      <c r="O69" s="75">
        <v>149695.00999999998</v>
      </c>
      <c r="P69" s="75">
        <f>+P48+P55+P62</f>
        <v>215714.58999999997</v>
      </c>
      <c r="Q69" s="75">
        <v>145273.78999999998</v>
      </c>
      <c r="R69" s="75">
        <v>92779.77</v>
      </c>
      <c r="S69" s="75">
        <v>57123.9</v>
      </c>
      <c r="T69" s="75">
        <v>51003.849999999991</v>
      </c>
      <c r="U69" s="75">
        <v>30258.83</v>
      </c>
      <c r="V69" s="99">
        <v>25692.32</v>
      </c>
      <c r="W69" s="99">
        <v>30948.839999999997</v>
      </c>
      <c r="X69" s="156">
        <v>55233.610000000015</v>
      </c>
      <c r="Y69" s="260">
        <v>96596.39</v>
      </c>
      <c r="Z69" s="99">
        <v>131915.07</v>
      </c>
      <c r="AA69" s="99">
        <v>135511.02000000002</v>
      </c>
      <c r="AB69" s="99">
        <v>187342.93</v>
      </c>
      <c r="AC69" s="99"/>
      <c r="AD69" s="99"/>
      <c r="AE69" s="99"/>
      <c r="AF69" s="99"/>
      <c r="AG69" s="99"/>
      <c r="AH69" s="99"/>
      <c r="AI69" s="99"/>
      <c r="AJ69" s="156"/>
      <c r="AK69" s="75">
        <f t="shared" si="122"/>
        <v>0</v>
      </c>
      <c r="AL69" s="74">
        <f t="shared" si="122"/>
        <v>0</v>
      </c>
      <c r="AM69" s="74">
        <f t="shared" si="122"/>
        <v>0</v>
      </c>
      <c r="AN69" s="74">
        <f t="shared" si="122"/>
        <v>0</v>
      </c>
      <c r="AO69" s="74">
        <f t="shared" si="122"/>
        <v>0</v>
      </c>
      <c r="AP69" s="74">
        <f t="shared" si="122"/>
        <v>0</v>
      </c>
      <c r="AQ69" s="74">
        <f t="shared" si="122"/>
        <v>0</v>
      </c>
      <c r="AR69" s="232">
        <f t="shared" si="122"/>
        <v>0</v>
      </c>
      <c r="AS69" s="232">
        <f t="shared" si="122"/>
        <v>0</v>
      </c>
      <c r="AT69" s="232">
        <f t="shared" si="122"/>
        <v>0</v>
      </c>
      <c r="AU69" s="277">
        <f t="shared" si="123"/>
        <v>0</v>
      </c>
      <c r="AV69" s="275">
        <f t="shared" si="124"/>
        <v>0</v>
      </c>
      <c r="AW69" s="275">
        <f t="shared" si="124"/>
        <v>14183.989999999962</v>
      </c>
      <c r="AX69" s="309">
        <f t="shared" si="125"/>
        <v>28371.659999999974</v>
      </c>
      <c r="AY69" s="275">
        <f t="shared" si="126"/>
        <v>145273.78999999998</v>
      </c>
      <c r="AZ69" s="275">
        <f t="shared" si="127"/>
        <v>92779.77</v>
      </c>
      <c r="BA69" s="275">
        <f t="shared" si="128"/>
        <v>57123.9</v>
      </c>
      <c r="BB69" s="275">
        <f t="shared" si="129"/>
        <v>51003.849999999991</v>
      </c>
      <c r="BC69" s="275">
        <f t="shared" si="130"/>
        <v>30258.83</v>
      </c>
      <c r="BD69" s="275">
        <f t="shared" si="131"/>
        <v>25692.32</v>
      </c>
      <c r="BE69" s="275">
        <f t="shared" si="132"/>
        <v>30948.839999999997</v>
      </c>
      <c r="BF69" s="309">
        <f t="shared" si="133"/>
        <v>55233.610000000015</v>
      </c>
    </row>
    <row r="70" spans="1:58" x14ac:dyDescent="0.25">
      <c r="A70" s="4"/>
      <c r="B70" s="36" t="s">
        <v>45</v>
      </c>
      <c r="C70" s="98"/>
      <c r="D70" s="75"/>
      <c r="E70" s="75"/>
      <c r="F70" s="75"/>
      <c r="G70" s="75"/>
      <c r="H70" s="75"/>
      <c r="I70" s="75"/>
      <c r="J70" s="75"/>
      <c r="K70" s="75"/>
      <c r="L70" s="75"/>
      <c r="M70" s="75"/>
      <c r="N70" s="156"/>
      <c r="O70" s="75">
        <v>339358.08</v>
      </c>
      <c r="P70" s="75">
        <f>+P49+P56+P63</f>
        <v>115271.05000000002</v>
      </c>
      <c r="Q70" s="75">
        <v>60182.520000000004</v>
      </c>
      <c r="R70" s="75">
        <v>49297.41</v>
      </c>
      <c r="S70" s="75">
        <v>22251.820000000003</v>
      </c>
      <c r="T70" s="75">
        <v>18976.68</v>
      </c>
      <c r="U70" s="75">
        <v>23262.010000000002</v>
      </c>
      <c r="V70" s="99">
        <v>22852</v>
      </c>
      <c r="W70" s="99">
        <v>56485.51</v>
      </c>
      <c r="X70" s="156">
        <v>56534.3</v>
      </c>
      <c r="Y70" s="260">
        <v>111081.95</v>
      </c>
      <c r="Z70" s="99">
        <v>118551.87000000001</v>
      </c>
      <c r="AA70" s="99">
        <v>130153.54000000001</v>
      </c>
      <c r="AB70" s="99">
        <v>167989.37000000002</v>
      </c>
      <c r="AC70" s="99"/>
      <c r="AD70" s="99"/>
      <c r="AE70" s="99"/>
      <c r="AF70" s="99"/>
      <c r="AG70" s="99"/>
      <c r="AH70" s="99"/>
      <c r="AI70" s="99"/>
      <c r="AJ70" s="156"/>
      <c r="AK70" s="75">
        <f t="shared" si="122"/>
        <v>0</v>
      </c>
      <c r="AL70" s="74">
        <f t="shared" si="122"/>
        <v>0</v>
      </c>
      <c r="AM70" s="74">
        <f t="shared" si="122"/>
        <v>0</v>
      </c>
      <c r="AN70" s="74">
        <f t="shared" si="122"/>
        <v>0</v>
      </c>
      <c r="AO70" s="74">
        <f t="shared" si="122"/>
        <v>0</v>
      </c>
      <c r="AP70" s="74">
        <f t="shared" si="122"/>
        <v>0</v>
      </c>
      <c r="AQ70" s="74">
        <f t="shared" si="122"/>
        <v>0</v>
      </c>
      <c r="AR70" s="232">
        <f t="shared" si="122"/>
        <v>0</v>
      </c>
      <c r="AS70" s="232">
        <f t="shared" si="122"/>
        <v>0</v>
      </c>
      <c r="AT70" s="232">
        <f t="shared" si="122"/>
        <v>0</v>
      </c>
      <c r="AU70" s="277">
        <f t="shared" si="123"/>
        <v>0</v>
      </c>
      <c r="AV70" s="275">
        <f t="shared" si="124"/>
        <v>0</v>
      </c>
      <c r="AW70" s="275">
        <f t="shared" si="124"/>
        <v>209204.54</v>
      </c>
      <c r="AX70" s="309">
        <f t="shared" si="125"/>
        <v>-52718.320000000007</v>
      </c>
      <c r="AY70" s="275">
        <f t="shared" si="126"/>
        <v>60182.520000000004</v>
      </c>
      <c r="AZ70" s="275">
        <f t="shared" si="127"/>
        <v>49297.41</v>
      </c>
      <c r="BA70" s="275">
        <f t="shared" si="128"/>
        <v>22251.820000000003</v>
      </c>
      <c r="BB70" s="275">
        <f t="shared" si="129"/>
        <v>18976.68</v>
      </c>
      <c r="BC70" s="275">
        <f t="shared" si="130"/>
        <v>23262.010000000002</v>
      </c>
      <c r="BD70" s="275">
        <f t="shared" si="131"/>
        <v>22852</v>
      </c>
      <c r="BE70" s="275">
        <f t="shared" si="132"/>
        <v>56485.51</v>
      </c>
      <c r="BF70" s="309">
        <f t="shared" si="133"/>
        <v>56534.3</v>
      </c>
    </row>
    <row r="71" spans="1:58" ht="15.75" thickBot="1" x14ac:dyDescent="0.3">
      <c r="A71" s="4"/>
      <c r="B71" s="38" t="s">
        <v>46</v>
      </c>
      <c r="C71" s="92">
        <f t="shared" ref="C71:N71" si="134">+C64+C57+C50</f>
        <v>5237329</v>
      </c>
      <c r="D71" s="77">
        <f t="shared" si="134"/>
        <v>5612269.5600000042</v>
      </c>
      <c r="E71" s="77">
        <f t="shared" si="134"/>
        <v>5392170.539999987</v>
      </c>
      <c r="F71" s="77">
        <f t="shared" si="134"/>
        <v>5167903.0000000028</v>
      </c>
      <c r="G71" s="77">
        <f t="shared" si="134"/>
        <v>4682478.2599999942</v>
      </c>
      <c r="H71" s="77">
        <f t="shared" si="134"/>
        <v>4174523.9599999944</v>
      </c>
      <c r="I71" s="77">
        <f t="shared" si="134"/>
        <v>3739399.3999999948</v>
      </c>
      <c r="J71" s="77">
        <f t="shared" si="134"/>
        <v>3364374.1199999964</v>
      </c>
      <c r="K71" s="77">
        <f t="shared" si="134"/>
        <v>3269001.2199999983</v>
      </c>
      <c r="L71" s="77">
        <f t="shared" si="134"/>
        <v>3415601.7400000067</v>
      </c>
      <c r="M71" s="77">
        <f t="shared" si="134"/>
        <v>3933804.4599999986</v>
      </c>
      <c r="N71" s="157">
        <f t="shared" si="134"/>
        <v>4599786.2999999989</v>
      </c>
      <c r="O71" s="77">
        <f t="shared" ref="O71:V71" si="135">SUM(O66:O70)</f>
        <v>5341213.320000005</v>
      </c>
      <c r="P71" s="77">
        <f t="shared" si="135"/>
        <v>5698095.3999999994</v>
      </c>
      <c r="Q71" s="77">
        <f t="shared" si="135"/>
        <v>5666102.0400000094</v>
      </c>
      <c r="R71" s="77">
        <f t="shared" si="135"/>
        <v>5351482.6099999994</v>
      </c>
      <c r="S71" s="77">
        <f t="shared" si="135"/>
        <v>4750974.8599999947</v>
      </c>
      <c r="T71" s="77">
        <f t="shared" si="135"/>
        <v>4545669.7199999942</v>
      </c>
      <c r="U71" s="77">
        <f t="shared" si="135"/>
        <v>4354114.8099999996</v>
      </c>
      <c r="V71" s="143">
        <f t="shared" si="135"/>
        <v>4242524.3900000006</v>
      </c>
      <c r="W71" s="143">
        <v>4262854.2699999996</v>
      </c>
      <c r="X71" s="157">
        <v>4523138.3399999989</v>
      </c>
      <c r="Y71" s="261">
        <v>5107314.2100000056</v>
      </c>
      <c r="Z71" s="143">
        <v>6134223.2999999961</v>
      </c>
      <c r="AA71" s="143">
        <v>6934216.5899999971</v>
      </c>
      <c r="AB71" s="143">
        <v>8007420.2400000039</v>
      </c>
      <c r="AC71" s="143"/>
      <c r="AD71" s="143"/>
      <c r="AE71" s="143"/>
      <c r="AF71" s="143"/>
      <c r="AG71" s="143"/>
      <c r="AH71" s="143"/>
      <c r="AI71" s="143"/>
      <c r="AJ71" s="157"/>
      <c r="AK71" s="77">
        <f t="shared" ref="AK71:AS71" si="136">IF(C71=0,0,C71-O71)</f>
        <v>-103884.32000000495</v>
      </c>
      <c r="AL71" s="180">
        <f t="shared" si="136"/>
        <v>-85825.839999995194</v>
      </c>
      <c r="AM71" s="180">
        <f t="shared" si="136"/>
        <v>-273931.50000002235</v>
      </c>
      <c r="AN71" s="180">
        <f t="shared" si="136"/>
        <v>-183579.60999999661</v>
      </c>
      <c r="AO71" s="180">
        <f t="shared" si="136"/>
        <v>-68496.600000000559</v>
      </c>
      <c r="AP71" s="180">
        <f t="shared" si="136"/>
        <v>-371145.75999999978</v>
      </c>
      <c r="AQ71" s="180">
        <f t="shared" si="136"/>
        <v>-614715.41000000481</v>
      </c>
      <c r="AR71" s="233">
        <f t="shared" si="136"/>
        <v>-878150.27000000421</v>
      </c>
      <c r="AS71" s="233">
        <f t="shared" si="136"/>
        <v>-993853.05000000121</v>
      </c>
      <c r="AT71" s="233">
        <f>IF(X71=0,0,L71-X71)</f>
        <v>-1107536.5999999922</v>
      </c>
      <c r="AU71" s="261">
        <f t="shared" ref="AU71:AV71" si="137">IF(Y71=0,0,M71-Y71)</f>
        <v>-1173509.750000007</v>
      </c>
      <c r="AV71" s="233">
        <f t="shared" si="137"/>
        <v>-1534436.9999999972</v>
      </c>
      <c r="AW71" s="233">
        <f>SUM(AW66:AW70)</f>
        <v>-1593003.2699999928</v>
      </c>
      <c r="AX71" s="76">
        <f t="shared" ref="AX71:BF71" si="138">SUM(AX66:AX70)</f>
        <v>-2309324.840000004</v>
      </c>
      <c r="AY71" s="143">
        <f t="shared" si="138"/>
        <v>5666102.0400000094</v>
      </c>
      <c r="AZ71" s="233">
        <f t="shared" si="138"/>
        <v>5351482.6099999994</v>
      </c>
      <c r="BA71" s="233">
        <f t="shared" si="138"/>
        <v>4750974.8599999947</v>
      </c>
      <c r="BB71" s="233">
        <f t="shared" si="138"/>
        <v>4545669.7199999942</v>
      </c>
      <c r="BC71" s="233">
        <f t="shared" si="138"/>
        <v>4354114.8099999996</v>
      </c>
      <c r="BD71" s="233">
        <f t="shared" si="138"/>
        <v>4242524.3900000006</v>
      </c>
      <c r="BE71" s="233">
        <f t="shared" si="138"/>
        <v>4262854.2699999996</v>
      </c>
      <c r="BF71" s="76">
        <f t="shared" si="138"/>
        <v>4523138.3399999989</v>
      </c>
    </row>
    <row r="72" spans="1:58" x14ac:dyDescent="0.25">
      <c r="A72" s="4">
        <f>+A65+1</f>
        <v>10</v>
      </c>
      <c r="B72" s="42" t="s">
        <v>38</v>
      </c>
      <c r="C72" s="139"/>
      <c r="D72" s="64"/>
      <c r="E72" s="64"/>
      <c r="F72" s="64"/>
      <c r="G72" s="64"/>
      <c r="H72" s="64"/>
      <c r="I72" s="64"/>
      <c r="J72" s="64"/>
      <c r="K72" s="64"/>
      <c r="L72" s="64"/>
      <c r="M72" s="64"/>
      <c r="N72" s="158"/>
      <c r="O72" s="64"/>
      <c r="P72" s="64"/>
      <c r="Q72" s="64"/>
      <c r="R72" s="64"/>
      <c r="S72" s="64"/>
      <c r="T72" s="64"/>
      <c r="U72" s="64"/>
      <c r="V72" s="215"/>
      <c r="W72" s="215"/>
      <c r="X72" s="158"/>
      <c r="Y72" s="257"/>
      <c r="Z72" s="215"/>
      <c r="AA72" s="215"/>
      <c r="AB72" s="215"/>
      <c r="AC72" s="215"/>
      <c r="AD72" s="215"/>
      <c r="AE72" s="215"/>
      <c r="AF72" s="215"/>
      <c r="AG72" s="215"/>
      <c r="AH72" s="215"/>
      <c r="AI72" s="215"/>
      <c r="AJ72" s="158"/>
      <c r="AK72" s="64"/>
      <c r="AL72" s="64"/>
      <c r="AM72" s="64"/>
      <c r="AN72" s="64"/>
      <c r="AO72" s="64"/>
      <c r="AP72" s="64"/>
      <c r="AQ72" s="64"/>
      <c r="AR72" s="215"/>
      <c r="AS72" s="215"/>
      <c r="AT72" s="212"/>
      <c r="AU72" s="272"/>
      <c r="AV72" s="250"/>
      <c r="AW72" s="250"/>
      <c r="AX72" s="310"/>
      <c r="AY72" s="250"/>
      <c r="AZ72" s="250"/>
      <c r="BA72" s="250"/>
      <c r="BB72" s="250"/>
      <c r="BC72" s="250"/>
      <c r="BD72" s="250"/>
      <c r="BE72" s="250"/>
      <c r="BF72" s="310"/>
    </row>
    <row r="73" spans="1:58" x14ac:dyDescent="0.25">
      <c r="A73" s="4"/>
      <c r="B73" s="36" t="s">
        <v>41</v>
      </c>
      <c r="C73" s="119">
        <f>42458.81+1316429.02</f>
        <v>1358887.83</v>
      </c>
      <c r="D73" s="70">
        <f>40321.88+885296.78</f>
        <v>925618.66</v>
      </c>
      <c r="E73" s="70">
        <v>497275.82</v>
      </c>
      <c r="F73" s="70">
        <v>254223.56</v>
      </c>
      <c r="G73" s="70">
        <v>181112.09</v>
      </c>
      <c r="H73" s="70">
        <v>160663.32</v>
      </c>
      <c r="I73" s="70">
        <v>167066.23999999999</v>
      </c>
      <c r="J73" s="70">
        <v>310333.53000000003</v>
      </c>
      <c r="K73" s="70">
        <v>657730.66</v>
      </c>
      <c r="L73" s="70">
        <v>1256126.03</v>
      </c>
      <c r="M73" s="70">
        <v>1414514.6500000001</v>
      </c>
      <c r="N73" s="152">
        <v>1398683.1800000002</v>
      </c>
      <c r="O73" s="204">
        <v>1197684.3</v>
      </c>
      <c r="P73" s="78">
        <v>831129.98</v>
      </c>
      <c r="Q73" s="78">
        <v>625451.89999999991</v>
      </c>
      <c r="R73" s="78">
        <v>276245.06</v>
      </c>
      <c r="S73" s="78">
        <v>175407.28999999998</v>
      </c>
      <c r="T73" s="78">
        <v>157747.26999999999</v>
      </c>
      <c r="U73" s="78">
        <v>194285.40000000002</v>
      </c>
      <c r="V73" s="184">
        <v>269750.27999999997</v>
      </c>
      <c r="W73" s="184">
        <v>583135.55000000005</v>
      </c>
      <c r="X73" s="159">
        <v>1045478.6799999999</v>
      </c>
      <c r="Y73" s="262">
        <v>1363751.48</v>
      </c>
      <c r="Z73" s="184">
        <v>1514494.0699999998</v>
      </c>
      <c r="AA73" s="184">
        <v>1415100.87</v>
      </c>
      <c r="AB73" s="184">
        <v>682026.73</v>
      </c>
      <c r="AC73" s="184"/>
      <c r="AD73" s="184"/>
      <c r="AE73" s="184"/>
      <c r="AF73" s="184"/>
      <c r="AG73" s="184"/>
      <c r="AH73" s="184"/>
      <c r="AI73" s="184"/>
      <c r="AJ73" s="159"/>
      <c r="AK73" s="78">
        <f t="shared" ref="AK73:AL77" si="139">C73-O73</f>
        <v>161203.53000000003</v>
      </c>
      <c r="AL73" s="78">
        <f t="shared" si="139"/>
        <v>94488.680000000051</v>
      </c>
      <c r="AM73" s="78">
        <f t="shared" ref="AM73:AT77" si="140">IF(Q73=0,0,E73-Q73)</f>
        <v>-128176.0799999999</v>
      </c>
      <c r="AN73" s="78">
        <f t="shared" si="140"/>
        <v>-22021.5</v>
      </c>
      <c r="AO73" s="78">
        <f t="shared" si="140"/>
        <v>5704.8000000000175</v>
      </c>
      <c r="AP73" s="78">
        <f t="shared" si="140"/>
        <v>2916.0500000000175</v>
      </c>
      <c r="AQ73" s="78">
        <f t="shared" si="140"/>
        <v>-27219.160000000033</v>
      </c>
      <c r="AR73" s="184">
        <f t="shared" si="140"/>
        <v>40583.250000000058</v>
      </c>
      <c r="AS73" s="184">
        <f t="shared" si="140"/>
        <v>74595.109999999986</v>
      </c>
      <c r="AT73" s="213">
        <f t="shared" si="140"/>
        <v>210647.35000000009</v>
      </c>
      <c r="AU73" s="289">
        <f t="shared" ref="AU73:AU77" si="141">IF(Y73=0,0,M73-Y73)</f>
        <v>50763.170000000158</v>
      </c>
      <c r="AV73" s="224">
        <f t="shared" ref="AV73:AW77" si="142">IF(Z73=0,0,N73-Z73)</f>
        <v>-115810.88999999966</v>
      </c>
      <c r="AW73" s="224">
        <f t="shared" si="142"/>
        <v>-217416.57000000007</v>
      </c>
      <c r="AX73" s="308">
        <f t="shared" ref="AX73:AX77" si="143">IF(AB73=0,0,P73-AB73)</f>
        <v>149103.25</v>
      </c>
      <c r="AY73" s="224">
        <f t="shared" ref="AY73:AY77" si="144">IF(AC73=0,0,Q73-AC73)</f>
        <v>0</v>
      </c>
      <c r="AZ73" s="224">
        <f t="shared" ref="AZ73:AZ77" si="145">IF(AD73=0,0,R73-AD73)</f>
        <v>0</v>
      </c>
      <c r="BA73" s="224">
        <f t="shared" ref="BA73:BA77" si="146">IF(AE73=0,0,S73-AE73)</f>
        <v>0</v>
      </c>
      <c r="BB73" s="224">
        <f t="shared" ref="BB73:BB77" si="147">IF(AF73=0,0,T73-AF73)</f>
        <v>0</v>
      </c>
      <c r="BC73" s="224">
        <f t="shared" ref="BC73:BC77" si="148">IF(AG73=0,0,U73-AG73)</f>
        <v>0</v>
      </c>
      <c r="BD73" s="224">
        <f t="shared" ref="BD73:BD77" si="149">IF(AH73=0,0,V73-AH73)</f>
        <v>0</v>
      </c>
      <c r="BE73" s="224">
        <f t="shared" ref="BE73:BE77" si="150">IF(AI73=0,0,W73-AI73)</f>
        <v>0</v>
      </c>
      <c r="BF73" s="308">
        <f t="shared" ref="BF73:BF77" si="151">IF(AJ73=0,0,X73-AJ73)</f>
        <v>0</v>
      </c>
    </row>
    <row r="74" spans="1:58" x14ac:dyDescent="0.25">
      <c r="A74" s="4"/>
      <c r="B74" s="36" t="s">
        <v>42</v>
      </c>
      <c r="C74" s="119">
        <f>13367.68+367031.21</f>
        <v>380398.89</v>
      </c>
      <c r="D74" s="70">
        <f>10627.95+242887.61</f>
        <v>253515.56</v>
      </c>
      <c r="E74" s="70">
        <v>156651.60999999999</v>
      </c>
      <c r="F74" s="70">
        <v>88334.9</v>
      </c>
      <c r="G74" s="70">
        <v>48415.47</v>
      </c>
      <c r="H74" s="70">
        <v>35882.97</v>
      </c>
      <c r="I74" s="70">
        <v>36893.61</v>
      </c>
      <c r="J74" s="70">
        <v>62046.619999999995</v>
      </c>
      <c r="K74" s="70">
        <v>129586.56000000001</v>
      </c>
      <c r="L74" s="70">
        <v>254798.66</v>
      </c>
      <c r="M74" s="70">
        <v>306269.04000000004</v>
      </c>
      <c r="N74" s="152">
        <v>321697.82999999996</v>
      </c>
      <c r="O74" s="204">
        <v>302132.19</v>
      </c>
      <c r="P74" s="78">
        <v>219376.22</v>
      </c>
      <c r="Q74" s="78">
        <v>167955.4</v>
      </c>
      <c r="R74" s="78">
        <v>75146.27</v>
      </c>
      <c r="S74" s="78">
        <v>49328.2</v>
      </c>
      <c r="T74" s="78">
        <v>36158.79</v>
      </c>
      <c r="U74" s="78">
        <v>43624.2</v>
      </c>
      <c r="V74" s="184">
        <v>60298.080000000002</v>
      </c>
      <c r="W74" s="184">
        <v>129927.37</v>
      </c>
      <c r="X74" s="159">
        <v>233502.81</v>
      </c>
      <c r="Y74" s="262">
        <v>311858.28000000003</v>
      </c>
      <c r="Z74" s="184">
        <v>361087.83999999997</v>
      </c>
      <c r="AA74" s="184">
        <v>369508.61</v>
      </c>
      <c r="AB74" s="184">
        <v>205636.81</v>
      </c>
      <c r="AC74" s="184"/>
      <c r="AD74" s="184"/>
      <c r="AE74" s="184"/>
      <c r="AF74" s="184"/>
      <c r="AG74" s="184"/>
      <c r="AH74" s="184"/>
      <c r="AI74" s="184"/>
      <c r="AJ74" s="159"/>
      <c r="AK74" s="78">
        <f t="shared" si="139"/>
        <v>78266.700000000012</v>
      </c>
      <c r="AL74" s="78">
        <f t="shared" si="139"/>
        <v>34139.339999999997</v>
      </c>
      <c r="AM74" s="78">
        <f t="shared" si="140"/>
        <v>-11303.790000000008</v>
      </c>
      <c r="AN74" s="78">
        <f t="shared" si="140"/>
        <v>13188.62999999999</v>
      </c>
      <c r="AO74" s="78">
        <f t="shared" si="140"/>
        <v>-912.72999999999593</v>
      </c>
      <c r="AP74" s="78">
        <f t="shared" si="140"/>
        <v>-275.81999999999971</v>
      </c>
      <c r="AQ74" s="78">
        <f t="shared" si="140"/>
        <v>-6730.5899999999965</v>
      </c>
      <c r="AR74" s="184">
        <f t="shared" si="140"/>
        <v>1748.5399999999936</v>
      </c>
      <c r="AS74" s="184">
        <f t="shared" si="140"/>
        <v>-340.80999999998312</v>
      </c>
      <c r="AT74" s="213">
        <f t="shared" si="140"/>
        <v>21295.850000000006</v>
      </c>
      <c r="AU74" s="289">
        <f t="shared" si="141"/>
        <v>-5589.2399999999907</v>
      </c>
      <c r="AV74" s="224">
        <f t="shared" si="142"/>
        <v>-39390.010000000009</v>
      </c>
      <c r="AW74" s="224">
        <f t="shared" si="142"/>
        <v>-67376.419999999984</v>
      </c>
      <c r="AX74" s="308">
        <f t="shared" si="143"/>
        <v>13739.410000000003</v>
      </c>
      <c r="AY74" s="224">
        <f t="shared" si="144"/>
        <v>0</v>
      </c>
      <c r="AZ74" s="224">
        <f t="shared" si="145"/>
        <v>0</v>
      </c>
      <c r="BA74" s="224">
        <f t="shared" si="146"/>
        <v>0</v>
      </c>
      <c r="BB74" s="224">
        <f t="shared" si="147"/>
        <v>0</v>
      </c>
      <c r="BC74" s="224">
        <f t="shared" si="148"/>
        <v>0</v>
      </c>
      <c r="BD74" s="224">
        <f t="shared" si="149"/>
        <v>0</v>
      </c>
      <c r="BE74" s="224">
        <f t="shared" si="150"/>
        <v>0</v>
      </c>
      <c r="BF74" s="308">
        <f t="shared" si="151"/>
        <v>0</v>
      </c>
    </row>
    <row r="75" spans="1:58" x14ac:dyDescent="0.25">
      <c r="A75" s="4"/>
      <c r="B75" s="36" t="s">
        <v>43</v>
      </c>
      <c r="C75" s="119">
        <v>487726.47000000003</v>
      </c>
      <c r="D75" s="70">
        <v>297636.07999999996</v>
      </c>
      <c r="E75" s="70">
        <v>166783.67000000001</v>
      </c>
      <c r="F75" s="70">
        <v>86434.4</v>
      </c>
      <c r="G75" s="70">
        <v>57302.009999999995</v>
      </c>
      <c r="H75" s="70">
        <v>48378.14</v>
      </c>
      <c r="I75" s="70">
        <v>46861.32</v>
      </c>
      <c r="J75" s="70">
        <v>87052.15</v>
      </c>
      <c r="K75" s="70">
        <v>215105.78999999998</v>
      </c>
      <c r="L75" s="70">
        <v>392182.59</v>
      </c>
      <c r="M75" s="70">
        <v>477522.86</v>
      </c>
      <c r="N75" s="152">
        <v>472099.36</v>
      </c>
      <c r="O75" s="204">
        <v>384900.76</v>
      </c>
      <c r="P75" s="78">
        <v>237004.21000000002</v>
      </c>
      <c r="Q75" s="78">
        <v>159218.95000000001</v>
      </c>
      <c r="R75" s="78">
        <v>58010.65</v>
      </c>
      <c r="S75" s="78">
        <v>41683.979999999996</v>
      </c>
      <c r="T75" s="78">
        <v>38920.76</v>
      </c>
      <c r="U75" s="78">
        <v>50256.229999999996</v>
      </c>
      <c r="V75" s="184">
        <v>70402.45</v>
      </c>
      <c r="W75" s="184">
        <v>166919.44</v>
      </c>
      <c r="X75" s="159">
        <v>332062.86</v>
      </c>
      <c r="Y75" s="262">
        <v>433839.35999999999</v>
      </c>
      <c r="Z75" s="184">
        <v>509743.9</v>
      </c>
      <c r="AA75" s="184">
        <v>462522.44</v>
      </c>
      <c r="AB75" s="184">
        <v>197315.68</v>
      </c>
      <c r="AC75" s="184"/>
      <c r="AD75" s="184"/>
      <c r="AE75" s="184"/>
      <c r="AF75" s="184"/>
      <c r="AG75" s="184"/>
      <c r="AH75" s="184"/>
      <c r="AI75" s="184"/>
      <c r="AJ75" s="159"/>
      <c r="AK75" s="78">
        <f t="shared" si="139"/>
        <v>102825.71000000002</v>
      </c>
      <c r="AL75" s="78">
        <f t="shared" si="139"/>
        <v>60631.869999999937</v>
      </c>
      <c r="AM75" s="78">
        <f t="shared" si="140"/>
        <v>7564.7200000000012</v>
      </c>
      <c r="AN75" s="78">
        <f t="shared" si="140"/>
        <v>28423.749999999993</v>
      </c>
      <c r="AO75" s="78">
        <f t="shared" si="140"/>
        <v>15618.029999999999</v>
      </c>
      <c r="AP75" s="78">
        <f t="shared" si="140"/>
        <v>9457.3799999999974</v>
      </c>
      <c r="AQ75" s="78">
        <f t="shared" si="140"/>
        <v>-3394.9099999999962</v>
      </c>
      <c r="AR75" s="184">
        <f t="shared" si="140"/>
        <v>16649.699999999997</v>
      </c>
      <c r="AS75" s="184">
        <f t="shared" si="140"/>
        <v>48186.349999999977</v>
      </c>
      <c r="AT75" s="213">
        <f t="shared" si="140"/>
        <v>60119.73000000004</v>
      </c>
      <c r="AU75" s="289">
        <f t="shared" si="141"/>
        <v>43683.5</v>
      </c>
      <c r="AV75" s="224">
        <f t="shared" si="142"/>
        <v>-37644.540000000037</v>
      </c>
      <c r="AW75" s="224">
        <f t="shared" si="142"/>
        <v>-77621.679999999993</v>
      </c>
      <c r="AX75" s="308">
        <f t="shared" si="143"/>
        <v>39688.530000000028</v>
      </c>
      <c r="AY75" s="224">
        <f t="shared" si="144"/>
        <v>0</v>
      </c>
      <c r="AZ75" s="224">
        <f t="shared" si="145"/>
        <v>0</v>
      </c>
      <c r="BA75" s="224">
        <f t="shared" si="146"/>
        <v>0</v>
      </c>
      <c r="BB75" s="224">
        <f t="shared" si="147"/>
        <v>0</v>
      </c>
      <c r="BC75" s="224">
        <f t="shared" si="148"/>
        <v>0</v>
      </c>
      <c r="BD75" s="224">
        <f t="shared" si="149"/>
        <v>0</v>
      </c>
      <c r="BE75" s="224">
        <f t="shared" si="150"/>
        <v>0</v>
      </c>
      <c r="BF75" s="308">
        <f t="shared" si="151"/>
        <v>0</v>
      </c>
    </row>
    <row r="76" spans="1:58" x14ac:dyDescent="0.25">
      <c r="A76" s="4"/>
      <c r="B76" s="36" t="s">
        <v>44</v>
      </c>
      <c r="C76" s="119">
        <v>877547.81099999999</v>
      </c>
      <c r="D76" s="70">
        <v>584425.21100000001</v>
      </c>
      <c r="E76" s="70">
        <v>346077.353</v>
      </c>
      <c r="F76" s="70">
        <v>171318.77499999999</v>
      </c>
      <c r="G76" s="70">
        <v>128970.291</v>
      </c>
      <c r="H76" s="70">
        <v>115933.75</v>
      </c>
      <c r="I76" s="70">
        <v>123406.41800000001</v>
      </c>
      <c r="J76" s="70">
        <v>229588.41600000003</v>
      </c>
      <c r="K76" s="70">
        <v>486083.88799999998</v>
      </c>
      <c r="L76" s="70">
        <v>781071.674</v>
      </c>
      <c r="M76" s="70">
        <v>888560.22399999993</v>
      </c>
      <c r="N76" s="152">
        <v>898198.87</v>
      </c>
      <c r="O76" s="204">
        <v>738254.054</v>
      </c>
      <c r="P76" s="78">
        <v>468803.641</v>
      </c>
      <c r="Q76" s="78">
        <v>338435.57</v>
      </c>
      <c r="R76" s="78">
        <v>150017.18099999998</v>
      </c>
      <c r="S76" s="78">
        <v>114628.777</v>
      </c>
      <c r="T76" s="78">
        <v>106005.564</v>
      </c>
      <c r="U76" s="78">
        <v>145925.90700000001</v>
      </c>
      <c r="V76" s="184">
        <v>209219.27700000003</v>
      </c>
      <c r="W76" s="184">
        <v>410703.03700000001</v>
      </c>
      <c r="X76" s="159">
        <v>705873.39300000004</v>
      </c>
      <c r="Y76" s="262">
        <v>850713.18400000012</v>
      </c>
      <c r="Z76" s="184">
        <v>975157.10000000009</v>
      </c>
      <c r="AA76" s="184">
        <v>861683.28899999999</v>
      </c>
      <c r="AB76" s="184">
        <v>445855.59299999999</v>
      </c>
      <c r="AC76" s="184"/>
      <c r="AD76" s="184"/>
      <c r="AE76" s="184"/>
      <c r="AF76" s="184"/>
      <c r="AG76" s="184"/>
      <c r="AH76" s="184"/>
      <c r="AI76" s="184"/>
      <c r="AJ76" s="159"/>
      <c r="AK76" s="78">
        <f t="shared" si="139"/>
        <v>139293.75699999998</v>
      </c>
      <c r="AL76" s="78">
        <f t="shared" si="139"/>
        <v>115621.57</v>
      </c>
      <c r="AM76" s="78">
        <f t="shared" si="140"/>
        <v>7641.7829999999958</v>
      </c>
      <c r="AN76" s="78">
        <f t="shared" si="140"/>
        <v>21301.594000000012</v>
      </c>
      <c r="AO76" s="78">
        <f t="shared" si="140"/>
        <v>14341.513999999996</v>
      </c>
      <c r="AP76" s="78">
        <f t="shared" si="140"/>
        <v>9928.1860000000015</v>
      </c>
      <c r="AQ76" s="78">
        <f t="shared" si="140"/>
        <v>-22519.489000000001</v>
      </c>
      <c r="AR76" s="184">
        <f t="shared" si="140"/>
        <v>20369.138999999996</v>
      </c>
      <c r="AS76" s="184">
        <f t="shared" si="140"/>
        <v>75380.850999999966</v>
      </c>
      <c r="AT76" s="213">
        <f t="shared" si="140"/>
        <v>75198.280999999959</v>
      </c>
      <c r="AU76" s="289">
        <f t="shared" si="141"/>
        <v>37847.039999999804</v>
      </c>
      <c r="AV76" s="224">
        <f t="shared" si="142"/>
        <v>-76958.230000000098</v>
      </c>
      <c r="AW76" s="224">
        <f t="shared" si="142"/>
        <v>-123429.23499999999</v>
      </c>
      <c r="AX76" s="308">
        <f t="shared" si="143"/>
        <v>22948.04800000001</v>
      </c>
      <c r="AY76" s="224">
        <f t="shared" si="144"/>
        <v>0</v>
      </c>
      <c r="AZ76" s="224">
        <f t="shared" si="145"/>
        <v>0</v>
      </c>
      <c r="BA76" s="224">
        <f t="shared" si="146"/>
        <v>0</v>
      </c>
      <c r="BB76" s="224">
        <f t="shared" si="147"/>
        <v>0</v>
      </c>
      <c r="BC76" s="224">
        <f t="shared" si="148"/>
        <v>0</v>
      </c>
      <c r="BD76" s="224">
        <f t="shared" si="149"/>
        <v>0</v>
      </c>
      <c r="BE76" s="224">
        <f t="shared" si="150"/>
        <v>0</v>
      </c>
      <c r="BF76" s="308">
        <f t="shared" si="151"/>
        <v>0</v>
      </c>
    </row>
    <row r="77" spans="1:58" x14ac:dyDescent="0.25">
      <c r="A77" s="4"/>
      <c r="B77" s="36" t="s">
        <v>45</v>
      </c>
      <c r="C77" s="119">
        <f>743596.65+589473.38</f>
        <v>1333070.03</v>
      </c>
      <c r="D77" s="70">
        <f>509476.41+410455.25</f>
        <v>919931.65999999992</v>
      </c>
      <c r="E77" s="70">
        <v>859531.58</v>
      </c>
      <c r="F77" s="70">
        <v>724363.18</v>
      </c>
      <c r="G77" s="70">
        <v>738140.18</v>
      </c>
      <c r="H77" s="70">
        <v>682626.36</v>
      </c>
      <c r="I77" s="70">
        <v>671851.05</v>
      </c>
      <c r="J77" s="70">
        <v>843848.21</v>
      </c>
      <c r="K77" s="70">
        <v>1071684.73</v>
      </c>
      <c r="L77" s="70">
        <v>1305317.26</v>
      </c>
      <c r="M77" s="70">
        <v>1277631.2</v>
      </c>
      <c r="N77" s="152">
        <v>1367430.6099999999</v>
      </c>
      <c r="O77" s="204">
        <v>1168936.3800000001</v>
      </c>
      <c r="P77" s="78">
        <v>962961.82</v>
      </c>
      <c r="Q77" s="78">
        <v>867269.28</v>
      </c>
      <c r="R77" s="78">
        <v>236161.07</v>
      </c>
      <c r="S77" s="78">
        <v>222982.31</v>
      </c>
      <c r="T77" s="78">
        <v>204620.94999999998</v>
      </c>
      <c r="U77" s="78">
        <v>247474.57</v>
      </c>
      <c r="V77" s="184">
        <v>277027.08</v>
      </c>
      <c r="W77" s="184">
        <v>483532.48</v>
      </c>
      <c r="X77" s="159">
        <v>618099.51</v>
      </c>
      <c r="Y77" s="262">
        <v>663018.48</v>
      </c>
      <c r="Z77" s="184">
        <v>783691.76</v>
      </c>
      <c r="AA77" s="184">
        <v>651436.27</v>
      </c>
      <c r="AB77" s="184">
        <v>857466.41999999993</v>
      </c>
      <c r="AC77" s="184"/>
      <c r="AD77" s="184"/>
      <c r="AE77" s="184"/>
      <c r="AF77" s="184"/>
      <c r="AG77" s="184"/>
      <c r="AH77" s="184"/>
      <c r="AI77" s="184"/>
      <c r="AJ77" s="159"/>
      <c r="AK77" s="78">
        <f t="shared" si="139"/>
        <v>164133.64999999991</v>
      </c>
      <c r="AL77" s="78">
        <f t="shared" si="139"/>
        <v>-43030.160000000033</v>
      </c>
      <c r="AM77" s="78">
        <f t="shared" si="140"/>
        <v>-7737.7000000000698</v>
      </c>
      <c r="AN77" s="78">
        <f t="shared" si="140"/>
        <v>488202.11000000004</v>
      </c>
      <c r="AO77" s="78">
        <f t="shared" si="140"/>
        <v>515157.87000000005</v>
      </c>
      <c r="AP77" s="78">
        <f t="shared" si="140"/>
        <v>478005.41000000003</v>
      </c>
      <c r="AQ77" s="78">
        <f t="shared" si="140"/>
        <v>424376.48000000004</v>
      </c>
      <c r="AR77" s="184">
        <f t="shared" si="140"/>
        <v>566821.12999999989</v>
      </c>
      <c r="AS77" s="184">
        <f t="shared" si="140"/>
        <v>588152.25</v>
      </c>
      <c r="AT77" s="213">
        <f t="shared" si="140"/>
        <v>687217.75</v>
      </c>
      <c r="AU77" s="289">
        <f t="shared" si="141"/>
        <v>614612.72</v>
      </c>
      <c r="AV77" s="224">
        <f t="shared" si="142"/>
        <v>583738.84999999986</v>
      </c>
      <c r="AW77" s="224">
        <f t="shared" si="142"/>
        <v>517500.1100000001</v>
      </c>
      <c r="AX77" s="308">
        <f t="shared" si="143"/>
        <v>105495.40000000002</v>
      </c>
      <c r="AY77" s="224">
        <f t="shared" si="144"/>
        <v>0</v>
      </c>
      <c r="AZ77" s="224">
        <f t="shared" si="145"/>
        <v>0</v>
      </c>
      <c r="BA77" s="224">
        <f t="shared" si="146"/>
        <v>0</v>
      </c>
      <c r="BB77" s="224">
        <f t="shared" si="147"/>
        <v>0</v>
      </c>
      <c r="BC77" s="224">
        <f t="shared" si="148"/>
        <v>0</v>
      </c>
      <c r="BD77" s="224">
        <f t="shared" si="149"/>
        <v>0</v>
      </c>
      <c r="BE77" s="224">
        <f t="shared" si="150"/>
        <v>0</v>
      </c>
      <c r="BF77" s="308">
        <f t="shared" si="151"/>
        <v>0</v>
      </c>
    </row>
    <row r="78" spans="1:58" x14ac:dyDescent="0.25">
      <c r="A78" s="4"/>
      <c r="B78" s="36" t="s">
        <v>46</v>
      </c>
      <c r="C78" s="119">
        <f t="shared" ref="C78:V78" si="152">SUM(C73:C77)</f>
        <v>4437631.0310000004</v>
      </c>
      <c r="D78" s="70">
        <f t="shared" si="152"/>
        <v>2981127.1710000001</v>
      </c>
      <c r="E78" s="70">
        <f t="shared" si="152"/>
        <v>2026320.0329999998</v>
      </c>
      <c r="F78" s="70">
        <f t="shared" si="152"/>
        <v>1324674.8149999999</v>
      </c>
      <c r="G78" s="70">
        <f t="shared" si="152"/>
        <v>1153940.0410000002</v>
      </c>
      <c r="H78" s="70">
        <f t="shared" si="152"/>
        <v>1043484.54</v>
      </c>
      <c r="I78" s="70">
        <f t="shared" si="152"/>
        <v>1046078.638</v>
      </c>
      <c r="J78" s="70">
        <f t="shared" si="152"/>
        <v>1532868.926</v>
      </c>
      <c r="K78" s="70">
        <f t="shared" si="152"/>
        <v>2560191.628</v>
      </c>
      <c r="L78" s="70">
        <f t="shared" si="152"/>
        <v>3989496.2139999997</v>
      </c>
      <c r="M78" s="70">
        <f t="shared" si="152"/>
        <v>4364497.9740000004</v>
      </c>
      <c r="N78" s="152">
        <f t="shared" si="152"/>
        <v>4458109.8499999996</v>
      </c>
      <c r="O78" s="204">
        <f t="shared" si="152"/>
        <v>3791907.6840000004</v>
      </c>
      <c r="P78" s="78">
        <f t="shared" si="152"/>
        <v>2719275.8709999998</v>
      </c>
      <c r="Q78" s="78">
        <f t="shared" si="152"/>
        <v>2158331.1</v>
      </c>
      <c r="R78" s="78">
        <f t="shared" si="152"/>
        <v>795580.23100000015</v>
      </c>
      <c r="S78" s="78">
        <f t="shared" si="152"/>
        <v>604030.55700000003</v>
      </c>
      <c r="T78" s="78">
        <f t="shared" si="152"/>
        <v>543453.33400000003</v>
      </c>
      <c r="U78" s="78">
        <f t="shared" si="152"/>
        <v>681566.30700000003</v>
      </c>
      <c r="V78" s="184">
        <f t="shared" si="152"/>
        <v>886697.16700000013</v>
      </c>
      <c r="W78" s="184">
        <v>1774217.8770000001</v>
      </c>
      <c r="X78" s="159">
        <v>2935017.2530000005</v>
      </c>
      <c r="Y78" s="262">
        <v>3623180.7840000005</v>
      </c>
      <c r="Z78" s="184">
        <v>4144174.67</v>
      </c>
      <c r="AA78" s="184">
        <v>3760251.4789999998</v>
      </c>
      <c r="AB78" s="184">
        <f>SUM(AB73:AB77)</f>
        <v>2388301.233</v>
      </c>
      <c r="AC78" s="184"/>
      <c r="AD78" s="184"/>
      <c r="AE78" s="184"/>
      <c r="AF78" s="184"/>
      <c r="AG78" s="184"/>
      <c r="AH78" s="184"/>
      <c r="AI78" s="184"/>
      <c r="AJ78" s="159"/>
      <c r="AK78" s="78">
        <f>SUM(AK73:AK77)</f>
        <v>645723.34699999995</v>
      </c>
      <c r="AL78" s="78">
        <f t="shared" ref="AL78:AP78" si="153">SUM(AL73:AL77)</f>
        <v>261851.29999999993</v>
      </c>
      <c r="AM78" s="78">
        <f t="shared" si="153"/>
        <v>-132011.06699999998</v>
      </c>
      <c r="AN78" s="78">
        <f t="shared" si="153"/>
        <v>529094.58400000003</v>
      </c>
      <c r="AO78" s="78">
        <f t="shared" si="153"/>
        <v>549909.48400000005</v>
      </c>
      <c r="AP78" s="78">
        <f t="shared" si="153"/>
        <v>500031.20600000006</v>
      </c>
      <c r="AQ78" s="78">
        <f>SUM(AQ73:AQ77)</f>
        <v>364512.33100000001</v>
      </c>
      <c r="AR78" s="184">
        <f t="shared" ref="AR78:AT78" si="154">SUM(AR73:AR77)</f>
        <v>646171.75899999996</v>
      </c>
      <c r="AS78" s="184">
        <f t="shared" si="154"/>
        <v>785973.75099999993</v>
      </c>
      <c r="AT78" s="213">
        <f t="shared" si="154"/>
        <v>1054478.9610000001</v>
      </c>
      <c r="AU78" s="289">
        <f t="shared" ref="AU78:AV78" si="155">SUM(AU73:AU77)</f>
        <v>741317.19</v>
      </c>
      <c r="AV78" s="224">
        <f t="shared" si="155"/>
        <v>313935.18000000005</v>
      </c>
      <c r="AW78" s="224">
        <f t="shared" ref="AW78:BF78" si="156">SUM(AW73:AW77)</f>
        <v>31656.205000000075</v>
      </c>
      <c r="AX78" s="308">
        <f t="shared" si="156"/>
        <v>330974.63800000004</v>
      </c>
      <c r="AY78" s="224">
        <f t="shared" si="156"/>
        <v>0</v>
      </c>
      <c r="AZ78" s="224">
        <f t="shared" si="156"/>
        <v>0</v>
      </c>
      <c r="BA78" s="224">
        <f t="shared" si="156"/>
        <v>0</v>
      </c>
      <c r="BB78" s="224">
        <f t="shared" si="156"/>
        <v>0</v>
      </c>
      <c r="BC78" s="224">
        <f t="shared" si="156"/>
        <v>0</v>
      </c>
      <c r="BD78" s="224">
        <f t="shared" si="156"/>
        <v>0</v>
      </c>
      <c r="BE78" s="224">
        <f t="shared" si="156"/>
        <v>0</v>
      </c>
      <c r="BF78" s="308">
        <f t="shared" si="156"/>
        <v>0</v>
      </c>
    </row>
    <row r="79" spans="1:58" x14ac:dyDescent="0.25">
      <c r="A79" s="4">
        <f>+A72+1</f>
        <v>11</v>
      </c>
      <c r="B79" s="43" t="s">
        <v>39</v>
      </c>
      <c r="C79" s="141"/>
      <c r="D79" s="79"/>
      <c r="E79" s="79"/>
      <c r="F79" s="79"/>
      <c r="G79" s="79"/>
      <c r="H79" s="79"/>
      <c r="I79" s="79"/>
      <c r="J79" s="79"/>
      <c r="K79" s="79"/>
      <c r="L79" s="79"/>
      <c r="M79" s="79"/>
      <c r="N79" s="160"/>
      <c r="O79" s="79"/>
      <c r="P79" s="79"/>
      <c r="Q79" s="79"/>
      <c r="R79" s="79"/>
      <c r="S79" s="79"/>
      <c r="T79" s="79"/>
      <c r="U79" s="79"/>
      <c r="V79" s="185"/>
      <c r="W79" s="185"/>
      <c r="X79" s="160"/>
      <c r="Y79" s="263"/>
      <c r="Z79" s="185"/>
      <c r="AA79" s="185"/>
      <c r="AB79" s="185"/>
      <c r="AC79" s="185"/>
      <c r="AD79" s="185"/>
      <c r="AE79" s="185"/>
      <c r="AF79" s="185"/>
      <c r="AG79" s="185"/>
      <c r="AH79" s="185"/>
      <c r="AI79" s="185"/>
      <c r="AJ79" s="160"/>
      <c r="AK79" s="79"/>
      <c r="AL79" s="79"/>
      <c r="AM79" s="79"/>
      <c r="AN79" s="79"/>
      <c r="AO79" s="79"/>
      <c r="AP79" s="79"/>
      <c r="AQ79" s="79"/>
      <c r="AR79" s="185"/>
      <c r="AS79" s="185"/>
      <c r="AT79" s="285"/>
      <c r="AU79" s="272"/>
      <c r="AV79" s="250"/>
      <c r="AW79" s="250"/>
      <c r="AX79" s="310"/>
      <c r="AY79" s="250"/>
      <c r="AZ79" s="250"/>
      <c r="BA79" s="250"/>
      <c r="BB79" s="250"/>
      <c r="BC79" s="250"/>
      <c r="BD79" s="250"/>
      <c r="BE79" s="250"/>
      <c r="BF79" s="310"/>
    </row>
    <row r="80" spans="1:58" x14ac:dyDescent="0.25">
      <c r="A80" s="4"/>
      <c r="B80" s="36" t="s">
        <v>41</v>
      </c>
      <c r="C80" s="89">
        <f>88088.22+2279477.49</f>
        <v>2367565.7100000004</v>
      </c>
      <c r="D80" s="90">
        <f>85765.41+1565599.08</f>
        <v>1651364.49</v>
      </c>
      <c r="E80" s="90">
        <v>889563.09999999986</v>
      </c>
      <c r="F80" s="90">
        <v>485314.14999999997</v>
      </c>
      <c r="G80" s="90">
        <v>379992.28</v>
      </c>
      <c r="H80" s="90">
        <v>348151.33999999997</v>
      </c>
      <c r="I80" s="90">
        <v>357205.99</v>
      </c>
      <c r="J80" s="90">
        <v>569196.15</v>
      </c>
      <c r="K80" s="90">
        <v>1151428.0799999998</v>
      </c>
      <c r="L80" s="90">
        <v>2231660.17</v>
      </c>
      <c r="M80" s="90">
        <v>2491656.35</v>
      </c>
      <c r="N80" s="161">
        <v>2427773.5</v>
      </c>
      <c r="O80" s="90">
        <v>2075744.1000000003</v>
      </c>
      <c r="P80" s="83">
        <v>1484315.9299999997</v>
      </c>
      <c r="Q80" s="83">
        <v>1118166.3099999996</v>
      </c>
      <c r="R80" s="83">
        <v>547080.27469796012</v>
      </c>
      <c r="S80" s="83">
        <v>378656.93000024726</v>
      </c>
      <c r="T80" s="83">
        <v>346910.7200002473</v>
      </c>
      <c r="U80" s="83">
        <v>401850.33000024728</v>
      </c>
      <c r="V80" s="90">
        <v>512739.97000024735</v>
      </c>
      <c r="W80" s="90">
        <v>1101187.8900002476</v>
      </c>
      <c r="X80" s="161">
        <v>2157032.9500002479</v>
      </c>
      <c r="Y80" s="264">
        <v>2775299.3400002476</v>
      </c>
      <c r="Z80" s="90">
        <v>3060537.5200002473</v>
      </c>
      <c r="AA80" s="90">
        <v>2926853.6200002474</v>
      </c>
      <c r="AB80" s="90">
        <v>1564578.5200002473</v>
      </c>
      <c r="AC80" s="90"/>
      <c r="AD80" s="90"/>
      <c r="AE80" s="90"/>
      <c r="AF80" s="90"/>
      <c r="AG80" s="90"/>
      <c r="AH80" s="90"/>
      <c r="AI80" s="90"/>
      <c r="AJ80" s="161"/>
      <c r="AK80" s="75">
        <f t="shared" ref="AK80:AL84" si="157">C80-O80</f>
        <v>291821.6100000001</v>
      </c>
      <c r="AL80" s="75">
        <f t="shared" si="157"/>
        <v>167048.56000000029</v>
      </c>
      <c r="AM80" s="75">
        <f t="shared" ref="AM80:AT84" si="158">IF(Q80=0,0,E80-Q80)</f>
        <v>-228603.20999999973</v>
      </c>
      <c r="AN80" s="75">
        <f t="shared" si="158"/>
        <v>-61766.124697960156</v>
      </c>
      <c r="AO80" s="75">
        <f t="shared" si="158"/>
        <v>1335.3499997527688</v>
      </c>
      <c r="AP80" s="75">
        <f t="shared" si="158"/>
        <v>1240.619999752671</v>
      </c>
      <c r="AQ80" s="75">
        <f t="shared" si="158"/>
        <v>-44644.340000247292</v>
      </c>
      <c r="AR80" s="90">
        <f t="shared" si="158"/>
        <v>56456.179999752669</v>
      </c>
      <c r="AS80" s="90">
        <f t="shared" si="158"/>
        <v>50240.189999752212</v>
      </c>
      <c r="AT80" s="218">
        <f t="shared" si="158"/>
        <v>74627.219999752007</v>
      </c>
      <c r="AU80" s="277">
        <f t="shared" ref="AU80:AU84" si="159">IF(Y80=0,0,M80-Y80)</f>
        <v>-283642.99000024749</v>
      </c>
      <c r="AV80" s="275">
        <f t="shared" ref="AV80:AW84" si="160">IF(Z80=0,0,N80-Z80)</f>
        <v>-632764.02000024728</v>
      </c>
      <c r="AW80" s="275">
        <f t="shared" si="160"/>
        <v>-851109.52000024705</v>
      </c>
      <c r="AX80" s="309">
        <f t="shared" ref="AX80:AX84" si="161">IF(AB80=0,0,P80-AB80)</f>
        <v>-80262.590000247583</v>
      </c>
      <c r="AY80" s="275">
        <f t="shared" ref="AY80:AY84" si="162">IF(AC80=0,0,Q80-AC80)</f>
        <v>0</v>
      </c>
      <c r="AZ80" s="275">
        <f t="shared" ref="AZ80:AZ84" si="163">IF(AD80=0,0,R80-AD80)</f>
        <v>0</v>
      </c>
      <c r="BA80" s="275">
        <f t="shared" ref="BA80:BA84" si="164">IF(AE80=0,0,S80-AE80)</f>
        <v>0</v>
      </c>
      <c r="BB80" s="275">
        <f t="shared" ref="BB80:BB84" si="165">IF(AF80=0,0,T80-AF80)</f>
        <v>0</v>
      </c>
      <c r="BC80" s="275">
        <f t="shared" ref="BC80:BC84" si="166">IF(AG80=0,0,U80-AG80)</f>
        <v>0</v>
      </c>
      <c r="BD80" s="275">
        <f t="shared" ref="BD80:BD84" si="167">IF(AH80=0,0,V80-AH80)</f>
        <v>0</v>
      </c>
      <c r="BE80" s="275">
        <f t="shared" ref="BE80:BE84" si="168">IF(AI80=0,0,W80-AI80)</f>
        <v>0</v>
      </c>
      <c r="BF80" s="309">
        <f t="shared" ref="BF80:BF84" si="169">IF(AJ80=0,0,X80-AJ80)</f>
        <v>0</v>
      </c>
    </row>
    <row r="81" spans="1:58" x14ac:dyDescent="0.25">
      <c r="A81" s="4"/>
      <c r="B81" s="36" t="s">
        <v>42</v>
      </c>
      <c r="C81" s="89">
        <f>26954.15+608579.37</f>
        <v>635533.52</v>
      </c>
      <c r="D81" s="90">
        <f>22074.32+409988.36</f>
        <v>432062.68</v>
      </c>
      <c r="E81" s="90">
        <v>272954.15999999992</v>
      </c>
      <c r="F81" s="90">
        <v>161595.31</v>
      </c>
      <c r="G81" s="90">
        <v>98343.26999999999</v>
      </c>
      <c r="H81" s="90">
        <v>77631.549999999988</v>
      </c>
      <c r="I81" s="90">
        <v>78648.47</v>
      </c>
      <c r="J81" s="90">
        <v>114946.90000000001</v>
      </c>
      <c r="K81" s="90">
        <v>221547.46000000002</v>
      </c>
      <c r="L81" s="90">
        <v>438648.32000000001</v>
      </c>
      <c r="M81" s="90">
        <v>523397.0400000001</v>
      </c>
      <c r="N81" s="161">
        <v>544564.84000000008</v>
      </c>
      <c r="O81" s="90">
        <v>512997.55000000016</v>
      </c>
      <c r="P81" s="83">
        <v>384175.60000000003</v>
      </c>
      <c r="Q81" s="83">
        <v>297820.32</v>
      </c>
      <c r="R81" s="83">
        <v>145174.85</v>
      </c>
      <c r="S81" s="83">
        <v>103015.32999999999</v>
      </c>
      <c r="T81" s="83">
        <v>81516.66</v>
      </c>
      <c r="U81" s="83">
        <v>92617.290000000008</v>
      </c>
      <c r="V81" s="90">
        <v>117738.68999999999</v>
      </c>
      <c r="W81" s="90">
        <v>244664.43999999994</v>
      </c>
      <c r="X81" s="161">
        <v>473986.56999999995</v>
      </c>
      <c r="Y81" s="264">
        <v>623241.09999999986</v>
      </c>
      <c r="Z81" s="90">
        <v>718518.25</v>
      </c>
      <c r="AA81" s="90">
        <v>752942.29</v>
      </c>
      <c r="AB81" s="90">
        <v>458098.23999999987</v>
      </c>
      <c r="AC81" s="90"/>
      <c r="AD81" s="90"/>
      <c r="AE81" s="90"/>
      <c r="AF81" s="90"/>
      <c r="AG81" s="90"/>
      <c r="AH81" s="90"/>
      <c r="AI81" s="90"/>
      <c r="AJ81" s="161"/>
      <c r="AK81" s="75">
        <f t="shared" si="157"/>
        <v>122535.96999999986</v>
      </c>
      <c r="AL81" s="75">
        <f t="shared" si="157"/>
        <v>47887.079999999958</v>
      </c>
      <c r="AM81" s="75">
        <f t="shared" si="158"/>
        <v>-24866.160000000091</v>
      </c>
      <c r="AN81" s="75">
        <f t="shared" si="158"/>
        <v>16420.459999999992</v>
      </c>
      <c r="AO81" s="75">
        <f t="shared" si="158"/>
        <v>-4672.0599999999977</v>
      </c>
      <c r="AP81" s="75">
        <f t="shared" si="158"/>
        <v>-3885.1100000000151</v>
      </c>
      <c r="AQ81" s="75">
        <f t="shared" si="158"/>
        <v>-13968.820000000007</v>
      </c>
      <c r="AR81" s="90">
        <f t="shared" si="158"/>
        <v>-2791.789999999979</v>
      </c>
      <c r="AS81" s="90">
        <f t="shared" si="158"/>
        <v>-23116.979999999923</v>
      </c>
      <c r="AT81" s="218">
        <f t="shared" si="158"/>
        <v>-35338.249999999942</v>
      </c>
      <c r="AU81" s="277">
        <f t="shared" si="159"/>
        <v>-99844.059999999765</v>
      </c>
      <c r="AV81" s="275">
        <f t="shared" si="160"/>
        <v>-173953.40999999992</v>
      </c>
      <c r="AW81" s="275">
        <f t="shared" si="160"/>
        <v>-239944.73999999987</v>
      </c>
      <c r="AX81" s="309">
        <f t="shared" si="161"/>
        <v>-73922.639999999839</v>
      </c>
      <c r="AY81" s="275">
        <f t="shared" si="162"/>
        <v>0</v>
      </c>
      <c r="AZ81" s="275">
        <f t="shared" si="163"/>
        <v>0</v>
      </c>
      <c r="BA81" s="275">
        <f t="shared" si="164"/>
        <v>0</v>
      </c>
      <c r="BB81" s="275">
        <f t="shared" si="165"/>
        <v>0</v>
      </c>
      <c r="BC81" s="275">
        <f t="shared" si="166"/>
        <v>0</v>
      </c>
      <c r="BD81" s="275">
        <f t="shared" si="167"/>
        <v>0</v>
      </c>
      <c r="BE81" s="275">
        <f t="shared" si="168"/>
        <v>0</v>
      </c>
      <c r="BF81" s="309">
        <f t="shared" si="169"/>
        <v>0</v>
      </c>
    </row>
    <row r="82" spans="1:58" x14ac:dyDescent="0.25">
      <c r="A82" s="4"/>
      <c r="B82" s="36" t="s">
        <v>43</v>
      </c>
      <c r="C82" s="89">
        <v>712434.25999999989</v>
      </c>
      <c r="D82" s="90">
        <v>444841.1999999999</v>
      </c>
      <c r="E82" s="90">
        <v>250033.72999999998</v>
      </c>
      <c r="F82" s="90">
        <v>142353.09999999998</v>
      </c>
      <c r="G82" s="90">
        <v>103311.49999999999</v>
      </c>
      <c r="H82" s="90">
        <v>94463.380000000034</v>
      </c>
      <c r="I82" s="90">
        <v>92883.989999999976</v>
      </c>
      <c r="J82" s="90">
        <v>140774.43999999997</v>
      </c>
      <c r="K82" s="90">
        <v>322247.51999999996</v>
      </c>
      <c r="L82" s="90">
        <v>592023.62999999989</v>
      </c>
      <c r="M82" s="90">
        <v>714146.18</v>
      </c>
      <c r="N82" s="161">
        <v>694789.77</v>
      </c>
      <c r="O82" s="90">
        <v>566402.31000000017</v>
      </c>
      <c r="P82" s="83">
        <v>359405.75999999978</v>
      </c>
      <c r="Q82" s="83">
        <v>249887.43000000002</v>
      </c>
      <c r="R82" s="83">
        <v>111638.36999999998</v>
      </c>
      <c r="S82" s="83">
        <v>88571.540000000023</v>
      </c>
      <c r="T82" s="83">
        <v>83615.28</v>
      </c>
      <c r="U82" s="83">
        <v>96808.43</v>
      </c>
      <c r="V82" s="90">
        <v>121654.65</v>
      </c>
      <c r="W82" s="90">
        <v>274736.03999999998</v>
      </c>
      <c r="X82" s="161">
        <v>574107.66000000015</v>
      </c>
      <c r="Y82" s="264">
        <v>739241.24</v>
      </c>
      <c r="Z82" s="90">
        <v>863615.47</v>
      </c>
      <c r="AA82" s="90">
        <v>809271.78999999992</v>
      </c>
      <c r="AB82" s="90">
        <v>392105.37999999995</v>
      </c>
      <c r="AC82" s="90"/>
      <c r="AD82" s="90"/>
      <c r="AE82" s="90"/>
      <c r="AF82" s="90"/>
      <c r="AG82" s="90"/>
      <c r="AH82" s="90"/>
      <c r="AI82" s="90"/>
      <c r="AJ82" s="161"/>
      <c r="AK82" s="75">
        <f t="shared" si="157"/>
        <v>146031.94999999972</v>
      </c>
      <c r="AL82" s="75">
        <f t="shared" si="157"/>
        <v>85435.440000000119</v>
      </c>
      <c r="AM82" s="75">
        <f t="shared" si="158"/>
        <v>146.29999999995925</v>
      </c>
      <c r="AN82" s="75">
        <f t="shared" si="158"/>
        <v>30714.729999999996</v>
      </c>
      <c r="AO82" s="75">
        <f t="shared" si="158"/>
        <v>14739.959999999963</v>
      </c>
      <c r="AP82" s="75">
        <f t="shared" si="158"/>
        <v>10848.100000000035</v>
      </c>
      <c r="AQ82" s="75">
        <f t="shared" si="158"/>
        <v>-3924.4400000000169</v>
      </c>
      <c r="AR82" s="99">
        <f t="shared" si="158"/>
        <v>19119.789999999979</v>
      </c>
      <c r="AS82" s="99">
        <f t="shared" si="158"/>
        <v>47511.479999999981</v>
      </c>
      <c r="AT82" s="232">
        <f t="shared" si="158"/>
        <v>17915.969999999739</v>
      </c>
      <c r="AU82" s="277">
        <f t="shared" si="159"/>
        <v>-25095.059999999939</v>
      </c>
      <c r="AV82" s="275">
        <f t="shared" si="160"/>
        <v>-168825.69999999995</v>
      </c>
      <c r="AW82" s="275">
        <f t="shared" si="160"/>
        <v>-242869.47999999975</v>
      </c>
      <c r="AX82" s="309">
        <f t="shared" si="161"/>
        <v>-32699.62000000017</v>
      </c>
      <c r="AY82" s="275">
        <f t="shared" si="162"/>
        <v>0</v>
      </c>
      <c r="AZ82" s="275">
        <f t="shared" si="163"/>
        <v>0</v>
      </c>
      <c r="BA82" s="275">
        <f t="shared" si="164"/>
        <v>0</v>
      </c>
      <c r="BB82" s="275">
        <f t="shared" si="165"/>
        <v>0</v>
      </c>
      <c r="BC82" s="275">
        <f t="shared" si="166"/>
        <v>0</v>
      </c>
      <c r="BD82" s="275">
        <f t="shared" si="167"/>
        <v>0</v>
      </c>
      <c r="BE82" s="275">
        <f t="shared" si="168"/>
        <v>0</v>
      </c>
      <c r="BF82" s="309">
        <f t="shared" si="169"/>
        <v>0</v>
      </c>
    </row>
    <row r="83" spans="1:58" x14ac:dyDescent="0.25">
      <c r="A83" s="4"/>
      <c r="B83" s="36" t="s">
        <v>44</v>
      </c>
      <c r="C83" s="89">
        <v>786208.4</v>
      </c>
      <c r="D83" s="90">
        <v>540445.92000000004</v>
      </c>
      <c r="E83" s="90">
        <v>308455.7001369092</v>
      </c>
      <c r="F83" s="90">
        <v>162667.03587865719</v>
      </c>
      <c r="G83" s="90">
        <v>130511.87999999999</v>
      </c>
      <c r="H83" s="90">
        <v>116719.9</v>
      </c>
      <c r="I83" s="90">
        <v>122037.17</v>
      </c>
      <c r="J83" s="90">
        <v>195281.24000000005</v>
      </c>
      <c r="K83" s="90">
        <v>414458.65000000014</v>
      </c>
      <c r="L83" s="90">
        <v>708660.29999999993</v>
      </c>
      <c r="M83" s="90">
        <v>801800.95</v>
      </c>
      <c r="N83" s="161">
        <v>793205.36999999988</v>
      </c>
      <c r="O83" s="90">
        <v>656605.24</v>
      </c>
      <c r="P83" s="83">
        <v>433137.6100000001</v>
      </c>
      <c r="Q83" s="83">
        <v>310699.97000000003</v>
      </c>
      <c r="R83" s="83">
        <v>150784.30000000002</v>
      </c>
      <c r="S83" s="83">
        <v>120902.56999999999</v>
      </c>
      <c r="T83" s="83">
        <v>112235.1</v>
      </c>
      <c r="U83" s="83">
        <v>140811.28999999998</v>
      </c>
      <c r="V83" s="90">
        <v>186264.05</v>
      </c>
      <c r="W83" s="90">
        <v>388678.34000000008</v>
      </c>
      <c r="X83" s="161">
        <v>727311.35</v>
      </c>
      <c r="Y83" s="264">
        <v>878492.77000000014</v>
      </c>
      <c r="Z83" s="90">
        <v>1009375.4400000002</v>
      </c>
      <c r="AA83" s="90">
        <v>925382.04000000015</v>
      </c>
      <c r="AB83" s="90">
        <v>531883.65999999992</v>
      </c>
      <c r="AC83" s="90"/>
      <c r="AD83" s="90"/>
      <c r="AE83" s="90"/>
      <c r="AF83" s="90"/>
      <c r="AG83" s="90"/>
      <c r="AH83" s="90"/>
      <c r="AI83" s="90"/>
      <c r="AJ83" s="161"/>
      <c r="AK83" s="75">
        <f t="shared" si="157"/>
        <v>129603.16000000003</v>
      </c>
      <c r="AL83" s="75">
        <f t="shared" si="157"/>
        <v>107308.30999999994</v>
      </c>
      <c r="AM83" s="75">
        <f t="shared" si="158"/>
        <v>-2244.2698630908271</v>
      </c>
      <c r="AN83" s="75">
        <f t="shared" si="158"/>
        <v>11882.735878657171</v>
      </c>
      <c r="AO83" s="75">
        <f t="shared" si="158"/>
        <v>9609.3099999999977</v>
      </c>
      <c r="AP83" s="75">
        <f t="shared" si="158"/>
        <v>4484.7999999999884</v>
      </c>
      <c r="AQ83" s="75">
        <f t="shared" si="158"/>
        <v>-18774.119999999981</v>
      </c>
      <c r="AR83" s="90">
        <f t="shared" si="158"/>
        <v>9017.1900000000605</v>
      </c>
      <c r="AS83" s="90">
        <f t="shared" si="158"/>
        <v>25780.310000000056</v>
      </c>
      <c r="AT83" s="90">
        <f t="shared" si="158"/>
        <v>-18651.050000000047</v>
      </c>
      <c r="AU83" s="277">
        <f t="shared" si="159"/>
        <v>-76691.820000000182</v>
      </c>
      <c r="AV83" s="275">
        <f t="shared" si="160"/>
        <v>-216170.0700000003</v>
      </c>
      <c r="AW83" s="275">
        <f t="shared" si="160"/>
        <v>-268776.80000000016</v>
      </c>
      <c r="AX83" s="309">
        <f t="shared" si="161"/>
        <v>-98746.049999999814</v>
      </c>
      <c r="AY83" s="275">
        <f t="shared" si="162"/>
        <v>0</v>
      </c>
      <c r="AZ83" s="275">
        <f t="shared" si="163"/>
        <v>0</v>
      </c>
      <c r="BA83" s="275">
        <f t="shared" si="164"/>
        <v>0</v>
      </c>
      <c r="BB83" s="275">
        <f t="shared" si="165"/>
        <v>0</v>
      </c>
      <c r="BC83" s="275">
        <f t="shared" si="166"/>
        <v>0</v>
      </c>
      <c r="BD83" s="275">
        <f t="shared" si="167"/>
        <v>0</v>
      </c>
      <c r="BE83" s="275">
        <f t="shared" si="168"/>
        <v>0</v>
      </c>
      <c r="BF83" s="309">
        <f t="shared" si="169"/>
        <v>0</v>
      </c>
    </row>
    <row r="84" spans="1:58" x14ac:dyDescent="0.25">
      <c r="A84" s="4"/>
      <c r="B84" s="36" t="s">
        <v>45</v>
      </c>
      <c r="C84" s="89">
        <f>368382.68+81907.18</f>
        <v>450289.86</v>
      </c>
      <c r="D84" s="90">
        <f>257891.27+63243.56</f>
        <v>321134.82999999996</v>
      </c>
      <c r="E84" s="90">
        <v>285621.38</v>
      </c>
      <c r="F84" s="90">
        <v>224096.72999999998</v>
      </c>
      <c r="G84" s="90">
        <v>223282.06999999998</v>
      </c>
      <c r="H84" s="90">
        <v>222429.18</v>
      </c>
      <c r="I84" s="90">
        <v>212345.93</v>
      </c>
      <c r="J84" s="90">
        <v>271888.67000000004</v>
      </c>
      <c r="K84" s="90">
        <v>386509.95999999996</v>
      </c>
      <c r="L84" s="90">
        <v>505197.61</v>
      </c>
      <c r="M84" s="90">
        <v>492295.78999999992</v>
      </c>
      <c r="N84" s="161">
        <v>507242.91999999993</v>
      </c>
      <c r="O84" s="90">
        <v>431793.34000000008</v>
      </c>
      <c r="P84" s="83">
        <v>350823.39</v>
      </c>
      <c r="Q84" s="83">
        <v>295343.30999999994</v>
      </c>
      <c r="R84" s="83">
        <v>223674.02</v>
      </c>
      <c r="S84" s="83">
        <v>214940.08999999997</v>
      </c>
      <c r="T84" s="83">
        <v>197462.78</v>
      </c>
      <c r="U84" s="83">
        <v>225549.33</v>
      </c>
      <c r="V84" s="90">
        <v>236095.90000000002</v>
      </c>
      <c r="W84" s="90">
        <v>376335.35000000003</v>
      </c>
      <c r="X84" s="161">
        <v>480177.2099999999</v>
      </c>
      <c r="Y84" s="264">
        <v>497450.12999999995</v>
      </c>
      <c r="Z84" s="90">
        <v>577677.24000000011</v>
      </c>
      <c r="AA84" s="90">
        <v>519139.09000000008</v>
      </c>
      <c r="AB84" s="90">
        <v>364868.22</v>
      </c>
      <c r="AC84" s="90"/>
      <c r="AD84" s="90"/>
      <c r="AE84" s="90"/>
      <c r="AF84" s="90"/>
      <c r="AG84" s="90"/>
      <c r="AH84" s="90"/>
      <c r="AI84" s="90"/>
      <c r="AJ84" s="161"/>
      <c r="AK84" s="75">
        <f t="shared" si="157"/>
        <v>18496.519999999902</v>
      </c>
      <c r="AL84" s="75">
        <f t="shared" si="157"/>
        <v>-29688.560000000056</v>
      </c>
      <c r="AM84" s="75">
        <f t="shared" si="158"/>
        <v>-9721.9299999999348</v>
      </c>
      <c r="AN84" s="75">
        <f t="shared" si="158"/>
        <v>422.70999999999185</v>
      </c>
      <c r="AO84" s="75">
        <f t="shared" si="158"/>
        <v>8341.9800000000105</v>
      </c>
      <c r="AP84" s="75">
        <f t="shared" si="158"/>
        <v>24966.399999999994</v>
      </c>
      <c r="AQ84" s="75">
        <f t="shared" si="158"/>
        <v>-13203.399999999994</v>
      </c>
      <c r="AR84" s="90">
        <f t="shared" si="158"/>
        <v>35792.770000000019</v>
      </c>
      <c r="AS84" s="90">
        <f t="shared" si="158"/>
        <v>10174.609999999928</v>
      </c>
      <c r="AT84" s="90">
        <f t="shared" si="158"/>
        <v>25020.400000000081</v>
      </c>
      <c r="AU84" s="277">
        <f t="shared" si="159"/>
        <v>-5154.3400000000256</v>
      </c>
      <c r="AV84" s="275">
        <f t="shared" si="160"/>
        <v>-70434.320000000182</v>
      </c>
      <c r="AW84" s="275">
        <f t="shared" si="160"/>
        <v>-87345.75</v>
      </c>
      <c r="AX84" s="309">
        <f t="shared" si="161"/>
        <v>-14044.829999999958</v>
      </c>
      <c r="AY84" s="275">
        <f t="shared" si="162"/>
        <v>0</v>
      </c>
      <c r="AZ84" s="275">
        <f t="shared" si="163"/>
        <v>0</v>
      </c>
      <c r="BA84" s="275">
        <f t="shared" si="164"/>
        <v>0</v>
      </c>
      <c r="BB84" s="275">
        <f t="shared" si="165"/>
        <v>0</v>
      </c>
      <c r="BC84" s="275">
        <f t="shared" si="166"/>
        <v>0</v>
      </c>
      <c r="BD84" s="275">
        <f t="shared" si="167"/>
        <v>0</v>
      </c>
      <c r="BE84" s="275">
        <f t="shared" si="168"/>
        <v>0</v>
      </c>
      <c r="BF84" s="309">
        <f t="shared" si="169"/>
        <v>0</v>
      </c>
    </row>
    <row r="85" spans="1:58" x14ac:dyDescent="0.25">
      <c r="A85" s="4"/>
      <c r="B85" s="36" t="s">
        <v>46</v>
      </c>
      <c r="C85" s="89">
        <f t="shared" ref="C85:V85" si="170">SUM(C80:C84)</f>
        <v>4952031.7500000009</v>
      </c>
      <c r="D85" s="90">
        <f t="shared" si="170"/>
        <v>3389849.1199999996</v>
      </c>
      <c r="E85" s="90">
        <f t="shared" si="170"/>
        <v>2006628.0701369089</v>
      </c>
      <c r="F85" s="90">
        <f t="shared" si="170"/>
        <v>1176026.3258786572</v>
      </c>
      <c r="G85" s="90">
        <f t="shared" si="170"/>
        <v>935441</v>
      </c>
      <c r="H85" s="90">
        <f t="shared" si="170"/>
        <v>859395.35000000009</v>
      </c>
      <c r="I85" s="90">
        <f t="shared" si="170"/>
        <v>863121.55</v>
      </c>
      <c r="J85" s="90">
        <f t="shared" si="170"/>
        <v>1292087.3999999999</v>
      </c>
      <c r="K85" s="90">
        <f t="shared" si="170"/>
        <v>2496191.67</v>
      </c>
      <c r="L85" s="90">
        <f t="shared" si="170"/>
        <v>4476190.0299999993</v>
      </c>
      <c r="M85" s="90">
        <f t="shared" si="170"/>
        <v>5023296.3100000005</v>
      </c>
      <c r="N85" s="161">
        <f t="shared" si="170"/>
        <v>4967576.3999999994</v>
      </c>
      <c r="O85" s="90">
        <f t="shared" si="170"/>
        <v>4243542.54</v>
      </c>
      <c r="P85" s="90">
        <f t="shared" si="170"/>
        <v>3011858.2899999996</v>
      </c>
      <c r="Q85" s="83">
        <f t="shared" si="170"/>
        <v>2271917.3399999994</v>
      </c>
      <c r="R85" s="83">
        <f t="shared" si="170"/>
        <v>1178351.8146979602</v>
      </c>
      <c r="S85" s="83">
        <f t="shared" si="170"/>
        <v>906086.46000024723</v>
      </c>
      <c r="T85" s="83">
        <f t="shared" si="170"/>
        <v>821740.5400002473</v>
      </c>
      <c r="U85" s="83">
        <f t="shared" si="170"/>
        <v>957636.67000024731</v>
      </c>
      <c r="V85" s="90">
        <f t="shared" si="170"/>
        <v>1174493.2600002475</v>
      </c>
      <c r="W85" s="90">
        <v>2385602.0600002478</v>
      </c>
      <c r="X85" s="161">
        <v>4412615.740000248</v>
      </c>
      <c r="Y85" s="264">
        <v>5513724.5800002478</v>
      </c>
      <c r="Z85" s="90">
        <v>6229723.9200002477</v>
      </c>
      <c r="AA85" s="90">
        <v>5933588.8300002469</v>
      </c>
      <c r="AB85" s="90">
        <f>SUM(AB80:AB84)</f>
        <v>3311534.0200002464</v>
      </c>
      <c r="AC85" s="90"/>
      <c r="AD85" s="90"/>
      <c r="AE85" s="90"/>
      <c r="AF85" s="90"/>
      <c r="AG85" s="90"/>
      <c r="AH85" s="90"/>
      <c r="AI85" s="90"/>
      <c r="AJ85" s="161"/>
      <c r="AK85" s="83">
        <f>SUM(AK80:AK84)</f>
        <v>708489.20999999961</v>
      </c>
      <c r="AL85" s="83">
        <f t="shared" ref="AL85:AP85" si="171">SUM(AL80:AL84)</f>
        <v>377990.83000000025</v>
      </c>
      <c r="AM85" s="83">
        <f t="shared" si="171"/>
        <v>-265289.26986309059</v>
      </c>
      <c r="AN85" s="83">
        <f t="shared" si="171"/>
        <v>-2325.4888193030056</v>
      </c>
      <c r="AO85" s="83">
        <f t="shared" si="171"/>
        <v>29354.539999752742</v>
      </c>
      <c r="AP85" s="83">
        <f t="shared" si="171"/>
        <v>37654.809999752673</v>
      </c>
      <c r="AQ85" s="83">
        <f>SUM(AQ80:AQ84)</f>
        <v>-94515.120000247291</v>
      </c>
      <c r="AR85" s="90">
        <f t="shared" ref="AR85:AT85" si="172">SUM(AR80:AR84)</f>
        <v>117594.13999975275</v>
      </c>
      <c r="AS85" s="90">
        <f t="shared" si="172"/>
        <v>110589.60999975225</v>
      </c>
      <c r="AT85" s="99">
        <f t="shared" si="172"/>
        <v>63574.28999975184</v>
      </c>
      <c r="AU85" s="277">
        <f t="shared" ref="AU85:AV85" si="173">SUM(AU80:AU84)</f>
        <v>-490428.2700002474</v>
      </c>
      <c r="AV85" s="275">
        <f t="shared" si="173"/>
        <v>-1262147.5200002478</v>
      </c>
      <c r="AW85" s="275">
        <f t="shared" ref="AW85:BF85" si="174">SUM(AW80:AW84)</f>
        <v>-1690046.2900002468</v>
      </c>
      <c r="AX85" s="309">
        <f t="shared" si="174"/>
        <v>-299675.73000024736</v>
      </c>
      <c r="AY85" s="275">
        <f t="shared" si="174"/>
        <v>0</v>
      </c>
      <c r="AZ85" s="275">
        <f t="shared" si="174"/>
        <v>0</v>
      </c>
      <c r="BA85" s="275">
        <f t="shared" si="174"/>
        <v>0</v>
      </c>
      <c r="BB85" s="275">
        <f t="shared" si="174"/>
        <v>0</v>
      </c>
      <c r="BC85" s="275">
        <f t="shared" si="174"/>
        <v>0</v>
      </c>
      <c r="BD85" s="275">
        <f t="shared" si="174"/>
        <v>0</v>
      </c>
      <c r="BE85" s="275">
        <f t="shared" si="174"/>
        <v>0</v>
      </c>
      <c r="BF85" s="309">
        <f t="shared" si="174"/>
        <v>0</v>
      </c>
    </row>
    <row r="86" spans="1:58" x14ac:dyDescent="0.25">
      <c r="A86" s="4">
        <f>+A79+1</f>
        <v>12</v>
      </c>
      <c r="B86" s="43" t="s">
        <v>37</v>
      </c>
      <c r="C86" s="142"/>
      <c r="D86" s="86"/>
      <c r="E86" s="86"/>
      <c r="F86" s="86"/>
      <c r="G86" s="86"/>
      <c r="H86" s="86"/>
      <c r="I86" s="86"/>
      <c r="J86" s="86"/>
      <c r="K86" s="86"/>
      <c r="L86" s="86"/>
      <c r="M86" s="86"/>
      <c r="N86" s="162"/>
      <c r="O86" s="86"/>
      <c r="P86" s="86"/>
      <c r="Q86" s="86"/>
      <c r="R86" s="86"/>
      <c r="S86" s="86"/>
      <c r="T86" s="86"/>
      <c r="U86" s="86"/>
      <c r="V86" s="227"/>
      <c r="W86" s="227"/>
      <c r="X86" s="162"/>
      <c r="Y86" s="265"/>
      <c r="Z86" s="227"/>
      <c r="AA86" s="227"/>
      <c r="AB86" s="227"/>
      <c r="AC86" s="227"/>
      <c r="AD86" s="227"/>
      <c r="AE86" s="227"/>
      <c r="AF86" s="227"/>
      <c r="AG86" s="227"/>
      <c r="AH86" s="227"/>
      <c r="AI86" s="227"/>
      <c r="AJ86" s="162"/>
      <c r="AK86" s="86"/>
      <c r="AL86" s="86"/>
      <c r="AM86" s="86"/>
      <c r="AN86" s="86"/>
      <c r="AO86" s="86"/>
      <c r="AP86" s="86"/>
      <c r="AQ86" s="86"/>
      <c r="AR86" s="227"/>
      <c r="AS86" s="227"/>
      <c r="AT86" s="216"/>
      <c r="AU86" s="272"/>
      <c r="AV86" s="250"/>
      <c r="AW86" s="250"/>
      <c r="AX86" s="310"/>
      <c r="AY86" s="250"/>
      <c r="AZ86" s="250"/>
      <c r="BA86" s="250"/>
      <c r="BB86" s="250"/>
      <c r="BC86" s="250"/>
      <c r="BD86" s="250"/>
      <c r="BE86" s="250"/>
      <c r="BF86" s="310"/>
    </row>
    <row r="87" spans="1:58" x14ac:dyDescent="0.25">
      <c r="A87" s="4"/>
      <c r="B87" s="36" t="s">
        <v>41</v>
      </c>
      <c r="C87" s="172">
        <v>0</v>
      </c>
      <c r="D87" s="173">
        <v>0</v>
      </c>
      <c r="E87" s="173">
        <v>0</v>
      </c>
      <c r="F87" s="173">
        <v>0</v>
      </c>
      <c r="G87" s="173">
        <v>0</v>
      </c>
      <c r="H87" s="173">
        <v>0</v>
      </c>
      <c r="I87" s="173">
        <v>0</v>
      </c>
      <c r="J87" s="173">
        <v>0</v>
      </c>
      <c r="K87" s="173">
        <v>0</v>
      </c>
      <c r="L87" s="173">
        <v>0</v>
      </c>
      <c r="M87" s="173">
        <v>0</v>
      </c>
      <c r="N87" s="174">
        <v>0</v>
      </c>
      <c r="O87" s="173">
        <v>0</v>
      </c>
      <c r="P87" s="173">
        <v>0</v>
      </c>
      <c r="Q87" s="173">
        <v>0</v>
      </c>
      <c r="R87" s="173">
        <v>0</v>
      </c>
      <c r="S87" s="173">
        <v>0</v>
      </c>
      <c r="T87" s="173">
        <v>0</v>
      </c>
      <c r="U87" s="173">
        <v>0</v>
      </c>
      <c r="V87" s="173">
        <v>0</v>
      </c>
      <c r="W87" s="173">
        <v>0</v>
      </c>
      <c r="X87" s="174">
        <v>0</v>
      </c>
      <c r="Y87" s="276">
        <v>0</v>
      </c>
      <c r="Z87" s="234">
        <v>0</v>
      </c>
      <c r="AA87" s="234">
        <v>0</v>
      </c>
      <c r="AB87" s="234">
        <v>0</v>
      </c>
      <c r="AC87" s="234"/>
      <c r="AD87" s="234"/>
      <c r="AE87" s="234"/>
      <c r="AF87" s="234"/>
      <c r="AG87" s="234"/>
      <c r="AH87" s="234"/>
      <c r="AI87" s="234"/>
      <c r="AJ87" s="174"/>
      <c r="AK87" s="78">
        <f t="shared" ref="AK87:AL91" si="175">C87-O87</f>
        <v>0</v>
      </c>
      <c r="AL87" s="78">
        <f t="shared" si="175"/>
        <v>0</v>
      </c>
      <c r="AM87" s="78">
        <f t="shared" ref="AM87:AT91" si="176">IF(Q87=0,0,E87-Q87)</f>
        <v>0</v>
      </c>
      <c r="AN87" s="78">
        <f t="shared" si="176"/>
        <v>0</v>
      </c>
      <c r="AO87" s="78">
        <f t="shared" si="176"/>
        <v>0</v>
      </c>
      <c r="AP87" s="78">
        <f t="shared" si="176"/>
        <v>0</v>
      </c>
      <c r="AQ87" s="78">
        <f t="shared" si="176"/>
        <v>0</v>
      </c>
      <c r="AR87" s="184">
        <f t="shared" si="176"/>
        <v>0</v>
      </c>
      <c r="AS87" s="184">
        <f t="shared" si="176"/>
        <v>0</v>
      </c>
      <c r="AT87" s="213">
        <f t="shared" si="176"/>
        <v>0</v>
      </c>
      <c r="AU87" s="289">
        <f t="shared" ref="AU87:AU91" si="177">IF(Y87=0,0,M87-Y87)</f>
        <v>0</v>
      </c>
      <c r="AV87" s="224">
        <f t="shared" ref="AV87:AW91" si="178">IF(Z87=0,0,N87-Z87)</f>
        <v>0</v>
      </c>
      <c r="AW87" s="224">
        <f t="shared" si="178"/>
        <v>0</v>
      </c>
      <c r="AX87" s="308">
        <f t="shared" ref="AX87:AX91" si="179">IF(AB87=0,0,P87-AB87)</f>
        <v>0</v>
      </c>
      <c r="AY87" s="224">
        <f t="shared" ref="AY87:AY91" si="180">IF(AC87=0,0,Q87-AC87)</f>
        <v>0</v>
      </c>
      <c r="AZ87" s="224">
        <f t="shared" ref="AZ87:AZ91" si="181">IF(AD87=0,0,R87-AD87)</f>
        <v>0</v>
      </c>
      <c r="BA87" s="224">
        <f t="shared" ref="BA87:BA91" si="182">IF(AE87=0,0,S87-AE87)</f>
        <v>0</v>
      </c>
      <c r="BB87" s="224">
        <f t="shared" ref="BB87:BB91" si="183">IF(AF87=0,0,T87-AF87)</f>
        <v>0</v>
      </c>
      <c r="BC87" s="224">
        <f t="shared" ref="BC87:BC91" si="184">IF(AG87=0,0,U87-AG87)</f>
        <v>0</v>
      </c>
      <c r="BD87" s="224">
        <f t="shared" ref="BD87:BD91" si="185">IF(AH87=0,0,V87-AH87)</f>
        <v>0</v>
      </c>
      <c r="BE87" s="224">
        <f t="shared" ref="BE87:BE91" si="186">IF(AI87=0,0,W87-AI87)</f>
        <v>0</v>
      </c>
      <c r="BF87" s="308">
        <f t="shared" ref="BF87:BF91" si="187">IF(AJ87=0,0,X87-AJ87)</f>
        <v>0</v>
      </c>
    </row>
    <row r="88" spans="1:58" x14ac:dyDescent="0.25">
      <c r="A88" s="4"/>
      <c r="B88" s="36" t="s">
        <v>42</v>
      </c>
      <c r="C88" s="172">
        <v>0</v>
      </c>
      <c r="D88" s="173">
        <v>0</v>
      </c>
      <c r="E88" s="173">
        <v>0</v>
      </c>
      <c r="F88" s="173">
        <v>0</v>
      </c>
      <c r="G88" s="173">
        <v>0</v>
      </c>
      <c r="H88" s="173">
        <v>0</v>
      </c>
      <c r="I88" s="173">
        <v>0</v>
      </c>
      <c r="J88" s="173">
        <v>0</v>
      </c>
      <c r="K88" s="173">
        <v>0</v>
      </c>
      <c r="L88" s="173">
        <v>0</v>
      </c>
      <c r="M88" s="173">
        <v>0</v>
      </c>
      <c r="N88" s="174">
        <v>0</v>
      </c>
      <c r="O88" s="173">
        <v>0</v>
      </c>
      <c r="P88" s="173">
        <v>0</v>
      </c>
      <c r="Q88" s="173">
        <v>0</v>
      </c>
      <c r="R88" s="173">
        <v>0</v>
      </c>
      <c r="S88" s="173">
        <v>0</v>
      </c>
      <c r="T88" s="173">
        <v>0</v>
      </c>
      <c r="U88" s="173">
        <v>0</v>
      </c>
      <c r="V88" s="173">
        <v>0</v>
      </c>
      <c r="W88" s="173">
        <v>0</v>
      </c>
      <c r="X88" s="174">
        <v>0</v>
      </c>
      <c r="Y88" s="276">
        <v>0</v>
      </c>
      <c r="Z88" s="234">
        <v>0</v>
      </c>
      <c r="AA88" s="234">
        <v>0</v>
      </c>
      <c r="AB88" s="234">
        <v>0</v>
      </c>
      <c r="AC88" s="234"/>
      <c r="AD88" s="234"/>
      <c r="AE88" s="234"/>
      <c r="AF88" s="234"/>
      <c r="AG88" s="234"/>
      <c r="AH88" s="234"/>
      <c r="AI88" s="234"/>
      <c r="AJ88" s="174"/>
      <c r="AK88" s="78">
        <f t="shared" si="175"/>
        <v>0</v>
      </c>
      <c r="AL88" s="78">
        <f t="shared" si="175"/>
        <v>0</v>
      </c>
      <c r="AM88" s="78">
        <f t="shared" si="176"/>
        <v>0</v>
      </c>
      <c r="AN88" s="78">
        <f t="shared" si="176"/>
        <v>0</v>
      </c>
      <c r="AO88" s="78">
        <f t="shared" si="176"/>
        <v>0</v>
      </c>
      <c r="AP88" s="78">
        <f t="shared" si="176"/>
        <v>0</v>
      </c>
      <c r="AQ88" s="78">
        <f t="shared" si="176"/>
        <v>0</v>
      </c>
      <c r="AR88" s="184">
        <f t="shared" si="176"/>
        <v>0</v>
      </c>
      <c r="AS88" s="184">
        <f t="shared" si="176"/>
        <v>0</v>
      </c>
      <c r="AT88" s="213">
        <f t="shared" si="176"/>
        <v>0</v>
      </c>
      <c r="AU88" s="289">
        <f t="shared" si="177"/>
        <v>0</v>
      </c>
      <c r="AV88" s="224">
        <f t="shared" si="178"/>
        <v>0</v>
      </c>
      <c r="AW88" s="224">
        <f t="shared" si="178"/>
        <v>0</v>
      </c>
      <c r="AX88" s="308">
        <f t="shared" si="179"/>
        <v>0</v>
      </c>
      <c r="AY88" s="224">
        <f t="shared" si="180"/>
        <v>0</v>
      </c>
      <c r="AZ88" s="224">
        <f t="shared" si="181"/>
        <v>0</v>
      </c>
      <c r="BA88" s="224">
        <f t="shared" si="182"/>
        <v>0</v>
      </c>
      <c r="BB88" s="224">
        <f t="shared" si="183"/>
        <v>0</v>
      </c>
      <c r="BC88" s="224">
        <f t="shared" si="184"/>
        <v>0</v>
      </c>
      <c r="BD88" s="224">
        <f t="shared" si="185"/>
        <v>0</v>
      </c>
      <c r="BE88" s="224">
        <f t="shared" si="186"/>
        <v>0</v>
      </c>
      <c r="BF88" s="308">
        <f t="shared" si="187"/>
        <v>0</v>
      </c>
    </row>
    <row r="89" spans="1:58" x14ac:dyDescent="0.25">
      <c r="A89" s="4"/>
      <c r="B89" s="36" t="s">
        <v>43</v>
      </c>
      <c r="C89" s="172">
        <v>0</v>
      </c>
      <c r="D89" s="173">
        <v>0</v>
      </c>
      <c r="E89" s="173">
        <v>0</v>
      </c>
      <c r="F89" s="173">
        <v>0</v>
      </c>
      <c r="G89" s="173">
        <v>0</v>
      </c>
      <c r="H89" s="173">
        <v>0</v>
      </c>
      <c r="I89" s="173">
        <v>0</v>
      </c>
      <c r="J89" s="173">
        <v>0</v>
      </c>
      <c r="K89" s="173">
        <v>0</v>
      </c>
      <c r="L89" s="173">
        <v>0</v>
      </c>
      <c r="M89" s="173">
        <v>0</v>
      </c>
      <c r="N89" s="174">
        <v>0</v>
      </c>
      <c r="O89" s="173">
        <v>0</v>
      </c>
      <c r="P89" s="173">
        <v>0</v>
      </c>
      <c r="Q89" s="173">
        <v>0</v>
      </c>
      <c r="R89" s="173">
        <v>0</v>
      </c>
      <c r="S89" s="173">
        <v>0</v>
      </c>
      <c r="T89" s="173">
        <v>0</v>
      </c>
      <c r="U89" s="173">
        <v>0</v>
      </c>
      <c r="V89" s="173">
        <v>0</v>
      </c>
      <c r="W89" s="173">
        <v>0</v>
      </c>
      <c r="X89" s="174">
        <v>0</v>
      </c>
      <c r="Y89" s="276">
        <v>0</v>
      </c>
      <c r="Z89" s="234">
        <v>0</v>
      </c>
      <c r="AA89" s="234">
        <v>0</v>
      </c>
      <c r="AB89" s="234">
        <v>0</v>
      </c>
      <c r="AC89" s="234"/>
      <c r="AD89" s="234"/>
      <c r="AE89" s="234"/>
      <c r="AF89" s="234"/>
      <c r="AG89" s="234"/>
      <c r="AH89" s="234"/>
      <c r="AI89" s="234"/>
      <c r="AJ89" s="174"/>
      <c r="AK89" s="78">
        <f t="shared" si="175"/>
        <v>0</v>
      </c>
      <c r="AL89" s="78">
        <f t="shared" si="175"/>
        <v>0</v>
      </c>
      <c r="AM89" s="78">
        <f t="shared" si="176"/>
        <v>0</v>
      </c>
      <c r="AN89" s="78">
        <f t="shared" si="176"/>
        <v>0</v>
      </c>
      <c r="AO89" s="78">
        <f t="shared" si="176"/>
        <v>0</v>
      </c>
      <c r="AP89" s="78">
        <f t="shared" si="176"/>
        <v>0</v>
      </c>
      <c r="AQ89" s="78">
        <f t="shared" si="176"/>
        <v>0</v>
      </c>
      <c r="AR89" s="184">
        <f t="shared" si="176"/>
        <v>0</v>
      </c>
      <c r="AS89" s="184">
        <f t="shared" si="176"/>
        <v>0</v>
      </c>
      <c r="AT89" s="213">
        <f t="shared" si="176"/>
        <v>0</v>
      </c>
      <c r="AU89" s="289">
        <f t="shared" si="177"/>
        <v>0</v>
      </c>
      <c r="AV89" s="224">
        <f t="shared" si="178"/>
        <v>0</v>
      </c>
      <c r="AW89" s="224">
        <f t="shared" si="178"/>
        <v>0</v>
      </c>
      <c r="AX89" s="308">
        <f t="shared" si="179"/>
        <v>0</v>
      </c>
      <c r="AY89" s="224">
        <f t="shared" si="180"/>
        <v>0</v>
      </c>
      <c r="AZ89" s="224">
        <f t="shared" si="181"/>
        <v>0</v>
      </c>
      <c r="BA89" s="224">
        <f t="shared" si="182"/>
        <v>0</v>
      </c>
      <c r="BB89" s="224">
        <f t="shared" si="183"/>
        <v>0</v>
      </c>
      <c r="BC89" s="224">
        <f t="shared" si="184"/>
        <v>0</v>
      </c>
      <c r="BD89" s="224">
        <f t="shared" si="185"/>
        <v>0</v>
      </c>
      <c r="BE89" s="224">
        <f t="shared" si="186"/>
        <v>0</v>
      </c>
      <c r="BF89" s="308">
        <f t="shared" si="187"/>
        <v>0</v>
      </c>
    </row>
    <row r="90" spans="1:58" x14ac:dyDescent="0.25">
      <c r="A90" s="4"/>
      <c r="B90" s="36" t="s">
        <v>44</v>
      </c>
      <c r="C90" s="172">
        <v>0</v>
      </c>
      <c r="D90" s="173">
        <v>0</v>
      </c>
      <c r="E90" s="173">
        <v>0</v>
      </c>
      <c r="F90" s="173">
        <v>0</v>
      </c>
      <c r="G90" s="173">
        <v>0</v>
      </c>
      <c r="H90" s="173">
        <v>0</v>
      </c>
      <c r="I90" s="173">
        <v>0</v>
      </c>
      <c r="J90" s="173">
        <v>0</v>
      </c>
      <c r="K90" s="173">
        <v>0</v>
      </c>
      <c r="L90" s="173">
        <v>0</v>
      </c>
      <c r="M90" s="173">
        <v>0</v>
      </c>
      <c r="N90" s="174">
        <v>0</v>
      </c>
      <c r="O90" s="173">
        <v>0</v>
      </c>
      <c r="P90" s="173">
        <v>0</v>
      </c>
      <c r="Q90" s="173">
        <v>0</v>
      </c>
      <c r="R90" s="173">
        <v>0</v>
      </c>
      <c r="S90" s="173">
        <v>0</v>
      </c>
      <c r="T90" s="173">
        <v>0</v>
      </c>
      <c r="U90" s="173">
        <v>0</v>
      </c>
      <c r="V90" s="173">
        <v>0</v>
      </c>
      <c r="W90" s="173">
        <v>0</v>
      </c>
      <c r="X90" s="174">
        <v>0</v>
      </c>
      <c r="Y90" s="276">
        <v>0</v>
      </c>
      <c r="Z90" s="234">
        <v>0</v>
      </c>
      <c r="AA90" s="234">
        <v>0</v>
      </c>
      <c r="AB90" s="234">
        <v>0</v>
      </c>
      <c r="AC90" s="234"/>
      <c r="AD90" s="234"/>
      <c r="AE90" s="234"/>
      <c r="AF90" s="234"/>
      <c r="AG90" s="234"/>
      <c r="AH90" s="234"/>
      <c r="AI90" s="234"/>
      <c r="AJ90" s="174"/>
      <c r="AK90" s="78">
        <f t="shared" si="175"/>
        <v>0</v>
      </c>
      <c r="AL90" s="78">
        <f t="shared" si="175"/>
        <v>0</v>
      </c>
      <c r="AM90" s="78">
        <f t="shared" si="176"/>
        <v>0</v>
      </c>
      <c r="AN90" s="78">
        <f t="shared" si="176"/>
        <v>0</v>
      </c>
      <c r="AO90" s="78">
        <f t="shared" si="176"/>
        <v>0</v>
      </c>
      <c r="AP90" s="78">
        <f t="shared" si="176"/>
        <v>0</v>
      </c>
      <c r="AQ90" s="78">
        <f t="shared" si="176"/>
        <v>0</v>
      </c>
      <c r="AR90" s="184">
        <f t="shared" si="176"/>
        <v>0</v>
      </c>
      <c r="AS90" s="184">
        <f t="shared" si="176"/>
        <v>0</v>
      </c>
      <c r="AT90" s="213">
        <f t="shared" si="176"/>
        <v>0</v>
      </c>
      <c r="AU90" s="289">
        <f t="shared" si="177"/>
        <v>0</v>
      </c>
      <c r="AV90" s="224">
        <f t="shared" si="178"/>
        <v>0</v>
      </c>
      <c r="AW90" s="224">
        <f t="shared" si="178"/>
        <v>0</v>
      </c>
      <c r="AX90" s="308">
        <f t="shared" si="179"/>
        <v>0</v>
      </c>
      <c r="AY90" s="224">
        <f t="shared" si="180"/>
        <v>0</v>
      </c>
      <c r="AZ90" s="224">
        <f t="shared" si="181"/>
        <v>0</v>
      </c>
      <c r="BA90" s="224">
        <f t="shared" si="182"/>
        <v>0</v>
      </c>
      <c r="BB90" s="224">
        <f t="shared" si="183"/>
        <v>0</v>
      </c>
      <c r="BC90" s="224">
        <f t="shared" si="184"/>
        <v>0</v>
      </c>
      <c r="BD90" s="224">
        <f t="shared" si="185"/>
        <v>0</v>
      </c>
      <c r="BE90" s="224">
        <f t="shared" si="186"/>
        <v>0</v>
      </c>
      <c r="BF90" s="308">
        <f t="shared" si="187"/>
        <v>0</v>
      </c>
    </row>
    <row r="91" spans="1:58" x14ac:dyDescent="0.25">
      <c r="A91" s="4"/>
      <c r="B91" s="36" t="s">
        <v>45</v>
      </c>
      <c r="C91" s="172">
        <v>0</v>
      </c>
      <c r="D91" s="173">
        <v>0</v>
      </c>
      <c r="E91" s="173">
        <v>0</v>
      </c>
      <c r="F91" s="173">
        <v>0</v>
      </c>
      <c r="G91" s="173">
        <v>0</v>
      </c>
      <c r="H91" s="173">
        <v>0</v>
      </c>
      <c r="I91" s="173">
        <v>0</v>
      </c>
      <c r="J91" s="173">
        <v>0</v>
      </c>
      <c r="K91" s="173">
        <v>0</v>
      </c>
      <c r="L91" s="173">
        <v>0</v>
      </c>
      <c r="M91" s="173">
        <v>0</v>
      </c>
      <c r="N91" s="174">
        <v>0</v>
      </c>
      <c r="O91" s="173">
        <v>0</v>
      </c>
      <c r="P91" s="173">
        <v>0</v>
      </c>
      <c r="Q91" s="173">
        <v>0</v>
      </c>
      <c r="R91" s="173">
        <v>0</v>
      </c>
      <c r="S91" s="173">
        <v>0</v>
      </c>
      <c r="T91" s="173">
        <v>0</v>
      </c>
      <c r="U91" s="173">
        <v>0</v>
      </c>
      <c r="V91" s="173">
        <v>0</v>
      </c>
      <c r="W91" s="173">
        <v>0</v>
      </c>
      <c r="X91" s="174">
        <v>0</v>
      </c>
      <c r="Y91" s="276">
        <v>0</v>
      </c>
      <c r="Z91" s="234">
        <v>0</v>
      </c>
      <c r="AA91" s="234">
        <v>0</v>
      </c>
      <c r="AB91" s="234">
        <v>0</v>
      </c>
      <c r="AC91" s="234"/>
      <c r="AD91" s="234"/>
      <c r="AE91" s="234"/>
      <c r="AF91" s="234"/>
      <c r="AG91" s="234"/>
      <c r="AH91" s="234"/>
      <c r="AI91" s="234"/>
      <c r="AJ91" s="174"/>
      <c r="AK91" s="78">
        <f t="shared" si="175"/>
        <v>0</v>
      </c>
      <c r="AL91" s="78">
        <f t="shared" si="175"/>
        <v>0</v>
      </c>
      <c r="AM91" s="78">
        <f t="shared" si="176"/>
        <v>0</v>
      </c>
      <c r="AN91" s="78">
        <f t="shared" si="176"/>
        <v>0</v>
      </c>
      <c r="AO91" s="78">
        <f t="shared" si="176"/>
        <v>0</v>
      </c>
      <c r="AP91" s="78">
        <f t="shared" si="176"/>
        <v>0</v>
      </c>
      <c r="AQ91" s="78">
        <f t="shared" si="176"/>
        <v>0</v>
      </c>
      <c r="AR91" s="184">
        <f t="shared" si="176"/>
        <v>0</v>
      </c>
      <c r="AS91" s="184">
        <f t="shared" si="176"/>
        <v>0</v>
      </c>
      <c r="AT91" s="213">
        <f t="shared" si="176"/>
        <v>0</v>
      </c>
      <c r="AU91" s="289">
        <f t="shared" si="177"/>
        <v>0</v>
      </c>
      <c r="AV91" s="224">
        <f t="shared" si="178"/>
        <v>0</v>
      </c>
      <c r="AW91" s="224">
        <f t="shared" si="178"/>
        <v>0</v>
      </c>
      <c r="AX91" s="308">
        <f t="shared" si="179"/>
        <v>0</v>
      </c>
      <c r="AY91" s="224">
        <f t="shared" si="180"/>
        <v>0</v>
      </c>
      <c r="AZ91" s="224">
        <f t="shared" si="181"/>
        <v>0</v>
      </c>
      <c r="BA91" s="224">
        <f t="shared" si="182"/>
        <v>0</v>
      </c>
      <c r="BB91" s="224">
        <f t="shared" si="183"/>
        <v>0</v>
      </c>
      <c r="BC91" s="224">
        <f t="shared" si="184"/>
        <v>0</v>
      </c>
      <c r="BD91" s="224">
        <f t="shared" si="185"/>
        <v>0</v>
      </c>
      <c r="BE91" s="224">
        <f t="shared" si="186"/>
        <v>0</v>
      </c>
      <c r="BF91" s="308">
        <f t="shared" si="187"/>
        <v>0</v>
      </c>
    </row>
    <row r="92" spans="1:58" x14ac:dyDescent="0.25">
      <c r="A92" s="4"/>
      <c r="B92" s="36" t="s">
        <v>46</v>
      </c>
      <c r="C92" s="140">
        <f t="shared" ref="C92:V92" si="188">SUM(C87:C91)</f>
        <v>0</v>
      </c>
      <c r="D92" s="173">
        <f t="shared" si="188"/>
        <v>0</v>
      </c>
      <c r="E92" s="173">
        <f t="shared" si="188"/>
        <v>0</v>
      </c>
      <c r="F92" s="173">
        <f t="shared" si="188"/>
        <v>0</v>
      </c>
      <c r="G92" s="173">
        <f t="shared" si="188"/>
        <v>0</v>
      </c>
      <c r="H92" s="173">
        <f t="shared" si="188"/>
        <v>0</v>
      </c>
      <c r="I92" s="173">
        <f t="shared" si="188"/>
        <v>0</v>
      </c>
      <c r="J92" s="173">
        <f t="shared" si="188"/>
        <v>0</v>
      </c>
      <c r="K92" s="173">
        <f t="shared" si="188"/>
        <v>0</v>
      </c>
      <c r="L92" s="173">
        <f t="shared" si="188"/>
        <v>0</v>
      </c>
      <c r="M92" s="173">
        <f t="shared" si="188"/>
        <v>0</v>
      </c>
      <c r="N92" s="174">
        <f t="shared" si="188"/>
        <v>0</v>
      </c>
      <c r="O92" s="173">
        <f t="shared" si="188"/>
        <v>0</v>
      </c>
      <c r="P92" s="173">
        <f t="shared" si="188"/>
        <v>0</v>
      </c>
      <c r="Q92" s="173">
        <f t="shared" si="188"/>
        <v>0</v>
      </c>
      <c r="R92" s="173">
        <f t="shared" si="188"/>
        <v>0</v>
      </c>
      <c r="S92" s="173">
        <f t="shared" si="188"/>
        <v>0</v>
      </c>
      <c r="T92" s="173">
        <f t="shared" si="188"/>
        <v>0</v>
      </c>
      <c r="U92" s="173">
        <f t="shared" si="188"/>
        <v>0</v>
      </c>
      <c r="V92" s="234">
        <f t="shared" si="188"/>
        <v>0</v>
      </c>
      <c r="W92" s="234">
        <v>0</v>
      </c>
      <c r="X92" s="174">
        <v>0</v>
      </c>
      <c r="Y92" s="276">
        <v>0</v>
      </c>
      <c r="Z92" s="234">
        <v>0</v>
      </c>
      <c r="AA92" s="234">
        <v>0</v>
      </c>
      <c r="AB92" s="234">
        <v>0</v>
      </c>
      <c r="AC92" s="234"/>
      <c r="AD92" s="234"/>
      <c r="AE92" s="234"/>
      <c r="AF92" s="234"/>
      <c r="AG92" s="234"/>
      <c r="AH92" s="234"/>
      <c r="AI92" s="234"/>
      <c r="AJ92" s="174"/>
      <c r="AK92" s="173">
        <f t="shared" ref="AK92:AQ92" si="189">SUM(AK87:AK91)</f>
        <v>0</v>
      </c>
      <c r="AL92" s="173">
        <f t="shared" si="189"/>
        <v>0</v>
      </c>
      <c r="AM92" s="173">
        <f t="shared" si="189"/>
        <v>0</v>
      </c>
      <c r="AN92" s="173">
        <f t="shared" si="189"/>
        <v>0</v>
      </c>
      <c r="AO92" s="173">
        <f t="shared" si="189"/>
        <v>0</v>
      </c>
      <c r="AP92" s="173">
        <f t="shared" si="189"/>
        <v>0</v>
      </c>
      <c r="AQ92" s="173">
        <f t="shared" si="189"/>
        <v>0</v>
      </c>
      <c r="AR92" s="234">
        <f t="shared" ref="AR92:AT92" si="190">SUM(AR87:AR91)</f>
        <v>0</v>
      </c>
      <c r="AS92" s="234">
        <f t="shared" si="190"/>
        <v>0</v>
      </c>
      <c r="AT92" s="213">
        <f t="shared" si="190"/>
        <v>0</v>
      </c>
      <c r="AU92" s="289">
        <f t="shared" ref="AU92:AV92" si="191">SUM(AU87:AU91)</f>
        <v>0</v>
      </c>
      <c r="AV92" s="224">
        <f t="shared" si="191"/>
        <v>0</v>
      </c>
      <c r="AW92" s="224">
        <f t="shared" ref="AW92:BF92" si="192">SUM(AW87:AW91)</f>
        <v>0</v>
      </c>
      <c r="AX92" s="308">
        <f t="shared" si="192"/>
        <v>0</v>
      </c>
      <c r="AY92" s="224">
        <f t="shared" si="192"/>
        <v>0</v>
      </c>
      <c r="AZ92" s="224">
        <f t="shared" si="192"/>
        <v>0</v>
      </c>
      <c r="BA92" s="224">
        <f t="shared" si="192"/>
        <v>0</v>
      </c>
      <c r="BB92" s="224">
        <f t="shared" si="192"/>
        <v>0</v>
      </c>
      <c r="BC92" s="224">
        <f t="shared" si="192"/>
        <v>0</v>
      </c>
      <c r="BD92" s="224">
        <f t="shared" si="192"/>
        <v>0</v>
      </c>
      <c r="BE92" s="224">
        <f t="shared" si="192"/>
        <v>0</v>
      </c>
      <c r="BF92" s="308">
        <f t="shared" si="192"/>
        <v>0</v>
      </c>
    </row>
    <row r="93" spans="1:58" x14ac:dyDescent="0.25">
      <c r="A93" s="4">
        <f>+A86+1</f>
        <v>13</v>
      </c>
      <c r="B93" s="44" t="s">
        <v>48</v>
      </c>
      <c r="C93" s="84"/>
      <c r="D93" s="85"/>
      <c r="E93" s="85"/>
      <c r="F93" s="85"/>
      <c r="G93" s="85"/>
      <c r="H93" s="85"/>
      <c r="I93" s="85"/>
      <c r="J93" s="85"/>
      <c r="K93" s="85"/>
      <c r="L93" s="85"/>
      <c r="M93" s="85"/>
      <c r="N93" s="163"/>
      <c r="O93" s="86"/>
      <c r="P93" s="85"/>
      <c r="Q93" s="85"/>
      <c r="R93" s="85"/>
      <c r="S93" s="85"/>
      <c r="T93" s="85"/>
      <c r="U93" s="85"/>
      <c r="V93" s="216"/>
      <c r="W93" s="216"/>
      <c r="X93" s="163"/>
      <c r="Y93" s="265"/>
      <c r="Z93" s="227"/>
      <c r="AA93" s="227"/>
      <c r="AB93" s="227"/>
      <c r="AC93" s="227"/>
      <c r="AD93" s="227"/>
      <c r="AE93" s="227"/>
      <c r="AF93" s="227"/>
      <c r="AG93" s="227"/>
      <c r="AH93" s="227"/>
      <c r="AI93" s="227"/>
      <c r="AJ93" s="162"/>
      <c r="AK93" s="79"/>
      <c r="AL93" s="87"/>
      <c r="AM93" s="88"/>
      <c r="AN93" s="88"/>
      <c r="AO93" s="88"/>
      <c r="AP93" s="88"/>
      <c r="AQ93" s="88"/>
      <c r="AR93" s="235"/>
      <c r="AS93" s="235"/>
      <c r="AT93" s="235"/>
      <c r="AU93" s="291"/>
      <c r="AV93" s="225"/>
      <c r="AW93" s="225"/>
      <c r="AX93" s="129"/>
      <c r="AY93" s="225"/>
      <c r="AZ93" s="225"/>
      <c r="BA93" s="225"/>
      <c r="BB93" s="225"/>
      <c r="BC93" s="225"/>
      <c r="BD93" s="225"/>
      <c r="BE93" s="225"/>
      <c r="BF93" s="129"/>
    </row>
    <row r="94" spans="1:58" x14ac:dyDescent="0.25">
      <c r="A94" s="4"/>
      <c r="B94" s="36" t="s">
        <v>41</v>
      </c>
      <c r="C94" s="89">
        <f t="shared" ref="C94:Q94" si="193">C80+C87</f>
        <v>2367565.7100000004</v>
      </c>
      <c r="D94" s="90">
        <f t="shared" si="193"/>
        <v>1651364.49</v>
      </c>
      <c r="E94" s="90">
        <f t="shared" si="193"/>
        <v>889563.09999999986</v>
      </c>
      <c r="F94" s="90">
        <f t="shared" si="193"/>
        <v>485314.14999999997</v>
      </c>
      <c r="G94" s="90">
        <f t="shared" si="193"/>
        <v>379992.28</v>
      </c>
      <c r="H94" s="90">
        <f t="shared" si="193"/>
        <v>348151.33999999997</v>
      </c>
      <c r="I94" s="90">
        <f t="shared" si="193"/>
        <v>357205.99</v>
      </c>
      <c r="J94" s="90">
        <f t="shared" si="193"/>
        <v>569196.15</v>
      </c>
      <c r="K94" s="90">
        <f t="shared" si="193"/>
        <v>1151428.0799999998</v>
      </c>
      <c r="L94" s="90">
        <f t="shared" si="193"/>
        <v>2231660.17</v>
      </c>
      <c r="M94" s="90">
        <f t="shared" si="193"/>
        <v>2491656.35</v>
      </c>
      <c r="N94" s="161">
        <f t="shared" si="193"/>
        <v>2427773.5</v>
      </c>
      <c r="O94" s="90">
        <f t="shared" si="193"/>
        <v>2075744.1000000003</v>
      </c>
      <c r="P94" s="90">
        <f t="shared" si="193"/>
        <v>1484315.9299999997</v>
      </c>
      <c r="Q94" s="90">
        <f t="shared" si="193"/>
        <v>1118166.3099999996</v>
      </c>
      <c r="R94" s="90">
        <v>547080.27469796012</v>
      </c>
      <c r="S94" s="90">
        <f>S80+S87</f>
        <v>378656.93000024726</v>
      </c>
      <c r="T94" s="90">
        <v>346910.7200002473</v>
      </c>
      <c r="U94" s="90">
        <f t="shared" ref="U94:V98" si="194">U80+U87</f>
        <v>401850.33000024728</v>
      </c>
      <c r="V94" s="90">
        <f t="shared" si="194"/>
        <v>512739.97000024735</v>
      </c>
      <c r="W94" s="90">
        <v>1101187.8900002476</v>
      </c>
      <c r="X94" s="161">
        <v>2157032.9500002479</v>
      </c>
      <c r="Y94" s="264">
        <v>2775299.3400002476</v>
      </c>
      <c r="Z94" s="90">
        <v>3060537.5200002473</v>
      </c>
      <c r="AA94" s="90">
        <v>2926853.6200002474</v>
      </c>
      <c r="AB94" s="90">
        <f t="shared" ref="AB94" si="195">AB80+AB87</f>
        <v>1564578.5200002473</v>
      </c>
      <c r="AC94" s="90"/>
      <c r="AD94" s="90"/>
      <c r="AE94" s="90"/>
      <c r="AF94" s="90"/>
      <c r="AG94" s="90"/>
      <c r="AH94" s="90"/>
      <c r="AI94" s="90"/>
      <c r="AJ94" s="161"/>
      <c r="AK94" s="83">
        <f t="shared" ref="AK94:AL98" si="196">C94-O94</f>
        <v>291821.6100000001</v>
      </c>
      <c r="AL94" s="83">
        <f t="shared" si="196"/>
        <v>167048.56000000029</v>
      </c>
      <c r="AM94" s="75">
        <f t="shared" ref="AM94:AT98" si="197">IF(Q94=0,0,E94-Q94)</f>
        <v>-228603.20999999973</v>
      </c>
      <c r="AN94" s="75">
        <f t="shared" si="197"/>
        <v>-61766.124697960156</v>
      </c>
      <c r="AO94" s="75">
        <f t="shared" si="197"/>
        <v>1335.3499997527688</v>
      </c>
      <c r="AP94" s="75">
        <f t="shared" si="197"/>
        <v>1240.619999752671</v>
      </c>
      <c r="AQ94" s="75">
        <f t="shared" si="197"/>
        <v>-44644.340000247292</v>
      </c>
      <c r="AR94" s="90">
        <f t="shared" si="197"/>
        <v>56456.179999752669</v>
      </c>
      <c r="AS94" s="90">
        <f t="shared" si="197"/>
        <v>50240.189999752212</v>
      </c>
      <c r="AT94" s="218">
        <f t="shared" si="197"/>
        <v>74627.219999752007</v>
      </c>
      <c r="AU94" s="277">
        <f t="shared" ref="AU94:AU98" si="198">IF(Y94=0,0,M94-Y94)</f>
        <v>-283642.99000024749</v>
      </c>
      <c r="AV94" s="275">
        <f t="shared" ref="AV94:AW98" si="199">IF(Z94=0,0,N94-Z94)</f>
        <v>-632764.02000024728</v>
      </c>
      <c r="AW94" s="275">
        <f t="shared" si="199"/>
        <v>-851109.52000024705</v>
      </c>
      <c r="AX94" s="309">
        <f t="shared" ref="AX94:AX98" si="200">IF(AB94=0,0,P94-AB94)</f>
        <v>-80262.590000247583</v>
      </c>
      <c r="AY94" s="275">
        <f t="shared" ref="AY94:AY98" si="201">IF(AC94=0,0,Q94-AC94)</f>
        <v>0</v>
      </c>
      <c r="AZ94" s="275">
        <f t="shared" ref="AZ94:AZ98" si="202">IF(AD94=0,0,R94-AD94)</f>
        <v>0</v>
      </c>
      <c r="BA94" s="275">
        <f t="shared" ref="BA94:BA98" si="203">IF(AE94=0,0,S94-AE94)</f>
        <v>0</v>
      </c>
      <c r="BB94" s="275">
        <f t="shared" ref="BB94:BB98" si="204">IF(AF94=0,0,T94-AF94)</f>
        <v>0</v>
      </c>
      <c r="BC94" s="275">
        <f t="shared" ref="BC94:BC98" si="205">IF(AG94=0,0,U94-AG94)</f>
        <v>0</v>
      </c>
      <c r="BD94" s="275">
        <f t="shared" ref="BD94:BD98" si="206">IF(AH94=0,0,V94-AH94)</f>
        <v>0</v>
      </c>
      <c r="BE94" s="275">
        <f t="shared" ref="BE94:BE98" si="207">IF(AI94=0,0,W94-AI94)</f>
        <v>0</v>
      </c>
      <c r="BF94" s="309">
        <f t="shared" ref="BF94:BF98" si="208">IF(AJ94=0,0,X94-AJ94)</f>
        <v>0</v>
      </c>
    </row>
    <row r="95" spans="1:58" x14ac:dyDescent="0.25">
      <c r="A95" s="4"/>
      <c r="B95" s="36" t="s">
        <v>42</v>
      </c>
      <c r="C95" s="89">
        <f t="shared" ref="C95:Q95" si="209">C81+C88</f>
        <v>635533.52</v>
      </c>
      <c r="D95" s="90">
        <f t="shared" si="209"/>
        <v>432062.68</v>
      </c>
      <c r="E95" s="90">
        <f t="shared" si="209"/>
        <v>272954.15999999992</v>
      </c>
      <c r="F95" s="90">
        <f t="shared" si="209"/>
        <v>161595.31</v>
      </c>
      <c r="G95" s="90">
        <f t="shared" si="209"/>
        <v>98343.26999999999</v>
      </c>
      <c r="H95" s="90">
        <f t="shared" si="209"/>
        <v>77631.549999999988</v>
      </c>
      <c r="I95" s="90">
        <f t="shared" si="209"/>
        <v>78648.47</v>
      </c>
      <c r="J95" s="90">
        <f t="shared" si="209"/>
        <v>114946.90000000001</v>
      </c>
      <c r="K95" s="90">
        <f t="shared" si="209"/>
        <v>221547.46000000002</v>
      </c>
      <c r="L95" s="90">
        <f t="shared" si="209"/>
        <v>438648.32000000001</v>
      </c>
      <c r="M95" s="90">
        <f t="shared" si="209"/>
        <v>523397.0400000001</v>
      </c>
      <c r="N95" s="161">
        <f t="shared" si="209"/>
        <v>544564.84000000008</v>
      </c>
      <c r="O95" s="90">
        <f t="shared" si="209"/>
        <v>512997.55000000016</v>
      </c>
      <c r="P95" s="90">
        <f t="shared" si="209"/>
        <v>384175.60000000003</v>
      </c>
      <c r="Q95" s="90">
        <f t="shared" si="209"/>
        <v>297820.32</v>
      </c>
      <c r="R95" s="90">
        <v>145174.85</v>
      </c>
      <c r="S95" s="90">
        <f>S81+S88</f>
        <v>103015.32999999999</v>
      </c>
      <c r="T95" s="90">
        <v>81516.66</v>
      </c>
      <c r="U95" s="90">
        <f t="shared" si="194"/>
        <v>92617.290000000008</v>
      </c>
      <c r="V95" s="90">
        <f t="shared" si="194"/>
        <v>117738.68999999999</v>
      </c>
      <c r="W95" s="90">
        <v>244664.43999999994</v>
      </c>
      <c r="X95" s="161">
        <v>473986.56999999995</v>
      </c>
      <c r="Y95" s="264">
        <v>623241.09999999986</v>
      </c>
      <c r="Z95" s="90">
        <v>718518.25</v>
      </c>
      <c r="AA95" s="90">
        <v>752942.29</v>
      </c>
      <c r="AB95" s="90">
        <f t="shared" ref="AB95" si="210">AB81+AB88</f>
        <v>458098.23999999987</v>
      </c>
      <c r="AC95" s="90"/>
      <c r="AD95" s="90"/>
      <c r="AE95" s="90"/>
      <c r="AF95" s="90"/>
      <c r="AG95" s="90"/>
      <c r="AH95" s="90"/>
      <c r="AI95" s="90"/>
      <c r="AJ95" s="161"/>
      <c r="AK95" s="83">
        <f t="shared" si="196"/>
        <v>122535.96999999986</v>
      </c>
      <c r="AL95" s="83">
        <f t="shared" si="196"/>
        <v>47887.079999999958</v>
      </c>
      <c r="AM95" s="75">
        <f t="shared" si="197"/>
        <v>-24866.160000000091</v>
      </c>
      <c r="AN95" s="75">
        <f t="shared" si="197"/>
        <v>16420.459999999992</v>
      </c>
      <c r="AO95" s="75">
        <f t="shared" si="197"/>
        <v>-4672.0599999999977</v>
      </c>
      <c r="AP95" s="75">
        <f t="shared" si="197"/>
        <v>-3885.1100000000151</v>
      </c>
      <c r="AQ95" s="75">
        <f t="shared" si="197"/>
        <v>-13968.820000000007</v>
      </c>
      <c r="AR95" s="90">
        <f t="shared" si="197"/>
        <v>-2791.789999999979</v>
      </c>
      <c r="AS95" s="90">
        <f t="shared" si="197"/>
        <v>-23116.979999999923</v>
      </c>
      <c r="AT95" s="218">
        <f t="shared" si="197"/>
        <v>-35338.249999999942</v>
      </c>
      <c r="AU95" s="277">
        <f t="shared" si="198"/>
        <v>-99844.059999999765</v>
      </c>
      <c r="AV95" s="275">
        <f t="shared" si="199"/>
        <v>-173953.40999999992</v>
      </c>
      <c r="AW95" s="275">
        <f t="shared" si="199"/>
        <v>-239944.73999999987</v>
      </c>
      <c r="AX95" s="309">
        <f t="shared" si="200"/>
        <v>-73922.639999999839</v>
      </c>
      <c r="AY95" s="275">
        <f t="shared" si="201"/>
        <v>0</v>
      </c>
      <c r="AZ95" s="275">
        <f t="shared" si="202"/>
        <v>0</v>
      </c>
      <c r="BA95" s="275">
        <f t="shared" si="203"/>
        <v>0</v>
      </c>
      <c r="BB95" s="275">
        <f t="shared" si="204"/>
        <v>0</v>
      </c>
      <c r="BC95" s="275">
        <f t="shared" si="205"/>
        <v>0</v>
      </c>
      <c r="BD95" s="275">
        <f t="shared" si="206"/>
        <v>0</v>
      </c>
      <c r="BE95" s="275">
        <f t="shared" si="207"/>
        <v>0</v>
      </c>
      <c r="BF95" s="309">
        <f t="shared" si="208"/>
        <v>0</v>
      </c>
    </row>
    <row r="96" spans="1:58" x14ac:dyDescent="0.25">
      <c r="A96" s="4"/>
      <c r="B96" s="36" t="s">
        <v>43</v>
      </c>
      <c r="C96" s="89">
        <f t="shared" ref="C96:Q96" si="211">C82+C89</f>
        <v>712434.25999999989</v>
      </c>
      <c r="D96" s="90">
        <f t="shared" si="211"/>
        <v>444841.1999999999</v>
      </c>
      <c r="E96" s="90">
        <f t="shared" si="211"/>
        <v>250033.72999999998</v>
      </c>
      <c r="F96" s="90">
        <f t="shared" si="211"/>
        <v>142353.09999999998</v>
      </c>
      <c r="G96" s="90">
        <f t="shared" si="211"/>
        <v>103311.49999999999</v>
      </c>
      <c r="H96" s="90">
        <f t="shared" si="211"/>
        <v>94463.380000000034</v>
      </c>
      <c r="I96" s="90">
        <f t="shared" si="211"/>
        <v>92883.989999999976</v>
      </c>
      <c r="J96" s="90">
        <f t="shared" si="211"/>
        <v>140774.43999999997</v>
      </c>
      <c r="K96" s="90">
        <f t="shared" si="211"/>
        <v>322247.51999999996</v>
      </c>
      <c r="L96" s="90">
        <f t="shared" si="211"/>
        <v>592023.62999999989</v>
      </c>
      <c r="M96" s="90">
        <f t="shared" si="211"/>
        <v>714146.18</v>
      </c>
      <c r="N96" s="161">
        <f t="shared" si="211"/>
        <v>694789.77</v>
      </c>
      <c r="O96" s="90">
        <f t="shared" si="211"/>
        <v>566402.31000000017</v>
      </c>
      <c r="P96" s="90">
        <f t="shared" si="211"/>
        <v>359405.75999999978</v>
      </c>
      <c r="Q96" s="90">
        <f t="shared" si="211"/>
        <v>249887.43000000002</v>
      </c>
      <c r="R96" s="90">
        <v>111638.36999999998</v>
      </c>
      <c r="S96" s="90">
        <f>S82+S89</f>
        <v>88571.540000000023</v>
      </c>
      <c r="T96" s="90">
        <v>83615.28</v>
      </c>
      <c r="U96" s="90">
        <f t="shared" si="194"/>
        <v>96808.43</v>
      </c>
      <c r="V96" s="90">
        <f t="shared" si="194"/>
        <v>121654.65</v>
      </c>
      <c r="W96" s="90">
        <v>274736.03999999998</v>
      </c>
      <c r="X96" s="161">
        <v>574107.66000000015</v>
      </c>
      <c r="Y96" s="264">
        <v>739241.24</v>
      </c>
      <c r="Z96" s="90">
        <v>863615.47</v>
      </c>
      <c r="AA96" s="90">
        <v>809271.78999999992</v>
      </c>
      <c r="AB96" s="90">
        <f t="shared" ref="AB96" si="212">AB82+AB89</f>
        <v>392105.37999999995</v>
      </c>
      <c r="AC96" s="90"/>
      <c r="AD96" s="90"/>
      <c r="AE96" s="90"/>
      <c r="AF96" s="90"/>
      <c r="AG96" s="90"/>
      <c r="AH96" s="90"/>
      <c r="AI96" s="90"/>
      <c r="AJ96" s="161"/>
      <c r="AK96" s="83">
        <f t="shared" si="196"/>
        <v>146031.94999999972</v>
      </c>
      <c r="AL96" s="83">
        <f t="shared" si="196"/>
        <v>85435.440000000119</v>
      </c>
      <c r="AM96" s="75">
        <f t="shared" si="197"/>
        <v>146.29999999995925</v>
      </c>
      <c r="AN96" s="75">
        <f t="shared" si="197"/>
        <v>30714.729999999996</v>
      </c>
      <c r="AO96" s="75">
        <f t="shared" si="197"/>
        <v>14739.959999999963</v>
      </c>
      <c r="AP96" s="75">
        <f t="shared" si="197"/>
        <v>10848.100000000035</v>
      </c>
      <c r="AQ96" s="75">
        <f t="shared" si="197"/>
        <v>-3924.4400000000169</v>
      </c>
      <c r="AR96" s="99">
        <f t="shared" si="197"/>
        <v>19119.789999999979</v>
      </c>
      <c r="AS96" s="99">
        <f t="shared" si="197"/>
        <v>47511.479999999981</v>
      </c>
      <c r="AT96" s="232">
        <f t="shared" si="197"/>
        <v>17915.969999999739</v>
      </c>
      <c r="AU96" s="277">
        <f t="shared" si="198"/>
        <v>-25095.059999999939</v>
      </c>
      <c r="AV96" s="275">
        <f t="shared" si="199"/>
        <v>-168825.69999999995</v>
      </c>
      <c r="AW96" s="275">
        <f t="shared" si="199"/>
        <v>-242869.47999999975</v>
      </c>
      <c r="AX96" s="309">
        <f t="shared" si="200"/>
        <v>-32699.62000000017</v>
      </c>
      <c r="AY96" s="275">
        <f t="shared" si="201"/>
        <v>0</v>
      </c>
      <c r="AZ96" s="275">
        <f t="shared" si="202"/>
        <v>0</v>
      </c>
      <c r="BA96" s="275">
        <f t="shared" si="203"/>
        <v>0</v>
      </c>
      <c r="BB96" s="275">
        <f t="shared" si="204"/>
        <v>0</v>
      </c>
      <c r="BC96" s="275">
        <f t="shared" si="205"/>
        <v>0</v>
      </c>
      <c r="BD96" s="275">
        <f t="shared" si="206"/>
        <v>0</v>
      </c>
      <c r="BE96" s="275">
        <f t="shared" si="207"/>
        <v>0</v>
      </c>
      <c r="BF96" s="309">
        <f t="shared" si="208"/>
        <v>0</v>
      </c>
    </row>
    <row r="97" spans="1:58" x14ac:dyDescent="0.25">
      <c r="A97" s="4"/>
      <c r="B97" s="36" t="s">
        <v>44</v>
      </c>
      <c r="C97" s="89">
        <f t="shared" ref="C97:Q97" si="213">C83+C90</f>
        <v>786208.4</v>
      </c>
      <c r="D97" s="90">
        <f t="shared" si="213"/>
        <v>540445.92000000004</v>
      </c>
      <c r="E97" s="90">
        <f t="shared" si="213"/>
        <v>308455.7001369092</v>
      </c>
      <c r="F97" s="90">
        <f t="shared" si="213"/>
        <v>162667.03587865719</v>
      </c>
      <c r="G97" s="90">
        <f t="shared" si="213"/>
        <v>130511.87999999999</v>
      </c>
      <c r="H97" s="90">
        <f t="shared" si="213"/>
        <v>116719.9</v>
      </c>
      <c r="I97" s="90">
        <f t="shared" si="213"/>
        <v>122037.17</v>
      </c>
      <c r="J97" s="90">
        <f t="shared" si="213"/>
        <v>195281.24000000005</v>
      </c>
      <c r="K97" s="90">
        <f t="shared" si="213"/>
        <v>414458.65000000014</v>
      </c>
      <c r="L97" s="90">
        <f t="shared" si="213"/>
        <v>708660.29999999993</v>
      </c>
      <c r="M97" s="90">
        <f t="shared" si="213"/>
        <v>801800.95</v>
      </c>
      <c r="N97" s="161">
        <f t="shared" si="213"/>
        <v>793205.36999999988</v>
      </c>
      <c r="O97" s="90">
        <f t="shared" si="213"/>
        <v>656605.24</v>
      </c>
      <c r="P97" s="90">
        <f t="shared" si="213"/>
        <v>433137.6100000001</v>
      </c>
      <c r="Q97" s="90">
        <f t="shared" si="213"/>
        <v>310699.97000000003</v>
      </c>
      <c r="R97" s="90">
        <v>150784.30000000002</v>
      </c>
      <c r="S97" s="90">
        <f>S83+S90</f>
        <v>120902.56999999999</v>
      </c>
      <c r="T97" s="90">
        <v>112235.1</v>
      </c>
      <c r="U97" s="90">
        <f t="shared" si="194"/>
        <v>140811.28999999998</v>
      </c>
      <c r="V97" s="90">
        <f t="shared" si="194"/>
        <v>186264.05</v>
      </c>
      <c r="W97" s="90">
        <v>388678.34000000008</v>
      </c>
      <c r="X97" s="161">
        <v>727311.35</v>
      </c>
      <c r="Y97" s="264">
        <v>878492.77000000014</v>
      </c>
      <c r="Z97" s="90">
        <v>1009375.4400000002</v>
      </c>
      <c r="AA97" s="90">
        <v>925382.04000000015</v>
      </c>
      <c r="AB97" s="90">
        <f t="shared" ref="AB97" si="214">AB83+AB90</f>
        <v>531883.65999999992</v>
      </c>
      <c r="AC97" s="90"/>
      <c r="AD97" s="90"/>
      <c r="AE97" s="90"/>
      <c r="AF97" s="90"/>
      <c r="AG97" s="90"/>
      <c r="AH97" s="90"/>
      <c r="AI97" s="90"/>
      <c r="AJ97" s="161"/>
      <c r="AK97" s="83">
        <f t="shared" si="196"/>
        <v>129603.16000000003</v>
      </c>
      <c r="AL97" s="83">
        <f t="shared" si="196"/>
        <v>107308.30999999994</v>
      </c>
      <c r="AM97" s="75">
        <f t="shared" si="197"/>
        <v>-2244.2698630908271</v>
      </c>
      <c r="AN97" s="75">
        <f t="shared" si="197"/>
        <v>11882.735878657171</v>
      </c>
      <c r="AO97" s="75">
        <f t="shared" si="197"/>
        <v>9609.3099999999977</v>
      </c>
      <c r="AP97" s="75">
        <f t="shared" si="197"/>
        <v>4484.7999999999884</v>
      </c>
      <c r="AQ97" s="75">
        <f t="shared" si="197"/>
        <v>-18774.119999999981</v>
      </c>
      <c r="AR97" s="90">
        <f t="shared" si="197"/>
        <v>9017.1900000000605</v>
      </c>
      <c r="AS97" s="90">
        <f t="shared" si="197"/>
        <v>25780.310000000056</v>
      </c>
      <c r="AT97" s="218">
        <f t="shared" si="197"/>
        <v>-18651.050000000047</v>
      </c>
      <c r="AU97" s="277">
        <f t="shared" si="198"/>
        <v>-76691.820000000182</v>
      </c>
      <c r="AV97" s="275">
        <f t="shared" si="199"/>
        <v>-216170.0700000003</v>
      </c>
      <c r="AW97" s="275">
        <f t="shared" si="199"/>
        <v>-268776.80000000016</v>
      </c>
      <c r="AX97" s="309">
        <f t="shared" si="200"/>
        <v>-98746.049999999814</v>
      </c>
      <c r="AY97" s="275">
        <f t="shared" si="201"/>
        <v>0</v>
      </c>
      <c r="AZ97" s="275">
        <f t="shared" si="202"/>
        <v>0</v>
      </c>
      <c r="BA97" s="275">
        <f t="shared" si="203"/>
        <v>0</v>
      </c>
      <c r="BB97" s="275">
        <f t="shared" si="204"/>
        <v>0</v>
      </c>
      <c r="BC97" s="275">
        <f t="shared" si="205"/>
        <v>0</v>
      </c>
      <c r="BD97" s="275">
        <f t="shared" si="206"/>
        <v>0</v>
      </c>
      <c r="BE97" s="275">
        <f t="shared" si="207"/>
        <v>0</v>
      </c>
      <c r="BF97" s="309">
        <f t="shared" si="208"/>
        <v>0</v>
      </c>
    </row>
    <row r="98" spans="1:58" x14ac:dyDescent="0.25">
      <c r="A98" s="4"/>
      <c r="B98" s="36" t="s">
        <v>45</v>
      </c>
      <c r="C98" s="89">
        <f t="shared" ref="C98:Q98" si="215">C84+C91</f>
        <v>450289.86</v>
      </c>
      <c r="D98" s="90">
        <f t="shared" si="215"/>
        <v>321134.82999999996</v>
      </c>
      <c r="E98" s="90">
        <f t="shared" si="215"/>
        <v>285621.38</v>
      </c>
      <c r="F98" s="90">
        <f t="shared" si="215"/>
        <v>224096.72999999998</v>
      </c>
      <c r="G98" s="90">
        <f t="shared" si="215"/>
        <v>223282.06999999998</v>
      </c>
      <c r="H98" s="90">
        <f t="shared" si="215"/>
        <v>222429.18</v>
      </c>
      <c r="I98" s="90">
        <f t="shared" si="215"/>
        <v>212345.93</v>
      </c>
      <c r="J98" s="90">
        <f t="shared" si="215"/>
        <v>271888.67000000004</v>
      </c>
      <c r="K98" s="90">
        <f t="shared" si="215"/>
        <v>386509.95999999996</v>
      </c>
      <c r="L98" s="90">
        <f t="shared" si="215"/>
        <v>505197.61</v>
      </c>
      <c r="M98" s="90">
        <f t="shared" si="215"/>
        <v>492295.78999999992</v>
      </c>
      <c r="N98" s="161">
        <f t="shared" si="215"/>
        <v>507242.91999999993</v>
      </c>
      <c r="O98" s="90">
        <f t="shared" si="215"/>
        <v>431793.34000000008</v>
      </c>
      <c r="P98" s="90">
        <f t="shared" si="215"/>
        <v>350823.39</v>
      </c>
      <c r="Q98" s="90">
        <f t="shared" si="215"/>
        <v>295343.30999999994</v>
      </c>
      <c r="R98" s="90">
        <v>223674.02</v>
      </c>
      <c r="S98" s="90">
        <f>S84+S91</f>
        <v>214940.08999999997</v>
      </c>
      <c r="T98" s="90">
        <v>197462.78</v>
      </c>
      <c r="U98" s="90">
        <f t="shared" si="194"/>
        <v>225549.33</v>
      </c>
      <c r="V98" s="90">
        <f t="shared" si="194"/>
        <v>236095.90000000002</v>
      </c>
      <c r="W98" s="90">
        <v>376335.35000000003</v>
      </c>
      <c r="X98" s="161">
        <v>480177.2099999999</v>
      </c>
      <c r="Y98" s="264">
        <v>497450.12999999995</v>
      </c>
      <c r="Z98" s="90">
        <v>577677.24000000011</v>
      </c>
      <c r="AA98" s="90">
        <v>519139.09000000008</v>
      </c>
      <c r="AB98" s="90">
        <f t="shared" ref="AB98" si="216">AB84+AB91</f>
        <v>364868.22</v>
      </c>
      <c r="AC98" s="90"/>
      <c r="AD98" s="90"/>
      <c r="AE98" s="90"/>
      <c r="AF98" s="90"/>
      <c r="AG98" s="90"/>
      <c r="AH98" s="90"/>
      <c r="AI98" s="90"/>
      <c r="AJ98" s="161"/>
      <c r="AK98" s="83">
        <f t="shared" si="196"/>
        <v>18496.519999999902</v>
      </c>
      <c r="AL98" s="83">
        <f t="shared" si="196"/>
        <v>-29688.560000000056</v>
      </c>
      <c r="AM98" s="75">
        <f t="shared" si="197"/>
        <v>-9721.9299999999348</v>
      </c>
      <c r="AN98" s="75">
        <f t="shared" si="197"/>
        <v>422.70999999999185</v>
      </c>
      <c r="AO98" s="75">
        <f t="shared" si="197"/>
        <v>8341.9800000000105</v>
      </c>
      <c r="AP98" s="75">
        <f t="shared" si="197"/>
        <v>24966.399999999994</v>
      </c>
      <c r="AQ98" s="75">
        <f t="shared" si="197"/>
        <v>-13203.399999999994</v>
      </c>
      <c r="AR98" s="90">
        <f t="shared" si="197"/>
        <v>35792.770000000019</v>
      </c>
      <c r="AS98" s="90">
        <f t="shared" si="197"/>
        <v>10174.609999999928</v>
      </c>
      <c r="AT98" s="218">
        <f t="shared" si="197"/>
        <v>25020.400000000081</v>
      </c>
      <c r="AU98" s="277">
        <f t="shared" si="198"/>
        <v>-5154.3400000000256</v>
      </c>
      <c r="AV98" s="275">
        <f t="shared" si="199"/>
        <v>-70434.320000000182</v>
      </c>
      <c r="AW98" s="275">
        <f t="shared" si="199"/>
        <v>-87345.75</v>
      </c>
      <c r="AX98" s="309">
        <f t="shared" si="200"/>
        <v>-14044.829999999958</v>
      </c>
      <c r="AY98" s="275">
        <f t="shared" si="201"/>
        <v>0</v>
      </c>
      <c r="AZ98" s="275">
        <f t="shared" si="202"/>
        <v>0</v>
      </c>
      <c r="BA98" s="275">
        <f t="shared" si="203"/>
        <v>0</v>
      </c>
      <c r="BB98" s="275">
        <f t="shared" si="204"/>
        <v>0</v>
      </c>
      <c r="BC98" s="275">
        <f t="shared" si="205"/>
        <v>0</v>
      </c>
      <c r="BD98" s="275">
        <f t="shared" si="206"/>
        <v>0</v>
      </c>
      <c r="BE98" s="275">
        <f t="shared" si="207"/>
        <v>0</v>
      </c>
      <c r="BF98" s="309">
        <f t="shared" si="208"/>
        <v>0</v>
      </c>
    </row>
    <row r="99" spans="1:58" ht="15.75" thickBot="1" x14ac:dyDescent="0.3">
      <c r="A99" s="4"/>
      <c r="B99" s="38" t="s">
        <v>46</v>
      </c>
      <c r="C99" s="92">
        <f t="shared" ref="C99:V99" si="217">SUM(C94:C98)</f>
        <v>4952031.7500000009</v>
      </c>
      <c r="D99" s="143">
        <f t="shared" si="217"/>
        <v>3389849.1199999996</v>
      </c>
      <c r="E99" s="143">
        <f t="shared" si="217"/>
        <v>2006628.0701369089</v>
      </c>
      <c r="F99" s="143">
        <f t="shared" si="217"/>
        <v>1176026.3258786572</v>
      </c>
      <c r="G99" s="143">
        <f t="shared" si="217"/>
        <v>935441</v>
      </c>
      <c r="H99" s="143">
        <f t="shared" si="217"/>
        <v>859395.35000000009</v>
      </c>
      <c r="I99" s="143">
        <f t="shared" si="217"/>
        <v>863121.55</v>
      </c>
      <c r="J99" s="143">
        <f t="shared" si="217"/>
        <v>1292087.3999999999</v>
      </c>
      <c r="K99" s="143">
        <f t="shared" si="217"/>
        <v>2496191.67</v>
      </c>
      <c r="L99" s="143">
        <f t="shared" si="217"/>
        <v>4476190.0299999993</v>
      </c>
      <c r="M99" s="143">
        <f t="shared" si="217"/>
        <v>5023296.3100000005</v>
      </c>
      <c r="N99" s="157">
        <f t="shared" si="217"/>
        <v>4967576.3999999994</v>
      </c>
      <c r="O99" s="143">
        <f t="shared" si="217"/>
        <v>4243542.54</v>
      </c>
      <c r="P99" s="143">
        <f t="shared" si="217"/>
        <v>3011858.2899999996</v>
      </c>
      <c r="Q99" s="143">
        <f t="shared" si="217"/>
        <v>2271917.3399999994</v>
      </c>
      <c r="R99" s="143">
        <f t="shared" si="217"/>
        <v>1178351.8146979602</v>
      </c>
      <c r="S99" s="143">
        <f t="shared" si="217"/>
        <v>906086.46000024723</v>
      </c>
      <c r="T99" s="143">
        <f t="shared" si="217"/>
        <v>821740.5400002473</v>
      </c>
      <c r="U99" s="143">
        <f t="shared" si="217"/>
        <v>957636.67000024731</v>
      </c>
      <c r="V99" s="143">
        <f t="shared" si="217"/>
        <v>1174493.2600002475</v>
      </c>
      <c r="W99" s="143">
        <v>2385602.0600002478</v>
      </c>
      <c r="X99" s="157">
        <v>4412615.740000248</v>
      </c>
      <c r="Y99" s="261">
        <v>5513724.5800002478</v>
      </c>
      <c r="Z99" s="143">
        <v>6229723.9200002477</v>
      </c>
      <c r="AA99" s="143">
        <v>5933588.8300002469</v>
      </c>
      <c r="AB99" s="143">
        <f t="shared" ref="AB99" si="218">SUM(AB94:AB98)</f>
        <v>3311534.0200002464</v>
      </c>
      <c r="AC99" s="143"/>
      <c r="AD99" s="143"/>
      <c r="AE99" s="143"/>
      <c r="AF99" s="143"/>
      <c r="AG99" s="143"/>
      <c r="AH99" s="143"/>
      <c r="AI99" s="143"/>
      <c r="AJ99" s="157"/>
      <c r="AK99" s="77">
        <f>SUM(AK94:AK98)</f>
        <v>708489.20999999961</v>
      </c>
      <c r="AL99" s="77">
        <f>SUM(AL94:AL98)</f>
        <v>377990.83000000025</v>
      </c>
      <c r="AM99" s="77">
        <f t="shared" ref="AM99:AP99" si="219">SUM(AM94:AM98)</f>
        <v>-265289.26986309059</v>
      </c>
      <c r="AN99" s="77">
        <f t="shared" si="219"/>
        <v>-2325.4888193030056</v>
      </c>
      <c r="AO99" s="77">
        <f t="shared" si="219"/>
        <v>29354.539999752742</v>
      </c>
      <c r="AP99" s="77">
        <f t="shared" si="219"/>
        <v>37654.809999752673</v>
      </c>
      <c r="AQ99" s="77">
        <f>SUM(AQ94:AQ98)</f>
        <v>-94515.120000247291</v>
      </c>
      <c r="AR99" s="143">
        <f t="shared" ref="AR99:AT99" si="220">SUM(AR94:AR98)</f>
        <v>117594.13999975275</v>
      </c>
      <c r="AS99" s="143">
        <f t="shared" si="220"/>
        <v>110589.60999975225</v>
      </c>
      <c r="AT99" s="233">
        <f t="shared" si="220"/>
        <v>63574.28999975184</v>
      </c>
      <c r="AU99" s="261">
        <f t="shared" ref="AU99:AV99" si="221">SUM(AU94:AU98)</f>
        <v>-490428.2700002474</v>
      </c>
      <c r="AV99" s="233">
        <f t="shared" si="221"/>
        <v>-1262147.5200002478</v>
      </c>
      <c r="AW99" s="233">
        <f t="shared" ref="AW99:BF99" si="222">SUM(AW94:AW98)</f>
        <v>-1690046.2900002468</v>
      </c>
      <c r="AX99" s="76">
        <f t="shared" si="222"/>
        <v>-299675.73000024736</v>
      </c>
      <c r="AY99" s="143">
        <f t="shared" si="222"/>
        <v>0</v>
      </c>
      <c r="AZ99" s="233">
        <f t="shared" si="222"/>
        <v>0</v>
      </c>
      <c r="BA99" s="233">
        <f t="shared" si="222"/>
        <v>0</v>
      </c>
      <c r="BB99" s="233">
        <f t="shared" si="222"/>
        <v>0</v>
      </c>
      <c r="BC99" s="233">
        <f t="shared" si="222"/>
        <v>0</v>
      </c>
      <c r="BD99" s="233">
        <f t="shared" si="222"/>
        <v>0</v>
      </c>
      <c r="BE99" s="233">
        <f t="shared" si="222"/>
        <v>0</v>
      </c>
      <c r="BF99" s="76">
        <f t="shared" si="222"/>
        <v>0</v>
      </c>
    </row>
    <row r="100" spans="1:58" x14ac:dyDescent="0.25">
      <c r="A100" s="4">
        <f>+A93+1</f>
        <v>14</v>
      </c>
      <c r="B100" s="45" t="s">
        <v>40</v>
      </c>
      <c r="C100" s="93"/>
      <c r="D100" s="94"/>
      <c r="E100" s="94"/>
      <c r="F100" s="94"/>
      <c r="G100" s="94"/>
      <c r="H100" s="94"/>
      <c r="I100" s="94"/>
      <c r="J100" s="94"/>
      <c r="K100" s="94"/>
      <c r="L100" s="94"/>
      <c r="M100" s="94"/>
      <c r="N100" s="165"/>
      <c r="O100" s="145"/>
      <c r="P100" s="94"/>
      <c r="Q100" s="94"/>
      <c r="R100" s="94"/>
      <c r="S100" s="94"/>
      <c r="T100" s="94"/>
      <c r="U100" s="94"/>
      <c r="V100" s="217"/>
      <c r="W100" s="217"/>
      <c r="X100" s="165"/>
      <c r="Y100" s="277"/>
      <c r="Z100" s="275"/>
      <c r="AA100" s="275"/>
      <c r="AB100" s="275"/>
      <c r="AC100" s="275"/>
      <c r="AD100" s="275"/>
      <c r="AE100" s="275"/>
      <c r="AF100" s="275"/>
      <c r="AG100" s="275"/>
      <c r="AH100" s="275"/>
      <c r="AI100" s="275"/>
      <c r="AJ100" s="278"/>
      <c r="AK100" s="150"/>
      <c r="AL100" s="96"/>
      <c r="AM100" s="97"/>
      <c r="AN100" s="97"/>
      <c r="AO100" s="97"/>
      <c r="AP100" s="97"/>
      <c r="AQ100" s="97"/>
      <c r="AR100" s="236"/>
      <c r="AS100" s="236"/>
      <c r="AT100" s="236"/>
      <c r="AU100" s="307"/>
      <c r="AV100" s="316"/>
      <c r="AW100" s="316"/>
      <c r="AX100" s="311"/>
      <c r="AY100" s="316"/>
      <c r="AZ100" s="316"/>
      <c r="BA100" s="316"/>
      <c r="BB100" s="316"/>
      <c r="BC100" s="316"/>
      <c r="BD100" s="316"/>
      <c r="BE100" s="316"/>
      <c r="BF100" s="311"/>
    </row>
    <row r="101" spans="1:58" x14ac:dyDescent="0.25">
      <c r="A101" s="4"/>
      <c r="B101" s="36" t="s">
        <v>41</v>
      </c>
      <c r="C101" s="80">
        <v>2208633.4899999998</v>
      </c>
      <c r="D101" s="81">
        <v>1950409.6399999899</v>
      </c>
      <c r="E101" s="81">
        <v>1417079.5999999999</v>
      </c>
      <c r="F101" s="83">
        <v>948509.35999999614</v>
      </c>
      <c r="G101" s="81">
        <v>687207.72999999789</v>
      </c>
      <c r="H101" s="81">
        <v>495651.58999999898</v>
      </c>
      <c r="I101" s="81">
        <v>441989.41999999993</v>
      </c>
      <c r="J101" s="81">
        <v>482016.15999999165</v>
      </c>
      <c r="K101" s="81">
        <v>542127.13000000105</v>
      </c>
      <c r="L101" s="81">
        <v>1128273.58</v>
      </c>
      <c r="M101" s="81">
        <v>1699990.9299999997</v>
      </c>
      <c r="N101" s="166">
        <v>1836377.3600000094</v>
      </c>
      <c r="O101" s="83">
        <v>1808762.19</v>
      </c>
      <c r="P101" s="181">
        <v>1614049.7399999998</v>
      </c>
      <c r="Q101" s="81">
        <v>1254830.94</v>
      </c>
      <c r="R101" s="81">
        <v>1060160.5900000033</v>
      </c>
      <c r="S101" s="81">
        <v>703989.27000000142</v>
      </c>
      <c r="T101" s="81">
        <v>510222.58000000392</v>
      </c>
      <c r="U101" s="81">
        <v>488938.21000000031</v>
      </c>
      <c r="V101" s="218">
        <v>510349.49</v>
      </c>
      <c r="W101" s="218">
        <v>626423.91000000015</v>
      </c>
      <c r="X101" s="166">
        <v>1066397.2499999981</v>
      </c>
      <c r="Y101" s="264">
        <v>1752867.32</v>
      </c>
      <c r="Z101" s="90">
        <v>1951499.0000000002</v>
      </c>
      <c r="AA101" s="90">
        <v>2538306.5600000098</v>
      </c>
      <c r="AB101" s="90">
        <v>2135383.4499999997</v>
      </c>
      <c r="AC101" s="90"/>
      <c r="AD101" s="90"/>
      <c r="AE101" s="90"/>
      <c r="AF101" s="90"/>
      <c r="AG101" s="90"/>
      <c r="AH101" s="90"/>
      <c r="AI101" s="90"/>
      <c r="AJ101" s="161"/>
      <c r="AK101" s="83">
        <f t="shared" ref="AK101:AL105" si="223">C101-O101</f>
        <v>399871.29999999981</v>
      </c>
      <c r="AL101" s="83">
        <f t="shared" si="223"/>
        <v>336359.89999999013</v>
      </c>
      <c r="AM101" s="75">
        <f t="shared" ref="AM101:AT105" si="224">IF(Q101=0,0,E101-Q101)</f>
        <v>162248.65999999992</v>
      </c>
      <c r="AN101" s="75">
        <f t="shared" si="224"/>
        <v>-111651.2300000072</v>
      </c>
      <c r="AO101" s="75">
        <f t="shared" si="224"/>
        <v>-16781.54000000353</v>
      </c>
      <c r="AP101" s="75">
        <f t="shared" si="224"/>
        <v>-14570.990000004938</v>
      </c>
      <c r="AQ101" s="75">
        <f t="shared" si="224"/>
        <v>-46948.790000000386</v>
      </c>
      <c r="AR101" s="99">
        <f t="shared" si="224"/>
        <v>-28333.33000000834</v>
      </c>
      <c r="AS101" s="99">
        <f t="shared" si="224"/>
        <v>-84296.779999999097</v>
      </c>
      <c r="AT101" s="99">
        <f t="shared" si="224"/>
        <v>61876.330000001937</v>
      </c>
      <c r="AU101" s="277">
        <f t="shared" ref="AU101:AU105" si="225">IF(Y101=0,0,M101-Y101)</f>
        <v>-52876.390000000363</v>
      </c>
      <c r="AV101" s="275">
        <f t="shared" ref="AV101:AW105" si="226">IF(Z101=0,0,N101-Z101)</f>
        <v>-115121.63999999082</v>
      </c>
      <c r="AW101" s="275">
        <f t="shared" si="226"/>
        <v>-729544.37000000989</v>
      </c>
      <c r="AX101" s="309">
        <f t="shared" ref="AX101:AX105" si="227">IF(AB101=0,0,P101-AB101)</f>
        <v>-521333.70999999996</v>
      </c>
      <c r="AY101" s="275">
        <f t="shared" ref="AY101:AY105" si="228">IF(AC101=0,0,Q101-AC101)</f>
        <v>0</v>
      </c>
      <c r="AZ101" s="275">
        <f t="shared" ref="AZ101:AZ105" si="229">IF(AD101=0,0,R101-AD101)</f>
        <v>0</v>
      </c>
      <c r="BA101" s="275">
        <f t="shared" ref="BA101:BA105" si="230">IF(AE101=0,0,S101-AE101)</f>
        <v>0</v>
      </c>
      <c r="BB101" s="275">
        <f t="shared" ref="BB101:BB105" si="231">IF(AF101=0,0,T101-AF101)</f>
        <v>0</v>
      </c>
      <c r="BC101" s="275">
        <f t="shared" ref="BC101:BC105" si="232">IF(AG101=0,0,U101-AG101)</f>
        <v>0</v>
      </c>
      <c r="BD101" s="275">
        <f t="shared" ref="BD101:BD105" si="233">IF(AH101=0,0,V101-AH101)</f>
        <v>0</v>
      </c>
      <c r="BE101" s="275">
        <f t="shared" ref="BE101:BE105" si="234">IF(AI101=0,0,W101-AI101)</f>
        <v>0</v>
      </c>
      <c r="BF101" s="309">
        <f t="shared" ref="BF101:BF105" si="235">IF(AJ101=0,0,X101-AJ101)</f>
        <v>0</v>
      </c>
    </row>
    <row r="102" spans="1:58" x14ac:dyDescent="0.25">
      <c r="A102" s="4"/>
      <c r="B102" s="36" t="s">
        <v>42</v>
      </c>
      <c r="C102" s="80">
        <v>340212.84</v>
      </c>
      <c r="D102" s="81">
        <v>262186.71000000002</v>
      </c>
      <c r="E102" s="81">
        <v>360041.28</v>
      </c>
      <c r="F102" s="83">
        <v>185962.85</v>
      </c>
      <c r="G102" s="81">
        <v>116176.17</v>
      </c>
      <c r="H102" s="81">
        <v>106740.92</v>
      </c>
      <c r="I102" s="81">
        <v>328109.14</v>
      </c>
      <c r="J102" s="81">
        <v>125986.21</v>
      </c>
      <c r="K102" s="81">
        <v>85350.05</v>
      </c>
      <c r="L102" s="81">
        <v>120032.69</v>
      </c>
      <c r="M102" s="81">
        <v>168006.91</v>
      </c>
      <c r="N102" s="166">
        <v>196364.95</v>
      </c>
      <c r="O102" s="83">
        <v>191417.82</v>
      </c>
      <c r="P102" s="181">
        <v>197223.2</v>
      </c>
      <c r="Q102" s="81">
        <v>174628.36000000002</v>
      </c>
      <c r="R102" s="81">
        <v>435638.92000000097</v>
      </c>
      <c r="S102" s="81">
        <v>562971.04</v>
      </c>
      <c r="T102" s="81">
        <v>67022.010000000097</v>
      </c>
      <c r="U102" s="81">
        <v>110723.55</v>
      </c>
      <c r="V102" s="218">
        <v>78489.19</v>
      </c>
      <c r="W102" s="218">
        <v>81305.16</v>
      </c>
      <c r="X102" s="166">
        <v>108898.03999999989</v>
      </c>
      <c r="Y102" s="264">
        <v>278573.2</v>
      </c>
      <c r="Z102" s="90">
        <v>232070.41999999998</v>
      </c>
      <c r="AA102" s="90">
        <v>352094.76</v>
      </c>
      <c r="AB102" s="90">
        <v>320750.77999999997</v>
      </c>
      <c r="AC102" s="90"/>
      <c r="AD102" s="90"/>
      <c r="AE102" s="90"/>
      <c r="AF102" s="90"/>
      <c r="AG102" s="90"/>
      <c r="AH102" s="90"/>
      <c r="AI102" s="90"/>
      <c r="AJ102" s="161"/>
      <c r="AK102" s="83">
        <f t="shared" si="223"/>
        <v>148795.02000000002</v>
      </c>
      <c r="AL102" s="83">
        <f t="shared" si="223"/>
        <v>64963.510000000009</v>
      </c>
      <c r="AM102" s="75">
        <f t="shared" si="224"/>
        <v>185412.92</v>
      </c>
      <c r="AN102" s="75">
        <f t="shared" si="224"/>
        <v>-249676.07000000097</v>
      </c>
      <c r="AO102" s="75">
        <f t="shared" si="224"/>
        <v>-446794.87000000005</v>
      </c>
      <c r="AP102" s="75">
        <f t="shared" si="224"/>
        <v>39718.909999999902</v>
      </c>
      <c r="AQ102" s="75">
        <f t="shared" si="224"/>
        <v>217385.59000000003</v>
      </c>
      <c r="AR102" s="99">
        <f t="shared" si="224"/>
        <v>47497.020000000004</v>
      </c>
      <c r="AS102" s="99">
        <f t="shared" si="224"/>
        <v>4044.8899999999994</v>
      </c>
      <c r="AT102" s="99">
        <f t="shared" si="224"/>
        <v>11134.650000000111</v>
      </c>
      <c r="AU102" s="277">
        <f t="shared" si="225"/>
        <v>-110566.29000000001</v>
      </c>
      <c r="AV102" s="275">
        <f t="shared" si="226"/>
        <v>-35705.469999999972</v>
      </c>
      <c r="AW102" s="275">
        <f t="shared" si="226"/>
        <v>-160676.94</v>
      </c>
      <c r="AX102" s="309">
        <f t="shared" si="227"/>
        <v>-123527.57999999996</v>
      </c>
      <c r="AY102" s="275">
        <f t="shared" si="228"/>
        <v>0</v>
      </c>
      <c r="AZ102" s="275">
        <f t="shared" si="229"/>
        <v>0</v>
      </c>
      <c r="BA102" s="275">
        <f t="shared" si="230"/>
        <v>0</v>
      </c>
      <c r="BB102" s="275">
        <f t="shared" si="231"/>
        <v>0</v>
      </c>
      <c r="BC102" s="275">
        <f t="shared" si="232"/>
        <v>0</v>
      </c>
      <c r="BD102" s="275">
        <f t="shared" si="233"/>
        <v>0</v>
      </c>
      <c r="BE102" s="275">
        <f t="shared" si="234"/>
        <v>0</v>
      </c>
      <c r="BF102" s="309">
        <f t="shared" si="235"/>
        <v>0</v>
      </c>
    </row>
    <row r="103" spans="1:58" x14ac:dyDescent="0.25">
      <c r="A103" s="4"/>
      <c r="B103" s="36" t="s">
        <v>43</v>
      </c>
      <c r="C103" s="80">
        <v>779188.46000000206</v>
      </c>
      <c r="D103" s="81">
        <v>666660.52000000107</v>
      </c>
      <c r="E103" s="81">
        <v>440208.13</v>
      </c>
      <c r="F103" s="83">
        <v>256384.34999999998</v>
      </c>
      <c r="G103" s="81">
        <v>147236.96</v>
      </c>
      <c r="H103" s="81">
        <v>118069.23</v>
      </c>
      <c r="I103" s="81">
        <v>100860.7</v>
      </c>
      <c r="J103" s="81">
        <v>118874.28</v>
      </c>
      <c r="K103" s="81">
        <v>144004.92999999991</v>
      </c>
      <c r="L103" s="81">
        <v>376804.11</v>
      </c>
      <c r="M103" s="81">
        <v>617644.35</v>
      </c>
      <c r="N103" s="166">
        <v>655567.74</v>
      </c>
      <c r="O103" s="83">
        <v>649009.06000000006</v>
      </c>
      <c r="P103" s="181">
        <v>529971.13</v>
      </c>
      <c r="Q103" s="81">
        <v>387274.77</v>
      </c>
      <c r="R103" s="81">
        <v>278106.65999999997</v>
      </c>
      <c r="S103" s="81">
        <v>133153.35000000009</v>
      </c>
      <c r="T103" s="81">
        <v>99263.9</v>
      </c>
      <c r="U103" s="81">
        <v>86718.86</v>
      </c>
      <c r="V103" s="218">
        <v>123586.7</v>
      </c>
      <c r="W103" s="218">
        <v>136501.13</v>
      </c>
      <c r="X103" s="166">
        <v>293198.08999999997</v>
      </c>
      <c r="Y103" s="264">
        <v>595306.94999999995</v>
      </c>
      <c r="Z103" s="90">
        <v>722669.84</v>
      </c>
      <c r="AA103" s="90">
        <v>862298.92999999993</v>
      </c>
      <c r="AB103" s="90">
        <v>791191.64</v>
      </c>
      <c r="AC103" s="90"/>
      <c r="AD103" s="90"/>
      <c r="AE103" s="90"/>
      <c r="AF103" s="90"/>
      <c r="AG103" s="90"/>
      <c r="AH103" s="90"/>
      <c r="AI103" s="90"/>
      <c r="AJ103" s="161"/>
      <c r="AK103" s="83">
        <f t="shared" si="223"/>
        <v>130179.400000002</v>
      </c>
      <c r="AL103" s="83">
        <f t="shared" si="223"/>
        <v>136689.39000000106</v>
      </c>
      <c r="AM103" s="75">
        <f t="shared" si="224"/>
        <v>52933.359999999986</v>
      </c>
      <c r="AN103" s="75">
        <f t="shared" si="224"/>
        <v>-21722.309999999998</v>
      </c>
      <c r="AO103" s="75">
        <f t="shared" si="224"/>
        <v>14083.609999999899</v>
      </c>
      <c r="AP103" s="75">
        <f t="shared" si="224"/>
        <v>18805.330000000002</v>
      </c>
      <c r="AQ103" s="75">
        <f t="shared" si="224"/>
        <v>14141.839999999997</v>
      </c>
      <c r="AR103" s="99">
        <f t="shared" si="224"/>
        <v>-4712.4199999999983</v>
      </c>
      <c r="AS103" s="99">
        <f t="shared" si="224"/>
        <v>7503.799999999901</v>
      </c>
      <c r="AT103" s="99">
        <f t="shared" si="224"/>
        <v>83606.020000000019</v>
      </c>
      <c r="AU103" s="277">
        <f t="shared" si="225"/>
        <v>22337.400000000023</v>
      </c>
      <c r="AV103" s="275">
        <f t="shared" si="226"/>
        <v>-67102.099999999977</v>
      </c>
      <c r="AW103" s="275">
        <f t="shared" si="226"/>
        <v>-213289.86999999988</v>
      </c>
      <c r="AX103" s="309">
        <f t="shared" si="227"/>
        <v>-261220.51</v>
      </c>
      <c r="AY103" s="275">
        <f t="shared" si="228"/>
        <v>0</v>
      </c>
      <c r="AZ103" s="275">
        <f t="shared" si="229"/>
        <v>0</v>
      </c>
      <c r="BA103" s="275">
        <f t="shared" si="230"/>
        <v>0</v>
      </c>
      <c r="BB103" s="275">
        <f t="shared" si="231"/>
        <v>0</v>
      </c>
      <c r="BC103" s="275">
        <f t="shared" si="232"/>
        <v>0</v>
      </c>
      <c r="BD103" s="275">
        <f t="shared" si="233"/>
        <v>0</v>
      </c>
      <c r="BE103" s="275">
        <f t="shared" si="234"/>
        <v>0</v>
      </c>
      <c r="BF103" s="309">
        <f t="shared" si="235"/>
        <v>0</v>
      </c>
    </row>
    <row r="104" spans="1:58" x14ac:dyDescent="0.25">
      <c r="A104" s="4"/>
      <c r="B104" s="36" t="s">
        <v>44</v>
      </c>
      <c r="C104" s="80">
        <v>814414.3899999999</v>
      </c>
      <c r="D104" s="81">
        <v>910055.79</v>
      </c>
      <c r="E104" s="81">
        <v>545185.18999999994</v>
      </c>
      <c r="F104" s="83">
        <v>334327.38</v>
      </c>
      <c r="G104" s="81">
        <v>165804.99</v>
      </c>
      <c r="H104" s="81">
        <v>137830.38</v>
      </c>
      <c r="I104" s="81">
        <v>132231.69999999998</v>
      </c>
      <c r="J104" s="81">
        <v>135429.51</v>
      </c>
      <c r="K104" s="81">
        <v>194563.88</v>
      </c>
      <c r="L104" s="81">
        <v>474386.69999999995</v>
      </c>
      <c r="M104" s="81">
        <v>735980.8</v>
      </c>
      <c r="N104" s="166">
        <v>732645.42</v>
      </c>
      <c r="O104" s="83">
        <v>776426.72</v>
      </c>
      <c r="P104" s="181">
        <v>646023.97</v>
      </c>
      <c r="Q104" s="81">
        <v>506471.48</v>
      </c>
      <c r="R104" s="81">
        <v>334097.57</v>
      </c>
      <c r="S104" s="81">
        <v>209202.49000000011</v>
      </c>
      <c r="T104" s="81">
        <v>121853.40000000001</v>
      </c>
      <c r="U104" s="81">
        <v>135389.41</v>
      </c>
      <c r="V104" s="218">
        <v>154394.56</v>
      </c>
      <c r="W104" s="218">
        <v>208633.69</v>
      </c>
      <c r="X104" s="166">
        <v>389009.94999999995</v>
      </c>
      <c r="Y104" s="264">
        <v>744042.13</v>
      </c>
      <c r="Z104" s="90">
        <v>848423.89</v>
      </c>
      <c r="AA104" s="90">
        <v>1044165.94</v>
      </c>
      <c r="AB104" s="90">
        <v>889039.6</v>
      </c>
      <c r="AC104" s="90"/>
      <c r="AD104" s="90"/>
      <c r="AE104" s="90"/>
      <c r="AF104" s="90"/>
      <c r="AG104" s="90"/>
      <c r="AH104" s="90"/>
      <c r="AI104" s="90"/>
      <c r="AJ104" s="161"/>
      <c r="AK104" s="83">
        <f t="shared" si="223"/>
        <v>37987.669999999925</v>
      </c>
      <c r="AL104" s="83">
        <f t="shared" si="223"/>
        <v>264031.82000000007</v>
      </c>
      <c r="AM104" s="75">
        <f t="shared" si="224"/>
        <v>38713.709999999963</v>
      </c>
      <c r="AN104" s="75">
        <f t="shared" si="224"/>
        <v>229.80999999999767</v>
      </c>
      <c r="AO104" s="75">
        <f t="shared" si="224"/>
        <v>-43397.500000000116</v>
      </c>
      <c r="AP104" s="75">
        <f t="shared" si="224"/>
        <v>15976.979999999996</v>
      </c>
      <c r="AQ104" s="75">
        <f t="shared" si="224"/>
        <v>-3157.710000000021</v>
      </c>
      <c r="AR104" s="99">
        <f t="shared" si="224"/>
        <v>-18965.049999999988</v>
      </c>
      <c r="AS104" s="99">
        <f t="shared" si="224"/>
        <v>-14069.809999999998</v>
      </c>
      <c r="AT104" s="99">
        <f t="shared" si="224"/>
        <v>85376.75</v>
      </c>
      <c r="AU104" s="277">
        <f t="shared" si="225"/>
        <v>-8061.3299999999581</v>
      </c>
      <c r="AV104" s="275">
        <f t="shared" si="226"/>
        <v>-115778.46999999997</v>
      </c>
      <c r="AW104" s="275">
        <f t="shared" si="226"/>
        <v>-267739.21999999997</v>
      </c>
      <c r="AX104" s="309">
        <f t="shared" si="227"/>
        <v>-243015.63</v>
      </c>
      <c r="AY104" s="275">
        <f t="shared" si="228"/>
        <v>0</v>
      </c>
      <c r="AZ104" s="275">
        <f t="shared" si="229"/>
        <v>0</v>
      </c>
      <c r="BA104" s="275">
        <f t="shared" si="230"/>
        <v>0</v>
      </c>
      <c r="BB104" s="275">
        <f t="shared" si="231"/>
        <v>0</v>
      </c>
      <c r="BC104" s="275">
        <f t="shared" si="232"/>
        <v>0</v>
      </c>
      <c r="BD104" s="275">
        <f t="shared" si="233"/>
        <v>0</v>
      </c>
      <c r="BE104" s="275">
        <f t="shared" si="234"/>
        <v>0</v>
      </c>
      <c r="BF104" s="309">
        <f t="shared" si="235"/>
        <v>0</v>
      </c>
    </row>
    <row r="105" spans="1:58" x14ac:dyDescent="0.25">
      <c r="A105" s="4"/>
      <c r="B105" s="36" t="s">
        <v>45</v>
      </c>
      <c r="C105" s="80">
        <v>526818.29</v>
      </c>
      <c r="D105" s="81">
        <v>446848.42000000004</v>
      </c>
      <c r="E105" s="81">
        <v>448115.89</v>
      </c>
      <c r="F105" s="83">
        <v>227188.78</v>
      </c>
      <c r="G105" s="81">
        <v>255255.28000000003</v>
      </c>
      <c r="H105" s="81">
        <v>329575.05000000005</v>
      </c>
      <c r="I105" s="81">
        <v>228707.08000000002</v>
      </c>
      <c r="J105" s="81">
        <v>208717.08000000002</v>
      </c>
      <c r="K105" s="81">
        <v>305652.24</v>
      </c>
      <c r="L105" s="81">
        <v>361963.02999999997</v>
      </c>
      <c r="M105" s="81">
        <v>484760.11</v>
      </c>
      <c r="N105" s="166">
        <v>390760.94</v>
      </c>
      <c r="O105" s="83">
        <v>374143.83999999997</v>
      </c>
      <c r="P105" s="181">
        <v>656403.72</v>
      </c>
      <c r="Q105" s="81">
        <v>414922.54</v>
      </c>
      <c r="R105" s="81">
        <v>304071.32</v>
      </c>
      <c r="S105" s="81">
        <v>252809.33</v>
      </c>
      <c r="T105" s="81">
        <v>224505.84000000003</v>
      </c>
      <c r="U105" s="81">
        <v>217963.93</v>
      </c>
      <c r="V105" s="218">
        <v>233252.11</v>
      </c>
      <c r="W105" s="218">
        <v>195320.51</v>
      </c>
      <c r="X105" s="166">
        <v>397064.32000000007</v>
      </c>
      <c r="Y105" s="264">
        <v>413749.87</v>
      </c>
      <c r="Z105" s="90">
        <v>493327.14999999997</v>
      </c>
      <c r="AA105" s="90">
        <v>568101.55000000005</v>
      </c>
      <c r="AB105" s="90">
        <v>508743.68999999994</v>
      </c>
      <c r="AC105" s="90"/>
      <c r="AD105" s="90"/>
      <c r="AE105" s="90"/>
      <c r="AF105" s="90"/>
      <c r="AG105" s="90"/>
      <c r="AH105" s="90"/>
      <c r="AI105" s="90"/>
      <c r="AJ105" s="161"/>
      <c r="AK105" s="83">
        <f t="shared" si="223"/>
        <v>152674.45000000007</v>
      </c>
      <c r="AL105" s="83">
        <f t="shared" si="223"/>
        <v>-209555.29999999993</v>
      </c>
      <c r="AM105" s="75">
        <f t="shared" si="224"/>
        <v>33193.350000000035</v>
      </c>
      <c r="AN105" s="75">
        <f t="shared" si="224"/>
        <v>-76882.540000000008</v>
      </c>
      <c r="AO105" s="75">
        <f t="shared" si="224"/>
        <v>2445.9500000000407</v>
      </c>
      <c r="AP105" s="75">
        <f t="shared" si="224"/>
        <v>105069.21000000002</v>
      </c>
      <c r="AQ105" s="75">
        <f t="shared" si="224"/>
        <v>10743.150000000023</v>
      </c>
      <c r="AR105" s="99">
        <f t="shared" si="224"/>
        <v>-24535.02999999997</v>
      </c>
      <c r="AS105" s="99">
        <f t="shared" si="224"/>
        <v>110331.72999999998</v>
      </c>
      <c r="AT105" s="99">
        <f t="shared" si="224"/>
        <v>-35101.290000000095</v>
      </c>
      <c r="AU105" s="277">
        <f t="shared" si="225"/>
        <v>71010.239999999991</v>
      </c>
      <c r="AV105" s="275">
        <f t="shared" si="226"/>
        <v>-102566.20999999996</v>
      </c>
      <c r="AW105" s="275">
        <f t="shared" si="226"/>
        <v>-193957.71000000008</v>
      </c>
      <c r="AX105" s="309">
        <f t="shared" si="227"/>
        <v>147660.03000000003</v>
      </c>
      <c r="AY105" s="275">
        <f t="shared" si="228"/>
        <v>0</v>
      </c>
      <c r="AZ105" s="275">
        <f t="shared" si="229"/>
        <v>0</v>
      </c>
      <c r="BA105" s="275">
        <f t="shared" si="230"/>
        <v>0</v>
      </c>
      <c r="BB105" s="275">
        <f t="shared" si="231"/>
        <v>0</v>
      </c>
      <c r="BC105" s="275">
        <f t="shared" si="232"/>
        <v>0</v>
      </c>
      <c r="BD105" s="275">
        <f t="shared" si="233"/>
        <v>0</v>
      </c>
      <c r="BE105" s="275">
        <f t="shared" si="234"/>
        <v>0</v>
      </c>
      <c r="BF105" s="309">
        <f t="shared" si="235"/>
        <v>0</v>
      </c>
    </row>
    <row r="106" spans="1:58" x14ac:dyDescent="0.25">
      <c r="A106" s="4"/>
      <c r="B106" s="36" t="s">
        <v>46</v>
      </c>
      <c r="C106" s="98">
        <f t="shared" ref="C106:AP106" si="236">SUM(C101:C105)</f>
        <v>4669267.4700000016</v>
      </c>
      <c r="D106" s="75">
        <f t="shared" si="236"/>
        <v>4236161.0799999908</v>
      </c>
      <c r="E106" s="99">
        <f t="shared" si="236"/>
        <v>3210630.09</v>
      </c>
      <c r="F106" s="99">
        <f t="shared" si="236"/>
        <v>1952372.7199999962</v>
      </c>
      <c r="G106" s="75">
        <f t="shared" si="236"/>
        <v>1371681.1299999978</v>
      </c>
      <c r="H106" s="99">
        <f t="shared" si="236"/>
        <v>1187867.169999999</v>
      </c>
      <c r="I106" s="99">
        <f t="shared" si="236"/>
        <v>1231898.0399999998</v>
      </c>
      <c r="J106" s="99">
        <f t="shared" si="236"/>
        <v>1071023.2399999916</v>
      </c>
      <c r="K106" s="99">
        <f t="shared" si="236"/>
        <v>1271698.2300000009</v>
      </c>
      <c r="L106" s="75">
        <f t="shared" si="236"/>
        <v>2461460.11</v>
      </c>
      <c r="M106" s="75">
        <f t="shared" si="236"/>
        <v>3706383.0999999992</v>
      </c>
      <c r="N106" s="161">
        <f t="shared" si="236"/>
        <v>3811716.410000009</v>
      </c>
      <c r="O106" s="99">
        <f t="shared" si="236"/>
        <v>3799759.63</v>
      </c>
      <c r="P106" s="90">
        <f t="shared" si="236"/>
        <v>3643671.76</v>
      </c>
      <c r="Q106" s="99">
        <f t="shared" si="236"/>
        <v>2738128.09</v>
      </c>
      <c r="R106" s="90">
        <f t="shared" si="236"/>
        <v>2412075.0600000042</v>
      </c>
      <c r="S106" s="99">
        <f t="shared" si="236"/>
        <v>1862125.4800000018</v>
      </c>
      <c r="T106" s="75">
        <f t="shared" si="236"/>
        <v>1022867.7300000042</v>
      </c>
      <c r="U106" s="75">
        <f t="shared" si="236"/>
        <v>1039733.9600000004</v>
      </c>
      <c r="V106" s="90">
        <f t="shared" si="236"/>
        <v>1100072.0499999998</v>
      </c>
      <c r="W106" s="90">
        <f t="shared" si="236"/>
        <v>1248184.4000000001</v>
      </c>
      <c r="X106" s="161">
        <f t="shared" si="236"/>
        <v>2254567.649999998</v>
      </c>
      <c r="Y106" s="264">
        <f t="shared" si="236"/>
        <v>3784539.4699999997</v>
      </c>
      <c r="Z106" s="275">
        <f t="shared" si="236"/>
        <v>4247990.3000000007</v>
      </c>
      <c r="AA106" s="275">
        <f t="shared" si="236"/>
        <v>5364967.7400000086</v>
      </c>
      <c r="AB106" s="275">
        <f t="shared" si="236"/>
        <v>4645109.16</v>
      </c>
      <c r="AC106" s="275">
        <f t="shared" si="236"/>
        <v>0</v>
      </c>
      <c r="AD106" s="275">
        <f t="shared" si="236"/>
        <v>0</v>
      </c>
      <c r="AE106" s="275">
        <f t="shared" si="236"/>
        <v>0</v>
      </c>
      <c r="AF106" s="275">
        <f t="shared" si="236"/>
        <v>0</v>
      </c>
      <c r="AG106" s="275">
        <f t="shared" si="236"/>
        <v>0</v>
      </c>
      <c r="AH106" s="275">
        <f t="shared" si="236"/>
        <v>0</v>
      </c>
      <c r="AI106" s="275">
        <f t="shared" si="236"/>
        <v>0</v>
      </c>
      <c r="AJ106" s="278">
        <f t="shared" si="236"/>
        <v>0</v>
      </c>
      <c r="AK106" s="99">
        <f t="shared" si="236"/>
        <v>869507.84000000183</v>
      </c>
      <c r="AL106" s="75">
        <f t="shared" si="236"/>
        <v>592489.31999999133</v>
      </c>
      <c r="AM106" s="74">
        <f t="shared" si="236"/>
        <v>472501.99999999994</v>
      </c>
      <c r="AN106" s="74">
        <f t="shared" si="236"/>
        <v>-459702.34000000823</v>
      </c>
      <c r="AO106" s="74">
        <f t="shared" si="236"/>
        <v>-490444.3500000037</v>
      </c>
      <c r="AP106" s="99">
        <f t="shared" si="236"/>
        <v>164999.439999995</v>
      </c>
      <c r="AQ106" s="99">
        <f t="shared" ref="AQ106:AT106" si="237">SUM(AQ101:AQ105)</f>
        <v>192164.07999999964</v>
      </c>
      <c r="AR106" s="99">
        <f t="shared" si="237"/>
        <v>-29048.810000008292</v>
      </c>
      <c r="AS106" s="99">
        <f t="shared" si="237"/>
        <v>23513.830000000788</v>
      </c>
      <c r="AT106" s="99">
        <f t="shared" si="237"/>
        <v>206892.46000000197</v>
      </c>
      <c r="AU106" s="277">
        <f t="shared" ref="AU106:AV106" si="238">SUM(AU101:AU105)</f>
        <v>-78156.370000000315</v>
      </c>
      <c r="AV106" s="275">
        <f t="shared" si="238"/>
        <v>-436273.8899999907</v>
      </c>
      <c r="AW106" s="275">
        <f t="shared" ref="AW106:BF106" si="239">SUM(AW101:AW105)</f>
        <v>-1565208.1100000096</v>
      </c>
      <c r="AX106" s="309">
        <f t="shared" si="239"/>
        <v>-1001437.3999999999</v>
      </c>
      <c r="AY106" s="275">
        <f t="shared" si="239"/>
        <v>0</v>
      </c>
      <c r="AZ106" s="275">
        <f t="shared" si="239"/>
        <v>0</v>
      </c>
      <c r="BA106" s="275">
        <f t="shared" si="239"/>
        <v>0</v>
      </c>
      <c r="BB106" s="275">
        <f t="shared" si="239"/>
        <v>0</v>
      </c>
      <c r="BC106" s="275">
        <f t="shared" si="239"/>
        <v>0</v>
      </c>
      <c r="BD106" s="275">
        <f t="shared" si="239"/>
        <v>0</v>
      </c>
      <c r="BE106" s="275">
        <f t="shared" si="239"/>
        <v>0</v>
      </c>
      <c r="BF106" s="309">
        <f t="shared" si="239"/>
        <v>0</v>
      </c>
    </row>
    <row r="107" spans="1:58" x14ac:dyDescent="0.25">
      <c r="A107" s="4">
        <f>+A100+1</f>
        <v>15</v>
      </c>
      <c r="B107" s="44" t="s">
        <v>36</v>
      </c>
      <c r="C107" s="101"/>
      <c r="D107" s="102"/>
      <c r="E107" s="102"/>
      <c r="F107" s="103"/>
      <c r="G107" s="102"/>
      <c r="H107" s="102"/>
      <c r="I107" s="102"/>
      <c r="J107" s="102"/>
      <c r="K107" s="102"/>
      <c r="L107" s="102"/>
      <c r="M107" s="102"/>
      <c r="N107" s="167"/>
      <c r="O107" s="103"/>
      <c r="P107" s="102"/>
      <c r="Q107" s="102"/>
      <c r="R107" s="102"/>
      <c r="S107" s="102"/>
      <c r="T107" s="102"/>
      <c r="U107" s="102"/>
      <c r="V107" s="219"/>
      <c r="W107" s="219"/>
      <c r="X107" s="167"/>
      <c r="Y107" s="268"/>
      <c r="Z107" s="248"/>
      <c r="AA107" s="248"/>
      <c r="AB107" s="248"/>
      <c r="AC107" s="248"/>
      <c r="AD107" s="248"/>
      <c r="AE107" s="248"/>
      <c r="AF107" s="248"/>
      <c r="AG107" s="248"/>
      <c r="AH107" s="248"/>
      <c r="AI107" s="248"/>
      <c r="AJ107" s="269"/>
      <c r="AK107" s="103"/>
      <c r="AL107" s="105"/>
      <c r="AM107" s="106"/>
      <c r="AN107" s="106"/>
      <c r="AO107" s="106"/>
      <c r="AP107" s="106"/>
      <c r="AQ107" s="106"/>
      <c r="AR107" s="237"/>
      <c r="AS107" s="237"/>
      <c r="AT107" s="237"/>
      <c r="AU107" s="294"/>
      <c r="AV107" s="317"/>
      <c r="AW107" s="317"/>
      <c r="AX107" s="312"/>
      <c r="AY107" s="317"/>
      <c r="AZ107" s="317"/>
      <c r="BA107" s="317"/>
      <c r="BB107" s="317"/>
      <c r="BC107" s="317"/>
      <c r="BD107" s="317"/>
      <c r="BE107" s="317"/>
      <c r="BF107" s="312"/>
    </row>
    <row r="108" spans="1:58" x14ac:dyDescent="0.25">
      <c r="A108" s="4"/>
      <c r="B108" s="36" t="s">
        <v>41</v>
      </c>
      <c r="C108" s="107">
        <v>11866</v>
      </c>
      <c r="D108" s="108">
        <v>11607</v>
      </c>
      <c r="E108" s="108">
        <v>11202</v>
      </c>
      <c r="F108" s="109">
        <v>10919</v>
      </c>
      <c r="G108" s="108">
        <v>10984</v>
      </c>
      <c r="H108" s="108">
        <v>10735</v>
      </c>
      <c r="I108" s="108">
        <v>10923</v>
      </c>
      <c r="J108" s="108">
        <v>11400</v>
      </c>
      <c r="K108" s="108">
        <v>10129</v>
      </c>
      <c r="L108" s="108">
        <v>11482</v>
      </c>
      <c r="M108" s="108">
        <v>11651</v>
      </c>
      <c r="N108" s="168">
        <v>11295</v>
      </c>
      <c r="O108" s="109">
        <v>11218</v>
      </c>
      <c r="P108" s="182">
        <v>11316</v>
      </c>
      <c r="Q108" s="108">
        <v>10536</v>
      </c>
      <c r="R108" s="108">
        <v>11103</v>
      </c>
      <c r="S108" s="108">
        <v>10788</v>
      </c>
      <c r="T108" s="108">
        <v>10099</v>
      </c>
      <c r="U108" s="108">
        <v>10508</v>
      </c>
      <c r="V108" s="220">
        <v>10562</v>
      </c>
      <c r="W108" s="220">
        <v>10114</v>
      </c>
      <c r="X108" s="168">
        <v>10591</v>
      </c>
      <c r="Y108" s="270">
        <v>10896</v>
      </c>
      <c r="Z108" s="249">
        <v>10163</v>
      </c>
      <c r="AA108" s="249">
        <v>11863</v>
      </c>
      <c r="AB108" s="249">
        <v>10775</v>
      </c>
      <c r="AC108" s="249"/>
      <c r="AD108" s="249"/>
      <c r="AE108" s="249"/>
      <c r="AF108" s="249"/>
      <c r="AG108" s="249"/>
      <c r="AH108" s="249"/>
      <c r="AI108" s="249"/>
      <c r="AJ108" s="271"/>
      <c r="AK108" s="109">
        <f t="shared" ref="AK108:AL112" si="240">C108-O108</f>
        <v>648</v>
      </c>
      <c r="AL108" s="109">
        <f t="shared" si="240"/>
        <v>291</v>
      </c>
      <c r="AM108" s="58">
        <f t="shared" ref="AM108:AT112" si="241">IF(Q108=0,0,E108-Q108)</f>
        <v>666</v>
      </c>
      <c r="AN108" s="58">
        <f t="shared" si="241"/>
        <v>-184</v>
      </c>
      <c r="AO108" s="58">
        <f t="shared" si="241"/>
        <v>196</v>
      </c>
      <c r="AP108" s="58">
        <f t="shared" si="241"/>
        <v>636</v>
      </c>
      <c r="AQ108" s="58">
        <f t="shared" si="241"/>
        <v>415</v>
      </c>
      <c r="AR108" s="222">
        <f t="shared" si="241"/>
        <v>838</v>
      </c>
      <c r="AS108" s="222">
        <f t="shared" si="241"/>
        <v>15</v>
      </c>
      <c r="AT108" s="222">
        <f t="shared" si="241"/>
        <v>891</v>
      </c>
      <c r="AU108" s="289">
        <f t="shared" ref="AU108:AU112" si="242">IF(Y108=0,0,M108-Y108)</f>
        <v>755</v>
      </c>
      <c r="AV108" s="224">
        <f t="shared" ref="AV108:AW112" si="243">IF(Z108=0,0,N108-Z108)</f>
        <v>1132</v>
      </c>
      <c r="AW108" s="224">
        <f t="shared" si="243"/>
        <v>-645</v>
      </c>
      <c r="AX108" s="308">
        <f t="shared" ref="AX108:AX112" si="244">IF(AB108=0,0,P108-AB108)</f>
        <v>541</v>
      </c>
      <c r="AY108" s="224">
        <f t="shared" ref="AY108:AY112" si="245">IF(AC108=0,0,Q108-AC108)</f>
        <v>0</v>
      </c>
      <c r="AZ108" s="224">
        <f t="shared" ref="AZ108:AZ112" si="246">IF(AD108=0,0,R108-AD108)</f>
        <v>0</v>
      </c>
      <c r="BA108" s="224">
        <f t="shared" ref="BA108:BA112" si="247">IF(AE108=0,0,S108-AE108)</f>
        <v>0</v>
      </c>
      <c r="BB108" s="224">
        <f t="shared" ref="BB108:BB112" si="248">IF(AF108=0,0,T108-AF108)</f>
        <v>0</v>
      </c>
      <c r="BC108" s="224">
        <f t="shared" ref="BC108:BC112" si="249">IF(AG108=0,0,U108-AG108)</f>
        <v>0</v>
      </c>
      <c r="BD108" s="224">
        <f t="shared" ref="BD108:BD112" si="250">IF(AH108=0,0,V108-AH108)</f>
        <v>0</v>
      </c>
      <c r="BE108" s="224">
        <f t="shared" ref="BE108:BE112" si="251">IF(AI108=0,0,W108-AI108)</f>
        <v>0</v>
      </c>
      <c r="BF108" s="308">
        <f t="shared" ref="BF108:BF112" si="252">IF(AJ108=0,0,X108-AJ108)</f>
        <v>0</v>
      </c>
    </row>
    <row r="109" spans="1:58" x14ac:dyDescent="0.25">
      <c r="A109" s="4"/>
      <c r="B109" s="36" t="s">
        <v>42</v>
      </c>
      <c r="C109" s="107">
        <v>2637</v>
      </c>
      <c r="D109" s="108">
        <v>2357</v>
      </c>
      <c r="E109" s="108">
        <v>3218</v>
      </c>
      <c r="F109" s="109">
        <v>2509</v>
      </c>
      <c r="G109" s="108">
        <v>2239</v>
      </c>
      <c r="H109" s="108">
        <v>2262</v>
      </c>
      <c r="I109" s="108">
        <v>2904</v>
      </c>
      <c r="J109" s="108">
        <v>2428</v>
      </c>
      <c r="K109" s="108">
        <v>2005</v>
      </c>
      <c r="L109" s="108">
        <v>1976</v>
      </c>
      <c r="M109" s="108">
        <v>2022</v>
      </c>
      <c r="N109" s="168">
        <v>1968</v>
      </c>
      <c r="O109" s="109">
        <v>1920</v>
      </c>
      <c r="P109" s="182">
        <v>1943</v>
      </c>
      <c r="Q109" s="108">
        <v>1899</v>
      </c>
      <c r="R109" s="108">
        <v>2335</v>
      </c>
      <c r="S109" s="108">
        <v>3049</v>
      </c>
      <c r="T109" s="108">
        <v>1791</v>
      </c>
      <c r="U109" s="108">
        <v>1778</v>
      </c>
      <c r="V109" s="220">
        <v>1875</v>
      </c>
      <c r="W109" s="220">
        <v>2232</v>
      </c>
      <c r="X109" s="168">
        <v>1723</v>
      </c>
      <c r="Y109" s="270">
        <v>2246</v>
      </c>
      <c r="Z109" s="249">
        <v>2051</v>
      </c>
      <c r="AA109" s="249">
        <v>2553</v>
      </c>
      <c r="AB109" s="249">
        <v>2378</v>
      </c>
      <c r="AC109" s="249"/>
      <c r="AD109" s="249"/>
      <c r="AE109" s="249"/>
      <c r="AF109" s="249"/>
      <c r="AG109" s="249"/>
      <c r="AH109" s="249"/>
      <c r="AI109" s="249"/>
      <c r="AJ109" s="271"/>
      <c r="AK109" s="109">
        <f t="shared" si="240"/>
        <v>717</v>
      </c>
      <c r="AL109" s="109">
        <f t="shared" si="240"/>
        <v>414</v>
      </c>
      <c r="AM109" s="58">
        <f t="shared" si="241"/>
        <v>1319</v>
      </c>
      <c r="AN109" s="58">
        <f t="shared" si="241"/>
        <v>174</v>
      </c>
      <c r="AO109" s="58">
        <f t="shared" si="241"/>
        <v>-810</v>
      </c>
      <c r="AP109" s="58">
        <f t="shared" si="241"/>
        <v>471</v>
      </c>
      <c r="AQ109" s="58">
        <f t="shared" si="241"/>
        <v>1126</v>
      </c>
      <c r="AR109" s="222">
        <f t="shared" si="241"/>
        <v>553</v>
      </c>
      <c r="AS109" s="222">
        <f t="shared" si="241"/>
        <v>-227</v>
      </c>
      <c r="AT109" s="222">
        <f t="shared" si="241"/>
        <v>253</v>
      </c>
      <c r="AU109" s="289">
        <f t="shared" si="242"/>
        <v>-224</v>
      </c>
      <c r="AV109" s="224">
        <f t="shared" si="243"/>
        <v>-83</v>
      </c>
      <c r="AW109" s="224">
        <f t="shared" si="243"/>
        <v>-633</v>
      </c>
      <c r="AX109" s="308">
        <f t="shared" si="244"/>
        <v>-435</v>
      </c>
      <c r="AY109" s="224">
        <f t="shared" si="245"/>
        <v>0</v>
      </c>
      <c r="AZ109" s="224">
        <f t="shared" si="246"/>
        <v>0</v>
      </c>
      <c r="BA109" s="224">
        <f t="shared" si="247"/>
        <v>0</v>
      </c>
      <c r="BB109" s="224">
        <f t="shared" si="248"/>
        <v>0</v>
      </c>
      <c r="BC109" s="224">
        <f t="shared" si="249"/>
        <v>0</v>
      </c>
      <c r="BD109" s="224">
        <f t="shared" si="250"/>
        <v>0</v>
      </c>
      <c r="BE109" s="224">
        <f t="shared" si="251"/>
        <v>0</v>
      </c>
      <c r="BF109" s="308">
        <f t="shared" si="252"/>
        <v>0</v>
      </c>
    </row>
    <row r="110" spans="1:58" x14ac:dyDescent="0.25">
      <c r="A110" s="4"/>
      <c r="B110" s="36" t="s">
        <v>43</v>
      </c>
      <c r="C110" s="107">
        <v>1475</v>
      </c>
      <c r="D110" s="108">
        <v>1454</v>
      </c>
      <c r="E110" s="108">
        <v>1412</v>
      </c>
      <c r="F110" s="109">
        <v>1386</v>
      </c>
      <c r="G110" s="108">
        <v>1349</v>
      </c>
      <c r="H110" s="108">
        <v>1332</v>
      </c>
      <c r="I110" s="108">
        <v>1392</v>
      </c>
      <c r="J110" s="108">
        <v>1374</v>
      </c>
      <c r="K110" s="108">
        <v>1325</v>
      </c>
      <c r="L110" s="108">
        <v>1521</v>
      </c>
      <c r="M110" s="108">
        <v>1445</v>
      </c>
      <c r="N110" s="168">
        <v>1365</v>
      </c>
      <c r="O110" s="109">
        <v>1353</v>
      </c>
      <c r="P110" s="182">
        <v>1281</v>
      </c>
      <c r="Q110" s="108">
        <v>1319</v>
      </c>
      <c r="R110" s="108">
        <v>1352</v>
      </c>
      <c r="S110" s="108">
        <v>1360</v>
      </c>
      <c r="T110" s="108">
        <v>1276</v>
      </c>
      <c r="U110" s="108">
        <v>1324</v>
      </c>
      <c r="V110" s="220">
        <v>1402</v>
      </c>
      <c r="W110" s="220">
        <v>1348</v>
      </c>
      <c r="X110" s="168">
        <v>1401</v>
      </c>
      <c r="Y110" s="270">
        <v>1470</v>
      </c>
      <c r="Z110" s="249">
        <v>1378</v>
      </c>
      <c r="AA110" s="249">
        <v>1506</v>
      </c>
      <c r="AB110" s="249">
        <v>1501</v>
      </c>
      <c r="AC110" s="249"/>
      <c r="AD110" s="249"/>
      <c r="AE110" s="249"/>
      <c r="AF110" s="249"/>
      <c r="AG110" s="249"/>
      <c r="AH110" s="249"/>
      <c r="AI110" s="249"/>
      <c r="AJ110" s="271"/>
      <c r="AK110" s="109">
        <f t="shared" si="240"/>
        <v>122</v>
      </c>
      <c r="AL110" s="109">
        <f t="shared" si="240"/>
        <v>173</v>
      </c>
      <c r="AM110" s="58">
        <f t="shared" si="241"/>
        <v>93</v>
      </c>
      <c r="AN110" s="58">
        <f t="shared" si="241"/>
        <v>34</v>
      </c>
      <c r="AO110" s="58">
        <f t="shared" si="241"/>
        <v>-11</v>
      </c>
      <c r="AP110" s="58">
        <f t="shared" si="241"/>
        <v>56</v>
      </c>
      <c r="AQ110" s="58">
        <f t="shared" si="241"/>
        <v>68</v>
      </c>
      <c r="AR110" s="222">
        <f t="shared" si="241"/>
        <v>-28</v>
      </c>
      <c r="AS110" s="222">
        <f t="shared" si="241"/>
        <v>-23</v>
      </c>
      <c r="AT110" s="222">
        <f t="shared" si="241"/>
        <v>120</v>
      </c>
      <c r="AU110" s="289">
        <f t="shared" si="242"/>
        <v>-25</v>
      </c>
      <c r="AV110" s="224">
        <f t="shared" si="243"/>
        <v>-13</v>
      </c>
      <c r="AW110" s="224">
        <f t="shared" si="243"/>
        <v>-153</v>
      </c>
      <c r="AX110" s="308">
        <f t="shared" si="244"/>
        <v>-220</v>
      </c>
      <c r="AY110" s="224">
        <f t="shared" si="245"/>
        <v>0</v>
      </c>
      <c r="AZ110" s="224">
        <f t="shared" si="246"/>
        <v>0</v>
      </c>
      <c r="BA110" s="224">
        <f t="shared" si="247"/>
        <v>0</v>
      </c>
      <c r="BB110" s="224">
        <f t="shared" si="248"/>
        <v>0</v>
      </c>
      <c r="BC110" s="224">
        <f t="shared" si="249"/>
        <v>0</v>
      </c>
      <c r="BD110" s="224">
        <f t="shared" si="250"/>
        <v>0</v>
      </c>
      <c r="BE110" s="224">
        <f t="shared" si="251"/>
        <v>0</v>
      </c>
      <c r="BF110" s="308">
        <f t="shared" si="252"/>
        <v>0</v>
      </c>
    </row>
    <row r="111" spans="1:58" x14ac:dyDescent="0.25">
      <c r="A111" s="4"/>
      <c r="B111" s="36" t="s">
        <v>44</v>
      </c>
      <c r="C111" s="107">
        <v>496</v>
      </c>
      <c r="D111" s="108">
        <v>550</v>
      </c>
      <c r="E111" s="108">
        <v>489</v>
      </c>
      <c r="F111" s="109">
        <v>490</v>
      </c>
      <c r="G111" s="108">
        <v>484</v>
      </c>
      <c r="H111" s="108">
        <v>463</v>
      </c>
      <c r="I111" s="108">
        <v>523</v>
      </c>
      <c r="J111" s="108">
        <v>487</v>
      </c>
      <c r="K111" s="108">
        <v>470</v>
      </c>
      <c r="L111" s="108">
        <v>544</v>
      </c>
      <c r="M111" s="108">
        <v>522</v>
      </c>
      <c r="N111" s="168">
        <v>446</v>
      </c>
      <c r="O111" s="109">
        <v>463</v>
      </c>
      <c r="P111" s="182">
        <v>467</v>
      </c>
      <c r="Q111" s="108">
        <v>492</v>
      </c>
      <c r="R111" s="108">
        <v>477</v>
      </c>
      <c r="S111" s="108">
        <v>487</v>
      </c>
      <c r="T111" s="108">
        <v>451</v>
      </c>
      <c r="U111" s="108">
        <v>479</v>
      </c>
      <c r="V111" s="220">
        <v>522</v>
      </c>
      <c r="W111" s="220">
        <v>492</v>
      </c>
      <c r="X111" s="168">
        <v>468</v>
      </c>
      <c r="Y111" s="270">
        <v>498</v>
      </c>
      <c r="Z111" s="249">
        <v>457</v>
      </c>
      <c r="AA111" s="249">
        <v>521</v>
      </c>
      <c r="AB111" s="249">
        <v>504</v>
      </c>
      <c r="AC111" s="249"/>
      <c r="AD111" s="249"/>
      <c r="AE111" s="249"/>
      <c r="AF111" s="249"/>
      <c r="AG111" s="249"/>
      <c r="AH111" s="249"/>
      <c r="AI111" s="249"/>
      <c r="AJ111" s="271"/>
      <c r="AK111" s="109">
        <f t="shared" si="240"/>
        <v>33</v>
      </c>
      <c r="AL111" s="109">
        <f t="shared" si="240"/>
        <v>83</v>
      </c>
      <c r="AM111" s="58">
        <f t="shared" si="241"/>
        <v>-3</v>
      </c>
      <c r="AN111" s="58">
        <f t="shared" si="241"/>
        <v>13</v>
      </c>
      <c r="AO111" s="58">
        <f t="shared" si="241"/>
        <v>-3</v>
      </c>
      <c r="AP111" s="58">
        <f t="shared" si="241"/>
        <v>12</v>
      </c>
      <c r="AQ111" s="58">
        <f t="shared" si="241"/>
        <v>44</v>
      </c>
      <c r="AR111" s="222">
        <f t="shared" si="241"/>
        <v>-35</v>
      </c>
      <c r="AS111" s="222">
        <f t="shared" si="241"/>
        <v>-22</v>
      </c>
      <c r="AT111" s="222">
        <f t="shared" si="241"/>
        <v>76</v>
      </c>
      <c r="AU111" s="289">
        <f t="shared" si="242"/>
        <v>24</v>
      </c>
      <c r="AV111" s="224">
        <f t="shared" si="243"/>
        <v>-11</v>
      </c>
      <c r="AW111" s="224">
        <f t="shared" si="243"/>
        <v>-58</v>
      </c>
      <c r="AX111" s="308">
        <f t="shared" si="244"/>
        <v>-37</v>
      </c>
      <c r="AY111" s="224">
        <f t="shared" si="245"/>
        <v>0</v>
      </c>
      <c r="AZ111" s="224">
        <f t="shared" si="246"/>
        <v>0</v>
      </c>
      <c r="BA111" s="224">
        <f t="shared" si="247"/>
        <v>0</v>
      </c>
      <c r="BB111" s="224">
        <f t="shared" si="248"/>
        <v>0</v>
      </c>
      <c r="BC111" s="224">
        <f t="shared" si="249"/>
        <v>0</v>
      </c>
      <c r="BD111" s="224">
        <f t="shared" si="250"/>
        <v>0</v>
      </c>
      <c r="BE111" s="224">
        <f t="shared" si="251"/>
        <v>0</v>
      </c>
      <c r="BF111" s="308">
        <f t="shared" si="252"/>
        <v>0</v>
      </c>
    </row>
    <row r="112" spans="1:58" x14ac:dyDescent="0.25">
      <c r="A112" s="4"/>
      <c r="B112" s="36" t="s">
        <v>45</v>
      </c>
      <c r="C112" s="107">
        <v>29</v>
      </c>
      <c r="D112" s="108">
        <v>31</v>
      </c>
      <c r="E112" s="108">
        <v>28</v>
      </c>
      <c r="F112" s="109">
        <v>27</v>
      </c>
      <c r="G112" s="108">
        <v>29</v>
      </c>
      <c r="H112" s="108">
        <v>31</v>
      </c>
      <c r="I112" s="108">
        <v>30</v>
      </c>
      <c r="J112" s="108">
        <v>30</v>
      </c>
      <c r="K112" s="108">
        <v>29</v>
      </c>
      <c r="L112" s="108">
        <v>29</v>
      </c>
      <c r="M112" s="108">
        <v>30</v>
      </c>
      <c r="N112" s="168">
        <v>26</v>
      </c>
      <c r="O112" s="109">
        <v>26</v>
      </c>
      <c r="P112" s="182">
        <v>30</v>
      </c>
      <c r="Q112" s="108">
        <v>35</v>
      </c>
      <c r="R112" s="108">
        <v>30</v>
      </c>
      <c r="S112" s="108">
        <v>31</v>
      </c>
      <c r="T112" s="108">
        <v>29</v>
      </c>
      <c r="U112" s="108">
        <v>35</v>
      </c>
      <c r="V112" s="220">
        <v>28</v>
      </c>
      <c r="W112" s="220">
        <v>25</v>
      </c>
      <c r="X112" s="168">
        <v>34</v>
      </c>
      <c r="Y112" s="270">
        <v>28</v>
      </c>
      <c r="Z112" s="249">
        <v>32</v>
      </c>
      <c r="AA112" s="249">
        <v>30</v>
      </c>
      <c r="AB112" s="249">
        <v>31</v>
      </c>
      <c r="AC112" s="249"/>
      <c r="AD112" s="249"/>
      <c r="AE112" s="249"/>
      <c r="AF112" s="249"/>
      <c r="AG112" s="249"/>
      <c r="AH112" s="249"/>
      <c r="AI112" s="249"/>
      <c r="AJ112" s="271"/>
      <c r="AK112" s="109">
        <f t="shared" si="240"/>
        <v>3</v>
      </c>
      <c r="AL112" s="109">
        <f t="shared" si="240"/>
        <v>1</v>
      </c>
      <c r="AM112" s="58">
        <f t="shared" si="241"/>
        <v>-7</v>
      </c>
      <c r="AN112" s="58">
        <f t="shared" si="241"/>
        <v>-3</v>
      </c>
      <c r="AO112" s="58">
        <f t="shared" si="241"/>
        <v>-2</v>
      </c>
      <c r="AP112" s="58">
        <f t="shared" si="241"/>
        <v>2</v>
      </c>
      <c r="AQ112" s="58">
        <f t="shared" si="241"/>
        <v>-5</v>
      </c>
      <c r="AR112" s="222">
        <f t="shared" si="241"/>
        <v>2</v>
      </c>
      <c r="AS112" s="222">
        <f t="shared" si="241"/>
        <v>4</v>
      </c>
      <c r="AT112" s="222">
        <f t="shared" si="241"/>
        <v>-5</v>
      </c>
      <c r="AU112" s="289">
        <f t="shared" si="242"/>
        <v>2</v>
      </c>
      <c r="AV112" s="224">
        <f t="shared" si="243"/>
        <v>-6</v>
      </c>
      <c r="AW112" s="224">
        <f t="shared" si="243"/>
        <v>-4</v>
      </c>
      <c r="AX112" s="308">
        <f t="shared" si="244"/>
        <v>-1</v>
      </c>
      <c r="AY112" s="224">
        <f t="shared" si="245"/>
        <v>0</v>
      </c>
      <c r="AZ112" s="224">
        <f t="shared" si="246"/>
        <v>0</v>
      </c>
      <c r="BA112" s="224">
        <f t="shared" si="247"/>
        <v>0</v>
      </c>
      <c r="BB112" s="224">
        <f t="shared" si="248"/>
        <v>0</v>
      </c>
      <c r="BC112" s="224">
        <f t="shared" si="249"/>
        <v>0</v>
      </c>
      <c r="BD112" s="224">
        <f t="shared" si="250"/>
        <v>0</v>
      </c>
      <c r="BE112" s="224">
        <f t="shared" si="251"/>
        <v>0</v>
      </c>
      <c r="BF112" s="308">
        <f t="shared" si="252"/>
        <v>0</v>
      </c>
    </row>
    <row r="113" spans="1:58" ht="15.75" thickBot="1" x14ac:dyDescent="0.3">
      <c r="A113" s="4"/>
      <c r="B113" s="38" t="s">
        <v>46</v>
      </c>
      <c r="C113" s="111">
        <f t="shared" ref="C113:AL113" si="253">SUM(C108:C112)</f>
        <v>16503</v>
      </c>
      <c r="D113" s="60">
        <f t="shared" si="253"/>
        <v>15999</v>
      </c>
      <c r="E113" s="60">
        <f t="shared" si="253"/>
        <v>16349</v>
      </c>
      <c r="F113" s="60">
        <f t="shared" si="253"/>
        <v>15331</v>
      </c>
      <c r="G113" s="60">
        <f t="shared" si="253"/>
        <v>15085</v>
      </c>
      <c r="H113" s="60">
        <f t="shared" si="253"/>
        <v>14823</v>
      </c>
      <c r="I113" s="60">
        <f t="shared" si="253"/>
        <v>15772</v>
      </c>
      <c r="J113" s="60">
        <f t="shared" si="253"/>
        <v>15719</v>
      </c>
      <c r="K113" s="60">
        <f t="shared" si="253"/>
        <v>13958</v>
      </c>
      <c r="L113" s="60">
        <f t="shared" si="253"/>
        <v>15552</v>
      </c>
      <c r="M113" s="60">
        <f t="shared" si="253"/>
        <v>15670</v>
      </c>
      <c r="N113" s="154">
        <f t="shared" si="253"/>
        <v>15100</v>
      </c>
      <c r="O113" s="60">
        <f t="shared" si="253"/>
        <v>14980</v>
      </c>
      <c r="P113" s="60">
        <f t="shared" si="253"/>
        <v>15037</v>
      </c>
      <c r="Q113" s="60">
        <f t="shared" si="253"/>
        <v>14281</v>
      </c>
      <c r="R113" s="60">
        <f t="shared" si="253"/>
        <v>15297</v>
      </c>
      <c r="S113" s="60">
        <f t="shared" si="253"/>
        <v>15715</v>
      </c>
      <c r="T113" s="60">
        <f t="shared" si="253"/>
        <v>13646</v>
      </c>
      <c r="U113" s="60">
        <f t="shared" si="253"/>
        <v>14124</v>
      </c>
      <c r="V113" s="211">
        <f t="shared" si="253"/>
        <v>14389</v>
      </c>
      <c r="W113" s="211">
        <f t="shared" si="253"/>
        <v>14211</v>
      </c>
      <c r="X113" s="169">
        <f t="shared" si="253"/>
        <v>14217</v>
      </c>
      <c r="Y113" s="256">
        <f t="shared" si="253"/>
        <v>15138</v>
      </c>
      <c r="Z113" s="281">
        <f t="shared" si="253"/>
        <v>14081</v>
      </c>
      <c r="AA113" s="281">
        <f t="shared" si="253"/>
        <v>16473</v>
      </c>
      <c r="AB113" s="281">
        <f t="shared" si="253"/>
        <v>15189</v>
      </c>
      <c r="AC113" s="281">
        <f t="shared" si="253"/>
        <v>0</v>
      </c>
      <c r="AD113" s="281">
        <f t="shared" si="253"/>
        <v>0</v>
      </c>
      <c r="AE113" s="281">
        <f t="shared" si="253"/>
        <v>0</v>
      </c>
      <c r="AF113" s="281">
        <f t="shared" si="253"/>
        <v>0</v>
      </c>
      <c r="AG113" s="281">
        <f t="shared" si="253"/>
        <v>0</v>
      </c>
      <c r="AH113" s="281">
        <f t="shared" si="253"/>
        <v>0</v>
      </c>
      <c r="AI113" s="281">
        <f t="shared" si="253"/>
        <v>0</v>
      </c>
      <c r="AJ113" s="282">
        <f t="shared" si="253"/>
        <v>0</v>
      </c>
      <c r="AK113" s="60">
        <f t="shared" si="253"/>
        <v>1523</v>
      </c>
      <c r="AL113" s="60">
        <f t="shared" si="253"/>
        <v>962</v>
      </c>
      <c r="AM113" s="60">
        <f t="shared" ref="AM113:AP113" si="254">SUM(AM108:AM112)</f>
        <v>2068</v>
      </c>
      <c r="AN113" s="60">
        <f t="shared" si="254"/>
        <v>34</v>
      </c>
      <c r="AO113" s="60">
        <f t="shared" si="254"/>
        <v>-630</v>
      </c>
      <c r="AP113" s="60">
        <f t="shared" si="254"/>
        <v>1177</v>
      </c>
      <c r="AQ113" s="60">
        <f t="shared" ref="AQ113:AT113" si="255">SUM(AQ108:AQ112)</f>
        <v>1648</v>
      </c>
      <c r="AR113" s="211">
        <f t="shared" si="255"/>
        <v>1330</v>
      </c>
      <c r="AS113" s="211">
        <f t="shared" si="255"/>
        <v>-253</v>
      </c>
      <c r="AT113" s="211">
        <f t="shared" si="255"/>
        <v>1335</v>
      </c>
      <c r="AU113" s="256">
        <f t="shared" ref="AU113:AV113" si="256">SUM(AU108:AU112)</f>
        <v>532</v>
      </c>
      <c r="AV113" s="231">
        <f t="shared" si="256"/>
        <v>1019</v>
      </c>
      <c r="AW113" s="231">
        <f t="shared" ref="AW113:BF113" si="257">SUM(AW108:AW112)</f>
        <v>-1493</v>
      </c>
      <c r="AX113" s="59">
        <f t="shared" si="257"/>
        <v>-152</v>
      </c>
      <c r="AY113" s="211">
        <f t="shared" si="257"/>
        <v>0</v>
      </c>
      <c r="AZ113" s="231">
        <f t="shared" si="257"/>
        <v>0</v>
      </c>
      <c r="BA113" s="231">
        <f t="shared" si="257"/>
        <v>0</v>
      </c>
      <c r="BB113" s="231">
        <f t="shared" si="257"/>
        <v>0</v>
      </c>
      <c r="BC113" s="231">
        <f t="shared" si="257"/>
        <v>0</v>
      </c>
      <c r="BD113" s="231">
        <f t="shared" si="257"/>
        <v>0</v>
      </c>
      <c r="BE113" s="231">
        <f t="shared" si="257"/>
        <v>0</v>
      </c>
      <c r="BF113" s="59">
        <f t="shared" si="257"/>
        <v>0</v>
      </c>
    </row>
    <row r="114" spans="1:58" x14ac:dyDescent="0.25">
      <c r="A114" s="4">
        <f>+A107+1</f>
        <v>16</v>
      </c>
      <c r="B114" s="46" t="s">
        <v>49</v>
      </c>
      <c r="C114" s="112"/>
      <c r="D114" s="113"/>
      <c r="E114" s="113"/>
      <c r="F114" s="114"/>
      <c r="G114" s="113"/>
      <c r="H114" s="113"/>
      <c r="I114" s="113"/>
      <c r="J114" s="113"/>
      <c r="K114" s="113"/>
      <c r="L114" s="113"/>
      <c r="M114" s="113"/>
      <c r="N114" s="170"/>
      <c r="O114" s="114"/>
      <c r="P114" s="113"/>
      <c r="Q114" s="113"/>
      <c r="R114" s="113"/>
      <c r="S114" s="113"/>
      <c r="T114" s="113"/>
      <c r="U114" s="113"/>
      <c r="V114" s="221"/>
      <c r="W114" s="221"/>
      <c r="X114" s="170"/>
      <c r="Y114" s="272"/>
      <c r="Z114" s="250"/>
      <c r="AA114" s="250"/>
      <c r="AB114" s="250"/>
      <c r="AC114" s="250"/>
      <c r="AD114" s="250"/>
      <c r="AE114" s="250"/>
      <c r="AF114" s="250"/>
      <c r="AG114" s="250"/>
      <c r="AH114" s="250"/>
      <c r="AI114" s="250"/>
      <c r="AJ114" s="273"/>
      <c r="AK114" s="114"/>
      <c r="AL114" s="116"/>
      <c r="AM114" s="117"/>
      <c r="AN114" s="117"/>
      <c r="AO114" s="117"/>
      <c r="AP114" s="117"/>
      <c r="AQ114" s="117"/>
      <c r="AR114" s="238"/>
      <c r="AS114" s="238"/>
      <c r="AT114" s="286"/>
      <c r="AU114" s="291"/>
      <c r="AV114" s="225"/>
      <c r="AW114" s="225"/>
      <c r="AX114" s="129"/>
      <c r="AY114" s="225"/>
      <c r="AZ114" s="225"/>
      <c r="BA114" s="225"/>
      <c r="BB114" s="225"/>
      <c r="BC114" s="225"/>
      <c r="BD114" s="225"/>
      <c r="BE114" s="225"/>
      <c r="BF114" s="129"/>
    </row>
    <row r="115" spans="1:58" x14ac:dyDescent="0.25">
      <c r="A115" s="4"/>
      <c r="B115" s="36" t="s">
        <v>41</v>
      </c>
      <c r="C115" s="89">
        <f t="shared" ref="C115:Y115" si="258">C94-C101</f>
        <v>158932.22000000067</v>
      </c>
      <c r="D115" s="83">
        <f t="shared" si="258"/>
        <v>-299045.1499999899</v>
      </c>
      <c r="E115" s="83">
        <f t="shared" si="258"/>
        <v>-527516.5</v>
      </c>
      <c r="F115" s="83">
        <f t="shared" si="258"/>
        <v>-463195.20999999618</v>
      </c>
      <c r="G115" s="83">
        <f t="shared" si="258"/>
        <v>-307215.44999999786</v>
      </c>
      <c r="H115" s="83">
        <f t="shared" si="258"/>
        <v>-147500.24999999901</v>
      </c>
      <c r="I115" s="83">
        <f t="shared" si="258"/>
        <v>-84783.429999999935</v>
      </c>
      <c r="J115" s="83">
        <f t="shared" si="258"/>
        <v>87179.990000008373</v>
      </c>
      <c r="K115" s="83">
        <f t="shared" si="258"/>
        <v>609300.94999999879</v>
      </c>
      <c r="L115" s="83">
        <f t="shared" si="258"/>
        <v>1103386.5899999999</v>
      </c>
      <c r="M115" s="83">
        <f t="shared" si="258"/>
        <v>791665.42000000039</v>
      </c>
      <c r="N115" s="166">
        <f t="shared" si="258"/>
        <v>591396.13999999058</v>
      </c>
      <c r="O115" s="83">
        <f t="shared" si="258"/>
        <v>266981.91000000038</v>
      </c>
      <c r="P115" s="83">
        <f t="shared" si="258"/>
        <v>-129733.81000000006</v>
      </c>
      <c r="Q115" s="83">
        <f t="shared" si="258"/>
        <v>-136664.63000000035</v>
      </c>
      <c r="R115" s="83">
        <f t="shared" si="258"/>
        <v>-513080.31530204322</v>
      </c>
      <c r="S115" s="83">
        <f t="shared" si="258"/>
        <v>-325332.33999975416</v>
      </c>
      <c r="T115" s="83">
        <f t="shared" si="258"/>
        <v>-163311.85999975662</v>
      </c>
      <c r="U115" s="83">
        <f t="shared" si="258"/>
        <v>-87087.87999975303</v>
      </c>
      <c r="V115" s="90">
        <f t="shared" si="258"/>
        <v>2390.4800002473639</v>
      </c>
      <c r="W115" s="90">
        <f t="shared" si="258"/>
        <v>474763.98000024748</v>
      </c>
      <c r="X115" s="171">
        <f t="shared" si="258"/>
        <v>1090635.7000002498</v>
      </c>
      <c r="Y115" s="90">
        <f t="shared" si="258"/>
        <v>1022432.0200002475</v>
      </c>
      <c r="Z115" s="90">
        <f t="shared" ref="Z115:AA115" si="259">Z94-Z101</f>
        <v>1109038.5200002471</v>
      </c>
      <c r="AA115" s="90">
        <f t="shared" si="259"/>
        <v>388547.06000023754</v>
      </c>
      <c r="AB115" s="90">
        <f t="shared" ref="AB115" si="260">AB94-AB101</f>
        <v>-570804.92999975244</v>
      </c>
      <c r="AC115" s="90"/>
      <c r="AD115" s="90"/>
      <c r="AE115" s="90"/>
      <c r="AF115" s="90"/>
      <c r="AG115" s="90"/>
      <c r="AH115" s="90"/>
      <c r="AI115" s="90"/>
      <c r="AJ115" s="161"/>
      <c r="AK115" s="83">
        <f t="shared" ref="AK115:AL119" si="261">C115-O115</f>
        <v>-108049.68999999971</v>
      </c>
      <c r="AL115" s="83">
        <f t="shared" si="261"/>
        <v>-169311.33999998984</v>
      </c>
      <c r="AM115" s="75">
        <f t="shared" ref="AM115:AT119" si="262">IF(Q115=0,0,E115-Q115)</f>
        <v>-390851.86999999965</v>
      </c>
      <c r="AN115" s="75">
        <f t="shared" si="262"/>
        <v>49885.105302047043</v>
      </c>
      <c r="AO115" s="75">
        <f t="shared" si="262"/>
        <v>18116.889999756298</v>
      </c>
      <c r="AP115" s="75">
        <f t="shared" si="262"/>
        <v>15811.609999757609</v>
      </c>
      <c r="AQ115" s="75">
        <f t="shared" si="262"/>
        <v>2304.4499997530947</v>
      </c>
      <c r="AR115" s="90">
        <f t="shared" si="262"/>
        <v>84789.509999761009</v>
      </c>
      <c r="AS115" s="90">
        <f t="shared" si="262"/>
        <v>134536.96999975131</v>
      </c>
      <c r="AT115" s="218">
        <f t="shared" si="262"/>
        <v>12750.88999975007</v>
      </c>
      <c r="AU115" s="277">
        <f t="shared" ref="AU115:AU119" si="263">IF(Y115=0,0,M115-Y115)</f>
        <v>-230766.60000024713</v>
      </c>
      <c r="AV115" s="275">
        <f t="shared" ref="AV115:AW119" si="264">IF(Z115=0,0,N115-Z115)</f>
        <v>-517642.38000025647</v>
      </c>
      <c r="AW115" s="275">
        <f t="shared" si="264"/>
        <v>-121565.15000023716</v>
      </c>
      <c r="AX115" s="309">
        <f t="shared" ref="AX115:AX119" si="265">IF(AB115=0,0,P115-AB115)</f>
        <v>441071.11999975238</v>
      </c>
      <c r="AY115" s="275">
        <f t="shared" ref="AY115:AY119" si="266">IF(AC115=0,0,Q115-AC115)</f>
        <v>0</v>
      </c>
      <c r="AZ115" s="275">
        <f t="shared" ref="AZ115:AZ119" si="267">IF(AD115=0,0,R115-AD115)</f>
        <v>0</v>
      </c>
      <c r="BA115" s="275">
        <f t="shared" ref="BA115:BA119" si="268">IF(AE115=0,0,S115-AE115)</f>
        <v>0</v>
      </c>
      <c r="BB115" s="275">
        <f t="shared" ref="BB115:BB119" si="269">IF(AF115=0,0,T115-AF115)</f>
        <v>0</v>
      </c>
      <c r="BC115" s="275">
        <f t="shared" ref="BC115:BC119" si="270">IF(AG115=0,0,U115-AG115)</f>
        <v>0</v>
      </c>
      <c r="BD115" s="275">
        <f t="shared" ref="BD115:BD119" si="271">IF(AH115=0,0,V115-AH115)</f>
        <v>0</v>
      </c>
      <c r="BE115" s="275">
        <f t="shared" ref="BE115:BE119" si="272">IF(AI115=0,0,W115-AI115)</f>
        <v>0</v>
      </c>
      <c r="BF115" s="309">
        <f t="shared" ref="BF115:BF119" si="273">IF(AJ115=0,0,X115-AJ115)</f>
        <v>0</v>
      </c>
    </row>
    <row r="116" spans="1:58" x14ac:dyDescent="0.25">
      <c r="A116" s="4"/>
      <c r="B116" s="36" t="s">
        <v>42</v>
      </c>
      <c r="C116" s="89">
        <f t="shared" ref="C116:Y116" si="274">C95-C102</f>
        <v>295320.68</v>
      </c>
      <c r="D116" s="83">
        <f t="shared" si="274"/>
        <v>169875.96999999997</v>
      </c>
      <c r="E116" s="83">
        <f t="shared" si="274"/>
        <v>-87087.120000000112</v>
      </c>
      <c r="F116" s="83">
        <f t="shared" si="274"/>
        <v>-24367.540000000008</v>
      </c>
      <c r="G116" s="83">
        <f t="shared" si="274"/>
        <v>-17832.900000000009</v>
      </c>
      <c r="H116" s="83">
        <f t="shared" si="274"/>
        <v>-29109.37000000001</v>
      </c>
      <c r="I116" s="83">
        <f t="shared" si="274"/>
        <v>-249460.67</v>
      </c>
      <c r="J116" s="83">
        <f t="shared" si="274"/>
        <v>-11039.309999999998</v>
      </c>
      <c r="K116" s="83">
        <f t="shared" si="274"/>
        <v>136197.41000000003</v>
      </c>
      <c r="L116" s="83">
        <f t="shared" si="274"/>
        <v>318615.63</v>
      </c>
      <c r="M116" s="83">
        <f t="shared" si="274"/>
        <v>355390.13000000012</v>
      </c>
      <c r="N116" s="166">
        <f t="shared" si="274"/>
        <v>348199.89000000007</v>
      </c>
      <c r="O116" s="83">
        <f t="shared" si="274"/>
        <v>321579.73000000016</v>
      </c>
      <c r="P116" s="83">
        <f t="shared" si="274"/>
        <v>186952.40000000002</v>
      </c>
      <c r="Q116" s="83">
        <f t="shared" si="274"/>
        <v>123191.95999999999</v>
      </c>
      <c r="R116" s="83">
        <f t="shared" si="274"/>
        <v>-290464.070000001</v>
      </c>
      <c r="S116" s="83">
        <f t="shared" si="274"/>
        <v>-459955.71000000008</v>
      </c>
      <c r="T116" s="83">
        <f t="shared" si="274"/>
        <v>14494.649999999907</v>
      </c>
      <c r="U116" s="83">
        <f t="shared" si="274"/>
        <v>-18106.259999999995</v>
      </c>
      <c r="V116" s="90">
        <f t="shared" si="274"/>
        <v>39249.499999999985</v>
      </c>
      <c r="W116" s="90">
        <f t="shared" si="274"/>
        <v>163359.27999999994</v>
      </c>
      <c r="X116" s="166">
        <f t="shared" si="274"/>
        <v>365088.53</v>
      </c>
      <c r="Y116" s="90">
        <f t="shared" si="274"/>
        <v>344667.89999999985</v>
      </c>
      <c r="Z116" s="90">
        <f t="shared" ref="Z116:AA116" si="275">Z95-Z102</f>
        <v>486447.83</v>
      </c>
      <c r="AA116" s="90">
        <f t="shared" si="275"/>
        <v>400847.53</v>
      </c>
      <c r="AB116" s="90">
        <f t="shared" ref="AB116" si="276">AB95-AB102</f>
        <v>137347.4599999999</v>
      </c>
      <c r="AC116" s="90"/>
      <c r="AD116" s="90"/>
      <c r="AE116" s="90"/>
      <c r="AF116" s="90"/>
      <c r="AG116" s="90"/>
      <c r="AH116" s="90"/>
      <c r="AI116" s="90"/>
      <c r="AJ116" s="161"/>
      <c r="AK116" s="83">
        <f t="shared" si="261"/>
        <v>-26259.050000000163</v>
      </c>
      <c r="AL116" s="83">
        <f t="shared" si="261"/>
        <v>-17076.430000000051</v>
      </c>
      <c r="AM116" s="75">
        <f t="shared" si="262"/>
        <v>-210279.0800000001</v>
      </c>
      <c r="AN116" s="75">
        <f t="shared" si="262"/>
        <v>266096.53000000096</v>
      </c>
      <c r="AO116" s="75">
        <f t="shared" si="262"/>
        <v>442122.81000000006</v>
      </c>
      <c r="AP116" s="75">
        <f t="shared" si="262"/>
        <v>-43604.019999999917</v>
      </c>
      <c r="AQ116" s="75">
        <f t="shared" si="262"/>
        <v>-231354.41000000003</v>
      </c>
      <c r="AR116" s="90">
        <f t="shared" si="262"/>
        <v>-50288.809999999983</v>
      </c>
      <c r="AS116" s="90">
        <f t="shared" si="262"/>
        <v>-27161.869999999908</v>
      </c>
      <c r="AT116" s="218">
        <f t="shared" si="262"/>
        <v>-46472.900000000023</v>
      </c>
      <c r="AU116" s="277">
        <f t="shared" si="263"/>
        <v>10722.230000000272</v>
      </c>
      <c r="AV116" s="275">
        <f t="shared" si="264"/>
        <v>-138247.93999999994</v>
      </c>
      <c r="AW116" s="275">
        <f t="shared" si="264"/>
        <v>-79267.799999999872</v>
      </c>
      <c r="AX116" s="309">
        <f t="shared" si="265"/>
        <v>49604.940000000119</v>
      </c>
      <c r="AY116" s="275">
        <f t="shared" si="266"/>
        <v>0</v>
      </c>
      <c r="AZ116" s="275">
        <f t="shared" si="267"/>
        <v>0</v>
      </c>
      <c r="BA116" s="275">
        <f t="shared" si="268"/>
        <v>0</v>
      </c>
      <c r="BB116" s="275">
        <f t="shared" si="269"/>
        <v>0</v>
      </c>
      <c r="BC116" s="275">
        <f t="shared" si="270"/>
        <v>0</v>
      </c>
      <c r="BD116" s="275">
        <f t="shared" si="271"/>
        <v>0</v>
      </c>
      <c r="BE116" s="275">
        <f t="shared" si="272"/>
        <v>0</v>
      </c>
      <c r="BF116" s="309">
        <f t="shared" si="273"/>
        <v>0</v>
      </c>
    </row>
    <row r="117" spans="1:58" x14ac:dyDescent="0.25">
      <c r="A117" s="4"/>
      <c r="B117" s="36" t="s">
        <v>43</v>
      </c>
      <c r="C117" s="89">
        <f t="shared" ref="C117:Y117" si="277">C96-C103</f>
        <v>-66754.200000002165</v>
      </c>
      <c r="D117" s="83">
        <f t="shared" si="277"/>
        <v>-221819.32000000117</v>
      </c>
      <c r="E117" s="83">
        <f t="shared" si="277"/>
        <v>-190174.40000000002</v>
      </c>
      <c r="F117" s="83">
        <f t="shared" si="277"/>
        <v>-114031.25</v>
      </c>
      <c r="G117" s="83">
        <f t="shared" si="277"/>
        <v>-43925.460000000006</v>
      </c>
      <c r="H117" s="83">
        <f t="shared" si="277"/>
        <v>-23605.849999999962</v>
      </c>
      <c r="I117" s="83">
        <f t="shared" si="277"/>
        <v>-7976.710000000021</v>
      </c>
      <c r="J117" s="83">
        <f t="shared" si="277"/>
        <v>21900.159999999974</v>
      </c>
      <c r="K117" s="83">
        <f t="shared" si="277"/>
        <v>178242.59000000005</v>
      </c>
      <c r="L117" s="83">
        <f t="shared" si="277"/>
        <v>215219.5199999999</v>
      </c>
      <c r="M117" s="83">
        <f t="shared" si="277"/>
        <v>96501.830000000075</v>
      </c>
      <c r="N117" s="166">
        <f t="shared" si="277"/>
        <v>39222.030000000028</v>
      </c>
      <c r="O117" s="83">
        <f t="shared" si="277"/>
        <v>-82606.749999999884</v>
      </c>
      <c r="P117" s="83">
        <f t="shared" si="277"/>
        <v>-170565.37000000023</v>
      </c>
      <c r="Q117" s="83">
        <f t="shared" si="277"/>
        <v>-137387.34</v>
      </c>
      <c r="R117" s="83">
        <f t="shared" si="277"/>
        <v>-166468.28999999998</v>
      </c>
      <c r="S117" s="83">
        <f t="shared" si="277"/>
        <v>-44581.81000000007</v>
      </c>
      <c r="T117" s="83">
        <f t="shared" si="277"/>
        <v>-15648.619999999995</v>
      </c>
      <c r="U117" s="83">
        <f t="shared" si="277"/>
        <v>10089.569999999992</v>
      </c>
      <c r="V117" s="90">
        <f t="shared" si="277"/>
        <v>-1932.0500000000029</v>
      </c>
      <c r="W117" s="90">
        <f t="shared" si="277"/>
        <v>138234.90999999997</v>
      </c>
      <c r="X117" s="166">
        <f t="shared" si="277"/>
        <v>280909.57000000018</v>
      </c>
      <c r="Y117" s="90">
        <f t="shared" si="277"/>
        <v>143934.29000000004</v>
      </c>
      <c r="Z117" s="90">
        <f t="shared" ref="Z117:AA117" si="278">Z96-Z103</f>
        <v>140945.63</v>
      </c>
      <c r="AA117" s="90">
        <f t="shared" si="278"/>
        <v>-53027.140000000014</v>
      </c>
      <c r="AB117" s="90">
        <f t="shared" ref="AB117" si="279">AB96-AB103</f>
        <v>-399086.26000000007</v>
      </c>
      <c r="AC117" s="90"/>
      <c r="AD117" s="90"/>
      <c r="AE117" s="90"/>
      <c r="AF117" s="90"/>
      <c r="AG117" s="90"/>
      <c r="AH117" s="90"/>
      <c r="AI117" s="90"/>
      <c r="AJ117" s="161"/>
      <c r="AK117" s="83">
        <f t="shared" si="261"/>
        <v>15852.549999997718</v>
      </c>
      <c r="AL117" s="83">
        <f t="shared" si="261"/>
        <v>-51253.950000000943</v>
      </c>
      <c r="AM117" s="75">
        <f t="shared" si="262"/>
        <v>-52787.060000000027</v>
      </c>
      <c r="AN117" s="75">
        <f t="shared" si="262"/>
        <v>52437.039999999979</v>
      </c>
      <c r="AO117" s="75">
        <f t="shared" si="262"/>
        <v>656.35000000006403</v>
      </c>
      <c r="AP117" s="75">
        <f t="shared" si="262"/>
        <v>-7957.2299999999668</v>
      </c>
      <c r="AQ117" s="75">
        <f t="shared" si="262"/>
        <v>-18066.280000000013</v>
      </c>
      <c r="AR117" s="99">
        <f t="shared" si="262"/>
        <v>23832.209999999977</v>
      </c>
      <c r="AS117" s="99">
        <f t="shared" si="262"/>
        <v>40007.68000000008</v>
      </c>
      <c r="AT117" s="232">
        <f t="shared" si="262"/>
        <v>-65690.050000000279</v>
      </c>
      <c r="AU117" s="277">
        <f t="shared" si="263"/>
        <v>-47432.459999999963</v>
      </c>
      <c r="AV117" s="275">
        <f t="shared" si="264"/>
        <v>-101723.59999999998</v>
      </c>
      <c r="AW117" s="275">
        <f t="shared" si="264"/>
        <v>-29579.60999999987</v>
      </c>
      <c r="AX117" s="309">
        <f t="shared" si="265"/>
        <v>228520.88999999984</v>
      </c>
      <c r="AY117" s="275">
        <f t="shared" si="266"/>
        <v>0</v>
      </c>
      <c r="AZ117" s="275">
        <f t="shared" si="267"/>
        <v>0</v>
      </c>
      <c r="BA117" s="275">
        <f t="shared" si="268"/>
        <v>0</v>
      </c>
      <c r="BB117" s="275">
        <f t="shared" si="269"/>
        <v>0</v>
      </c>
      <c r="BC117" s="275">
        <f t="shared" si="270"/>
        <v>0</v>
      </c>
      <c r="BD117" s="275">
        <f t="shared" si="271"/>
        <v>0</v>
      </c>
      <c r="BE117" s="275">
        <f t="shared" si="272"/>
        <v>0</v>
      </c>
      <c r="BF117" s="309">
        <f t="shared" si="273"/>
        <v>0</v>
      </c>
    </row>
    <row r="118" spans="1:58" x14ac:dyDescent="0.25">
      <c r="A118" s="4"/>
      <c r="B118" s="36" t="s">
        <v>44</v>
      </c>
      <c r="C118" s="89">
        <f t="shared" ref="C118:Y118" si="280">C97-C104</f>
        <v>-28205.989999999874</v>
      </c>
      <c r="D118" s="83">
        <f t="shared" si="280"/>
        <v>-369609.87</v>
      </c>
      <c r="E118" s="83">
        <f t="shared" si="280"/>
        <v>-236729.48986309074</v>
      </c>
      <c r="F118" s="83">
        <f t="shared" si="280"/>
        <v>-171660.34412134282</v>
      </c>
      <c r="G118" s="83">
        <f t="shared" si="280"/>
        <v>-35293.11</v>
      </c>
      <c r="H118" s="83">
        <f t="shared" si="280"/>
        <v>-21110.48000000001</v>
      </c>
      <c r="I118" s="83">
        <f t="shared" si="280"/>
        <v>-10194.529999999984</v>
      </c>
      <c r="J118" s="83">
        <f t="shared" si="280"/>
        <v>59851.73000000004</v>
      </c>
      <c r="K118" s="83">
        <f t="shared" si="280"/>
        <v>219894.77000000014</v>
      </c>
      <c r="L118" s="83">
        <f t="shared" si="280"/>
        <v>234273.59999999998</v>
      </c>
      <c r="M118" s="83">
        <f t="shared" si="280"/>
        <v>65820.149999999907</v>
      </c>
      <c r="N118" s="166">
        <f t="shared" si="280"/>
        <v>60559.949999999837</v>
      </c>
      <c r="O118" s="83">
        <f t="shared" si="280"/>
        <v>-119821.47999999998</v>
      </c>
      <c r="P118" s="83">
        <f t="shared" si="280"/>
        <v>-212886.35999999987</v>
      </c>
      <c r="Q118" s="83">
        <f t="shared" si="280"/>
        <v>-195771.50999999995</v>
      </c>
      <c r="R118" s="83">
        <f t="shared" si="280"/>
        <v>-183313.27</v>
      </c>
      <c r="S118" s="83">
        <f t="shared" si="280"/>
        <v>-88299.920000000115</v>
      </c>
      <c r="T118" s="83">
        <f t="shared" si="280"/>
        <v>-9618.3000000000029</v>
      </c>
      <c r="U118" s="83">
        <f t="shared" si="280"/>
        <v>5421.8799999999756</v>
      </c>
      <c r="V118" s="90">
        <f t="shared" si="280"/>
        <v>31869.489999999991</v>
      </c>
      <c r="W118" s="90">
        <f t="shared" si="280"/>
        <v>180044.65000000008</v>
      </c>
      <c r="X118" s="166">
        <f t="shared" si="280"/>
        <v>338301.4</v>
      </c>
      <c r="Y118" s="90">
        <f t="shared" si="280"/>
        <v>134450.64000000013</v>
      </c>
      <c r="Z118" s="90">
        <f t="shared" ref="Z118:AA118" si="281">Z97-Z104</f>
        <v>160951.55000000016</v>
      </c>
      <c r="AA118" s="90">
        <f t="shared" si="281"/>
        <v>-118783.89999999979</v>
      </c>
      <c r="AB118" s="90">
        <f t="shared" ref="AB118" si="282">AB97-AB104</f>
        <v>-357155.94000000006</v>
      </c>
      <c r="AC118" s="90"/>
      <c r="AD118" s="90"/>
      <c r="AE118" s="90"/>
      <c r="AF118" s="90"/>
      <c r="AG118" s="90"/>
      <c r="AH118" s="90"/>
      <c r="AI118" s="90"/>
      <c r="AJ118" s="161"/>
      <c r="AK118" s="83">
        <f t="shared" si="261"/>
        <v>91615.490000000107</v>
      </c>
      <c r="AL118" s="83">
        <f t="shared" si="261"/>
        <v>-156723.51000000013</v>
      </c>
      <c r="AM118" s="75">
        <f t="shared" si="262"/>
        <v>-40957.97986309079</v>
      </c>
      <c r="AN118" s="75">
        <f t="shared" si="262"/>
        <v>11652.925878657174</v>
      </c>
      <c r="AO118" s="75">
        <f t="shared" si="262"/>
        <v>53006.810000000114</v>
      </c>
      <c r="AP118" s="75">
        <f t="shared" si="262"/>
        <v>-11492.180000000008</v>
      </c>
      <c r="AQ118" s="75">
        <f t="shared" si="262"/>
        <v>-15616.40999999996</v>
      </c>
      <c r="AR118" s="90">
        <f t="shared" si="262"/>
        <v>27982.240000000049</v>
      </c>
      <c r="AS118" s="90">
        <f t="shared" si="262"/>
        <v>39850.120000000054</v>
      </c>
      <c r="AT118" s="218">
        <f t="shared" si="262"/>
        <v>-104027.80000000005</v>
      </c>
      <c r="AU118" s="277">
        <f t="shared" si="263"/>
        <v>-68630.490000000224</v>
      </c>
      <c r="AV118" s="275">
        <f t="shared" si="264"/>
        <v>-100391.60000000033</v>
      </c>
      <c r="AW118" s="275">
        <f t="shared" si="264"/>
        <v>-1037.5800000001909</v>
      </c>
      <c r="AX118" s="309">
        <f t="shared" si="265"/>
        <v>144269.58000000019</v>
      </c>
      <c r="AY118" s="275">
        <f t="shared" si="266"/>
        <v>0</v>
      </c>
      <c r="AZ118" s="275">
        <f t="shared" si="267"/>
        <v>0</v>
      </c>
      <c r="BA118" s="275">
        <f t="shared" si="268"/>
        <v>0</v>
      </c>
      <c r="BB118" s="275">
        <f t="shared" si="269"/>
        <v>0</v>
      </c>
      <c r="BC118" s="275">
        <f t="shared" si="270"/>
        <v>0</v>
      </c>
      <c r="BD118" s="275">
        <f t="shared" si="271"/>
        <v>0</v>
      </c>
      <c r="BE118" s="275">
        <f t="shared" si="272"/>
        <v>0</v>
      </c>
      <c r="BF118" s="309">
        <f t="shared" si="273"/>
        <v>0</v>
      </c>
    </row>
    <row r="119" spans="1:58" x14ac:dyDescent="0.25">
      <c r="A119" s="4"/>
      <c r="B119" s="36" t="s">
        <v>45</v>
      </c>
      <c r="C119" s="89">
        <f t="shared" ref="C119:Y119" si="283">C98-C105</f>
        <v>-76528.430000000051</v>
      </c>
      <c r="D119" s="83">
        <f t="shared" si="283"/>
        <v>-125713.59000000008</v>
      </c>
      <c r="E119" s="83">
        <f t="shared" si="283"/>
        <v>-162494.51</v>
      </c>
      <c r="F119" s="83">
        <f t="shared" si="283"/>
        <v>-3092.0500000000175</v>
      </c>
      <c r="G119" s="83">
        <f t="shared" si="283"/>
        <v>-31973.21000000005</v>
      </c>
      <c r="H119" s="83">
        <f t="shared" si="283"/>
        <v>-107145.87000000005</v>
      </c>
      <c r="I119" s="83">
        <f t="shared" si="283"/>
        <v>-16361.150000000023</v>
      </c>
      <c r="J119" s="83">
        <f t="shared" si="283"/>
        <v>63171.590000000026</v>
      </c>
      <c r="K119" s="83">
        <f t="shared" si="283"/>
        <v>80857.719999999972</v>
      </c>
      <c r="L119" s="83">
        <f t="shared" si="283"/>
        <v>143234.58000000002</v>
      </c>
      <c r="M119" s="83">
        <f t="shared" si="283"/>
        <v>7535.6799999999348</v>
      </c>
      <c r="N119" s="166">
        <f t="shared" si="283"/>
        <v>116481.97999999992</v>
      </c>
      <c r="O119" s="83">
        <f t="shared" si="283"/>
        <v>57649.500000000116</v>
      </c>
      <c r="P119" s="83">
        <f t="shared" si="283"/>
        <v>-305580.32999999996</v>
      </c>
      <c r="Q119" s="83">
        <f t="shared" si="283"/>
        <v>-119579.23000000004</v>
      </c>
      <c r="R119" s="83">
        <f t="shared" si="283"/>
        <v>-80397.300000000017</v>
      </c>
      <c r="S119" s="83">
        <f t="shared" si="283"/>
        <v>-37869.24000000002</v>
      </c>
      <c r="T119" s="83">
        <f t="shared" si="283"/>
        <v>-27043.060000000027</v>
      </c>
      <c r="U119" s="83">
        <f t="shared" si="283"/>
        <v>7585.3999999999942</v>
      </c>
      <c r="V119" s="90">
        <f t="shared" si="283"/>
        <v>2843.7900000000373</v>
      </c>
      <c r="W119" s="90">
        <f t="shared" si="283"/>
        <v>181014.84000000003</v>
      </c>
      <c r="X119" s="166">
        <f t="shared" si="283"/>
        <v>83112.889999999839</v>
      </c>
      <c r="Y119" s="90">
        <f t="shared" si="283"/>
        <v>83700.259999999951</v>
      </c>
      <c r="Z119" s="90">
        <f t="shared" ref="Z119:AA119" si="284">Z98-Z105</f>
        <v>84350.090000000142</v>
      </c>
      <c r="AA119" s="90">
        <f t="shared" si="284"/>
        <v>-48962.459999999963</v>
      </c>
      <c r="AB119" s="90">
        <f t="shared" ref="AB119" si="285">AB98-AB105</f>
        <v>-143875.46999999997</v>
      </c>
      <c r="AC119" s="90"/>
      <c r="AD119" s="90"/>
      <c r="AE119" s="90"/>
      <c r="AF119" s="90"/>
      <c r="AG119" s="90"/>
      <c r="AH119" s="90"/>
      <c r="AI119" s="90"/>
      <c r="AJ119" s="161"/>
      <c r="AK119" s="83">
        <f t="shared" si="261"/>
        <v>-134177.93000000017</v>
      </c>
      <c r="AL119" s="83">
        <f t="shared" si="261"/>
        <v>179866.73999999987</v>
      </c>
      <c r="AM119" s="75">
        <f t="shared" si="262"/>
        <v>-42915.27999999997</v>
      </c>
      <c r="AN119" s="75">
        <f t="shared" si="262"/>
        <v>77305.25</v>
      </c>
      <c r="AO119" s="75">
        <f t="shared" si="262"/>
        <v>5896.0299999999697</v>
      </c>
      <c r="AP119" s="75">
        <f t="shared" si="262"/>
        <v>-80102.810000000027</v>
      </c>
      <c r="AQ119" s="75">
        <f t="shared" si="262"/>
        <v>-23946.550000000017</v>
      </c>
      <c r="AR119" s="90">
        <f t="shared" si="262"/>
        <v>60327.799999999988</v>
      </c>
      <c r="AS119" s="90">
        <f t="shared" si="262"/>
        <v>-100157.12000000005</v>
      </c>
      <c r="AT119" s="218">
        <f t="shared" si="262"/>
        <v>60121.690000000177</v>
      </c>
      <c r="AU119" s="277">
        <f t="shared" si="263"/>
        <v>-76164.580000000016</v>
      </c>
      <c r="AV119" s="275">
        <f t="shared" si="264"/>
        <v>32131.889999999781</v>
      </c>
      <c r="AW119" s="275">
        <f t="shared" si="264"/>
        <v>106611.96000000008</v>
      </c>
      <c r="AX119" s="309">
        <f t="shared" si="265"/>
        <v>-161704.85999999999</v>
      </c>
      <c r="AY119" s="275">
        <f t="shared" si="266"/>
        <v>0</v>
      </c>
      <c r="AZ119" s="275">
        <f t="shared" si="267"/>
        <v>0</v>
      </c>
      <c r="BA119" s="275">
        <f t="shared" si="268"/>
        <v>0</v>
      </c>
      <c r="BB119" s="275">
        <f t="shared" si="269"/>
        <v>0</v>
      </c>
      <c r="BC119" s="275">
        <f t="shared" si="270"/>
        <v>0</v>
      </c>
      <c r="BD119" s="275">
        <f t="shared" si="271"/>
        <v>0</v>
      </c>
      <c r="BE119" s="275">
        <f t="shared" si="272"/>
        <v>0</v>
      </c>
      <c r="BF119" s="309">
        <f t="shared" si="273"/>
        <v>0</v>
      </c>
    </row>
    <row r="120" spans="1:58" ht="15.75" thickBot="1" x14ac:dyDescent="0.3">
      <c r="A120" s="4"/>
      <c r="B120" s="38" t="s">
        <v>46</v>
      </c>
      <c r="C120" s="92">
        <f t="shared" ref="C120:Z120" si="286">SUM(C115:C119)</f>
        <v>282764.27999999857</v>
      </c>
      <c r="D120" s="77">
        <f t="shared" si="286"/>
        <v>-846311.95999999112</v>
      </c>
      <c r="E120" s="77">
        <f t="shared" si="286"/>
        <v>-1204002.0198630909</v>
      </c>
      <c r="F120" s="77">
        <f t="shared" si="286"/>
        <v>-776346.39412133908</v>
      </c>
      <c r="G120" s="77">
        <f t="shared" si="286"/>
        <v>-436240.12999999791</v>
      </c>
      <c r="H120" s="77">
        <f t="shared" si="286"/>
        <v>-328471.81999999902</v>
      </c>
      <c r="I120" s="77">
        <f t="shared" si="286"/>
        <v>-368776.49</v>
      </c>
      <c r="J120" s="77">
        <f t="shared" si="286"/>
        <v>221064.16000000841</v>
      </c>
      <c r="K120" s="77">
        <f t="shared" si="286"/>
        <v>1224493.439999999</v>
      </c>
      <c r="L120" s="77">
        <f t="shared" si="286"/>
        <v>2014729.92</v>
      </c>
      <c r="M120" s="77">
        <f t="shared" si="286"/>
        <v>1316913.2100000004</v>
      </c>
      <c r="N120" s="195">
        <f t="shared" si="286"/>
        <v>1155859.9899999904</v>
      </c>
      <c r="O120" s="77">
        <f t="shared" si="286"/>
        <v>443782.91000000085</v>
      </c>
      <c r="P120" s="77">
        <f t="shared" si="286"/>
        <v>-631813.47000000009</v>
      </c>
      <c r="Q120" s="77">
        <f t="shared" si="286"/>
        <v>-466210.75000000035</v>
      </c>
      <c r="R120" s="77">
        <f t="shared" si="286"/>
        <v>-1233723.2453020443</v>
      </c>
      <c r="S120" s="77">
        <f t="shared" si="286"/>
        <v>-956039.01999975438</v>
      </c>
      <c r="T120" s="77">
        <f t="shared" si="286"/>
        <v>-201127.18999975672</v>
      </c>
      <c r="U120" s="77">
        <f t="shared" si="286"/>
        <v>-82097.289999753062</v>
      </c>
      <c r="V120" s="143">
        <f t="shared" si="286"/>
        <v>74421.210000247374</v>
      </c>
      <c r="W120" s="143">
        <f t="shared" si="286"/>
        <v>1137417.6600002476</v>
      </c>
      <c r="X120" s="195">
        <f t="shared" si="286"/>
        <v>2158048.0900002494</v>
      </c>
      <c r="Y120" s="143">
        <f t="shared" si="286"/>
        <v>1729185.1100002476</v>
      </c>
      <c r="Z120" s="143">
        <f t="shared" si="286"/>
        <v>1981733.6200002476</v>
      </c>
      <c r="AA120" s="143">
        <f t="shared" ref="AA120:AB120" si="287">SUM(AA115:AA119)</f>
        <v>568621.0900002378</v>
      </c>
      <c r="AB120" s="143">
        <f t="shared" si="287"/>
        <v>-1333575.1399997526</v>
      </c>
      <c r="AC120" s="143"/>
      <c r="AD120" s="143"/>
      <c r="AE120" s="143"/>
      <c r="AF120" s="143"/>
      <c r="AG120" s="143"/>
      <c r="AH120" s="143"/>
      <c r="AI120" s="143"/>
      <c r="AJ120" s="157"/>
      <c r="AK120" s="77">
        <f>SUM(AK115:AK119)</f>
        <v>-161018.63000000222</v>
      </c>
      <c r="AL120" s="77">
        <f t="shared" ref="AL120:AP120" si="288">SUM(AL115:AL119)</f>
        <v>-214498.48999999108</v>
      </c>
      <c r="AM120" s="77">
        <f t="shared" si="288"/>
        <v>-737791.26986309048</v>
      </c>
      <c r="AN120" s="77">
        <f t="shared" si="288"/>
        <v>457376.85118070513</v>
      </c>
      <c r="AO120" s="77">
        <f t="shared" si="288"/>
        <v>519798.88999975647</v>
      </c>
      <c r="AP120" s="77">
        <f t="shared" si="288"/>
        <v>-127344.63000024231</v>
      </c>
      <c r="AQ120" s="77">
        <f>SUM(AQ115:AQ119)</f>
        <v>-286679.20000024699</v>
      </c>
      <c r="AR120" s="143">
        <f t="shared" ref="AR120:AT120" si="289">SUM(AR115:AR119)</f>
        <v>146642.94999976104</v>
      </c>
      <c r="AS120" s="143">
        <f t="shared" si="289"/>
        <v>87075.779999751481</v>
      </c>
      <c r="AT120" s="233">
        <f t="shared" si="289"/>
        <v>-143318.1700002501</v>
      </c>
      <c r="AU120" s="261">
        <f t="shared" ref="AU120:AV120" si="290">SUM(AU115:AU119)</f>
        <v>-412271.90000024706</v>
      </c>
      <c r="AV120" s="233">
        <f t="shared" si="290"/>
        <v>-825873.63000025693</v>
      </c>
      <c r="AW120" s="233">
        <f t="shared" ref="AW120:BF120" si="291">SUM(AW115:AW119)</f>
        <v>-124838.18000023701</v>
      </c>
      <c r="AX120" s="76">
        <f t="shared" si="291"/>
        <v>701761.66999975254</v>
      </c>
      <c r="AY120" s="143">
        <f t="shared" si="291"/>
        <v>0</v>
      </c>
      <c r="AZ120" s="233">
        <f t="shared" si="291"/>
        <v>0</v>
      </c>
      <c r="BA120" s="233">
        <f t="shared" si="291"/>
        <v>0</v>
      </c>
      <c r="BB120" s="233">
        <f t="shared" si="291"/>
        <v>0</v>
      </c>
      <c r="BC120" s="233">
        <f t="shared" si="291"/>
        <v>0</v>
      </c>
      <c r="BD120" s="233">
        <f t="shared" si="291"/>
        <v>0</v>
      </c>
      <c r="BE120" s="233">
        <f t="shared" si="291"/>
        <v>0</v>
      </c>
      <c r="BF120" s="76">
        <f t="shared" si="291"/>
        <v>0</v>
      </c>
    </row>
    <row r="121" spans="1:58" x14ac:dyDescent="0.25">
      <c r="A121" s="4">
        <f>+A114+1</f>
        <v>17</v>
      </c>
      <c r="B121" s="46" t="s">
        <v>20</v>
      </c>
      <c r="C121" s="61"/>
      <c r="D121" s="62"/>
      <c r="E121" s="62"/>
      <c r="F121" s="64"/>
      <c r="G121" s="62"/>
      <c r="H121" s="62"/>
      <c r="I121" s="62"/>
      <c r="J121" s="62"/>
      <c r="K121" s="62"/>
      <c r="L121" s="62"/>
      <c r="M121" s="62"/>
      <c r="N121" s="196"/>
      <c r="O121" s="64"/>
      <c r="P121" s="62"/>
      <c r="Q121" s="62"/>
      <c r="R121" s="62"/>
      <c r="S121" s="62"/>
      <c r="T121" s="62"/>
      <c r="U121" s="62"/>
      <c r="V121" s="212"/>
      <c r="W121" s="212"/>
      <c r="X121" s="196"/>
      <c r="Y121" s="215"/>
      <c r="Z121" s="215"/>
      <c r="AA121" s="215"/>
      <c r="AB121" s="215"/>
      <c r="AC121" s="215"/>
      <c r="AD121" s="215"/>
      <c r="AE121" s="215"/>
      <c r="AF121" s="215"/>
      <c r="AG121" s="215"/>
      <c r="AH121" s="215"/>
      <c r="AI121" s="215"/>
      <c r="AJ121" s="158"/>
      <c r="AK121" s="64"/>
      <c r="AL121" s="65"/>
      <c r="AM121" s="66"/>
      <c r="AN121" s="66"/>
      <c r="AO121" s="66"/>
      <c r="AP121" s="66"/>
      <c r="AQ121" s="66"/>
      <c r="AR121" s="229"/>
      <c r="AS121" s="229"/>
      <c r="AT121" s="229"/>
      <c r="AU121" s="291"/>
      <c r="AV121" s="225"/>
      <c r="AW121" s="225"/>
      <c r="AX121" s="129"/>
      <c r="AY121" s="225"/>
      <c r="AZ121" s="225"/>
      <c r="BA121" s="225"/>
      <c r="BB121" s="225"/>
      <c r="BC121" s="225"/>
      <c r="BD121" s="225"/>
      <c r="BE121" s="225"/>
      <c r="BF121" s="129"/>
    </row>
    <row r="122" spans="1:58" x14ac:dyDescent="0.25">
      <c r="A122" s="4"/>
      <c r="B122" s="36" t="s">
        <v>41</v>
      </c>
      <c r="C122" s="55">
        <v>0</v>
      </c>
      <c r="D122" s="56">
        <v>0</v>
      </c>
      <c r="E122" s="56">
        <v>0</v>
      </c>
      <c r="F122" s="56">
        <v>0</v>
      </c>
      <c r="G122" s="56">
        <v>0</v>
      </c>
      <c r="H122" s="56">
        <v>0</v>
      </c>
      <c r="I122" s="56">
        <v>0</v>
      </c>
      <c r="J122" s="56">
        <v>0</v>
      </c>
      <c r="K122" s="56">
        <v>0</v>
      </c>
      <c r="L122" s="56">
        <v>0</v>
      </c>
      <c r="M122" s="56">
        <v>0</v>
      </c>
      <c r="N122" s="191">
        <v>0</v>
      </c>
      <c r="O122" s="58">
        <v>0</v>
      </c>
      <c r="P122" s="58">
        <v>0</v>
      </c>
      <c r="Q122" s="56">
        <v>0</v>
      </c>
      <c r="R122" s="58">
        <v>0</v>
      </c>
      <c r="S122" s="56">
        <v>0</v>
      </c>
      <c r="T122" s="56">
        <v>0</v>
      </c>
      <c r="U122" s="56">
        <v>0</v>
      </c>
      <c r="V122" s="210">
        <v>0</v>
      </c>
      <c r="W122" s="210">
        <v>0</v>
      </c>
      <c r="X122" s="197">
        <v>0</v>
      </c>
      <c r="Y122" s="222">
        <v>0</v>
      </c>
      <c r="Z122" s="222">
        <v>0</v>
      </c>
      <c r="AA122" s="222">
        <v>0</v>
      </c>
      <c r="AB122" s="222">
        <v>0</v>
      </c>
      <c r="AC122" s="222"/>
      <c r="AD122" s="222"/>
      <c r="AE122" s="222"/>
      <c r="AF122" s="222"/>
      <c r="AG122" s="222"/>
      <c r="AH122" s="222"/>
      <c r="AI122" s="222"/>
      <c r="AJ122" s="191"/>
      <c r="AK122" s="58">
        <f t="shared" ref="AK122:AL126" si="292">C122-O122</f>
        <v>0</v>
      </c>
      <c r="AL122" s="58">
        <f t="shared" si="292"/>
        <v>0</v>
      </c>
      <c r="AM122" s="58">
        <f t="shared" ref="AM122:AT126" si="293">IF(Q122=0,0,E122-Q122)</f>
        <v>0</v>
      </c>
      <c r="AN122" s="58">
        <f t="shared" si="293"/>
        <v>0</v>
      </c>
      <c r="AO122" s="58">
        <f t="shared" si="293"/>
        <v>0</v>
      </c>
      <c r="AP122" s="68">
        <f t="shared" si="293"/>
        <v>0</v>
      </c>
      <c r="AQ122" s="68">
        <f t="shared" si="293"/>
        <v>0</v>
      </c>
      <c r="AR122" s="204">
        <f t="shared" si="293"/>
        <v>0</v>
      </c>
      <c r="AS122" s="204">
        <f t="shared" si="293"/>
        <v>0</v>
      </c>
      <c r="AT122" s="204">
        <f t="shared" si="293"/>
        <v>0</v>
      </c>
      <c r="AU122" s="289">
        <f t="shared" ref="AU122:AU126" si="294">IF(Y122=0,0,M122-Y122)</f>
        <v>0</v>
      </c>
      <c r="AV122" s="224">
        <f t="shared" ref="AV122:AW126" si="295">IF(Z122=0,0,N122-Z122)</f>
        <v>0</v>
      </c>
      <c r="AW122" s="224">
        <f t="shared" si="295"/>
        <v>0</v>
      </c>
      <c r="AX122" s="308">
        <f t="shared" ref="AX122:AX126" si="296">IF(AB122=0,0,P122-AB122)</f>
        <v>0</v>
      </c>
      <c r="AY122" s="224">
        <f t="shared" ref="AY122:AY126" si="297">IF(AC122=0,0,Q122-AC122)</f>
        <v>0</v>
      </c>
      <c r="AZ122" s="224">
        <f t="shared" ref="AZ122:AZ126" si="298">IF(AD122=0,0,R122-AD122)</f>
        <v>0</v>
      </c>
      <c r="BA122" s="224">
        <f t="shared" ref="BA122:BA126" si="299">IF(AE122=0,0,S122-AE122)</f>
        <v>0</v>
      </c>
      <c r="BB122" s="224">
        <f t="shared" ref="BB122:BB126" si="300">IF(AF122=0,0,T122-AF122)</f>
        <v>0</v>
      </c>
      <c r="BC122" s="224">
        <f t="shared" ref="BC122:BC126" si="301">IF(AG122=0,0,U122-AG122)</f>
        <v>0</v>
      </c>
      <c r="BD122" s="224">
        <f t="shared" ref="BD122:BD126" si="302">IF(AH122=0,0,V122-AH122)</f>
        <v>0</v>
      </c>
      <c r="BE122" s="224">
        <f t="shared" ref="BE122:BE126" si="303">IF(AI122=0,0,W122-AI122)</f>
        <v>0</v>
      </c>
      <c r="BF122" s="308">
        <f t="shared" ref="BF122:BF126" si="304">IF(AJ122=0,0,X122-AJ122)</f>
        <v>0</v>
      </c>
    </row>
    <row r="123" spans="1:58" x14ac:dyDescent="0.25">
      <c r="A123" s="4"/>
      <c r="B123" s="36" t="s">
        <v>42</v>
      </c>
      <c r="C123" s="55">
        <v>239</v>
      </c>
      <c r="D123" s="56">
        <v>261</v>
      </c>
      <c r="E123" s="56">
        <v>312</v>
      </c>
      <c r="F123" s="56">
        <v>329</v>
      </c>
      <c r="G123" s="56">
        <v>320</v>
      </c>
      <c r="H123" s="56">
        <v>265</v>
      </c>
      <c r="I123" s="56">
        <v>257</v>
      </c>
      <c r="J123" s="56">
        <v>234</v>
      </c>
      <c r="K123" s="56">
        <v>237</v>
      </c>
      <c r="L123" s="56">
        <v>218</v>
      </c>
      <c r="M123" s="56">
        <v>179</v>
      </c>
      <c r="N123" s="191">
        <v>156</v>
      </c>
      <c r="O123" s="58">
        <v>145</v>
      </c>
      <c r="P123" s="58">
        <v>99</v>
      </c>
      <c r="Q123" s="56">
        <v>73</v>
      </c>
      <c r="R123" s="58">
        <v>84</v>
      </c>
      <c r="S123" s="56">
        <v>95</v>
      </c>
      <c r="T123" s="56">
        <v>108</v>
      </c>
      <c r="U123" s="56">
        <v>125</v>
      </c>
      <c r="V123" s="210">
        <v>111</v>
      </c>
      <c r="W123" s="210">
        <v>118</v>
      </c>
      <c r="X123" s="197">
        <v>117</v>
      </c>
      <c r="Y123" s="222">
        <v>121</v>
      </c>
      <c r="Z123" s="222">
        <v>141</v>
      </c>
      <c r="AA123" s="222">
        <v>174</v>
      </c>
      <c r="AB123" s="222">
        <v>267</v>
      </c>
      <c r="AC123" s="222"/>
      <c r="AD123" s="222"/>
      <c r="AE123" s="222"/>
      <c r="AF123" s="222"/>
      <c r="AG123" s="222"/>
      <c r="AH123" s="222"/>
      <c r="AI123" s="222"/>
      <c r="AJ123" s="191"/>
      <c r="AK123" s="58">
        <f t="shared" si="292"/>
        <v>94</v>
      </c>
      <c r="AL123" s="58">
        <f t="shared" si="292"/>
        <v>162</v>
      </c>
      <c r="AM123" s="58">
        <f t="shared" si="293"/>
        <v>239</v>
      </c>
      <c r="AN123" s="58">
        <f t="shared" si="293"/>
        <v>245</v>
      </c>
      <c r="AO123" s="58">
        <f t="shared" si="293"/>
        <v>225</v>
      </c>
      <c r="AP123" s="56">
        <f t="shared" si="293"/>
        <v>157</v>
      </c>
      <c r="AQ123" s="56">
        <f t="shared" si="293"/>
        <v>132</v>
      </c>
      <c r="AR123" s="222">
        <f t="shared" si="293"/>
        <v>123</v>
      </c>
      <c r="AS123" s="222">
        <f t="shared" si="293"/>
        <v>119</v>
      </c>
      <c r="AT123" s="222">
        <f t="shared" si="293"/>
        <v>101</v>
      </c>
      <c r="AU123" s="289">
        <f t="shared" si="294"/>
        <v>58</v>
      </c>
      <c r="AV123" s="224">
        <f t="shared" si="295"/>
        <v>15</v>
      </c>
      <c r="AW123" s="224">
        <f t="shared" si="295"/>
        <v>-29</v>
      </c>
      <c r="AX123" s="308">
        <f t="shared" si="296"/>
        <v>-168</v>
      </c>
      <c r="AY123" s="224">
        <f t="shared" si="297"/>
        <v>0</v>
      </c>
      <c r="AZ123" s="224">
        <f t="shared" si="298"/>
        <v>0</v>
      </c>
      <c r="BA123" s="224">
        <f t="shared" si="299"/>
        <v>0</v>
      </c>
      <c r="BB123" s="224">
        <f t="shared" si="300"/>
        <v>0</v>
      </c>
      <c r="BC123" s="224">
        <f t="shared" si="301"/>
        <v>0</v>
      </c>
      <c r="BD123" s="224">
        <f t="shared" si="302"/>
        <v>0</v>
      </c>
      <c r="BE123" s="224">
        <f t="shared" si="303"/>
        <v>0</v>
      </c>
      <c r="BF123" s="308">
        <f t="shared" si="304"/>
        <v>0</v>
      </c>
    </row>
    <row r="124" spans="1:58" x14ac:dyDescent="0.25">
      <c r="A124" s="4"/>
      <c r="B124" s="36" t="s">
        <v>43</v>
      </c>
      <c r="C124" s="55">
        <v>0</v>
      </c>
      <c r="D124" s="56">
        <v>0</v>
      </c>
      <c r="E124" s="56">
        <v>0</v>
      </c>
      <c r="F124" s="56">
        <v>0</v>
      </c>
      <c r="G124" s="56">
        <v>0</v>
      </c>
      <c r="H124" s="56">
        <v>0</v>
      </c>
      <c r="I124" s="56">
        <v>0</v>
      </c>
      <c r="J124" s="56">
        <v>0</v>
      </c>
      <c r="K124" s="56">
        <v>0</v>
      </c>
      <c r="L124" s="56">
        <v>0</v>
      </c>
      <c r="M124" s="56">
        <v>0</v>
      </c>
      <c r="N124" s="191">
        <v>0</v>
      </c>
      <c r="O124" s="58">
        <v>0</v>
      </c>
      <c r="P124" s="58">
        <v>0</v>
      </c>
      <c r="Q124" s="56">
        <v>0</v>
      </c>
      <c r="R124" s="58">
        <v>0</v>
      </c>
      <c r="S124" s="56">
        <v>0</v>
      </c>
      <c r="T124" s="56">
        <v>0</v>
      </c>
      <c r="U124" s="56">
        <v>0</v>
      </c>
      <c r="V124" s="210">
        <v>9</v>
      </c>
      <c r="W124" s="210">
        <v>9</v>
      </c>
      <c r="X124" s="197">
        <v>9</v>
      </c>
      <c r="Y124" s="222">
        <v>7</v>
      </c>
      <c r="Z124" s="222">
        <v>5</v>
      </c>
      <c r="AA124" s="222">
        <v>2</v>
      </c>
      <c r="AB124" s="222">
        <v>2</v>
      </c>
      <c r="AC124" s="222"/>
      <c r="AD124" s="222"/>
      <c r="AE124" s="222"/>
      <c r="AF124" s="222"/>
      <c r="AG124" s="222"/>
      <c r="AH124" s="222"/>
      <c r="AI124" s="222"/>
      <c r="AJ124" s="191"/>
      <c r="AK124" s="58">
        <f t="shared" si="292"/>
        <v>0</v>
      </c>
      <c r="AL124" s="58">
        <f t="shared" si="292"/>
        <v>0</v>
      </c>
      <c r="AM124" s="58">
        <f t="shared" si="293"/>
        <v>0</v>
      </c>
      <c r="AN124" s="58">
        <f t="shared" si="293"/>
        <v>0</v>
      </c>
      <c r="AO124" s="58">
        <f t="shared" si="293"/>
        <v>0</v>
      </c>
      <c r="AP124" s="56">
        <f t="shared" si="293"/>
        <v>0</v>
      </c>
      <c r="AQ124" s="56">
        <f t="shared" si="293"/>
        <v>0</v>
      </c>
      <c r="AR124" s="222">
        <f t="shared" si="293"/>
        <v>-9</v>
      </c>
      <c r="AS124" s="222">
        <f t="shared" si="293"/>
        <v>-9</v>
      </c>
      <c r="AT124" s="222">
        <f t="shared" si="293"/>
        <v>-9</v>
      </c>
      <c r="AU124" s="289">
        <f t="shared" si="294"/>
        <v>-7</v>
      </c>
      <c r="AV124" s="224">
        <f t="shared" si="295"/>
        <v>-5</v>
      </c>
      <c r="AW124" s="224">
        <f t="shared" si="295"/>
        <v>-2</v>
      </c>
      <c r="AX124" s="308">
        <f t="shared" si="296"/>
        <v>-2</v>
      </c>
      <c r="AY124" s="224">
        <f t="shared" si="297"/>
        <v>0</v>
      </c>
      <c r="AZ124" s="224">
        <f t="shared" si="298"/>
        <v>0</v>
      </c>
      <c r="BA124" s="224">
        <f t="shared" si="299"/>
        <v>0</v>
      </c>
      <c r="BB124" s="224">
        <f t="shared" si="300"/>
        <v>0</v>
      </c>
      <c r="BC124" s="224">
        <f t="shared" si="301"/>
        <v>0</v>
      </c>
      <c r="BD124" s="224">
        <f t="shared" si="302"/>
        <v>0</v>
      </c>
      <c r="BE124" s="224">
        <f t="shared" si="303"/>
        <v>0</v>
      </c>
      <c r="BF124" s="308">
        <f t="shared" si="304"/>
        <v>0</v>
      </c>
    </row>
    <row r="125" spans="1:58" x14ac:dyDescent="0.25">
      <c r="A125" s="4"/>
      <c r="B125" s="36" t="s">
        <v>44</v>
      </c>
      <c r="C125" s="55">
        <v>0</v>
      </c>
      <c r="D125" s="56">
        <v>0</v>
      </c>
      <c r="E125" s="56">
        <v>0</v>
      </c>
      <c r="F125" s="56">
        <v>0</v>
      </c>
      <c r="G125" s="56">
        <v>0</v>
      </c>
      <c r="H125" s="56">
        <v>0</v>
      </c>
      <c r="I125" s="56">
        <v>0</v>
      </c>
      <c r="J125" s="56">
        <v>0</v>
      </c>
      <c r="K125" s="56">
        <v>0</v>
      </c>
      <c r="L125" s="56">
        <v>0</v>
      </c>
      <c r="M125" s="56">
        <v>0</v>
      </c>
      <c r="N125" s="191">
        <v>0</v>
      </c>
      <c r="O125" s="58">
        <v>0</v>
      </c>
      <c r="P125" s="58">
        <v>0</v>
      </c>
      <c r="Q125" s="56">
        <v>0</v>
      </c>
      <c r="R125" s="58">
        <v>0</v>
      </c>
      <c r="S125" s="56">
        <v>0</v>
      </c>
      <c r="T125" s="56">
        <v>0</v>
      </c>
      <c r="U125" s="56">
        <v>0</v>
      </c>
      <c r="V125" s="210">
        <v>0</v>
      </c>
      <c r="W125" s="210">
        <v>0</v>
      </c>
      <c r="X125" s="197">
        <v>0</v>
      </c>
      <c r="Y125" s="222">
        <v>0</v>
      </c>
      <c r="Z125" s="222">
        <v>0</v>
      </c>
      <c r="AA125" s="222">
        <v>0</v>
      </c>
      <c r="AB125" s="222">
        <v>0</v>
      </c>
      <c r="AC125" s="222"/>
      <c r="AD125" s="222"/>
      <c r="AE125" s="222"/>
      <c r="AF125" s="222"/>
      <c r="AG125" s="222"/>
      <c r="AH125" s="222"/>
      <c r="AI125" s="222"/>
      <c r="AJ125" s="191"/>
      <c r="AK125" s="58">
        <f t="shared" si="292"/>
        <v>0</v>
      </c>
      <c r="AL125" s="58">
        <f t="shared" si="292"/>
        <v>0</v>
      </c>
      <c r="AM125" s="58">
        <f t="shared" si="293"/>
        <v>0</v>
      </c>
      <c r="AN125" s="58">
        <f t="shared" si="293"/>
        <v>0</v>
      </c>
      <c r="AO125" s="58">
        <f t="shared" si="293"/>
        <v>0</v>
      </c>
      <c r="AP125" s="56">
        <f t="shared" si="293"/>
        <v>0</v>
      </c>
      <c r="AQ125" s="56">
        <f t="shared" si="293"/>
        <v>0</v>
      </c>
      <c r="AR125" s="222">
        <f t="shared" si="293"/>
        <v>0</v>
      </c>
      <c r="AS125" s="222">
        <f t="shared" si="293"/>
        <v>0</v>
      </c>
      <c r="AT125" s="222">
        <f t="shared" si="293"/>
        <v>0</v>
      </c>
      <c r="AU125" s="289">
        <f t="shared" si="294"/>
        <v>0</v>
      </c>
      <c r="AV125" s="224">
        <f t="shared" si="295"/>
        <v>0</v>
      </c>
      <c r="AW125" s="224">
        <f t="shared" si="295"/>
        <v>0</v>
      </c>
      <c r="AX125" s="308">
        <f t="shared" si="296"/>
        <v>0</v>
      </c>
      <c r="AY125" s="224">
        <f t="shared" si="297"/>
        <v>0</v>
      </c>
      <c r="AZ125" s="224">
        <f t="shared" si="298"/>
        <v>0</v>
      </c>
      <c r="BA125" s="224">
        <f t="shared" si="299"/>
        <v>0</v>
      </c>
      <c r="BB125" s="224">
        <f t="shared" si="300"/>
        <v>0</v>
      </c>
      <c r="BC125" s="224">
        <f t="shared" si="301"/>
        <v>0</v>
      </c>
      <c r="BD125" s="224">
        <f t="shared" si="302"/>
        <v>0</v>
      </c>
      <c r="BE125" s="224">
        <f t="shared" si="303"/>
        <v>0</v>
      </c>
      <c r="BF125" s="308">
        <f t="shared" si="304"/>
        <v>0</v>
      </c>
    </row>
    <row r="126" spans="1:58" x14ac:dyDescent="0.25">
      <c r="A126" s="4"/>
      <c r="B126" s="36" t="s">
        <v>45</v>
      </c>
      <c r="C126" s="55">
        <v>0</v>
      </c>
      <c r="D126" s="56">
        <v>0</v>
      </c>
      <c r="E126" s="56">
        <v>0</v>
      </c>
      <c r="F126" s="56">
        <v>0</v>
      </c>
      <c r="G126" s="56">
        <v>0</v>
      </c>
      <c r="H126" s="56">
        <v>0</v>
      </c>
      <c r="I126" s="56">
        <v>0</v>
      </c>
      <c r="J126" s="56">
        <v>0</v>
      </c>
      <c r="K126" s="56">
        <v>0</v>
      </c>
      <c r="L126" s="56">
        <v>0</v>
      </c>
      <c r="M126" s="56">
        <v>0</v>
      </c>
      <c r="N126" s="191">
        <v>0</v>
      </c>
      <c r="O126" s="58">
        <v>0</v>
      </c>
      <c r="P126" s="58">
        <v>0</v>
      </c>
      <c r="Q126" s="56">
        <v>0</v>
      </c>
      <c r="R126" s="58">
        <v>0</v>
      </c>
      <c r="S126" s="56">
        <v>0</v>
      </c>
      <c r="T126" s="56">
        <v>0</v>
      </c>
      <c r="U126" s="56">
        <v>0</v>
      </c>
      <c r="V126" s="210">
        <v>0</v>
      </c>
      <c r="W126" s="210">
        <v>0</v>
      </c>
      <c r="X126" s="197">
        <v>0</v>
      </c>
      <c r="Y126" s="222">
        <v>0</v>
      </c>
      <c r="Z126" s="222">
        <v>0</v>
      </c>
      <c r="AA126" s="222">
        <v>0</v>
      </c>
      <c r="AB126" s="222">
        <v>0</v>
      </c>
      <c r="AC126" s="222"/>
      <c r="AD126" s="222"/>
      <c r="AE126" s="222"/>
      <c r="AF126" s="222"/>
      <c r="AG126" s="222"/>
      <c r="AH126" s="222"/>
      <c r="AI126" s="222"/>
      <c r="AJ126" s="191"/>
      <c r="AK126" s="58">
        <f t="shared" si="292"/>
        <v>0</v>
      </c>
      <c r="AL126" s="58">
        <f t="shared" si="292"/>
        <v>0</v>
      </c>
      <c r="AM126" s="58">
        <f t="shared" si="293"/>
        <v>0</v>
      </c>
      <c r="AN126" s="58">
        <f t="shared" si="293"/>
        <v>0</v>
      </c>
      <c r="AO126" s="58">
        <f t="shared" si="293"/>
        <v>0</v>
      </c>
      <c r="AP126" s="56">
        <f t="shared" si="293"/>
        <v>0</v>
      </c>
      <c r="AQ126" s="56">
        <f t="shared" si="293"/>
        <v>0</v>
      </c>
      <c r="AR126" s="222">
        <f t="shared" si="293"/>
        <v>0</v>
      </c>
      <c r="AS126" s="222">
        <f t="shared" si="293"/>
        <v>0</v>
      </c>
      <c r="AT126" s="222">
        <f t="shared" si="293"/>
        <v>0</v>
      </c>
      <c r="AU126" s="289">
        <f t="shared" si="294"/>
        <v>0</v>
      </c>
      <c r="AV126" s="224">
        <f t="shared" si="295"/>
        <v>0</v>
      </c>
      <c r="AW126" s="224">
        <f t="shared" si="295"/>
        <v>0</v>
      </c>
      <c r="AX126" s="308">
        <f t="shared" si="296"/>
        <v>0</v>
      </c>
      <c r="AY126" s="224">
        <f t="shared" si="297"/>
        <v>0</v>
      </c>
      <c r="AZ126" s="224">
        <f t="shared" si="298"/>
        <v>0</v>
      </c>
      <c r="BA126" s="224">
        <f t="shared" si="299"/>
        <v>0</v>
      </c>
      <c r="BB126" s="224">
        <f t="shared" si="300"/>
        <v>0</v>
      </c>
      <c r="BC126" s="224">
        <f t="shared" si="301"/>
        <v>0</v>
      </c>
      <c r="BD126" s="224">
        <f t="shared" si="302"/>
        <v>0</v>
      </c>
      <c r="BE126" s="224">
        <f t="shared" si="303"/>
        <v>0</v>
      </c>
      <c r="BF126" s="308">
        <f t="shared" si="304"/>
        <v>0</v>
      </c>
    </row>
    <row r="127" spans="1:58" x14ac:dyDescent="0.25">
      <c r="A127" s="4"/>
      <c r="B127" s="36" t="s">
        <v>46</v>
      </c>
      <c r="C127" s="119">
        <f t="shared" ref="C127:X127" si="305">SUM(C122:C126)</f>
        <v>239</v>
      </c>
      <c r="D127" s="58">
        <f t="shared" si="305"/>
        <v>261</v>
      </c>
      <c r="E127" s="58">
        <f t="shared" si="305"/>
        <v>312</v>
      </c>
      <c r="F127" s="58">
        <f t="shared" si="305"/>
        <v>329</v>
      </c>
      <c r="G127" s="58">
        <f t="shared" si="305"/>
        <v>320</v>
      </c>
      <c r="H127" s="58">
        <f t="shared" si="305"/>
        <v>265</v>
      </c>
      <c r="I127" s="58">
        <f t="shared" si="305"/>
        <v>257</v>
      </c>
      <c r="J127" s="58">
        <f t="shared" si="305"/>
        <v>234</v>
      </c>
      <c r="K127" s="58">
        <f t="shared" si="305"/>
        <v>237</v>
      </c>
      <c r="L127" s="58">
        <f t="shared" si="305"/>
        <v>218</v>
      </c>
      <c r="M127" s="58">
        <f t="shared" si="305"/>
        <v>179</v>
      </c>
      <c r="N127" s="191">
        <f t="shared" si="305"/>
        <v>156</v>
      </c>
      <c r="O127" s="58">
        <f t="shared" si="305"/>
        <v>145</v>
      </c>
      <c r="P127" s="58">
        <f t="shared" si="305"/>
        <v>99</v>
      </c>
      <c r="Q127" s="58">
        <f t="shared" si="305"/>
        <v>73</v>
      </c>
      <c r="R127" s="58">
        <f t="shared" si="305"/>
        <v>84</v>
      </c>
      <c r="S127" s="58">
        <f t="shared" si="305"/>
        <v>95</v>
      </c>
      <c r="T127" s="58">
        <f t="shared" si="305"/>
        <v>108</v>
      </c>
      <c r="U127" s="58">
        <f t="shared" si="305"/>
        <v>125</v>
      </c>
      <c r="V127" s="222">
        <f t="shared" si="305"/>
        <v>120</v>
      </c>
      <c r="W127" s="222">
        <f t="shared" si="305"/>
        <v>127</v>
      </c>
      <c r="X127" s="152">
        <f t="shared" si="305"/>
        <v>126</v>
      </c>
      <c r="Y127" s="222">
        <f t="shared" ref="Y127" si="306">SUM(Y122:Y126)</f>
        <v>128</v>
      </c>
      <c r="Z127" s="222">
        <f t="shared" ref="Z127:AB127" si="307">SUM(Z122:Z126)</f>
        <v>146</v>
      </c>
      <c r="AA127" s="222">
        <f t="shared" si="307"/>
        <v>176</v>
      </c>
      <c r="AB127" s="222">
        <f t="shared" si="307"/>
        <v>269</v>
      </c>
      <c r="AC127" s="222"/>
      <c r="AD127" s="222"/>
      <c r="AE127" s="222"/>
      <c r="AF127" s="222"/>
      <c r="AG127" s="222"/>
      <c r="AH127" s="222"/>
      <c r="AI127" s="222"/>
      <c r="AJ127" s="191"/>
      <c r="AK127" s="58">
        <f t="shared" ref="AK127:AP127" si="308">SUM(AK122:AK126)</f>
        <v>94</v>
      </c>
      <c r="AL127" s="58">
        <f t="shared" si="308"/>
        <v>162</v>
      </c>
      <c r="AM127" s="58">
        <f t="shared" si="308"/>
        <v>239</v>
      </c>
      <c r="AN127" s="58">
        <f t="shared" si="308"/>
        <v>245</v>
      </c>
      <c r="AO127" s="58">
        <f t="shared" si="308"/>
        <v>225</v>
      </c>
      <c r="AP127" s="56">
        <f t="shared" si="308"/>
        <v>157</v>
      </c>
      <c r="AQ127" s="56">
        <f t="shared" ref="AQ127:AT127" si="309">SUM(AQ122:AQ126)</f>
        <v>132</v>
      </c>
      <c r="AR127" s="222">
        <f t="shared" si="309"/>
        <v>114</v>
      </c>
      <c r="AS127" s="222">
        <f t="shared" si="309"/>
        <v>110</v>
      </c>
      <c r="AT127" s="222">
        <f t="shared" si="309"/>
        <v>92</v>
      </c>
      <c r="AU127" s="289">
        <f t="shared" ref="AU127:AV127" si="310">SUM(AU122:AU126)</f>
        <v>51</v>
      </c>
      <c r="AV127" s="224">
        <f t="shared" si="310"/>
        <v>10</v>
      </c>
      <c r="AW127" s="224">
        <f t="shared" ref="AW127:BF127" si="311">SUM(AW122:AW126)</f>
        <v>-31</v>
      </c>
      <c r="AX127" s="308">
        <f t="shared" si="311"/>
        <v>-170</v>
      </c>
      <c r="AY127" s="224">
        <f t="shared" si="311"/>
        <v>0</v>
      </c>
      <c r="AZ127" s="224">
        <f t="shared" si="311"/>
        <v>0</v>
      </c>
      <c r="BA127" s="224">
        <f t="shared" si="311"/>
        <v>0</v>
      </c>
      <c r="BB127" s="224">
        <f t="shared" si="311"/>
        <v>0</v>
      </c>
      <c r="BC127" s="224">
        <f t="shared" si="311"/>
        <v>0</v>
      </c>
      <c r="BD127" s="224">
        <f t="shared" si="311"/>
        <v>0</v>
      </c>
      <c r="BE127" s="224">
        <f t="shared" si="311"/>
        <v>0</v>
      </c>
      <c r="BF127" s="308">
        <f t="shared" si="311"/>
        <v>0</v>
      </c>
    </row>
    <row r="128" spans="1:58" x14ac:dyDescent="0.25">
      <c r="A128" s="4">
        <f>+A121+1</f>
        <v>18</v>
      </c>
      <c r="B128" s="47" t="s">
        <v>25</v>
      </c>
      <c r="C128" s="120"/>
      <c r="D128" s="66"/>
      <c r="E128" s="66"/>
      <c r="F128" s="66"/>
      <c r="G128" s="66"/>
      <c r="H128" s="121"/>
      <c r="I128" s="66"/>
      <c r="J128" s="121"/>
      <c r="K128" s="66"/>
      <c r="L128" s="121"/>
      <c r="M128" s="121"/>
      <c r="N128" s="205"/>
      <c r="O128" s="121"/>
      <c r="P128" s="64"/>
      <c r="Q128" s="62"/>
      <c r="R128" s="64"/>
      <c r="S128" s="66"/>
      <c r="T128" s="121"/>
      <c r="U128" s="121"/>
      <c r="V128" s="223"/>
      <c r="W128" s="223"/>
      <c r="X128" s="198"/>
      <c r="Y128" s="223"/>
      <c r="Z128" s="223"/>
      <c r="AA128" s="223"/>
      <c r="AB128" s="223"/>
      <c r="AC128" s="223"/>
      <c r="AD128" s="223"/>
      <c r="AE128" s="223"/>
      <c r="AF128" s="223"/>
      <c r="AG128" s="223"/>
      <c r="AH128" s="223"/>
      <c r="AI128" s="223"/>
      <c r="AJ128" s="205"/>
      <c r="AK128" s="121"/>
      <c r="AL128" s="121"/>
      <c r="AM128" s="66"/>
      <c r="AN128" s="121"/>
      <c r="AO128" s="66"/>
      <c r="AP128" s="66"/>
      <c r="AQ128" s="66"/>
      <c r="AR128" s="223"/>
      <c r="AS128" s="223"/>
      <c r="AT128" s="223"/>
      <c r="AU128" s="291"/>
      <c r="AV128" s="225"/>
      <c r="AW128" s="225"/>
      <c r="AX128" s="129"/>
      <c r="AY128" s="225"/>
      <c r="AZ128" s="225"/>
      <c r="BA128" s="225"/>
      <c r="BB128" s="225"/>
      <c r="BC128" s="225"/>
      <c r="BD128" s="225"/>
      <c r="BE128" s="225"/>
      <c r="BF128" s="129"/>
    </row>
    <row r="129" spans="1:58" x14ac:dyDescent="0.25">
      <c r="A129" s="4"/>
      <c r="B129" s="36" t="s">
        <v>41</v>
      </c>
      <c r="C129" s="123">
        <v>7</v>
      </c>
      <c r="D129" s="124">
        <v>9</v>
      </c>
      <c r="E129" s="124">
        <v>3</v>
      </c>
      <c r="F129" s="124">
        <v>9</v>
      </c>
      <c r="G129" s="124">
        <v>24</v>
      </c>
      <c r="H129" s="125">
        <v>15</v>
      </c>
      <c r="I129" s="124">
        <v>6</v>
      </c>
      <c r="J129" s="125">
        <v>12</v>
      </c>
      <c r="K129" s="124">
        <v>0</v>
      </c>
      <c r="L129" s="125">
        <v>6</v>
      </c>
      <c r="M129" s="125">
        <v>4</v>
      </c>
      <c r="N129" s="206">
        <v>11</v>
      </c>
      <c r="O129" s="125">
        <v>17</v>
      </c>
      <c r="P129" s="177">
        <v>0</v>
      </c>
      <c r="Q129" s="177">
        <v>0</v>
      </c>
      <c r="R129" s="177">
        <v>0</v>
      </c>
      <c r="S129" s="177">
        <v>0</v>
      </c>
      <c r="T129" s="177">
        <v>0</v>
      </c>
      <c r="U129" s="177">
        <v>0</v>
      </c>
      <c r="V129" s="224">
        <v>0</v>
      </c>
      <c r="W129" s="224">
        <v>0</v>
      </c>
      <c r="X129" s="199">
        <v>0</v>
      </c>
      <c r="Y129" s="193">
        <v>0</v>
      </c>
      <c r="Z129" s="193">
        <v>0</v>
      </c>
      <c r="AA129" s="193">
        <v>0</v>
      </c>
      <c r="AB129" s="193">
        <v>0</v>
      </c>
      <c r="AC129" s="193"/>
      <c r="AD129" s="193"/>
      <c r="AE129" s="193"/>
      <c r="AF129" s="193"/>
      <c r="AG129" s="193"/>
      <c r="AH129" s="193"/>
      <c r="AI129" s="193"/>
      <c r="AJ129" s="206"/>
      <c r="AK129" s="192">
        <f t="shared" ref="AK129:AL133" si="312">C129-O129</f>
        <v>-10</v>
      </c>
      <c r="AL129" s="125">
        <f t="shared" si="312"/>
        <v>9</v>
      </c>
      <c r="AM129" s="58">
        <f t="shared" ref="AM129:AT133" si="313">IF(Q129=0,0,E129-Q129)</f>
        <v>0</v>
      </c>
      <c r="AN129" s="58">
        <f t="shared" si="313"/>
        <v>0</v>
      </c>
      <c r="AO129" s="58">
        <f t="shared" si="313"/>
        <v>0</v>
      </c>
      <c r="AP129" s="56">
        <f t="shared" si="313"/>
        <v>0</v>
      </c>
      <c r="AQ129" s="56">
        <f t="shared" si="313"/>
        <v>0</v>
      </c>
      <c r="AR129" s="222">
        <f t="shared" si="313"/>
        <v>0</v>
      </c>
      <c r="AS129" s="222">
        <f t="shared" si="313"/>
        <v>0</v>
      </c>
      <c r="AT129" s="222">
        <f t="shared" si="313"/>
        <v>0</v>
      </c>
      <c r="AU129" s="289">
        <f t="shared" ref="AU129:AU133" si="314">IF(Y129=0,0,M129-Y129)</f>
        <v>0</v>
      </c>
      <c r="AV129" s="224">
        <f t="shared" ref="AV129:AW133" si="315">IF(Z129=0,0,N129-Z129)</f>
        <v>0</v>
      </c>
      <c r="AW129" s="224">
        <f t="shared" si="315"/>
        <v>0</v>
      </c>
      <c r="AX129" s="308">
        <f t="shared" ref="AX129:AX133" si="316">IF(AB129=0,0,P129-AB129)</f>
        <v>0</v>
      </c>
      <c r="AY129" s="224">
        <f t="shared" ref="AY129:AY133" si="317">IF(AC129=0,0,Q129-AC129)</f>
        <v>0</v>
      </c>
      <c r="AZ129" s="224">
        <f t="shared" ref="AZ129:AZ133" si="318">IF(AD129=0,0,R129-AD129)</f>
        <v>0</v>
      </c>
      <c r="BA129" s="224">
        <f t="shared" ref="BA129:BA133" si="319">IF(AE129=0,0,S129-AE129)</f>
        <v>0</v>
      </c>
      <c r="BB129" s="224">
        <f t="shared" ref="BB129:BB133" si="320">IF(AF129=0,0,T129-AF129)</f>
        <v>0</v>
      </c>
      <c r="BC129" s="224">
        <f t="shared" ref="BC129:BC133" si="321">IF(AG129=0,0,U129-AG129)</f>
        <v>0</v>
      </c>
      <c r="BD129" s="224">
        <f t="shared" ref="BD129:BD133" si="322">IF(AH129=0,0,V129-AH129)</f>
        <v>0</v>
      </c>
      <c r="BE129" s="224">
        <f t="shared" ref="BE129:BE133" si="323">IF(AI129=0,0,W129-AI129)</f>
        <v>0</v>
      </c>
      <c r="BF129" s="308">
        <f t="shared" ref="BF129:BF133" si="324">IF(AJ129=0,0,X129-AJ129)</f>
        <v>0</v>
      </c>
    </row>
    <row r="130" spans="1:58" x14ac:dyDescent="0.25">
      <c r="A130" s="4"/>
      <c r="B130" s="36" t="s">
        <v>42</v>
      </c>
      <c r="C130" s="123">
        <v>1</v>
      </c>
      <c r="D130" s="124">
        <v>0</v>
      </c>
      <c r="E130" s="124">
        <v>2</v>
      </c>
      <c r="F130" s="124">
        <v>4</v>
      </c>
      <c r="G130" s="124">
        <v>13</v>
      </c>
      <c r="H130" s="125">
        <v>9</v>
      </c>
      <c r="I130" s="124">
        <v>1</v>
      </c>
      <c r="J130" s="125">
        <v>4</v>
      </c>
      <c r="K130" s="124">
        <v>1</v>
      </c>
      <c r="L130" s="125">
        <v>1</v>
      </c>
      <c r="M130" s="125">
        <v>0</v>
      </c>
      <c r="N130" s="206">
        <v>1</v>
      </c>
      <c r="O130" s="125">
        <v>1</v>
      </c>
      <c r="P130" s="177">
        <v>0</v>
      </c>
      <c r="Q130" s="177">
        <v>0</v>
      </c>
      <c r="R130" s="177">
        <v>0</v>
      </c>
      <c r="S130" s="177">
        <v>0</v>
      </c>
      <c r="T130" s="177">
        <v>0</v>
      </c>
      <c r="U130" s="177">
        <v>0</v>
      </c>
      <c r="V130" s="224">
        <v>0</v>
      </c>
      <c r="W130" s="224">
        <v>0</v>
      </c>
      <c r="X130" s="199">
        <v>0</v>
      </c>
      <c r="Y130" s="193">
        <v>0</v>
      </c>
      <c r="Z130" s="193">
        <v>0</v>
      </c>
      <c r="AA130" s="193">
        <v>0</v>
      </c>
      <c r="AB130" s="193">
        <v>0</v>
      </c>
      <c r="AC130" s="193"/>
      <c r="AD130" s="193"/>
      <c r="AE130" s="193"/>
      <c r="AF130" s="193"/>
      <c r="AG130" s="193"/>
      <c r="AH130" s="193"/>
      <c r="AI130" s="193"/>
      <c r="AJ130" s="206"/>
      <c r="AK130" s="193">
        <f t="shared" si="312"/>
        <v>0</v>
      </c>
      <c r="AL130" s="125">
        <f t="shared" si="312"/>
        <v>0</v>
      </c>
      <c r="AM130" s="58">
        <f t="shared" si="313"/>
        <v>0</v>
      </c>
      <c r="AN130" s="58">
        <f t="shared" si="313"/>
        <v>0</v>
      </c>
      <c r="AO130" s="58">
        <f t="shared" si="313"/>
        <v>0</v>
      </c>
      <c r="AP130" s="56">
        <f t="shared" si="313"/>
        <v>0</v>
      </c>
      <c r="AQ130" s="56">
        <f t="shared" si="313"/>
        <v>0</v>
      </c>
      <c r="AR130" s="222">
        <f t="shared" si="313"/>
        <v>0</v>
      </c>
      <c r="AS130" s="222">
        <f t="shared" si="313"/>
        <v>0</v>
      </c>
      <c r="AT130" s="222">
        <f t="shared" si="313"/>
        <v>0</v>
      </c>
      <c r="AU130" s="289">
        <f t="shared" si="314"/>
        <v>0</v>
      </c>
      <c r="AV130" s="224">
        <f t="shared" si="315"/>
        <v>0</v>
      </c>
      <c r="AW130" s="224">
        <f t="shared" si="315"/>
        <v>0</v>
      </c>
      <c r="AX130" s="308">
        <f t="shared" si="316"/>
        <v>0</v>
      </c>
      <c r="AY130" s="224">
        <f t="shared" si="317"/>
        <v>0</v>
      </c>
      <c r="AZ130" s="224">
        <f t="shared" si="318"/>
        <v>0</v>
      </c>
      <c r="BA130" s="224">
        <f t="shared" si="319"/>
        <v>0</v>
      </c>
      <c r="BB130" s="224">
        <f t="shared" si="320"/>
        <v>0</v>
      </c>
      <c r="BC130" s="224">
        <f t="shared" si="321"/>
        <v>0</v>
      </c>
      <c r="BD130" s="224">
        <f t="shared" si="322"/>
        <v>0</v>
      </c>
      <c r="BE130" s="224">
        <f t="shared" si="323"/>
        <v>0</v>
      </c>
      <c r="BF130" s="308">
        <f t="shared" si="324"/>
        <v>0</v>
      </c>
    </row>
    <row r="131" spans="1:58" x14ac:dyDescent="0.25">
      <c r="A131" s="4"/>
      <c r="B131" s="36" t="s">
        <v>43</v>
      </c>
      <c r="C131" s="123">
        <v>2</v>
      </c>
      <c r="D131" s="124">
        <v>1</v>
      </c>
      <c r="E131" s="124">
        <v>5</v>
      </c>
      <c r="F131" s="124">
        <v>2</v>
      </c>
      <c r="G131" s="124">
        <v>0</v>
      </c>
      <c r="H131" s="125">
        <v>0</v>
      </c>
      <c r="I131" s="124">
        <v>1</v>
      </c>
      <c r="J131" s="125">
        <v>2</v>
      </c>
      <c r="K131" s="124">
        <v>2</v>
      </c>
      <c r="L131" s="125">
        <v>0</v>
      </c>
      <c r="M131" s="125">
        <v>1</v>
      </c>
      <c r="N131" s="206">
        <v>1</v>
      </c>
      <c r="O131" s="125">
        <v>0</v>
      </c>
      <c r="P131" s="177">
        <v>0</v>
      </c>
      <c r="Q131" s="177">
        <v>0</v>
      </c>
      <c r="R131" s="177">
        <v>0</v>
      </c>
      <c r="S131" s="177">
        <v>0</v>
      </c>
      <c r="T131" s="177">
        <v>0</v>
      </c>
      <c r="U131" s="177">
        <v>0</v>
      </c>
      <c r="V131" s="224">
        <v>2</v>
      </c>
      <c r="W131" s="224">
        <v>0</v>
      </c>
      <c r="X131" s="199">
        <v>0</v>
      </c>
      <c r="Y131" s="193">
        <v>0</v>
      </c>
      <c r="Z131" s="193">
        <v>0</v>
      </c>
      <c r="AA131" s="193">
        <v>2</v>
      </c>
      <c r="AB131" s="193">
        <v>1</v>
      </c>
      <c r="AC131" s="193"/>
      <c r="AD131" s="193"/>
      <c r="AE131" s="193"/>
      <c r="AF131" s="193"/>
      <c r="AG131" s="193"/>
      <c r="AH131" s="193"/>
      <c r="AI131" s="193"/>
      <c r="AJ131" s="206"/>
      <c r="AK131" s="193">
        <f t="shared" si="312"/>
        <v>2</v>
      </c>
      <c r="AL131" s="125">
        <f t="shared" si="312"/>
        <v>1</v>
      </c>
      <c r="AM131" s="58">
        <f t="shared" si="313"/>
        <v>0</v>
      </c>
      <c r="AN131" s="58">
        <f t="shared" si="313"/>
        <v>0</v>
      </c>
      <c r="AO131" s="58">
        <f t="shared" si="313"/>
        <v>0</v>
      </c>
      <c r="AP131" s="56">
        <f t="shared" si="313"/>
        <v>0</v>
      </c>
      <c r="AQ131" s="56">
        <f t="shared" si="313"/>
        <v>0</v>
      </c>
      <c r="AR131" s="222">
        <f t="shared" si="313"/>
        <v>0</v>
      </c>
      <c r="AS131" s="222">
        <f t="shared" si="313"/>
        <v>0</v>
      </c>
      <c r="AT131" s="222">
        <f t="shared" si="313"/>
        <v>0</v>
      </c>
      <c r="AU131" s="289">
        <f t="shared" si="314"/>
        <v>0</v>
      </c>
      <c r="AV131" s="224">
        <f t="shared" si="315"/>
        <v>0</v>
      </c>
      <c r="AW131" s="224">
        <f t="shared" si="315"/>
        <v>-2</v>
      </c>
      <c r="AX131" s="308">
        <f t="shared" si="316"/>
        <v>-1</v>
      </c>
      <c r="AY131" s="224">
        <f t="shared" si="317"/>
        <v>0</v>
      </c>
      <c r="AZ131" s="224">
        <f t="shared" si="318"/>
        <v>0</v>
      </c>
      <c r="BA131" s="224">
        <f t="shared" si="319"/>
        <v>0</v>
      </c>
      <c r="BB131" s="224">
        <f t="shared" si="320"/>
        <v>0</v>
      </c>
      <c r="BC131" s="224">
        <f t="shared" si="321"/>
        <v>0</v>
      </c>
      <c r="BD131" s="224">
        <f t="shared" si="322"/>
        <v>0</v>
      </c>
      <c r="BE131" s="224">
        <f t="shared" si="323"/>
        <v>0</v>
      </c>
      <c r="BF131" s="308">
        <f t="shared" si="324"/>
        <v>0</v>
      </c>
    </row>
    <row r="132" spans="1:58" x14ac:dyDescent="0.25">
      <c r="A132" s="4"/>
      <c r="B132" s="36" t="s">
        <v>44</v>
      </c>
      <c r="C132" s="123">
        <v>1</v>
      </c>
      <c r="D132" s="124">
        <v>0</v>
      </c>
      <c r="E132" s="124">
        <v>1</v>
      </c>
      <c r="F132" s="124">
        <v>1</v>
      </c>
      <c r="G132" s="124">
        <v>2</v>
      </c>
      <c r="H132" s="125">
        <v>1</v>
      </c>
      <c r="I132" s="124">
        <v>0</v>
      </c>
      <c r="J132" s="125">
        <v>0</v>
      </c>
      <c r="K132" s="124">
        <v>0</v>
      </c>
      <c r="L132" s="125">
        <v>1</v>
      </c>
      <c r="M132" s="125">
        <v>0</v>
      </c>
      <c r="N132" s="206">
        <v>1</v>
      </c>
      <c r="O132" s="125">
        <v>0</v>
      </c>
      <c r="P132" s="177">
        <v>0</v>
      </c>
      <c r="Q132" s="177">
        <v>0</v>
      </c>
      <c r="R132" s="177">
        <v>0</v>
      </c>
      <c r="S132" s="177">
        <v>0</v>
      </c>
      <c r="T132" s="177">
        <v>0</v>
      </c>
      <c r="U132" s="177">
        <v>0</v>
      </c>
      <c r="V132" s="224">
        <v>1</v>
      </c>
      <c r="W132" s="224">
        <v>0</v>
      </c>
      <c r="X132" s="199">
        <v>0</v>
      </c>
      <c r="Y132" s="193">
        <v>0</v>
      </c>
      <c r="Z132" s="193">
        <v>0</v>
      </c>
      <c r="AA132" s="193">
        <v>0</v>
      </c>
      <c r="AB132" s="193">
        <v>1</v>
      </c>
      <c r="AC132" s="193"/>
      <c r="AD132" s="193"/>
      <c r="AE132" s="193"/>
      <c r="AF132" s="193"/>
      <c r="AG132" s="193"/>
      <c r="AH132" s="193"/>
      <c r="AI132" s="193"/>
      <c r="AJ132" s="206"/>
      <c r="AK132" s="193">
        <f t="shared" si="312"/>
        <v>1</v>
      </c>
      <c r="AL132" s="125">
        <f t="shared" si="312"/>
        <v>0</v>
      </c>
      <c r="AM132" s="58">
        <f t="shared" si="313"/>
        <v>0</v>
      </c>
      <c r="AN132" s="58">
        <f t="shared" si="313"/>
        <v>0</v>
      </c>
      <c r="AO132" s="58">
        <f t="shared" si="313"/>
        <v>0</v>
      </c>
      <c r="AP132" s="56">
        <f t="shared" si="313"/>
        <v>0</v>
      </c>
      <c r="AQ132" s="56">
        <f t="shared" si="313"/>
        <v>0</v>
      </c>
      <c r="AR132" s="222">
        <f t="shared" si="313"/>
        <v>-1</v>
      </c>
      <c r="AS132" s="222">
        <f t="shared" si="313"/>
        <v>0</v>
      </c>
      <c r="AT132" s="222">
        <f t="shared" si="313"/>
        <v>0</v>
      </c>
      <c r="AU132" s="289">
        <f t="shared" si="314"/>
        <v>0</v>
      </c>
      <c r="AV132" s="224">
        <f t="shared" si="315"/>
        <v>0</v>
      </c>
      <c r="AW132" s="224">
        <f t="shared" si="315"/>
        <v>0</v>
      </c>
      <c r="AX132" s="308">
        <f t="shared" si="316"/>
        <v>-1</v>
      </c>
      <c r="AY132" s="224">
        <f t="shared" si="317"/>
        <v>0</v>
      </c>
      <c r="AZ132" s="224">
        <f t="shared" si="318"/>
        <v>0</v>
      </c>
      <c r="BA132" s="224">
        <f t="shared" si="319"/>
        <v>0</v>
      </c>
      <c r="BB132" s="224">
        <f t="shared" si="320"/>
        <v>0</v>
      </c>
      <c r="BC132" s="224">
        <f t="shared" si="321"/>
        <v>0</v>
      </c>
      <c r="BD132" s="224">
        <f t="shared" si="322"/>
        <v>0</v>
      </c>
      <c r="BE132" s="224">
        <f t="shared" si="323"/>
        <v>0</v>
      </c>
      <c r="BF132" s="308">
        <f t="shared" si="324"/>
        <v>0</v>
      </c>
    </row>
    <row r="133" spans="1:58" x14ac:dyDescent="0.25">
      <c r="A133" s="4"/>
      <c r="B133" s="36" t="s">
        <v>45</v>
      </c>
      <c r="C133" s="123">
        <v>0</v>
      </c>
      <c r="D133" s="124">
        <v>0</v>
      </c>
      <c r="E133" s="124">
        <v>0</v>
      </c>
      <c r="F133" s="124">
        <v>0</v>
      </c>
      <c r="G133" s="124">
        <v>0</v>
      </c>
      <c r="H133" s="125">
        <v>0</v>
      </c>
      <c r="I133" s="124">
        <v>0</v>
      </c>
      <c r="J133" s="125">
        <v>0</v>
      </c>
      <c r="K133" s="124">
        <v>0</v>
      </c>
      <c r="L133" s="125">
        <v>0</v>
      </c>
      <c r="M133" s="125">
        <v>0</v>
      </c>
      <c r="N133" s="206">
        <v>0</v>
      </c>
      <c r="O133" s="125">
        <v>0</v>
      </c>
      <c r="P133" s="177">
        <v>0</v>
      </c>
      <c r="Q133" s="177">
        <v>0</v>
      </c>
      <c r="R133" s="177">
        <v>0</v>
      </c>
      <c r="S133" s="177">
        <v>0</v>
      </c>
      <c r="T133" s="177">
        <v>0</v>
      </c>
      <c r="U133" s="177">
        <v>0</v>
      </c>
      <c r="V133" s="224">
        <v>0</v>
      </c>
      <c r="W133" s="224">
        <v>0</v>
      </c>
      <c r="X133" s="199">
        <v>0</v>
      </c>
      <c r="Y133" s="193">
        <v>0</v>
      </c>
      <c r="Z133" s="193">
        <v>0</v>
      </c>
      <c r="AA133" s="193">
        <v>0</v>
      </c>
      <c r="AB133" s="193">
        <v>0</v>
      </c>
      <c r="AC133" s="193"/>
      <c r="AD133" s="193"/>
      <c r="AE133" s="193"/>
      <c r="AF133" s="193"/>
      <c r="AG133" s="193"/>
      <c r="AH133" s="193"/>
      <c r="AI133" s="193"/>
      <c r="AJ133" s="206"/>
      <c r="AK133" s="193">
        <f t="shared" si="312"/>
        <v>0</v>
      </c>
      <c r="AL133" s="125">
        <f t="shared" si="312"/>
        <v>0</v>
      </c>
      <c r="AM133" s="58">
        <f t="shared" si="313"/>
        <v>0</v>
      </c>
      <c r="AN133" s="58">
        <f t="shared" si="313"/>
        <v>0</v>
      </c>
      <c r="AO133" s="58">
        <f t="shared" si="313"/>
        <v>0</v>
      </c>
      <c r="AP133" s="56">
        <f t="shared" si="313"/>
        <v>0</v>
      </c>
      <c r="AQ133" s="56">
        <f t="shared" si="313"/>
        <v>0</v>
      </c>
      <c r="AR133" s="222">
        <f t="shared" si="313"/>
        <v>0</v>
      </c>
      <c r="AS133" s="222">
        <f t="shared" si="313"/>
        <v>0</v>
      </c>
      <c r="AT133" s="222">
        <f t="shared" si="313"/>
        <v>0</v>
      </c>
      <c r="AU133" s="289">
        <f t="shared" si="314"/>
        <v>0</v>
      </c>
      <c r="AV133" s="224">
        <f t="shared" si="315"/>
        <v>0</v>
      </c>
      <c r="AW133" s="224">
        <f t="shared" si="315"/>
        <v>0</v>
      </c>
      <c r="AX133" s="308">
        <f t="shared" si="316"/>
        <v>0</v>
      </c>
      <c r="AY133" s="224">
        <f t="shared" si="317"/>
        <v>0</v>
      </c>
      <c r="AZ133" s="224">
        <f t="shared" si="318"/>
        <v>0</v>
      </c>
      <c r="BA133" s="224">
        <f t="shared" si="319"/>
        <v>0</v>
      </c>
      <c r="BB133" s="224">
        <f t="shared" si="320"/>
        <v>0</v>
      </c>
      <c r="BC133" s="224">
        <f t="shared" si="321"/>
        <v>0</v>
      </c>
      <c r="BD133" s="224">
        <f t="shared" si="322"/>
        <v>0</v>
      </c>
      <c r="BE133" s="224">
        <f t="shared" si="323"/>
        <v>0</v>
      </c>
      <c r="BF133" s="308">
        <f t="shared" si="324"/>
        <v>0</v>
      </c>
    </row>
    <row r="134" spans="1:58" x14ac:dyDescent="0.25">
      <c r="A134" s="4"/>
      <c r="B134" s="36" t="s">
        <v>46</v>
      </c>
      <c r="C134" s="127">
        <f t="shared" ref="C134:Z134" si="325">SUM(C129:C133)</f>
        <v>11</v>
      </c>
      <c r="D134" s="125">
        <f t="shared" si="325"/>
        <v>10</v>
      </c>
      <c r="E134" s="125">
        <f t="shared" si="325"/>
        <v>11</v>
      </c>
      <c r="F134" s="125">
        <f t="shared" si="325"/>
        <v>16</v>
      </c>
      <c r="G134" s="125">
        <f t="shared" si="325"/>
        <v>39</v>
      </c>
      <c r="H134" s="125">
        <f t="shared" si="325"/>
        <v>25</v>
      </c>
      <c r="I134" s="125">
        <f t="shared" si="325"/>
        <v>8</v>
      </c>
      <c r="J134" s="125">
        <f t="shared" si="325"/>
        <v>18</v>
      </c>
      <c r="K134" s="125">
        <f t="shared" si="325"/>
        <v>3</v>
      </c>
      <c r="L134" s="125">
        <f t="shared" si="325"/>
        <v>8</v>
      </c>
      <c r="M134" s="125">
        <f t="shared" si="325"/>
        <v>5</v>
      </c>
      <c r="N134" s="206">
        <f t="shared" si="325"/>
        <v>14</v>
      </c>
      <c r="O134" s="125">
        <f t="shared" si="325"/>
        <v>18</v>
      </c>
      <c r="P134" s="177">
        <f t="shared" si="325"/>
        <v>0</v>
      </c>
      <c r="Q134" s="177">
        <f t="shared" si="325"/>
        <v>0</v>
      </c>
      <c r="R134" s="177">
        <f t="shared" si="325"/>
        <v>0</v>
      </c>
      <c r="S134" s="125">
        <f t="shared" si="325"/>
        <v>0</v>
      </c>
      <c r="T134" s="125">
        <f t="shared" si="325"/>
        <v>0</v>
      </c>
      <c r="U134" s="125">
        <f t="shared" si="325"/>
        <v>0</v>
      </c>
      <c r="V134" s="193">
        <f t="shared" si="325"/>
        <v>3</v>
      </c>
      <c r="W134" s="193">
        <f t="shared" si="325"/>
        <v>0</v>
      </c>
      <c r="X134" s="199">
        <f t="shared" si="325"/>
        <v>0</v>
      </c>
      <c r="Y134" s="193">
        <f t="shared" si="325"/>
        <v>0</v>
      </c>
      <c r="Z134" s="193">
        <f t="shared" si="325"/>
        <v>0</v>
      </c>
      <c r="AA134" s="193">
        <f t="shared" ref="AA134:AB134" si="326">SUM(AA129:AA133)</f>
        <v>2</v>
      </c>
      <c r="AB134" s="193">
        <f t="shared" si="326"/>
        <v>2</v>
      </c>
      <c r="AC134" s="193"/>
      <c r="AD134" s="193"/>
      <c r="AE134" s="193"/>
      <c r="AF134" s="193"/>
      <c r="AG134" s="193"/>
      <c r="AH134" s="193"/>
      <c r="AI134" s="193"/>
      <c r="AJ134" s="206"/>
      <c r="AK134" s="193">
        <f>SUM(AK129:AK133)</f>
        <v>-7</v>
      </c>
      <c r="AL134" s="125">
        <f>SUM(AL129:AL133)</f>
        <v>10</v>
      </c>
      <c r="AM134" s="125">
        <f t="shared" ref="AM134:AP134" si="327">SUM(AM129:AM133)</f>
        <v>0</v>
      </c>
      <c r="AN134" s="125">
        <f t="shared" si="327"/>
        <v>0</v>
      </c>
      <c r="AO134" s="125">
        <f t="shared" si="327"/>
        <v>0</v>
      </c>
      <c r="AP134" s="124">
        <f t="shared" si="327"/>
        <v>0</v>
      </c>
      <c r="AQ134" s="124">
        <f t="shared" ref="AQ134:AT134" si="328">SUM(AQ129:AQ133)</f>
        <v>0</v>
      </c>
      <c r="AR134" s="193">
        <f t="shared" si="328"/>
        <v>-1</v>
      </c>
      <c r="AS134" s="193">
        <f t="shared" si="328"/>
        <v>0</v>
      </c>
      <c r="AT134" s="193">
        <f t="shared" si="328"/>
        <v>0</v>
      </c>
      <c r="AU134" s="296">
        <f t="shared" ref="AU134:AV134" si="329">SUM(AU129:AU133)</f>
        <v>0</v>
      </c>
      <c r="AV134" s="193">
        <f t="shared" si="329"/>
        <v>0</v>
      </c>
      <c r="AW134" s="193">
        <f t="shared" ref="AW134:BF134" si="330">SUM(AW129:AW133)</f>
        <v>-2</v>
      </c>
      <c r="AX134" s="126">
        <f t="shared" si="330"/>
        <v>-2</v>
      </c>
      <c r="AY134" s="193">
        <f t="shared" si="330"/>
        <v>0</v>
      </c>
      <c r="AZ134" s="193">
        <f t="shared" si="330"/>
        <v>0</v>
      </c>
      <c r="BA134" s="193">
        <f t="shared" si="330"/>
        <v>0</v>
      </c>
      <c r="BB134" s="193">
        <f t="shared" si="330"/>
        <v>0</v>
      </c>
      <c r="BC134" s="193">
        <f t="shared" si="330"/>
        <v>0</v>
      </c>
      <c r="BD134" s="193">
        <f t="shared" si="330"/>
        <v>0</v>
      </c>
      <c r="BE134" s="193">
        <f t="shared" si="330"/>
        <v>0</v>
      </c>
      <c r="BF134" s="126">
        <f t="shared" si="330"/>
        <v>0</v>
      </c>
    </row>
    <row r="135" spans="1:58" x14ac:dyDescent="0.25">
      <c r="A135" s="4">
        <f>+A128+1</f>
        <v>19</v>
      </c>
      <c r="B135" s="48" t="s">
        <v>24</v>
      </c>
      <c r="C135" s="128"/>
      <c r="D135" s="117"/>
      <c r="E135" s="117"/>
      <c r="F135" s="117"/>
      <c r="G135" s="117"/>
      <c r="H135" s="128"/>
      <c r="I135" s="117"/>
      <c r="J135" s="128"/>
      <c r="K135" s="117"/>
      <c r="L135" s="128"/>
      <c r="M135" s="128"/>
      <c r="N135" s="207"/>
      <c r="O135" s="128"/>
      <c r="P135" s="114"/>
      <c r="Q135" s="113"/>
      <c r="R135" s="114"/>
      <c r="S135" s="117"/>
      <c r="T135" s="128"/>
      <c r="U135" s="128"/>
      <c r="V135" s="225"/>
      <c r="W135" s="225"/>
      <c r="X135" s="200"/>
      <c r="Y135" s="225"/>
      <c r="Z135" s="225"/>
      <c r="AA135" s="225"/>
      <c r="AB135" s="225"/>
      <c r="AC135" s="225"/>
      <c r="AD135" s="225"/>
      <c r="AE135" s="225"/>
      <c r="AF135" s="225"/>
      <c r="AG135" s="225"/>
      <c r="AH135" s="225"/>
      <c r="AI135" s="225"/>
      <c r="AJ135" s="207"/>
      <c r="AK135" s="128"/>
      <c r="AL135" s="128"/>
      <c r="AM135" s="117"/>
      <c r="AN135" s="128"/>
      <c r="AO135" s="117"/>
      <c r="AP135" s="117"/>
      <c r="AQ135" s="117"/>
      <c r="AR135" s="225"/>
      <c r="AS135" s="225"/>
      <c r="AT135" s="225"/>
      <c r="AU135" s="291"/>
      <c r="AV135" s="225"/>
      <c r="AW135" s="225"/>
      <c r="AX135" s="129"/>
      <c r="AY135" s="225"/>
      <c r="AZ135" s="225"/>
      <c r="BA135" s="225"/>
      <c r="BB135" s="225"/>
      <c r="BC135" s="225"/>
      <c r="BD135" s="225"/>
      <c r="BE135" s="225"/>
      <c r="BF135" s="129"/>
    </row>
    <row r="136" spans="1:58" x14ac:dyDescent="0.25">
      <c r="A136" s="4"/>
      <c r="B136" s="36" t="s">
        <v>41</v>
      </c>
      <c r="C136" s="131">
        <f>66+612</f>
        <v>678</v>
      </c>
      <c r="D136" s="132">
        <f>86+685</f>
        <v>771</v>
      </c>
      <c r="E136" s="132">
        <f>98+751</f>
        <v>849</v>
      </c>
      <c r="F136" s="132">
        <f>89+801</f>
        <v>890</v>
      </c>
      <c r="G136" s="132">
        <f>108+811</f>
        <v>919</v>
      </c>
      <c r="H136" s="133">
        <f>94+735</f>
        <v>829</v>
      </c>
      <c r="I136" s="132">
        <f>100+655</f>
        <v>755</v>
      </c>
      <c r="J136" s="133">
        <f>100+662</f>
        <v>762</v>
      </c>
      <c r="K136" s="132">
        <f>95+566</f>
        <v>661</v>
      </c>
      <c r="L136" s="133">
        <f>88+468</f>
        <v>556</v>
      </c>
      <c r="M136" s="133">
        <f>84+480</f>
        <v>564</v>
      </c>
      <c r="N136" s="208">
        <f>93+555</f>
        <v>648</v>
      </c>
      <c r="O136" s="133">
        <v>569</v>
      </c>
      <c r="P136" s="183">
        <f>41+300</f>
        <v>341</v>
      </c>
      <c r="Q136" s="183">
        <v>287</v>
      </c>
      <c r="R136" s="183">
        <v>265</v>
      </c>
      <c r="S136" s="132">
        <v>270</v>
      </c>
      <c r="T136" s="133">
        <v>246</v>
      </c>
      <c r="U136" s="133">
        <v>284</v>
      </c>
      <c r="V136" s="194">
        <v>258</v>
      </c>
      <c r="W136" s="194">
        <v>409</v>
      </c>
      <c r="X136" s="201">
        <v>363</v>
      </c>
      <c r="Y136" s="194">
        <v>250</v>
      </c>
      <c r="Z136" s="194">
        <v>260</v>
      </c>
      <c r="AA136" s="194">
        <v>299</v>
      </c>
      <c r="AB136" s="194">
        <v>315</v>
      </c>
      <c r="AC136" s="194"/>
      <c r="AD136" s="194"/>
      <c r="AE136" s="194"/>
      <c r="AF136" s="194"/>
      <c r="AG136" s="194"/>
      <c r="AH136" s="194"/>
      <c r="AI136" s="194"/>
      <c r="AJ136" s="208"/>
      <c r="AK136" s="194">
        <f t="shared" ref="AK136:AL140" si="331">C136-O136</f>
        <v>109</v>
      </c>
      <c r="AL136" s="133">
        <f t="shared" si="331"/>
        <v>430</v>
      </c>
      <c r="AM136" s="58">
        <f t="shared" ref="AM136:AT140" si="332">IF(Q136=0,0,E136-Q136)</f>
        <v>562</v>
      </c>
      <c r="AN136" s="58">
        <f t="shared" si="332"/>
        <v>625</v>
      </c>
      <c r="AO136" s="58">
        <f t="shared" si="332"/>
        <v>649</v>
      </c>
      <c r="AP136" s="56">
        <f t="shared" si="332"/>
        <v>583</v>
      </c>
      <c r="AQ136" s="56">
        <f t="shared" si="332"/>
        <v>471</v>
      </c>
      <c r="AR136" s="222">
        <f t="shared" si="332"/>
        <v>504</v>
      </c>
      <c r="AS136" s="222">
        <f t="shared" si="332"/>
        <v>252</v>
      </c>
      <c r="AT136" s="222">
        <f t="shared" si="332"/>
        <v>193</v>
      </c>
      <c r="AU136" s="289">
        <f t="shared" ref="AU136:AU140" si="333">IF(Y136=0,0,M136-Y136)</f>
        <v>314</v>
      </c>
      <c r="AV136" s="224">
        <f t="shared" ref="AV136:AW140" si="334">IF(Z136=0,0,N136-Z136)</f>
        <v>388</v>
      </c>
      <c r="AW136" s="224">
        <f t="shared" si="334"/>
        <v>270</v>
      </c>
      <c r="AX136" s="308">
        <f t="shared" ref="AX136:AX140" si="335">IF(AB136=0,0,P136-AB136)</f>
        <v>26</v>
      </c>
      <c r="AY136" s="224">
        <f t="shared" ref="AY136:AY140" si="336">IF(AC136=0,0,Q136-AC136)</f>
        <v>0</v>
      </c>
      <c r="AZ136" s="224">
        <f t="shared" ref="AZ136:AZ140" si="337">IF(AD136=0,0,R136-AD136)</f>
        <v>0</v>
      </c>
      <c r="BA136" s="224">
        <f t="shared" ref="BA136:BA140" si="338">IF(AE136=0,0,S136-AE136)</f>
        <v>0</v>
      </c>
      <c r="BB136" s="224">
        <f t="shared" ref="BB136:BB140" si="339">IF(AF136=0,0,T136-AF136)</f>
        <v>0</v>
      </c>
      <c r="BC136" s="224">
        <f t="shared" ref="BC136:BC140" si="340">IF(AG136=0,0,U136-AG136)</f>
        <v>0</v>
      </c>
      <c r="BD136" s="224">
        <f t="shared" ref="BD136:BD140" si="341">IF(AH136=0,0,V136-AH136)</f>
        <v>0</v>
      </c>
      <c r="BE136" s="224">
        <f t="shared" ref="BE136:BE140" si="342">IF(AI136=0,0,W136-AI136)</f>
        <v>0</v>
      </c>
      <c r="BF136" s="308">
        <f t="shared" ref="BF136:BF140" si="343">IF(AJ136=0,0,X136-AJ136)</f>
        <v>0</v>
      </c>
    </row>
    <row r="137" spans="1:58" x14ac:dyDescent="0.25">
      <c r="A137" s="4"/>
      <c r="B137" s="36" t="s">
        <v>42</v>
      </c>
      <c r="C137" s="131">
        <f>30+183</f>
        <v>213</v>
      </c>
      <c r="D137" s="132">
        <f>36+198</f>
        <v>234</v>
      </c>
      <c r="E137" s="132">
        <f>54+290</f>
        <v>344</v>
      </c>
      <c r="F137" s="132">
        <f>53+280</f>
        <v>333</v>
      </c>
      <c r="G137" s="132">
        <f>56+277</f>
        <v>333</v>
      </c>
      <c r="H137" s="133">
        <f>60+292</f>
        <v>352</v>
      </c>
      <c r="I137" s="132">
        <f>64+306</f>
        <v>370</v>
      </c>
      <c r="J137" s="133">
        <f>58+269</f>
        <v>327</v>
      </c>
      <c r="K137" s="132">
        <f>47+231</f>
        <v>278</v>
      </c>
      <c r="L137" s="133">
        <f>40+175</f>
        <v>215</v>
      </c>
      <c r="M137" s="133">
        <f>30+140</f>
        <v>170</v>
      </c>
      <c r="N137" s="208">
        <f>30+146</f>
        <v>176</v>
      </c>
      <c r="O137" s="133">
        <v>178</v>
      </c>
      <c r="P137" s="183">
        <f>27+136</f>
        <v>163</v>
      </c>
      <c r="Q137" s="183">
        <v>151</v>
      </c>
      <c r="R137" s="183">
        <v>136</v>
      </c>
      <c r="S137" s="132">
        <v>118</v>
      </c>
      <c r="T137" s="133">
        <v>97</v>
      </c>
      <c r="U137" s="133">
        <v>94</v>
      </c>
      <c r="V137" s="194">
        <v>101</v>
      </c>
      <c r="W137" s="194">
        <v>99</v>
      </c>
      <c r="X137" s="201">
        <v>91</v>
      </c>
      <c r="Y137" s="194">
        <v>113</v>
      </c>
      <c r="Z137" s="194">
        <v>112</v>
      </c>
      <c r="AA137" s="194">
        <v>102</v>
      </c>
      <c r="AB137" s="194">
        <v>128</v>
      </c>
      <c r="AC137" s="194"/>
      <c r="AD137" s="194"/>
      <c r="AE137" s="194"/>
      <c r="AF137" s="194"/>
      <c r="AG137" s="194"/>
      <c r="AH137" s="194"/>
      <c r="AI137" s="194"/>
      <c r="AJ137" s="208"/>
      <c r="AK137" s="194">
        <f t="shared" si="331"/>
        <v>35</v>
      </c>
      <c r="AL137" s="133">
        <f t="shared" si="331"/>
        <v>71</v>
      </c>
      <c r="AM137" s="58">
        <f t="shared" si="332"/>
        <v>193</v>
      </c>
      <c r="AN137" s="58">
        <f t="shared" si="332"/>
        <v>197</v>
      </c>
      <c r="AO137" s="58">
        <f t="shared" si="332"/>
        <v>215</v>
      </c>
      <c r="AP137" s="56">
        <f t="shared" si="332"/>
        <v>255</v>
      </c>
      <c r="AQ137" s="56">
        <f t="shared" si="332"/>
        <v>276</v>
      </c>
      <c r="AR137" s="222">
        <f t="shared" si="332"/>
        <v>226</v>
      </c>
      <c r="AS137" s="222">
        <f t="shared" si="332"/>
        <v>179</v>
      </c>
      <c r="AT137" s="222">
        <f t="shared" si="332"/>
        <v>124</v>
      </c>
      <c r="AU137" s="289">
        <f t="shared" si="333"/>
        <v>57</v>
      </c>
      <c r="AV137" s="224">
        <f t="shared" si="334"/>
        <v>64</v>
      </c>
      <c r="AW137" s="224">
        <f t="shared" si="334"/>
        <v>76</v>
      </c>
      <c r="AX137" s="308">
        <f t="shared" si="335"/>
        <v>35</v>
      </c>
      <c r="AY137" s="224">
        <f t="shared" si="336"/>
        <v>0</v>
      </c>
      <c r="AZ137" s="224">
        <f t="shared" si="337"/>
        <v>0</v>
      </c>
      <c r="BA137" s="224">
        <f t="shared" si="338"/>
        <v>0</v>
      </c>
      <c r="BB137" s="224">
        <f t="shared" si="339"/>
        <v>0</v>
      </c>
      <c r="BC137" s="224">
        <f t="shared" si="340"/>
        <v>0</v>
      </c>
      <c r="BD137" s="224">
        <f t="shared" si="341"/>
        <v>0</v>
      </c>
      <c r="BE137" s="224">
        <f t="shared" si="342"/>
        <v>0</v>
      </c>
      <c r="BF137" s="308">
        <f t="shared" si="343"/>
        <v>0</v>
      </c>
    </row>
    <row r="138" spans="1:58" x14ac:dyDescent="0.25">
      <c r="A138" s="4"/>
      <c r="B138" s="36" t="s">
        <v>43</v>
      </c>
      <c r="C138" s="131">
        <v>2</v>
      </c>
      <c r="D138" s="132">
        <v>6</v>
      </c>
      <c r="E138" s="132">
        <v>5</v>
      </c>
      <c r="F138" s="132">
        <v>5</v>
      </c>
      <c r="G138" s="132">
        <v>8</v>
      </c>
      <c r="H138" s="133">
        <v>7</v>
      </c>
      <c r="I138" s="132">
        <v>8</v>
      </c>
      <c r="J138" s="133">
        <v>8</v>
      </c>
      <c r="K138" s="132">
        <v>6</v>
      </c>
      <c r="L138" s="133">
        <v>5</v>
      </c>
      <c r="M138" s="133">
        <v>3</v>
      </c>
      <c r="N138" s="208">
        <v>5</v>
      </c>
      <c r="O138" s="133">
        <v>7</v>
      </c>
      <c r="P138" s="183">
        <v>5</v>
      </c>
      <c r="Q138" s="183">
        <v>7</v>
      </c>
      <c r="R138" s="183">
        <v>9</v>
      </c>
      <c r="S138" s="132">
        <v>9</v>
      </c>
      <c r="T138" s="133">
        <v>14</v>
      </c>
      <c r="U138" s="133">
        <v>8</v>
      </c>
      <c r="V138" s="194">
        <v>28</v>
      </c>
      <c r="W138" s="194">
        <v>32</v>
      </c>
      <c r="X138" s="201">
        <v>23</v>
      </c>
      <c r="Y138" s="194">
        <v>24</v>
      </c>
      <c r="Z138" s="194">
        <v>22</v>
      </c>
      <c r="AA138" s="194">
        <v>30</v>
      </c>
      <c r="AB138" s="194">
        <v>38</v>
      </c>
      <c r="AC138" s="194"/>
      <c r="AD138" s="194"/>
      <c r="AE138" s="194"/>
      <c r="AF138" s="194"/>
      <c r="AG138" s="194"/>
      <c r="AH138" s="194"/>
      <c r="AI138" s="194"/>
      <c r="AJ138" s="208"/>
      <c r="AK138" s="194">
        <f t="shared" si="331"/>
        <v>-5</v>
      </c>
      <c r="AL138" s="133">
        <f t="shared" si="331"/>
        <v>1</v>
      </c>
      <c r="AM138" s="58">
        <f t="shared" si="332"/>
        <v>-2</v>
      </c>
      <c r="AN138" s="58">
        <f t="shared" si="332"/>
        <v>-4</v>
      </c>
      <c r="AO138" s="58">
        <f t="shared" si="332"/>
        <v>-1</v>
      </c>
      <c r="AP138" s="56">
        <f t="shared" si="332"/>
        <v>-7</v>
      </c>
      <c r="AQ138" s="56">
        <f t="shared" si="332"/>
        <v>0</v>
      </c>
      <c r="AR138" s="222">
        <f t="shared" si="332"/>
        <v>-20</v>
      </c>
      <c r="AS138" s="222">
        <f t="shared" si="332"/>
        <v>-26</v>
      </c>
      <c r="AT138" s="222">
        <f t="shared" si="332"/>
        <v>-18</v>
      </c>
      <c r="AU138" s="289">
        <f t="shared" si="333"/>
        <v>-21</v>
      </c>
      <c r="AV138" s="224">
        <f t="shared" si="334"/>
        <v>-17</v>
      </c>
      <c r="AW138" s="224">
        <f t="shared" si="334"/>
        <v>-23</v>
      </c>
      <c r="AX138" s="308">
        <f t="shared" si="335"/>
        <v>-33</v>
      </c>
      <c r="AY138" s="224">
        <f t="shared" si="336"/>
        <v>0</v>
      </c>
      <c r="AZ138" s="224">
        <f t="shared" si="337"/>
        <v>0</v>
      </c>
      <c r="BA138" s="224">
        <f t="shared" si="338"/>
        <v>0</v>
      </c>
      <c r="BB138" s="224">
        <f t="shared" si="339"/>
        <v>0</v>
      </c>
      <c r="BC138" s="224">
        <f t="shared" si="340"/>
        <v>0</v>
      </c>
      <c r="BD138" s="224">
        <f t="shared" si="341"/>
        <v>0</v>
      </c>
      <c r="BE138" s="224">
        <f t="shared" si="342"/>
        <v>0</v>
      </c>
      <c r="BF138" s="308">
        <f t="shared" si="343"/>
        <v>0</v>
      </c>
    </row>
    <row r="139" spans="1:58" x14ac:dyDescent="0.25">
      <c r="A139" s="4"/>
      <c r="B139" s="36" t="s">
        <v>44</v>
      </c>
      <c r="C139" s="131">
        <v>1</v>
      </c>
      <c r="D139" s="132">
        <v>1</v>
      </c>
      <c r="E139" s="132">
        <v>2</v>
      </c>
      <c r="F139" s="132">
        <v>1</v>
      </c>
      <c r="G139" s="132">
        <v>1</v>
      </c>
      <c r="H139" s="133">
        <v>0</v>
      </c>
      <c r="I139" s="132">
        <v>1</v>
      </c>
      <c r="J139" s="133">
        <v>2</v>
      </c>
      <c r="K139" s="132">
        <v>3</v>
      </c>
      <c r="L139" s="133">
        <v>2</v>
      </c>
      <c r="M139" s="133">
        <v>3</v>
      </c>
      <c r="N139" s="208">
        <v>0</v>
      </c>
      <c r="O139" s="133">
        <v>0</v>
      </c>
      <c r="P139" s="183">
        <v>0</v>
      </c>
      <c r="Q139" s="183">
        <v>0</v>
      </c>
      <c r="R139" s="183">
        <v>0</v>
      </c>
      <c r="S139" s="132">
        <v>0</v>
      </c>
      <c r="T139" s="133">
        <v>2</v>
      </c>
      <c r="U139" s="133">
        <v>1</v>
      </c>
      <c r="V139" s="194">
        <v>3</v>
      </c>
      <c r="W139" s="194">
        <v>3</v>
      </c>
      <c r="X139" s="201">
        <v>3</v>
      </c>
      <c r="Y139" s="194">
        <v>3</v>
      </c>
      <c r="Z139" s="194">
        <v>2</v>
      </c>
      <c r="AA139" s="194">
        <v>1</v>
      </c>
      <c r="AB139" s="194">
        <v>1</v>
      </c>
      <c r="AC139" s="194"/>
      <c r="AD139" s="194"/>
      <c r="AE139" s="194"/>
      <c r="AF139" s="194"/>
      <c r="AG139" s="194"/>
      <c r="AH139" s="194"/>
      <c r="AI139" s="194"/>
      <c r="AJ139" s="208"/>
      <c r="AK139" s="194">
        <f t="shared" si="331"/>
        <v>1</v>
      </c>
      <c r="AL139" s="133">
        <f t="shared" si="331"/>
        <v>1</v>
      </c>
      <c r="AM139" s="58">
        <f t="shared" si="332"/>
        <v>0</v>
      </c>
      <c r="AN139" s="58">
        <f t="shared" si="332"/>
        <v>0</v>
      </c>
      <c r="AO139" s="58">
        <f t="shared" si="332"/>
        <v>0</v>
      </c>
      <c r="AP139" s="56">
        <f t="shared" si="332"/>
        <v>-2</v>
      </c>
      <c r="AQ139" s="56">
        <f t="shared" si="332"/>
        <v>0</v>
      </c>
      <c r="AR139" s="222">
        <f t="shared" si="332"/>
        <v>-1</v>
      </c>
      <c r="AS139" s="222">
        <f t="shared" si="332"/>
        <v>0</v>
      </c>
      <c r="AT139" s="222">
        <f t="shared" si="332"/>
        <v>-1</v>
      </c>
      <c r="AU139" s="289">
        <f t="shared" si="333"/>
        <v>0</v>
      </c>
      <c r="AV139" s="224">
        <f t="shared" si="334"/>
        <v>-2</v>
      </c>
      <c r="AW139" s="224">
        <f t="shared" si="334"/>
        <v>-1</v>
      </c>
      <c r="AX139" s="308">
        <f t="shared" si="335"/>
        <v>-1</v>
      </c>
      <c r="AY139" s="224">
        <f t="shared" si="336"/>
        <v>0</v>
      </c>
      <c r="AZ139" s="224">
        <f t="shared" si="337"/>
        <v>0</v>
      </c>
      <c r="BA139" s="224">
        <f t="shared" si="338"/>
        <v>0</v>
      </c>
      <c r="BB139" s="224">
        <f t="shared" si="339"/>
        <v>0</v>
      </c>
      <c r="BC139" s="224">
        <f t="shared" si="340"/>
        <v>0</v>
      </c>
      <c r="BD139" s="224">
        <f t="shared" si="341"/>
        <v>0</v>
      </c>
      <c r="BE139" s="224">
        <f t="shared" si="342"/>
        <v>0</v>
      </c>
      <c r="BF139" s="308">
        <f t="shared" si="343"/>
        <v>0</v>
      </c>
    </row>
    <row r="140" spans="1:58" x14ac:dyDescent="0.25">
      <c r="A140" s="4"/>
      <c r="B140" s="36" t="s">
        <v>45</v>
      </c>
      <c r="C140" s="131">
        <v>0</v>
      </c>
      <c r="D140" s="132">
        <v>0</v>
      </c>
      <c r="E140" s="132">
        <v>0</v>
      </c>
      <c r="F140" s="132">
        <v>0</v>
      </c>
      <c r="G140" s="132">
        <v>0</v>
      </c>
      <c r="H140" s="133">
        <v>0</v>
      </c>
      <c r="I140" s="132">
        <v>0</v>
      </c>
      <c r="J140" s="133">
        <v>0</v>
      </c>
      <c r="K140" s="132">
        <v>0</v>
      </c>
      <c r="L140" s="133">
        <v>0</v>
      </c>
      <c r="M140" s="133">
        <v>0</v>
      </c>
      <c r="N140" s="208">
        <v>0</v>
      </c>
      <c r="O140" s="133">
        <v>0</v>
      </c>
      <c r="P140" s="183">
        <v>0</v>
      </c>
      <c r="Q140" s="183">
        <v>0</v>
      </c>
      <c r="R140" s="183">
        <v>0</v>
      </c>
      <c r="S140" s="132">
        <v>0</v>
      </c>
      <c r="T140" s="133">
        <v>0</v>
      </c>
      <c r="U140" s="133">
        <v>0</v>
      </c>
      <c r="V140" s="194">
        <v>0</v>
      </c>
      <c r="W140" s="194">
        <v>0</v>
      </c>
      <c r="X140" s="201">
        <v>0</v>
      </c>
      <c r="Y140" s="194">
        <v>0</v>
      </c>
      <c r="Z140" s="194">
        <v>0</v>
      </c>
      <c r="AA140" s="194">
        <v>0</v>
      </c>
      <c r="AB140" s="194">
        <v>0</v>
      </c>
      <c r="AC140" s="194"/>
      <c r="AD140" s="194"/>
      <c r="AE140" s="194"/>
      <c r="AF140" s="194"/>
      <c r="AG140" s="194"/>
      <c r="AH140" s="194"/>
      <c r="AI140" s="194"/>
      <c r="AJ140" s="208"/>
      <c r="AK140" s="194">
        <f t="shared" si="331"/>
        <v>0</v>
      </c>
      <c r="AL140" s="133">
        <f t="shared" si="331"/>
        <v>0</v>
      </c>
      <c r="AM140" s="58">
        <f t="shared" si="332"/>
        <v>0</v>
      </c>
      <c r="AN140" s="58">
        <f t="shared" si="332"/>
        <v>0</v>
      </c>
      <c r="AO140" s="58">
        <f t="shared" si="332"/>
        <v>0</v>
      </c>
      <c r="AP140" s="56">
        <f t="shared" si="332"/>
        <v>0</v>
      </c>
      <c r="AQ140" s="56">
        <f t="shared" si="332"/>
        <v>0</v>
      </c>
      <c r="AR140" s="222">
        <f t="shared" si="332"/>
        <v>0</v>
      </c>
      <c r="AS140" s="222">
        <f t="shared" si="332"/>
        <v>0</v>
      </c>
      <c r="AT140" s="222">
        <f t="shared" si="332"/>
        <v>0</v>
      </c>
      <c r="AU140" s="289">
        <f t="shared" si="333"/>
        <v>0</v>
      </c>
      <c r="AV140" s="224">
        <f t="shared" si="334"/>
        <v>0</v>
      </c>
      <c r="AW140" s="224">
        <f t="shared" si="334"/>
        <v>0</v>
      </c>
      <c r="AX140" s="308">
        <f t="shared" si="335"/>
        <v>0</v>
      </c>
      <c r="AY140" s="224">
        <f t="shared" si="336"/>
        <v>0</v>
      </c>
      <c r="AZ140" s="224">
        <f t="shared" si="337"/>
        <v>0</v>
      </c>
      <c r="BA140" s="224">
        <f t="shared" si="338"/>
        <v>0</v>
      </c>
      <c r="BB140" s="224">
        <f t="shared" si="339"/>
        <v>0</v>
      </c>
      <c r="BC140" s="224">
        <f t="shared" si="340"/>
        <v>0</v>
      </c>
      <c r="BD140" s="224">
        <f t="shared" si="341"/>
        <v>0</v>
      </c>
      <c r="BE140" s="224">
        <f t="shared" si="342"/>
        <v>0</v>
      </c>
      <c r="BF140" s="308">
        <f t="shared" si="343"/>
        <v>0</v>
      </c>
    </row>
    <row r="141" spans="1:58" ht="15.75" thickBot="1" x14ac:dyDescent="0.3">
      <c r="A141" s="4"/>
      <c r="B141" s="37" t="s">
        <v>46</v>
      </c>
      <c r="C141" s="135">
        <f t="shared" ref="C141:AB141" si="344">SUM(C136:C140)</f>
        <v>894</v>
      </c>
      <c r="D141" s="136">
        <f t="shared" si="344"/>
        <v>1012</v>
      </c>
      <c r="E141" s="136">
        <f t="shared" si="344"/>
        <v>1200</v>
      </c>
      <c r="F141" s="136">
        <f t="shared" si="344"/>
        <v>1229</v>
      </c>
      <c r="G141" s="136">
        <f t="shared" si="344"/>
        <v>1261</v>
      </c>
      <c r="H141" s="136">
        <f t="shared" si="344"/>
        <v>1188</v>
      </c>
      <c r="I141" s="136">
        <f t="shared" si="344"/>
        <v>1134</v>
      </c>
      <c r="J141" s="136">
        <f t="shared" si="344"/>
        <v>1099</v>
      </c>
      <c r="K141" s="136">
        <f t="shared" si="344"/>
        <v>948</v>
      </c>
      <c r="L141" s="136">
        <f t="shared" si="344"/>
        <v>778</v>
      </c>
      <c r="M141" s="136">
        <f t="shared" si="344"/>
        <v>740</v>
      </c>
      <c r="N141" s="202">
        <f t="shared" si="344"/>
        <v>829</v>
      </c>
      <c r="O141" s="136">
        <f t="shared" si="344"/>
        <v>754</v>
      </c>
      <c r="P141" s="178">
        <f t="shared" si="344"/>
        <v>509</v>
      </c>
      <c r="Q141" s="178">
        <f t="shared" si="344"/>
        <v>445</v>
      </c>
      <c r="R141" s="178">
        <f t="shared" si="344"/>
        <v>410</v>
      </c>
      <c r="S141" s="136">
        <f t="shared" si="344"/>
        <v>397</v>
      </c>
      <c r="T141" s="136">
        <f t="shared" si="344"/>
        <v>359</v>
      </c>
      <c r="U141" s="136">
        <f t="shared" si="344"/>
        <v>387</v>
      </c>
      <c r="V141" s="226">
        <f t="shared" si="344"/>
        <v>390</v>
      </c>
      <c r="W141" s="226">
        <f t="shared" si="344"/>
        <v>543</v>
      </c>
      <c r="X141" s="202">
        <f t="shared" si="344"/>
        <v>480</v>
      </c>
      <c r="Y141" s="226">
        <f t="shared" si="344"/>
        <v>390</v>
      </c>
      <c r="Z141" s="226">
        <f t="shared" si="344"/>
        <v>396</v>
      </c>
      <c r="AA141" s="226">
        <f t="shared" si="344"/>
        <v>432</v>
      </c>
      <c r="AB141" s="226">
        <f t="shared" si="344"/>
        <v>482</v>
      </c>
      <c r="AC141" s="226"/>
      <c r="AD141" s="226"/>
      <c r="AE141" s="226"/>
      <c r="AF141" s="226"/>
      <c r="AG141" s="226"/>
      <c r="AH141" s="226"/>
      <c r="AI141" s="226"/>
      <c r="AJ141" s="274"/>
      <c r="AK141" s="136">
        <f t="shared" ref="AK141:AP141" si="345">SUM(AK136:AK140)</f>
        <v>140</v>
      </c>
      <c r="AL141" s="136">
        <f t="shared" si="345"/>
        <v>503</v>
      </c>
      <c r="AM141" s="136">
        <f t="shared" si="345"/>
        <v>753</v>
      </c>
      <c r="AN141" s="136">
        <f t="shared" si="345"/>
        <v>818</v>
      </c>
      <c r="AO141" s="136">
        <f t="shared" si="345"/>
        <v>863</v>
      </c>
      <c r="AP141" s="189">
        <f t="shared" si="345"/>
        <v>829</v>
      </c>
      <c r="AQ141" s="189">
        <f t="shared" ref="AQ141:AT141" si="346">SUM(AQ136:AQ140)</f>
        <v>747</v>
      </c>
      <c r="AR141" s="226">
        <f t="shared" si="346"/>
        <v>709</v>
      </c>
      <c r="AS141" s="226">
        <f t="shared" si="346"/>
        <v>405</v>
      </c>
      <c r="AT141" s="226">
        <f t="shared" si="346"/>
        <v>298</v>
      </c>
      <c r="AU141" s="313">
        <f t="shared" ref="AU141:AV141" si="347">SUM(AU136:AU140)</f>
        <v>350</v>
      </c>
      <c r="AV141" s="226">
        <f t="shared" si="347"/>
        <v>433</v>
      </c>
      <c r="AW141" s="226">
        <f t="shared" ref="AW141:BF141" si="348">SUM(AW136:AW140)</f>
        <v>322</v>
      </c>
      <c r="AX141" s="190">
        <f t="shared" si="348"/>
        <v>27</v>
      </c>
      <c r="AY141" s="226">
        <f t="shared" si="348"/>
        <v>0</v>
      </c>
      <c r="AZ141" s="226">
        <f t="shared" si="348"/>
        <v>0</v>
      </c>
      <c r="BA141" s="226">
        <f t="shared" si="348"/>
        <v>0</v>
      </c>
      <c r="BB141" s="226">
        <f t="shared" si="348"/>
        <v>0</v>
      </c>
      <c r="BC141" s="226">
        <f t="shared" si="348"/>
        <v>0</v>
      </c>
      <c r="BD141" s="226">
        <f t="shared" si="348"/>
        <v>0</v>
      </c>
      <c r="BE141" s="226">
        <f t="shared" si="348"/>
        <v>0</v>
      </c>
      <c r="BF141" s="190">
        <f t="shared" si="348"/>
        <v>0</v>
      </c>
    </row>
    <row r="142" spans="1:58" ht="15.75" thickTop="1" x14ac:dyDescent="0.25">
      <c r="A142" s="4"/>
    </row>
    <row r="143" spans="1:58" x14ac:dyDescent="0.25">
      <c r="B143" s="1" t="s">
        <v>27</v>
      </c>
    </row>
    <row r="144" spans="1:58" x14ac:dyDescent="0.25">
      <c r="B144" s="34" t="s">
        <v>28</v>
      </c>
    </row>
    <row r="147" spans="2:2" x14ac:dyDescent="0.25">
      <c r="B147" s="35" t="s">
        <v>26</v>
      </c>
    </row>
    <row r="148" spans="2:2" x14ac:dyDescent="0.25">
      <c r="B148" s="2" t="s">
        <v>29</v>
      </c>
    </row>
    <row r="149" spans="2:2" x14ac:dyDescent="0.25">
      <c r="B149" s="2" t="s">
        <v>30</v>
      </c>
    </row>
    <row r="150" spans="2:2" x14ac:dyDescent="0.25">
      <c r="B150" s="2" t="s">
        <v>31</v>
      </c>
    </row>
    <row r="151" spans="2:2" x14ac:dyDescent="0.25">
      <c r="B151" s="2" t="s">
        <v>32</v>
      </c>
    </row>
  </sheetData>
  <mergeCells count="7">
    <mergeCell ref="AU7:BF7"/>
    <mergeCell ref="B1:AL1"/>
    <mergeCell ref="C2:I2"/>
    <mergeCell ref="C3:I3"/>
    <mergeCell ref="C4:I4"/>
    <mergeCell ref="O7:X7"/>
    <mergeCell ref="Y7:AJ7"/>
  </mergeCells>
  <pageMargins left="0.7" right="0.7" top="0.75" bottom="0.75" header="0.3" footer="0.3"/>
  <pageSetup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DEF27F440E699459359C737AD73E9ED" ma:contentTypeVersion="2" ma:contentTypeDescription="Create a new document." ma:contentTypeScope="" ma:versionID="349e31b09d106eb3c3a59875791bef72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7dcc10a156eb2aa295318eab019ded2b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7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B973B56-30BF-46F7-B54B-548DFB8C7C52}">
  <ds:schemaRefs>
    <ds:schemaRef ds:uri="http://schemas.microsoft.com/office/2006/documentManagement/types"/>
    <ds:schemaRef ds:uri="http://www.w3.org/XML/1998/namespace"/>
    <ds:schemaRef ds:uri="http://purl.org/dc/elements/1.1/"/>
    <ds:schemaRef ds:uri="http://schemas.openxmlformats.org/package/2006/metadata/core-properties"/>
    <ds:schemaRef ds:uri="http://purl.org/dc/terms/"/>
    <ds:schemaRef ds:uri="http://purl.org/dc/dcmitype/"/>
    <ds:schemaRef ds:uri="http://schemas.microsoft.com/office/infopath/2007/PartnerControl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B981A640-6DF5-48E0-8FE9-3742042AE8F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81E2318-F936-4B85-B5B6-37AE6D30135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EL</vt:lpstr>
      <vt:lpstr>Gas</vt:lpstr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Administrator</dc:creator>
  <cp:lastModifiedBy>Unitil</cp:lastModifiedBy>
  <cp:lastPrinted>2020-04-09T15:18:08Z</cp:lastPrinted>
  <dcterms:created xsi:type="dcterms:W3CDTF">2020-04-08T09:56:20Z</dcterms:created>
  <dcterms:modified xsi:type="dcterms:W3CDTF">2021-05-06T12:33:31Z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0x0101006DEF27F440E699459359C737AD73E9ED</vt:lpwstr>
  </property>
  <property fmtid="{D5CDD505-2E9C-101B-9397-08002B2CF9AE}" pid="3" name="_NewReviewCycle">
    <vt:lpwstr/>
  </property>
</Properties>
</file>