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odek\Desktop\MA DPU Spreadsheet\"/>
    </mc:Choice>
  </mc:AlternateContent>
  <xr:revisionPtr revIDLastSave="0" documentId="13_ncr:1_{F91FCCD7-16C0-4541-9527-0F393FBED04D}" xr6:coauthVersionLast="45" xr6:coauthVersionMax="45" xr10:uidLastSave="{00000000-0000-0000-0000-000000000000}"/>
  <bookViews>
    <workbookView xWindow="-30828" yWindow="-10200" windowWidth="30936" windowHeight="16896" tabRatio="843" activeTab="1" xr2:uid="{54AB9236-4E3F-4110-AF48-BDD6ADAC8624}"/>
  </bookViews>
  <sheets>
    <sheet name="Glossary" sheetId="16" r:id="rId1"/>
    <sheet name="MECO" sheetId="11" r:id="rId2"/>
    <sheet name="NANT" sheetId="13" r:id="rId3"/>
    <sheet name="BOSTON" sheetId="14" r:id="rId4"/>
    <sheet name="COLONIAL" sheetId="15" r:id="rId5"/>
    <sheet name="CRS ESCO pvt" sheetId="26" state="hidden" r:id="rId6"/>
    <sheet name="CSS ESCO pvt" sheetId="27" state="hidden" r:id="rId7"/>
    <sheet name="MONTHLY SUMMARIES" sheetId="28" state="hidden" r:id="rId8"/>
  </sheets>
  <calcPr calcId="191029"/>
  <pivotCaches>
    <pivotCache cacheId="160" r:id="rId9"/>
    <pivotCache cacheId="166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26" i="15" l="1"/>
  <c r="AG225" i="15"/>
  <c r="AG224" i="15"/>
  <c r="AG223" i="15"/>
  <c r="AG222" i="15"/>
  <c r="AG221" i="15"/>
  <c r="AG220" i="15"/>
  <c r="AG219" i="15"/>
  <c r="AG218" i="15"/>
  <c r="AG217" i="15"/>
  <c r="AG226" i="14"/>
  <c r="AG225" i="14"/>
  <c r="AG224" i="14"/>
  <c r="AG223" i="14"/>
  <c r="AG222" i="14"/>
  <c r="AG221" i="14"/>
  <c r="AG220" i="14"/>
  <c r="AG219" i="14"/>
  <c r="AG218" i="14"/>
  <c r="AG217" i="14"/>
  <c r="AG226" i="13"/>
  <c r="AG225" i="13"/>
  <c r="AG224" i="13"/>
  <c r="AG223" i="13"/>
  <c r="AG222" i="13"/>
  <c r="AG221" i="13"/>
  <c r="AG220" i="13"/>
  <c r="AG219" i="13"/>
  <c r="AG218" i="13"/>
  <c r="AG217" i="13"/>
  <c r="AG226" i="11"/>
  <c r="AG225" i="11"/>
  <c r="AG224" i="11"/>
  <c r="AG223" i="11"/>
  <c r="AG222" i="11"/>
  <c r="AG221" i="11"/>
  <c r="AG220" i="11"/>
  <c r="AG219" i="11"/>
  <c r="AG218" i="11"/>
  <c r="AG217" i="11"/>
  <c r="G116" i="27"/>
  <c r="F116" i="27"/>
  <c r="G115" i="27"/>
  <c r="F115" i="27"/>
  <c r="G114" i="27"/>
  <c r="F114" i="27"/>
  <c r="BB214" i="13" l="1"/>
  <c r="BB213" i="13"/>
  <c r="BB212" i="13"/>
  <c r="BB209" i="13"/>
  <c r="BB206" i="13"/>
  <c r="BB203" i="13"/>
  <c r="BB202" i="13"/>
  <c r="BB201" i="13"/>
  <c r="BB198" i="13"/>
  <c r="BB195" i="13"/>
  <c r="BB181" i="13"/>
  <c r="BB180" i="13"/>
  <c r="BB179" i="13"/>
  <c r="BB176" i="13"/>
  <c r="BB173" i="13"/>
  <c r="BB170" i="13"/>
  <c r="BB169" i="13"/>
  <c r="BB168" i="13"/>
  <c r="BB165" i="13"/>
  <c r="BB162" i="13"/>
  <c r="BB152" i="13"/>
  <c r="BB151" i="13"/>
  <c r="BB150" i="13"/>
  <c r="BB149" i="13"/>
  <c r="BB148" i="13"/>
  <c r="BB145" i="13"/>
  <c r="BB144" i="13"/>
  <c r="BB143" i="13"/>
  <c r="BB142" i="13"/>
  <c r="BB141" i="13"/>
  <c r="BB138" i="13"/>
  <c r="BB137" i="13"/>
  <c r="BB136" i="13"/>
  <c r="BB133" i="13"/>
  <c r="BB130" i="13"/>
  <c r="BB127" i="13"/>
  <c r="BB126" i="13"/>
  <c r="BB125" i="13"/>
  <c r="BB124" i="13"/>
  <c r="BB123" i="13"/>
  <c r="BB113" i="13"/>
  <c r="BB112" i="13"/>
  <c r="BB111" i="13"/>
  <c r="BB110" i="13"/>
  <c r="BB109" i="13"/>
  <c r="BB106" i="13"/>
  <c r="BB105" i="13"/>
  <c r="BB104" i="13"/>
  <c r="BB101" i="13"/>
  <c r="BB98" i="13"/>
  <c r="BB95" i="13"/>
  <c r="BB94" i="13"/>
  <c r="BB93" i="13"/>
  <c r="BB90" i="13"/>
  <c r="BB87" i="13"/>
  <c r="BB84" i="13"/>
  <c r="BB83" i="13"/>
  <c r="BB82" i="13"/>
  <c r="BB79" i="13"/>
  <c r="BB76" i="13"/>
  <c r="BB73" i="13"/>
  <c r="BB72" i="13"/>
  <c r="BB71" i="13"/>
  <c r="BB68" i="13"/>
  <c r="BB65" i="13"/>
  <c r="BB62" i="13"/>
  <c r="BB61" i="13"/>
  <c r="BB60" i="13"/>
  <c r="BB57" i="13"/>
  <c r="BB54" i="13"/>
  <c r="BB51" i="13"/>
  <c r="BB50" i="13"/>
  <c r="BB49" i="13"/>
  <c r="BB46" i="13"/>
  <c r="BB43" i="13"/>
  <c r="BB40" i="13"/>
  <c r="BB39" i="13"/>
  <c r="BB38" i="13"/>
  <c r="BB35" i="13"/>
  <c r="BB32" i="13"/>
  <c r="BB29" i="13"/>
  <c r="BB28" i="13"/>
  <c r="BB27" i="13"/>
  <c r="BB24" i="13"/>
  <c r="BB21" i="13"/>
  <c r="BB18" i="13"/>
  <c r="BB17" i="13"/>
  <c r="BB16" i="13"/>
  <c r="BB13" i="13"/>
  <c r="BB10" i="13"/>
  <c r="BB214" i="14"/>
  <c r="BB213" i="14"/>
  <c r="BB212" i="14"/>
  <c r="BB209" i="14"/>
  <c r="BB206" i="14"/>
  <c r="BB203" i="14"/>
  <c r="BB202" i="14"/>
  <c r="BB201" i="14"/>
  <c r="BB198" i="14"/>
  <c r="BB195" i="14"/>
  <c r="BB181" i="14"/>
  <c r="BB180" i="14"/>
  <c r="BB179" i="14"/>
  <c r="BB176" i="14"/>
  <c r="BB173" i="14"/>
  <c r="BB170" i="14"/>
  <c r="BB169" i="14"/>
  <c r="BB168" i="14"/>
  <c r="BB165" i="14"/>
  <c r="BB162" i="14"/>
  <c r="BB152" i="14"/>
  <c r="BB151" i="14"/>
  <c r="BB150" i="14"/>
  <c r="BB149" i="14"/>
  <c r="BB148" i="14"/>
  <c r="BB145" i="14"/>
  <c r="BB144" i="14"/>
  <c r="BB143" i="14"/>
  <c r="BB142" i="14"/>
  <c r="BB141" i="14"/>
  <c r="BB127" i="14"/>
  <c r="BB126" i="14"/>
  <c r="BB125" i="14"/>
  <c r="BB124" i="14"/>
  <c r="BB123" i="14"/>
  <c r="BB120" i="14"/>
  <c r="BB119" i="14"/>
  <c r="BB118" i="14"/>
  <c r="BB117" i="14"/>
  <c r="BB116" i="14"/>
  <c r="BB113" i="14"/>
  <c r="BB112" i="14"/>
  <c r="BB111" i="14"/>
  <c r="BB110" i="14"/>
  <c r="BB109" i="14"/>
  <c r="BB106" i="14"/>
  <c r="BB105" i="14"/>
  <c r="BB104" i="14"/>
  <c r="BB101" i="14"/>
  <c r="BB98" i="14"/>
  <c r="BB95" i="14"/>
  <c r="BB94" i="14"/>
  <c r="BB93" i="14"/>
  <c r="BB90" i="14"/>
  <c r="BB87" i="14"/>
  <c r="BB84" i="14"/>
  <c r="BB83" i="14"/>
  <c r="BB82" i="14"/>
  <c r="BB79" i="14"/>
  <c r="BB76" i="14"/>
  <c r="BB73" i="14"/>
  <c r="BB72" i="14"/>
  <c r="BB71" i="14"/>
  <c r="BB68" i="14"/>
  <c r="BB65" i="14"/>
  <c r="BB62" i="14"/>
  <c r="BB61" i="14"/>
  <c r="BB60" i="14"/>
  <c r="BB57" i="14"/>
  <c r="BB54" i="14"/>
  <c r="BB51" i="14"/>
  <c r="BB50" i="14"/>
  <c r="BB49" i="14"/>
  <c r="BB46" i="14"/>
  <c r="BB43" i="14"/>
  <c r="BB40" i="14"/>
  <c r="BB39" i="14"/>
  <c r="BB38" i="14"/>
  <c r="BB35" i="14"/>
  <c r="BB32" i="14"/>
  <c r="BB29" i="14"/>
  <c r="BB28" i="14"/>
  <c r="BB27" i="14"/>
  <c r="BB24" i="14"/>
  <c r="BB21" i="14"/>
  <c r="BB18" i="14"/>
  <c r="BB17" i="14"/>
  <c r="BB16" i="14"/>
  <c r="BB13" i="14"/>
  <c r="BB10" i="14"/>
  <c r="BB214" i="15"/>
  <c r="BB213" i="15"/>
  <c r="BB212" i="15"/>
  <c r="BB209" i="15"/>
  <c r="BB206" i="15"/>
  <c r="BB203" i="15"/>
  <c r="BB202" i="15"/>
  <c r="BB201" i="15"/>
  <c r="BB198" i="15"/>
  <c r="BB195" i="15"/>
  <c r="BB181" i="15"/>
  <c r="BB180" i="15"/>
  <c r="BB179" i="15"/>
  <c r="BB176" i="15"/>
  <c r="BB173" i="15"/>
  <c r="BB170" i="15"/>
  <c r="BB169" i="15"/>
  <c r="BB168" i="15"/>
  <c r="BB165" i="15"/>
  <c r="BB162" i="15"/>
  <c r="BB152" i="15"/>
  <c r="BB151" i="15"/>
  <c r="BB150" i="15"/>
  <c r="BB149" i="15"/>
  <c r="BB148" i="15"/>
  <c r="BB145" i="15"/>
  <c r="BB144" i="15"/>
  <c r="BB143" i="15"/>
  <c r="BB142" i="15"/>
  <c r="BB141" i="15"/>
  <c r="BB127" i="15"/>
  <c r="BB126" i="15"/>
  <c r="BB125" i="15"/>
  <c r="BB124" i="15"/>
  <c r="BB123" i="15"/>
  <c r="BB120" i="15"/>
  <c r="BB119" i="15"/>
  <c r="BB118" i="15"/>
  <c r="BB117" i="15"/>
  <c r="BB116" i="15"/>
  <c r="BB113" i="15"/>
  <c r="BB112" i="15"/>
  <c r="BB111" i="15"/>
  <c r="BB110" i="15"/>
  <c r="BB109" i="15"/>
  <c r="BB106" i="15"/>
  <c r="BB105" i="15"/>
  <c r="BB104" i="15"/>
  <c r="BB101" i="15"/>
  <c r="BB98" i="15"/>
  <c r="BB95" i="15"/>
  <c r="BB94" i="15"/>
  <c r="BB93" i="15"/>
  <c r="BB90" i="15"/>
  <c r="BB87" i="15"/>
  <c r="BB84" i="15"/>
  <c r="BB83" i="15"/>
  <c r="BB82" i="15"/>
  <c r="BB79" i="15"/>
  <c r="BB76" i="15"/>
  <c r="BB73" i="15"/>
  <c r="BB72" i="15"/>
  <c r="BB71" i="15"/>
  <c r="BB68" i="15"/>
  <c r="BB65" i="15"/>
  <c r="BB62" i="15"/>
  <c r="BB61" i="15"/>
  <c r="BB60" i="15"/>
  <c r="BB57" i="15"/>
  <c r="BB54" i="15"/>
  <c r="BB51" i="15"/>
  <c r="BB50" i="15"/>
  <c r="BB49" i="15"/>
  <c r="BB46" i="15"/>
  <c r="BB43" i="15"/>
  <c r="BB40" i="15"/>
  <c r="BB39" i="15"/>
  <c r="BB38" i="15"/>
  <c r="BB35" i="15"/>
  <c r="BB32" i="15"/>
  <c r="BB29" i="15"/>
  <c r="BB28" i="15"/>
  <c r="BB27" i="15"/>
  <c r="BB24" i="15"/>
  <c r="BB21" i="15"/>
  <c r="BB18" i="15"/>
  <c r="BB17" i="15"/>
  <c r="BB16" i="15"/>
  <c r="BB13" i="15"/>
  <c r="BB10" i="15"/>
  <c r="BB214" i="11"/>
  <c r="BB213" i="11"/>
  <c r="BB212" i="11"/>
  <c r="BB209" i="11"/>
  <c r="BB206" i="11"/>
  <c r="BB203" i="11"/>
  <c r="BB202" i="11"/>
  <c r="BB201" i="11"/>
  <c r="BB198" i="11"/>
  <c r="BB195" i="11"/>
  <c r="BB181" i="11"/>
  <c r="BB180" i="11"/>
  <c r="BB179" i="11"/>
  <c r="BB176" i="11"/>
  <c r="BB173" i="11"/>
  <c r="BB170" i="11"/>
  <c r="BB169" i="11"/>
  <c r="BB168" i="11"/>
  <c r="BB165" i="11"/>
  <c r="BB162" i="11"/>
  <c r="BB152" i="11"/>
  <c r="BB151" i="11"/>
  <c r="BB150" i="11"/>
  <c r="BB149" i="11"/>
  <c r="BB148" i="11"/>
  <c r="BB145" i="11"/>
  <c r="BB144" i="11"/>
  <c r="BB143" i="11"/>
  <c r="BB142" i="11"/>
  <c r="BB141" i="11"/>
  <c r="BB138" i="11"/>
  <c r="BB137" i="11"/>
  <c r="BB136" i="11"/>
  <c r="BB133" i="11"/>
  <c r="BB130" i="11"/>
  <c r="BB127" i="11"/>
  <c r="BB126" i="11"/>
  <c r="BB125" i="11"/>
  <c r="BB124" i="11"/>
  <c r="BB123" i="11"/>
  <c r="BB113" i="11"/>
  <c r="BB112" i="11"/>
  <c r="BB111" i="11"/>
  <c r="BB110" i="11"/>
  <c r="BB109" i="11"/>
  <c r="BB106" i="11"/>
  <c r="BB105" i="11"/>
  <c r="BB104" i="11"/>
  <c r="BB101" i="11"/>
  <c r="BB98" i="11"/>
  <c r="BB95" i="11"/>
  <c r="BB94" i="11"/>
  <c r="BB93" i="11"/>
  <c r="BB90" i="11"/>
  <c r="BB87" i="11"/>
  <c r="BB84" i="11"/>
  <c r="BB83" i="11"/>
  <c r="BB82" i="11"/>
  <c r="BB79" i="11"/>
  <c r="BB76" i="11"/>
  <c r="BB73" i="11"/>
  <c r="BB72" i="11"/>
  <c r="BB71" i="11"/>
  <c r="BB68" i="11"/>
  <c r="BB65" i="11"/>
  <c r="BB62" i="11"/>
  <c r="BB61" i="11"/>
  <c r="BB60" i="11"/>
  <c r="BB57" i="11"/>
  <c r="BB54" i="11"/>
  <c r="BB51" i="11"/>
  <c r="BB50" i="11"/>
  <c r="BB49" i="11"/>
  <c r="BB46" i="11"/>
  <c r="BB43" i="11"/>
  <c r="BB40" i="11"/>
  <c r="BB39" i="11"/>
  <c r="BB38" i="11"/>
  <c r="BB35" i="11"/>
  <c r="BB32" i="11"/>
  <c r="BB29" i="11"/>
  <c r="BB28" i="11"/>
  <c r="BB27" i="11"/>
  <c r="BB24" i="11"/>
  <c r="BB21" i="11"/>
  <c r="BB18" i="11"/>
  <c r="BB17" i="11"/>
  <c r="BB16" i="11"/>
  <c r="BB13" i="11"/>
  <c r="BB10" i="11"/>
  <c r="AF226" i="15"/>
  <c r="AF225" i="15"/>
  <c r="AF224" i="15"/>
  <c r="AF223" i="15"/>
  <c r="AF222" i="15"/>
  <c r="AF221" i="15"/>
  <c r="AF220" i="15"/>
  <c r="AF219" i="15"/>
  <c r="AF218" i="15"/>
  <c r="AF217" i="15"/>
  <c r="AF226" i="14"/>
  <c r="AF225" i="14"/>
  <c r="AF224" i="14"/>
  <c r="AF223" i="14"/>
  <c r="AF222" i="14"/>
  <c r="AF221" i="14"/>
  <c r="AF220" i="14"/>
  <c r="AF219" i="14"/>
  <c r="AF218" i="14"/>
  <c r="AF217" i="14"/>
  <c r="AF226" i="13"/>
  <c r="AF225" i="13"/>
  <c r="AF224" i="13"/>
  <c r="AF223" i="13"/>
  <c r="AF222" i="13"/>
  <c r="AF221" i="13"/>
  <c r="AF220" i="13"/>
  <c r="AF219" i="13"/>
  <c r="AF218" i="13"/>
  <c r="AF217" i="13"/>
  <c r="AF226" i="11"/>
  <c r="AF225" i="11"/>
  <c r="AF224" i="11"/>
  <c r="AF223" i="11"/>
  <c r="AF222" i="11"/>
  <c r="AF221" i="11"/>
  <c r="AF220" i="11"/>
  <c r="AF219" i="11"/>
  <c r="AF218" i="11"/>
  <c r="AF217" i="11"/>
  <c r="BH24" i="13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21" i="26"/>
  <c r="F121" i="26"/>
  <c r="G120" i="26"/>
  <c r="F120" i="26"/>
  <c r="G119" i="26"/>
  <c r="F119" i="26"/>
  <c r="G118" i="26"/>
  <c r="F118" i="26"/>
  <c r="BH214" i="15"/>
  <c r="BH213" i="15"/>
  <c r="BH212" i="15"/>
  <c r="BH209" i="15"/>
  <c r="BH206" i="15"/>
  <c r="BH203" i="15"/>
  <c r="BH202" i="15"/>
  <c r="BH201" i="15"/>
  <c r="BH198" i="15"/>
  <c r="BH195" i="15"/>
  <c r="BH192" i="15"/>
  <c r="BH191" i="15"/>
  <c r="BH190" i="15"/>
  <c r="BH187" i="15"/>
  <c r="BH184" i="15"/>
  <c r="BH181" i="15"/>
  <c r="BH180" i="15"/>
  <c r="BH179" i="15"/>
  <c r="BH176" i="15"/>
  <c r="BH173" i="15"/>
  <c r="BH170" i="15"/>
  <c r="BH169" i="15"/>
  <c r="BH168" i="15"/>
  <c r="BH165" i="15"/>
  <c r="BH162" i="15"/>
  <c r="BH152" i="15"/>
  <c r="BH151" i="15"/>
  <c r="BH150" i="15"/>
  <c r="BH149" i="15"/>
  <c r="BH148" i="15"/>
  <c r="BH145" i="15"/>
  <c r="BH144" i="15"/>
  <c r="BH143" i="15"/>
  <c r="BH142" i="15"/>
  <c r="BH141" i="15"/>
  <c r="BH127" i="15"/>
  <c r="BH126" i="15"/>
  <c r="BH125" i="15"/>
  <c r="BH124" i="15"/>
  <c r="BH123" i="15"/>
  <c r="BH120" i="15"/>
  <c r="BH119" i="15"/>
  <c r="BH118" i="15"/>
  <c r="BH117" i="15"/>
  <c r="BH116" i="15"/>
  <c r="BH113" i="15"/>
  <c r="BH112" i="15"/>
  <c r="BH111" i="15"/>
  <c r="BH110" i="15"/>
  <c r="BH109" i="15"/>
  <c r="BH106" i="15"/>
  <c r="BH105" i="15"/>
  <c r="BH104" i="15"/>
  <c r="BH101" i="15"/>
  <c r="BH98" i="15"/>
  <c r="BH95" i="15"/>
  <c r="BH94" i="15"/>
  <c r="BH93" i="15"/>
  <c r="BH90" i="15"/>
  <c r="BH87" i="15"/>
  <c r="BH84" i="15"/>
  <c r="BH83" i="15"/>
  <c r="BH82" i="15"/>
  <c r="BH79" i="15"/>
  <c r="BH76" i="15"/>
  <c r="BH73" i="15"/>
  <c r="BH72" i="15"/>
  <c r="BH71" i="15"/>
  <c r="BH68" i="15"/>
  <c r="BH65" i="15"/>
  <c r="BH62" i="15"/>
  <c r="BH61" i="15"/>
  <c r="BH60" i="15"/>
  <c r="BH57" i="15"/>
  <c r="BH54" i="15"/>
  <c r="BH51" i="15"/>
  <c r="BH50" i="15"/>
  <c r="BH49" i="15"/>
  <c r="BH46" i="15"/>
  <c r="BH43" i="15"/>
  <c r="BH40" i="15"/>
  <c r="BH39" i="15"/>
  <c r="BH38" i="15"/>
  <c r="BH35" i="15"/>
  <c r="BH32" i="15"/>
  <c r="BH29" i="15"/>
  <c r="BH28" i="15"/>
  <c r="BH27" i="15"/>
  <c r="BH24" i="15"/>
  <c r="BH21" i="15"/>
  <c r="BH18" i="15"/>
  <c r="BH17" i="15"/>
  <c r="BH16" i="15"/>
  <c r="BH13" i="15"/>
  <c r="BH10" i="15"/>
  <c r="BH159" i="15"/>
  <c r="BH137" i="15"/>
  <c r="BH157" i="15"/>
  <c r="BH156" i="15"/>
  <c r="BH130" i="15"/>
  <c r="BH159" i="14"/>
  <c r="BH158" i="14"/>
  <c r="BH157" i="14"/>
  <c r="BH159" i="13"/>
  <c r="BH157" i="13"/>
  <c r="BH156" i="13"/>
  <c r="BH155" i="13"/>
  <c r="BH119" i="13"/>
  <c r="BH118" i="13"/>
  <c r="BH116" i="13"/>
  <c r="BH214" i="14"/>
  <c r="BH213" i="14"/>
  <c r="BH212" i="14"/>
  <c r="BH209" i="14"/>
  <c r="BH206" i="14"/>
  <c r="BH203" i="14"/>
  <c r="BH202" i="14"/>
  <c r="BH201" i="14"/>
  <c r="BH198" i="14"/>
  <c r="BH195" i="14"/>
  <c r="BH192" i="14"/>
  <c r="BH191" i="14"/>
  <c r="BH190" i="14"/>
  <c r="BH187" i="14"/>
  <c r="BH184" i="14"/>
  <c r="BH181" i="14"/>
  <c r="BH180" i="14"/>
  <c r="BH179" i="14"/>
  <c r="BH176" i="14"/>
  <c r="BH173" i="14"/>
  <c r="BH170" i="14"/>
  <c r="BH169" i="14"/>
  <c r="BH168" i="14"/>
  <c r="BH165" i="14"/>
  <c r="BH162" i="14"/>
  <c r="BH152" i="14"/>
  <c r="BH151" i="14"/>
  <c r="BH150" i="14"/>
  <c r="BH149" i="14"/>
  <c r="BH148" i="14"/>
  <c r="BH145" i="14"/>
  <c r="BH144" i="14"/>
  <c r="BH143" i="14"/>
  <c r="BH142" i="14"/>
  <c r="BH141" i="14"/>
  <c r="BH138" i="14"/>
  <c r="BH137" i="14"/>
  <c r="BH127" i="14"/>
  <c r="BH126" i="14"/>
  <c r="BH125" i="14"/>
  <c r="BH124" i="14"/>
  <c r="BH123" i="14"/>
  <c r="BH120" i="14"/>
  <c r="BH119" i="14"/>
  <c r="BH118" i="14"/>
  <c r="BH117" i="14"/>
  <c r="BH116" i="14"/>
  <c r="BH113" i="14"/>
  <c r="BH112" i="14"/>
  <c r="BH111" i="14"/>
  <c r="BH110" i="14"/>
  <c r="BH109" i="14"/>
  <c r="BH106" i="14"/>
  <c r="BH105" i="14"/>
  <c r="BH104" i="14"/>
  <c r="BH101" i="14"/>
  <c r="BH98" i="14"/>
  <c r="BH95" i="14"/>
  <c r="BH94" i="14"/>
  <c r="BH93" i="14"/>
  <c r="BH90" i="14"/>
  <c r="BH87" i="14"/>
  <c r="BH84" i="14"/>
  <c r="BH83" i="14"/>
  <c r="BH82" i="14"/>
  <c r="BH79" i="14"/>
  <c r="BH76" i="14"/>
  <c r="BH73" i="14"/>
  <c r="BH72" i="14"/>
  <c r="BH71" i="14"/>
  <c r="BH68" i="14"/>
  <c r="BH65" i="14"/>
  <c r="BH62" i="14"/>
  <c r="BH61" i="14"/>
  <c r="BH60" i="14"/>
  <c r="BH57" i="14"/>
  <c r="BH54" i="14"/>
  <c r="BH51" i="14"/>
  <c r="BH50" i="14"/>
  <c r="BH49" i="14"/>
  <c r="BH46" i="14"/>
  <c r="BH43" i="14"/>
  <c r="BH40" i="14"/>
  <c r="BH39" i="14"/>
  <c r="BH38" i="14"/>
  <c r="BH35" i="14"/>
  <c r="BH32" i="14"/>
  <c r="BH29" i="14"/>
  <c r="BH28" i="14"/>
  <c r="BH27" i="14"/>
  <c r="BH24" i="14"/>
  <c r="BH21" i="14"/>
  <c r="BH18" i="14"/>
  <c r="BH17" i="14"/>
  <c r="BH16" i="14"/>
  <c r="BH13" i="14"/>
  <c r="BH10" i="14"/>
  <c r="BH214" i="13"/>
  <c r="BH213" i="13"/>
  <c r="BH212" i="13"/>
  <c r="BH209" i="13"/>
  <c r="BH206" i="13"/>
  <c r="BH203" i="13"/>
  <c r="BH202" i="13"/>
  <c r="BH201" i="13"/>
  <c r="BH198" i="13"/>
  <c r="BH195" i="13"/>
  <c r="BH192" i="13"/>
  <c r="BH191" i="13"/>
  <c r="BH190" i="13"/>
  <c r="BH187" i="13"/>
  <c r="BH184" i="13"/>
  <c r="BH181" i="13"/>
  <c r="BH180" i="13"/>
  <c r="BH179" i="13"/>
  <c r="BH176" i="13"/>
  <c r="BH173" i="13"/>
  <c r="BH170" i="13"/>
  <c r="BH169" i="13"/>
  <c r="BH168" i="13"/>
  <c r="BH165" i="13"/>
  <c r="BH162" i="13"/>
  <c r="BH158" i="13"/>
  <c r="BH152" i="13"/>
  <c r="BH151" i="13"/>
  <c r="BH150" i="13"/>
  <c r="BH149" i="13"/>
  <c r="BH148" i="13"/>
  <c r="BH145" i="13"/>
  <c r="BH144" i="13"/>
  <c r="BH143" i="13"/>
  <c r="BH142" i="13"/>
  <c r="BH141" i="13"/>
  <c r="BH138" i="13"/>
  <c r="BH137" i="13"/>
  <c r="BH136" i="13"/>
  <c r="BH133" i="13"/>
  <c r="BH130" i="13"/>
  <c r="BH127" i="13"/>
  <c r="BH126" i="13"/>
  <c r="BH125" i="13"/>
  <c r="BH124" i="13"/>
  <c r="BH123" i="13"/>
  <c r="BH120" i="13"/>
  <c r="BH117" i="13"/>
  <c r="BH113" i="13"/>
  <c r="BH112" i="13"/>
  <c r="BH111" i="13"/>
  <c r="BH110" i="13"/>
  <c r="BH109" i="13"/>
  <c r="BH106" i="13"/>
  <c r="BH105" i="13"/>
  <c r="BH104" i="13"/>
  <c r="BH101" i="13"/>
  <c r="BH98" i="13"/>
  <c r="BH95" i="13"/>
  <c r="BH94" i="13"/>
  <c r="BH93" i="13"/>
  <c r="BH90" i="13"/>
  <c r="BH87" i="13"/>
  <c r="BH84" i="13"/>
  <c r="BH83" i="13"/>
  <c r="BH82" i="13"/>
  <c r="BH79" i="13"/>
  <c r="BH76" i="13"/>
  <c r="BH73" i="13"/>
  <c r="BH72" i="13"/>
  <c r="BH71" i="13"/>
  <c r="BH68" i="13"/>
  <c r="BH65" i="13"/>
  <c r="BH62" i="13"/>
  <c r="BH61" i="13"/>
  <c r="BH60" i="13"/>
  <c r="BH57" i="13"/>
  <c r="BH54" i="13"/>
  <c r="BH51" i="13"/>
  <c r="BH50" i="13"/>
  <c r="BH49" i="13"/>
  <c r="BH46" i="13"/>
  <c r="BH43" i="13"/>
  <c r="BH40" i="13"/>
  <c r="BH39" i="13"/>
  <c r="BH38" i="13"/>
  <c r="BH35" i="13"/>
  <c r="BH32" i="13"/>
  <c r="BH29" i="13"/>
  <c r="BH28" i="13"/>
  <c r="BH27" i="13"/>
  <c r="BH21" i="13"/>
  <c r="BH18" i="13"/>
  <c r="BH17" i="13"/>
  <c r="BH16" i="13"/>
  <c r="BH13" i="13"/>
  <c r="BH10" i="13"/>
  <c r="BH189" i="15"/>
  <c r="BH189" i="14"/>
  <c r="BH186" i="15"/>
  <c r="BH186" i="14"/>
  <c r="BH11" i="13"/>
  <c r="BH193" i="15" l="1"/>
  <c r="BH193" i="14"/>
  <c r="BB146" i="13"/>
  <c r="BB204" i="14"/>
  <c r="BB171" i="13"/>
  <c r="BB215" i="11"/>
  <c r="BB85" i="11"/>
  <c r="BB63" i="15"/>
  <c r="BB41" i="14"/>
  <c r="BB121" i="14"/>
  <c r="BB19" i="13"/>
  <c r="BB107" i="13"/>
  <c r="BB52" i="11"/>
  <c r="BB30" i="15"/>
  <c r="BB96" i="14"/>
  <c r="BB74" i="13"/>
  <c r="BB114" i="13"/>
  <c r="BB19" i="11"/>
  <c r="BB107" i="11"/>
  <c r="BB171" i="11"/>
  <c r="BB85" i="15"/>
  <c r="BB153" i="15"/>
  <c r="BB63" i="14"/>
  <c r="BB41" i="13"/>
  <c r="BB204" i="13"/>
  <c r="BB74" i="11"/>
  <c r="BB114" i="11"/>
  <c r="BB146" i="11"/>
  <c r="BB52" i="15"/>
  <c r="BB114" i="15"/>
  <c r="BB128" i="15"/>
  <c r="BB182" i="15"/>
  <c r="BB215" i="15"/>
  <c r="BB30" i="14"/>
  <c r="BB114" i="14"/>
  <c r="BB182" i="14"/>
  <c r="BB96" i="13"/>
  <c r="BB128" i="13"/>
  <c r="BH158" i="15"/>
  <c r="BH133" i="15"/>
  <c r="BB41" i="11"/>
  <c r="BB204" i="11"/>
  <c r="BB19" i="15"/>
  <c r="BB107" i="15"/>
  <c r="BB171" i="15"/>
  <c r="BB85" i="14"/>
  <c r="BB153" i="14"/>
  <c r="BB63" i="13"/>
  <c r="BB139" i="13"/>
  <c r="BB153" i="11"/>
  <c r="BH136" i="15"/>
  <c r="BB96" i="11"/>
  <c r="BB128" i="11"/>
  <c r="BB74" i="15"/>
  <c r="BB52" i="14"/>
  <c r="BB128" i="14"/>
  <c r="BB215" i="14"/>
  <c r="BB30" i="13"/>
  <c r="BB182" i="13"/>
  <c r="BB63" i="11"/>
  <c r="BB139" i="11"/>
  <c r="BB41" i="15"/>
  <c r="BB121" i="15"/>
  <c r="BB204" i="15"/>
  <c r="BB19" i="14"/>
  <c r="BB107" i="14"/>
  <c r="BB171" i="14"/>
  <c r="BB85" i="13"/>
  <c r="BB153" i="13"/>
  <c r="BH130" i="14"/>
  <c r="BH138" i="15"/>
  <c r="BB30" i="11"/>
  <c r="BB182" i="11"/>
  <c r="BB96" i="15"/>
  <c r="BB146" i="15"/>
  <c r="BB74" i="14"/>
  <c r="BB146" i="14"/>
  <c r="BB52" i="13"/>
  <c r="BB215" i="13"/>
  <c r="BH188" i="14"/>
  <c r="BH188" i="15"/>
  <c r="BH185" i="15"/>
  <c r="BH185" i="14"/>
  <c r="BH155" i="14"/>
  <c r="BH133" i="14"/>
  <c r="BH136" i="14"/>
  <c r="BH156" i="14"/>
  <c r="BH12" i="13"/>
  <c r="BH19" i="13"/>
  <c r="BH30" i="13"/>
  <c r="BH41" i="13"/>
  <c r="BH52" i="13"/>
  <c r="BH63" i="13"/>
  <c r="BH74" i="13"/>
  <c r="BH85" i="13"/>
  <c r="BH96" i="13"/>
  <c r="BH107" i="13"/>
  <c r="BH114" i="13"/>
  <c r="BH121" i="13"/>
  <c r="BH128" i="13"/>
  <c r="BH139" i="13"/>
  <c r="BH146" i="13"/>
  <c r="BH153" i="13"/>
  <c r="BH160" i="13"/>
  <c r="BH171" i="13"/>
  <c r="BH182" i="13"/>
  <c r="BH193" i="13"/>
  <c r="BH204" i="13"/>
  <c r="BH215" i="13"/>
  <c r="BH214" i="11"/>
  <c r="BH213" i="11"/>
  <c r="BH212" i="11"/>
  <c r="BH209" i="11"/>
  <c r="BH206" i="11"/>
  <c r="BH203" i="11"/>
  <c r="BH202" i="11"/>
  <c r="BH201" i="11"/>
  <c r="BH198" i="11"/>
  <c r="BH195" i="11"/>
  <c r="BH192" i="11"/>
  <c r="BH191" i="11"/>
  <c r="BH190" i="11"/>
  <c r="BH187" i="11"/>
  <c r="BH184" i="11"/>
  <c r="BH181" i="11"/>
  <c r="BH176" i="11"/>
  <c r="BH188" i="13"/>
  <c r="BH188" i="11"/>
  <c r="BH14" i="13"/>
  <c r="BH14" i="11"/>
  <c r="BH185" i="13"/>
  <c r="BH185" i="11"/>
  <c r="BH11" i="11"/>
  <c r="BH186" i="13" l="1"/>
  <c r="BH15" i="13"/>
  <c r="BH189" i="13"/>
  <c r="BH155" i="15"/>
  <c r="BH193" i="11"/>
  <c r="BH186" i="11"/>
  <c r="BH189" i="11"/>
  <c r="BH180" i="11"/>
  <c r="BH179" i="11"/>
  <c r="BH173" i="11"/>
  <c r="BH170" i="11"/>
  <c r="BH169" i="11"/>
  <c r="BH168" i="11"/>
  <c r="BH165" i="11"/>
  <c r="BH162" i="11"/>
  <c r="BH159" i="11"/>
  <c r="BH158" i="11"/>
  <c r="BH157" i="11"/>
  <c r="BH156" i="11"/>
  <c r="BH155" i="11"/>
  <c r="BH152" i="11"/>
  <c r="BH151" i="11"/>
  <c r="BH150" i="11"/>
  <c r="BH149" i="11"/>
  <c r="BH148" i="11"/>
  <c r="BH145" i="11"/>
  <c r="BH144" i="11"/>
  <c r="BH143" i="11"/>
  <c r="BH142" i="11"/>
  <c r="BH141" i="11"/>
  <c r="BH138" i="11"/>
  <c r="BH137" i="11"/>
  <c r="BH136" i="11"/>
  <c r="BH133" i="11"/>
  <c r="BH130" i="11"/>
  <c r="BH127" i="11"/>
  <c r="BH126" i="11"/>
  <c r="BH125" i="11"/>
  <c r="BH124" i="11"/>
  <c r="BH123" i="11"/>
  <c r="BH113" i="11"/>
  <c r="BH112" i="11"/>
  <c r="BH111" i="11"/>
  <c r="BH110" i="11"/>
  <c r="BH109" i="11"/>
  <c r="BH106" i="11"/>
  <c r="BH105" i="11"/>
  <c r="BH104" i="11"/>
  <c r="BH101" i="11"/>
  <c r="BH98" i="11"/>
  <c r="BH95" i="11"/>
  <c r="BH94" i="11"/>
  <c r="BH93" i="11"/>
  <c r="BH90" i="11"/>
  <c r="BH87" i="11"/>
  <c r="BH84" i="11"/>
  <c r="BH83" i="11"/>
  <c r="BH82" i="11"/>
  <c r="BH79" i="11"/>
  <c r="BH76" i="11"/>
  <c r="BH73" i="11"/>
  <c r="BH72" i="11"/>
  <c r="BH71" i="11"/>
  <c r="BH68" i="11"/>
  <c r="BH65" i="11"/>
  <c r="BH62" i="11"/>
  <c r="BH61" i="11"/>
  <c r="BH60" i="11"/>
  <c r="BH57" i="11"/>
  <c r="BH54" i="11"/>
  <c r="BH51" i="11"/>
  <c r="BH50" i="11"/>
  <c r="BH49" i="11"/>
  <c r="BH46" i="11"/>
  <c r="BH43" i="11"/>
  <c r="BH40" i="11"/>
  <c r="BH39" i="11"/>
  <c r="BH38" i="11"/>
  <c r="BH35" i="11"/>
  <c r="BH32" i="11"/>
  <c r="BH29" i="11"/>
  <c r="BH28" i="11"/>
  <c r="BH27" i="11"/>
  <c r="BH24" i="11"/>
  <c r="BH21" i="11"/>
  <c r="BH18" i="11"/>
  <c r="BH17" i="11"/>
  <c r="BH16" i="11"/>
  <c r="BH13" i="11"/>
  <c r="BH10" i="11"/>
  <c r="G117" i="26" l="1"/>
  <c r="F117" i="26"/>
  <c r="G116" i="26"/>
  <c r="F116" i="26"/>
  <c r="BA214" i="13" l="1"/>
  <c r="BA213" i="13"/>
  <c r="BA212" i="13"/>
  <c r="BA209" i="13"/>
  <c r="BA206" i="13"/>
  <c r="BA203" i="13"/>
  <c r="BA202" i="13"/>
  <c r="BA201" i="13"/>
  <c r="BA198" i="13"/>
  <c r="BA195" i="13"/>
  <c r="BA181" i="13"/>
  <c r="BA180" i="13"/>
  <c r="BA179" i="13"/>
  <c r="BA176" i="13"/>
  <c r="BA173" i="13"/>
  <c r="BA170" i="13"/>
  <c r="BA169" i="13"/>
  <c r="BA168" i="13"/>
  <c r="BA165" i="13"/>
  <c r="BA162" i="13"/>
  <c r="BA152" i="13"/>
  <c r="BA151" i="13"/>
  <c r="BA150" i="13"/>
  <c r="BA149" i="13"/>
  <c r="BA148" i="13"/>
  <c r="BA145" i="13"/>
  <c r="BA144" i="13"/>
  <c r="BA143" i="13"/>
  <c r="BA142" i="13"/>
  <c r="BA141" i="13"/>
  <c r="BA138" i="13"/>
  <c r="BA137" i="13"/>
  <c r="BA136" i="13"/>
  <c r="BA133" i="13"/>
  <c r="BA130" i="13"/>
  <c r="BA127" i="13"/>
  <c r="BA126" i="13"/>
  <c r="BA125" i="13"/>
  <c r="BA124" i="13"/>
  <c r="BA123" i="13"/>
  <c r="BA113" i="13"/>
  <c r="BA112" i="13"/>
  <c r="BA111" i="13"/>
  <c r="BA110" i="13"/>
  <c r="BA109" i="13"/>
  <c r="BA106" i="13"/>
  <c r="BA105" i="13"/>
  <c r="BA104" i="13"/>
  <c r="BA101" i="13"/>
  <c r="BA98" i="13"/>
  <c r="BA95" i="13"/>
  <c r="BA94" i="13"/>
  <c r="BA93" i="13"/>
  <c r="BA90" i="13"/>
  <c r="BA87" i="13"/>
  <c r="BA84" i="13"/>
  <c r="BA83" i="13"/>
  <c r="BA82" i="13"/>
  <c r="BA79" i="13"/>
  <c r="BA76" i="13"/>
  <c r="BA73" i="13"/>
  <c r="BA72" i="13"/>
  <c r="BA71" i="13"/>
  <c r="BA68" i="13"/>
  <c r="BA65" i="13"/>
  <c r="BA62" i="13"/>
  <c r="BA61" i="13"/>
  <c r="BA60" i="13"/>
  <c r="BA57" i="13"/>
  <c r="BA54" i="13"/>
  <c r="BA51" i="13"/>
  <c r="BA50" i="13"/>
  <c r="BA49" i="13"/>
  <c r="BA46" i="13"/>
  <c r="BA43" i="13"/>
  <c r="BA40" i="13"/>
  <c r="BA39" i="13"/>
  <c r="BA38" i="13"/>
  <c r="BA35" i="13"/>
  <c r="BA32" i="13"/>
  <c r="BA29" i="13"/>
  <c r="BA28" i="13"/>
  <c r="BA27" i="13"/>
  <c r="BA24" i="13"/>
  <c r="BA21" i="13"/>
  <c r="BA18" i="13"/>
  <c r="BA17" i="13"/>
  <c r="BA16" i="13"/>
  <c r="BA13" i="13"/>
  <c r="BA10" i="13"/>
  <c r="BA214" i="14"/>
  <c r="BA213" i="14"/>
  <c r="BA212" i="14"/>
  <c r="BA209" i="14"/>
  <c r="BA206" i="14"/>
  <c r="BA203" i="14"/>
  <c r="BA202" i="14"/>
  <c r="BA201" i="14"/>
  <c r="BA198" i="14"/>
  <c r="BA195" i="14"/>
  <c r="BA181" i="14"/>
  <c r="BA180" i="14"/>
  <c r="BA179" i="14"/>
  <c r="BA176" i="14"/>
  <c r="BA173" i="14"/>
  <c r="BA170" i="14"/>
  <c r="BA169" i="14"/>
  <c r="BA168" i="14"/>
  <c r="BA165" i="14"/>
  <c r="BA162" i="14"/>
  <c r="BA152" i="14"/>
  <c r="BA151" i="14"/>
  <c r="BA150" i="14"/>
  <c r="BA149" i="14"/>
  <c r="BA148" i="14"/>
  <c r="BA145" i="14"/>
  <c r="BA144" i="14"/>
  <c r="BA143" i="14"/>
  <c r="BA142" i="14"/>
  <c r="BA141" i="14"/>
  <c r="BA127" i="14"/>
  <c r="BA126" i="14"/>
  <c r="BA125" i="14"/>
  <c r="BA124" i="14"/>
  <c r="BA123" i="14"/>
  <c r="BA120" i="14"/>
  <c r="BA119" i="14"/>
  <c r="BA118" i="14"/>
  <c r="BA117" i="14"/>
  <c r="BA116" i="14"/>
  <c r="BA113" i="14"/>
  <c r="BA112" i="14"/>
  <c r="BA111" i="14"/>
  <c r="BA110" i="14"/>
  <c r="BA109" i="14"/>
  <c r="BA106" i="14"/>
  <c r="BA105" i="14"/>
  <c r="BA104" i="14"/>
  <c r="BA101" i="14"/>
  <c r="BA98" i="14"/>
  <c r="BA95" i="14"/>
  <c r="BA94" i="14"/>
  <c r="BA93" i="14"/>
  <c r="BA90" i="14"/>
  <c r="BA87" i="14"/>
  <c r="BA84" i="14"/>
  <c r="BA83" i="14"/>
  <c r="BA82" i="14"/>
  <c r="BA79" i="14"/>
  <c r="BA76" i="14"/>
  <c r="BA73" i="14"/>
  <c r="BA72" i="14"/>
  <c r="BA71" i="14"/>
  <c r="BA68" i="14"/>
  <c r="BA65" i="14"/>
  <c r="BA62" i="14"/>
  <c r="BA61" i="14"/>
  <c r="BA60" i="14"/>
  <c r="BA57" i="14"/>
  <c r="BA54" i="14"/>
  <c r="BA51" i="14"/>
  <c r="BA50" i="14"/>
  <c r="BA49" i="14"/>
  <c r="BA46" i="14"/>
  <c r="BA43" i="14"/>
  <c r="BA40" i="14"/>
  <c r="BA39" i="14"/>
  <c r="BA38" i="14"/>
  <c r="BA35" i="14"/>
  <c r="BA32" i="14"/>
  <c r="BA29" i="14"/>
  <c r="BA28" i="14"/>
  <c r="BA27" i="14"/>
  <c r="BA24" i="14"/>
  <c r="BA21" i="14"/>
  <c r="BA18" i="14"/>
  <c r="BA17" i="14"/>
  <c r="BA16" i="14"/>
  <c r="BA13" i="14"/>
  <c r="BA10" i="14"/>
  <c r="BA214" i="15"/>
  <c r="BA213" i="15"/>
  <c r="BA212" i="15"/>
  <c r="BA209" i="15"/>
  <c r="BA206" i="15"/>
  <c r="BA203" i="15"/>
  <c r="BA202" i="15"/>
  <c r="BA201" i="15"/>
  <c r="BA198" i="15"/>
  <c r="BA195" i="15"/>
  <c r="BA181" i="15"/>
  <c r="BA180" i="15"/>
  <c r="BA179" i="15"/>
  <c r="BA176" i="15"/>
  <c r="BA173" i="15"/>
  <c r="BA170" i="15"/>
  <c r="BA169" i="15"/>
  <c r="BA168" i="15"/>
  <c r="BA165" i="15"/>
  <c r="BA162" i="15"/>
  <c r="BA152" i="15"/>
  <c r="BA151" i="15"/>
  <c r="BA150" i="15"/>
  <c r="BA149" i="15"/>
  <c r="BA148" i="15"/>
  <c r="BA145" i="15"/>
  <c r="BA144" i="15"/>
  <c r="BA143" i="15"/>
  <c r="BA142" i="15"/>
  <c r="BA141" i="15"/>
  <c r="BA127" i="15"/>
  <c r="BA126" i="15"/>
  <c r="BA125" i="15"/>
  <c r="BA124" i="15"/>
  <c r="BA123" i="15"/>
  <c r="BA120" i="15"/>
  <c r="BA119" i="15"/>
  <c r="BA118" i="15"/>
  <c r="BA117" i="15"/>
  <c r="BA116" i="15"/>
  <c r="BA113" i="15"/>
  <c r="BA112" i="15"/>
  <c r="BA111" i="15"/>
  <c r="BA110" i="15"/>
  <c r="BA109" i="15"/>
  <c r="BA106" i="15"/>
  <c r="BA105" i="15"/>
  <c r="BA104" i="15"/>
  <c r="BA101" i="15"/>
  <c r="BA98" i="15"/>
  <c r="BA95" i="15"/>
  <c r="BA94" i="15"/>
  <c r="BA93" i="15"/>
  <c r="BA90" i="15"/>
  <c r="BA87" i="15"/>
  <c r="BA84" i="15"/>
  <c r="BA83" i="15"/>
  <c r="BA82" i="15"/>
  <c r="BA79" i="15"/>
  <c r="BA76" i="15"/>
  <c r="BA73" i="15"/>
  <c r="BA72" i="15"/>
  <c r="BA71" i="15"/>
  <c r="BA68" i="15"/>
  <c r="BA65" i="15"/>
  <c r="BA62" i="15"/>
  <c r="BA61" i="15"/>
  <c r="BA60" i="15"/>
  <c r="BA57" i="15"/>
  <c r="BA54" i="15"/>
  <c r="BA51" i="15"/>
  <c r="BA50" i="15"/>
  <c r="BA49" i="15"/>
  <c r="BA46" i="15"/>
  <c r="BA43" i="15"/>
  <c r="BA40" i="15"/>
  <c r="BA39" i="15"/>
  <c r="BA38" i="15"/>
  <c r="BA35" i="15"/>
  <c r="BA32" i="15"/>
  <c r="BA29" i="15"/>
  <c r="BA28" i="15"/>
  <c r="BA27" i="15"/>
  <c r="BA24" i="15"/>
  <c r="BA21" i="15"/>
  <c r="BA18" i="15"/>
  <c r="BA17" i="15"/>
  <c r="BA16" i="15"/>
  <c r="BA13" i="15"/>
  <c r="BA10" i="15"/>
  <c r="BA214" i="11"/>
  <c r="BA213" i="11"/>
  <c r="BA212" i="11"/>
  <c r="BA209" i="11"/>
  <c r="BA206" i="11"/>
  <c r="BA203" i="11"/>
  <c r="BA202" i="11"/>
  <c r="BA201" i="11"/>
  <c r="BA198" i="11"/>
  <c r="BA195" i="11"/>
  <c r="BA181" i="11"/>
  <c r="BA180" i="11"/>
  <c r="BA179" i="11"/>
  <c r="BA176" i="11"/>
  <c r="BA173" i="11"/>
  <c r="BA170" i="11"/>
  <c r="BA169" i="11"/>
  <c r="BA168" i="11"/>
  <c r="BA165" i="11"/>
  <c r="BA162" i="11"/>
  <c r="BA152" i="11"/>
  <c r="BA151" i="11"/>
  <c r="BA150" i="11"/>
  <c r="BA149" i="11"/>
  <c r="BA148" i="11"/>
  <c r="BA145" i="11"/>
  <c r="BA144" i="11"/>
  <c r="BA143" i="11"/>
  <c r="BA142" i="11"/>
  <c r="BA141" i="11"/>
  <c r="BA138" i="11"/>
  <c r="BA137" i="11"/>
  <c r="BA136" i="11"/>
  <c r="BA133" i="11"/>
  <c r="BA130" i="11"/>
  <c r="BA127" i="11"/>
  <c r="BA126" i="11"/>
  <c r="BA125" i="11"/>
  <c r="BA124" i="11"/>
  <c r="BA123" i="11"/>
  <c r="BA113" i="11"/>
  <c r="BA112" i="11"/>
  <c r="BA111" i="11"/>
  <c r="BA110" i="11"/>
  <c r="BA109" i="11"/>
  <c r="BA106" i="11"/>
  <c r="BA105" i="11"/>
  <c r="BA104" i="11"/>
  <c r="BA101" i="11"/>
  <c r="BA98" i="11"/>
  <c r="BA95" i="11"/>
  <c r="BA94" i="11"/>
  <c r="BA93" i="11"/>
  <c r="BA90" i="11"/>
  <c r="BA87" i="11"/>
  <c r="BA84" i="11"/>
  <c r="BA83" i="11"/>
  <c r="BA82" i="11"/>
  <c r="BA79" i="11"/>
  <c r="BA76" i="11"/>
  <c r="BA73" i="11"/>
  <c r="BA72" i="11"/>
  <c r="BA71" i="11"/>
  <c r="BA68" i="11"/>
  <c r="BA65" i="11"/>
  <c r="BA62" i="11"/>
  <c r="BA61" i="11"/>
  <c r="BA60" i="11"/>
  <c r="BA57" i="11"/>
  <c r="BA54" i="11"/>
  <c r="BA51" i="11"/>
  <c r="BA50" i="11"/>
  <c r="BA49" i="11"/>
  <c r="BA46" i="11"/>
  <c r="BA43" i="11"/>
  <c r="BA40" i="11"/>
  <c r="BA39" i="11"/>
  <c r="BA38" i="11"/>
  <c r="BA35" i="11"/>
  <c r="BA32" i="11"/>
  <c r="BA29" i="11"/>
  <c r="BA28" i="11"/>
  <c r="BA27" i="11"/>
  <c r="BA24" i="11"/>
  <c r="BA21" i="11"/>
  <c r="BA18" i="11"/>
  <c r="BA17" i="11"/>
  <c r="BA16" i="11"/>
  <c r="BA13" i="11"/>
  <c r="BA10" i="11"/>
  <c r="AE226" i="15"/>
  <c r="AE225" i="15"/>
  <c r="AE224" i="15"/>
  <c r="AE223" i="15"/>
  <c r="AE222" i="15"/>
  <c r="AE221" i="15"/>
  <c r="AE220" i="15"/>
  <c r="AE219" i="15"/>
  <c r="AE218" i="15"/>
  <c r="AE217" i="15"/>
  <c r="AE226" i="11"/>
  <c r="AE225" i="11"/>
  <c r="AE224" i="11"/>
  <c r="AE223" i="11"/>
  <c r="AE222" i="11"/>
  <c r="AE221" i="11"/>
  <c r="AE220" i="11"/>
  <c r="AE219" i="11"/>
  <c r="AE218" i="11"/>
  <c r="AE217" i="11"/>
  <c r="AE226" i="13"/>
  <c r="AE225" i="13"/>
  <c r="AE224" i="13"/>
  <c r="AE223" i="13"/>
  <c r="AE222" i="13"/>
  <c r="AE221" i="13"/>
  <c r="AE220" i="13"/>
  <c r="AE219" i="13"/>
  <c r="AE218" i="13"/>
  <c r="AE217" i="13"/>
  <c r="AE226" i="14"/>
  <c r="AE225" i="14"/>
  <c r="AE224" i="14"/>
  <c r="AE223" i="14"/>
  <c r="AE222" i="14"/>
  <c r="AE221" i="14"/>
  <c r="AE220" i="14"/>
  <c r="AE219" i="14"/>
  <c r="AE218" i="14"/>
  <c r="AE217" i="14"/>
  <c r="AD182" i="14"/>
  <c r="AC182" i="14"/>
  <c r="AB182" i="14"/>
  <c r="AA182" i="14"/>
  <c r="Z182" i="14"/>
  <c r="Y182" i="14"/>
  <c r="BA215" i="11" l="1"/>
  <c r="BA63" i="15"/>
  <c r="BA128" i="11"/>
  <c r="BA215" i="15"/>
  <c r="BA139" i="13"/>
  <c r="BA204" i="13"/>
  <c r="BA215" i="13"/>
  <c r="BA30" i="14"/>
  <c r="BA63" i="14"/>
  <c r="BA96" i="13"/>
  <c r="BA215" i="14"/>
  <c r="BA85" i="13"/>
  <c r="BA204" i="11"/>
  <c r="BA85" i="11"/>
  <c r="BA30" i="15"/>
  <c r="BA114" i="15"/>
  <c r="BA182" i="15"/>
  <c r="BA107" i="14"/>
  <c r="BA96" i="11"/>
  <c r="BA41" i="15"/>
  <c r="BA121" i="15"/>
  <c r="BA204" i="15"/>
  <c r="BA19" i="13"/>
  <c r="BA74" i="15"/>
  <c r="BA128" i="13"/>
  <c r="BA63" i="11"/>
  <c r="BA139" i="11"/>
  <c r="BA19" i="14"/>
  <c r="BA171" i="14"/>
  <c r="BA204" i="14"/>
  <c r="BA52" i="13"/>
  <c r="BA30" i="11"/>
  <c r="BA182" i="11"/>
  <c r="BA96" i="15"/>
  <c r="BA52" i="14"/>
  <c r="BA85" i="14"/>
  <c r="BA114" i="14"/>
  <c r="BA153" i="13"/>
  <c r="BA182" i="13"/>
  <c r="BA41" i="11"/>
  <c r="BA41" i="13"/>
  <c r="BA74" i="13"/>
  <c r="BA107" i="13"/>
  <c r="BA52" i="11"/>
  <c r="BA146" i="15"/>
  <c r="BA128" i="14"/>
  <c r="BA153" i="14"/>
  <c r="BA182" i="14"/>
  <c r="BA114" i="13"/>
  <c r="BA19" i="11"/>
  <c r="BA107" i="11"/>
  <c r="BA171" i="11"/>
  <c r="BA85" i="15"/>
  <c r="BA153" i="15"/>
  <c r="BA41" i="14"/>
  <c r="BA74" i="14"/>
  <c r="BA146" i="13"/>
  <c r="BA171" i="13"/>
  <c r="BA74" i="11"/>
  <c r="BA114" i="11"/>
  <c r="BA146" i="11"/>
  <c r="BA52" i="15"/>
  <c r="BA128" i="15"/>
  <c r="BA30" i="13"/>
  <c r="BA63" i="13"/>
  <c r="BA153" i="11"/>
  <c r="BA19" i="15"/>
  <c r="BA107" i="15"/>
  <c r="BA171" i="15"/>
  <c r="BA96" i="14"/>
  <c r="BA121" i="14"/>
  <c r="BA146" i="14"/>
  <c r="G115" i="26"/>
  <c r="F115" i="26"/>
  <c r="G114" i="26"/>
  <c r="F114" i="26"/>
  <c r="G113" i="26"/>
  <c r="F113" i="26"/>
  <c r="G112" i="26"/>
  <c r="F112" i="26"/>
  <c r="A16" i="28" l="1"/>
  <c r="A23" i="28" s="1"/>
  <c r="A30" i="28" s="1"/>
  <c r="A37" i="28" s="1"/>
  <c r="A44" i="28" s="1"/>
  <c r="A51" i="28" s="1"/>
  <c r="A58" i="28" s="1"/>
  <c r="A65" i="28" s="1"/>
  <c r="A72" i="28" s="1"/>
  <c r="A79" i="28" s="1"/>
  <c r="A86" i="28" s="1"/>
  <c r="A93" i="28" s="1"/>
  <c r="A100" i="28" s="1"/>
  <c r="A107" i="28" s="1"/>
  <c r="A114" i="28" s="1"/>
  <c r="A121" i="28" s="1"/>
  <c r="A128" i="28" s="1"/>
  <c r="A142" i="28" s="1"/>
  <c r="A149" i="28" s="1"/>
  <c r="BH120" i="11"/>
  <c r="BH119" i="11"/>
  <c r="BH118" i="11"/>
  <c r="BH117" i="11"/>
  <c r="BH116" i="11" l="1"/>
  <c r="G107" i="27" l="1"/>
  <c r="F107" i="27"/>
  <c r="G106" i="27"/>
  <c r="F106" i="27"/>
  <c r="G105" i="27"/>
  <c r="F105" i="27"/>
  <c r="G104" i="27"/>
  <c r="F104" i="27"/>
  <c r="G103" i="27"/>
  <c r="F103" i="27"/>
  <c r="G111" i="26"/>
  <c r="F111" i="26"/>
  <c r="AD226" i="13" l="1"/>
  <c r="AD225" i="13"/>
  <c r="AD224" i="13"/>
  <c r="AD223" i="13"/>
  <c r="AD222" i="13"/>
  <c r="AD221" i="13"/>
  <c r="AD220" i="13"/>
  <c r="AD219" i="13"/>
  <c r="AD218" i="13"/>
  <c r="AD217" i="13"/>
  <c r="AD226" i="14"/>
  <c r="AD225" i="14"/>
  <c r="AD224" i="14"/>
  <c r="AD223" i="14"/>
  <c r="AD222" i="14"/>
  <c r="AD221" i="14"/>
  <c r="AD220" i="14"/>
  <c r="AD219" i="14"/>
  <c r="AD218" i="14"/>
  <c r="AD217" i="14"/>
  <c r="AD226" i="15"/>
  <c r="AD225" i="15"/>
  <c r="AD224" i="15"/>
  <c r="AD223" i="15"/>
  <c r="AD222" i="15"/>
  <c r="AD221" i="15"/>
  <c r="AD220" i="15"/>
  <c r="AD219" i="15"/>
  <c r="AD218" i="15"/>
  <c r="AD217" i="15"/>
  <c r="AD226" i="11"/>
  <c r="AD225" i="11"/>
  <c r="AD224" i="11"/>
  <c r="AD223" i="11"/>
  <c r="AD222" i="11"/>
  <c r="AD221" i="11"/>
  <c r="AD220" i="11"/>
  <c r="AD219" i="11"/>
  <c r="AD218" i="11"/>
  <c r="AD217" i="11"/>
  <c r="AZ214" i="13"/>
  <c r="AZ213" i="13"/>
  <c r="AZ212" i="13"/>
  <c r="AZ209" i="13"/>
  <c r="AZ206" i="13"/>
  <c r="AZ203" i="13"/>
  <c r="AZ202" i="13"/>
  <c r="AZ201" i="13"/>
  <c r="AZ198" i="13"/>
  <c r="AZ195" i="13"/>
  <c r="AZ181" i="13"/>
  <c r="AZ180" i="13"/>
  <c r="AZ179" i="13"/>
  <c r="AZ176" i="13"/>
  <c r="AZ173" i="13"/>
  <c r="AZ170" i="13"/>
  <c r="AZ169" i="13"/>
  <c r="AZ168" i="13"/>
  <c r="AZ165" i="13"/>
  <c r="AZ162" i="13"/>
  <c r="AZ152" i="13"/>
  <c r="AZ151" i="13"/>
  <c r="AZ150" i="13"/>
  <c r="AZ149" i="13"/>
  <c r="AZ148" i="13"/>
  <c r="AZ145" i="13"/>
  <c r="AZ144" i="13"/>
  <c r="AZ143" i="13"/>
  <c r="AZ142" i="13"/>
  <c r="AZ141" i="13"/>
  <c r="AZ138" i="13"/>
  <c r="AZ137" i="13"/>
  <c r="AZ136" i="13"/>
  <c r="AZ133" i="13"/>
  <c r="AZ130" i="13"/>
  <c r="AZ127" i="13"/>
  <c r="AZ126" i="13"/>
  <c r="AZ125" i="13"/>
  <c r="AZ124" i="13"/>
  <c r="AZ123" i="13"/>
  <c r="AZ113" i="13"/>
  <c r="AZ112" i="13"/>
  <c r="AZ111" i="13"/>
  <c r="AZ110" i="13"/>
  <c r="AZ109" i="13"/>
  <c r="AZ106" i="13"/>
  <c r="AZ105" i="13"/>
  <c r="AZ104" i="13"/>
  <c r="AZ101" i="13"/>
  <c r="AZ98" i="13"/>
  <c r="AZ95" i="13"/>
  <c r="AZ94" i="13"/>
  <c r="AZ93" i="13"/>
  <c r="AZ90" i="13"/>
  <c r="AZ87" i="13"/>
  <c r="AZ84" i="13"/>
  <c r="AZ83" i="13"/>
  <c r="AZ82" i="13"/>
  <c r="AZ79" i="13"/>
  <c r="AZ76" i="13"/>
  <c r="AZ73" i="13"/>
  <c r="AZ72" i="13"/>
  <c r="AZ71" i="13"/>
  <c r="AZ68" i="13"/>
  <c r="AZ65" i="13"/>
  <c r="AZ62" i="13"/>
  <c r="AZ61" i="13"/>
  <c r="AZ60" i="13"/>
  <c r="AZ57" i="13"/>
  <c r="AZ54" i="13"/>
  <c r="AZ51" i="13"/>
  <c r="AZ50" i="13"/>
  <c r="AZ49" i="13"/>
  <c r="AZ46" i="13"/>
  <c r="AZ43" i="13"/>
  <c r="AZ40" i="13"/>
  <c r="AZ39" i="13"/>
  <c r="AZ38" i="13"/>
  <c r="AZ35" i="13"/>
  <c r="AZ32" i="13"/>
  <c r="AZ29" i="13"/>
  <c r="AZ28" i="13"/>
  <c r="AZ27" i="13"/>
  <c r="AZ24" i="13"/>
  <c r="AZ21" i="13"/>
  <c r="AZ18" i="13"/>
  <c r="AZ17" i="13"/>
  <c r="AZ16" i="13"/>
  <c r="AZ13" i="13"/>
  <c r="AZ10" i="13"/>
  <c r="AZ214" i="14"/>
  <c r="AZ213" i="14"/>
  <c r="AZ212" i="14"/>
  <c r="AZ209" i="14"/>
  <c r="AZ206" i="14"/>
  <c r="AZ203" i="14"/>
  <c r="AZ202" i="14"/>
  <c r="AZ201" i="14"/>
  <c r="AZ198" i="14"/>
  <c r="AZ195" i="14"/>
  <c r="AZ181" i="14"/>
  <c r="AZ180" i="14"/>
  <c r="AZ179" i="14"/>
  <c r="AZ176" i="14"/>
  <c r="AZ173" i="14"/>
  <c r="AZ170" i="14"/>
  <c r="AZ169" i="14"/>
  <c r="AZ168" i="14"/>
  <c r="AZ165" i="14"/>
  <c r="AZ162" i="14"/>
  <c r="AZ152" i="14"/>
  <c r="AZ151" i="14"/>
  <c r="AZ150" i="14"/>
  <c r="AZ149" i="14"/>
  <c r="AZ148" i="14"/>
  <c r="AZ145" i="14"/>
  <c r="AZ144" i="14"/>
  <c r="AZ143" i="14"/>
  <c r="AZ142" i="14"/>
  <c r="AZ141" i="14"/>
  <c r="AZ127" i="14"/>
  <c r="AZ126" i="14"/>
  <c r="AZ125" i="14"/>
  <c r="AZ124" i="14"/>
  <c r="AZ123" i="14"/>
  <c r="AZ120" i="14"/>
  <c r="AZ119" i="14"/>
  <c r="AZ118" i="14"/>
  <c r="AZ117" i="14"/>
  <c r="AZ116" i="14"/>
  <c r="AZ113" i="14"/>
  <c r="AZ112" i="14"/>
  <c r="AZ111" i="14"/>
  <c r="AZ110" i="14"/>
  <c r="AZ109" i="14"/>
  <c r="AZ106" i="14"/>
  <c r="AZ105" i="14"/>
  <c r="AZ104" i="14"/>
  <c r="AZ101" i="14"/>
  <c r="AZ98" i="14"/>
  <c r="AZ95" i="14"/>
  <c r="AZ94" i="14"/>
  <c r="AZ93" i="14"/>
  <c r="AZ90" i="14"/>
  <c r="AZ87" i="14"/>
  <c r="AZ84" i="14"/>
  <c r="AZ83" i="14"/>
  <c r="AZ82" i="14"/>
  <c r="AZ79" i="14"/>
  <c r="AZ76" i="14"/>
  <c r="AZ73" i="14"/>
  <c r="AZ72" i="14"/>
  <c r="AZ71" i="14"/>
  <c r="AZ68" i="14"/>
  <c r="AZ65" i="14"/>
  <c r="AZ62" i="14"/>
  <c r="AZ61" i="14"/>
  <c r="AZ60" i="14"/>
  <c r="AZ57" i="14"/>
  <c r="AZ54" i="14"/>
  <c r="AZ51" i="14"/>
  <c r="AZ50" i="14"/>
  <c r="AZ49" i="14"/>
  <c r="AZ46" i="14"/>
  <c r="AZ43" i="14"/>
  <c r="AZ40" i="14"/>
  <c r="AZ39" i="14"/>
  <c r="AZ38" i="14"/>
  <c r="AZ35" i="14"/>
  <c r="AZ32" i="14"/>
  <c r="AZ29" i="14"/>
  <c r="AZ28" i="14"/>
  <c r="AZ27" i="14"/>
  <c r="AZ24" i="14"/>
  <c r="AZ21" i="14"/>
  <c r="AZ18" i="14"/>
  <c r="AZ17" i="14"/>
  <c r="AZ16" i="14"/>
  <c r="AZ13" i="14"/>
  <c r="AZ10" i="14"/>
  <c r="AZ214" i="15"/>
  <c r="AZ213" i="15"/>
  <c r="AZ212" i="15"/>
  <c r="AZ209" i="15"/>
  <c r="AZ206" i="15"/>
  <c r="AZ203" i="15"/>
  <c r="AZ202" i="15"/>
  <c r="AZ201" i="15"/>
  <c r="AZ198" i="15"/>
  <c r="AZ195" i="15"/>
  <c r="AZ181" i="15"/>
  <c r="AZ180" i="15"/>
  <c r="AZ179" i="15"/>
  <c r="AZ176" i="15"/>
  <c r="AZ173" i="15"/>
  <c r="AZ170" i="15"/>
  <c r="AZ169" i="15"/>
  <c r="AZ168" i="15"/>
  <c r="AZ165" i="15"/>
  <c r="AZ162" i="15"/>
  <c r="AZ152" i="15"/>
  <c r="AZ151" i="15"/>
  <c r="AZ150" i="15"/>
  <c r="AZ149" i="15"/>
  <c r="AZ148" i="15"/>
  <c r="AZ145" i="15"/>
  <c r="AZ144" i="15"/>
  <c r="AZ143" i="15"/>
  <c r="AZ142" i="15"/>
  <c r="AZ141" i="15"/>
  <c r="AZ127" i="15"/>
  <c r="AZ126" i="15"/>
  <c r="AZ125" i="15"/>
  <c r="AZ124" i="15"/>
  <c r="AZ123" i="15"/>
  <c r="AZ120" i="15"/>
  <c r="AZ119" i="15"/>
  <c r="AZ118" i="15"/>
  <c r="AZ117" i="15"/>
  <c r="AZ116" i="15"/>
  <c r="AZ113" i="15"/>
  <c r="AZ112" i="15"/>
  <c r="AZ111" i="15"/>
  <c r="AZ110" i="15"/>
  <c r="AZ109" i="15"/>
  <c r="AZ106" i="15"/>
  <c r="AZ105" i="15"/>
  <c r="AZ104" i="15"/>
  <c r="AZ101" i="15"/>
  <c r="AZ98" i="15"/>
  <c r="AZ95" i="15"/>
  <c r="AZ94" i="15"/>
  <c r="AZ93" i="15"/>
  <c r="AZ90" i="15"/>
  <c r="AZ87" i="15"/>
  <c r="AZ84" i="15"/>
  <c r="AZ83" i="15"/>
  <c r="AZ82" i="15"/>
  <c r="AZ79" i="15"/>
  <c r="AZ76" i="15"/>
  <c r="AZ73" i="15"/>
  <c r="AZ72" i="15"/>
  <c r="AZ71" i="15"/>
  <c r="AZ68" i="15"/>
  <c r="AZ65" i="15"/>
  <c r="AZ62" i="15"/>
  <c r="AZ61" i="15"/>
  <c r="AZ60" i="15"/>
  <c r="AZ57" i="15"/>
  <c r="AZ54" i="15"/>
  <c r="AZ51" i="15"/>
  <c r="AZ50" i="15"/>
  <c r="AZ49" i="15"/>
  <c r="AZ46" i="15"/>
  <c r="AZ43" i="15"/>
  <c r="AZ40" i="15"/>
  <c r="AZ39" i="15"/>
  <c r="AZ38" i="15"/>
  <c r="AZ35" i="15"/>
  <c r="AZ32" i="15"/>
  <c r="AZ29" i="15"/>
  <c r="AZ28" i="15"/>
  <c r="AZ27" i="15"/>
  <c r="AZ24" i="15"/>
  <c r="AZ21" i="15"/>
  <c r="AZ18" i="15"/>
  <c r="AZ17" i="15"/>
  <c r="AZ16" i="15"/>
  <c r="AZ13" i="15"/>
  <c r="AZ10" i="15"/>
  <c r="AZ214" i="11"/>
  <c r="AZ213" i="11"/>
  <c r="AZ212" i="11"/>
  <c r="AZ209" i="11"/>
  <c r="AZ206" i="11"/>
  <c r="AZ203" i="11"/>
  <c r="AZ202" i="11"/>
  <c r="AZ201" i="11"/>
  <c r="AZ198" i="11"/>
  <c r="AZ195" i="11"/>
  <c r="AZ181" i="11"/>
  <c r="AZ180" i="11"/>
  <c r="AZ179" i="11"/>
  <c r="AZ176" i="11"/>
  <c r="AZ173" i="11"/>
  <c r="AZ170" i="11"/>
  <c r="AZ169" i="11"/>
  <c r="AZ168" i="11"/>
  <c r="AZ165" i="11"/>
  <c r="AZ162" i="11"/>
  <c r="AZ152" i="11"/>
  <c r="AZ151" i="11"/>
  <c r="AZ150" i="11"/>
  <c r="AZ149" i="11"/>
  <c r="AZ148" i="11"/>
  <c r="AZ145" i="11"/>
  <c r="AZ144" i="11"/>
  <c r="AZ143" i="11"/>
  <c r="AZ142" i="11"/>
  <c r="AZ141" i="11"/>
  <c r="AZ138" i="11"/>
  <c r="AZ137" i="11"/>
  <c r="AZ136" i="11"/>
  <c r="AZ133" i="11"/>
  <c r="AZ130" i="11"/>
  <c r="AZ127" i="11"/>
  <c r="AZ126" i="11"/>
  <c r="AZ125" i="11"/>
  <c r="AZ124" i="11"/>
  <c r="AZ123" i="11"/>
  <c r="AZ113" i="11"/>
  <c r="AZ112" i="11"/>
  <c r="AZ111" i="11"/>
  <c r="AZ110" i="11"/>
  <c r="AZ109" i="11"/>
  <c r="AZ106" i="11"/>
  <c r="AZ105" i="11"/>
  <c r="AZ104" i="11"/>
  <c r="AZ101" i="11"/>
  <c r="AZ98" i="11"/>
  <c r="AZ95" i="11"/>
  <c r="AZ94" i="11"/>
  <c r="AZ93" i="11"/>
  <c r="AZ90" i="11"/>
  <c r="AZ87" i="11"/>
  <c r="AZ84" i="11"/>
  <c r="AZ83" i="11"/>
  <c r="AZ82" i="11"/>
  <c r="AZ79" i="11"/>
  <c r="AZ76" i="11"/>
  <c r="AZ73" i="11"/>
  <c r="AZ72" i="11"/>
  <c r="AZ71" i="11"/>
  <c r="AZ68" i="11"/>
  <c r="AZ65" i="11"/>
  <c r="AZ62" i="11"/>
  <c r="AZ61" i="11"/>
  <c r="AZ60" i="11"/>
  <c r="AZ57" i="11"/>
  <c r="AZ54" i="11"/>
  <c r="AZ51" i="11"/>
  <c r="AZ50" i="11"/>
  <c r="AZ49" i="11"/>
  <c r="AZ46" i="11"/>
  <c r="AZ43" i="11"/>
  <c r="AZ40" i="11"/>
  <c r="AZ39" i="11"/>
  <c r="AZ38" i="11"/>
  <c r="AZ35" i="11"/>
  <c r="AZ32" i="11"/>
  <c r="AZ29" i="11"/>
  <c r="AZ28" i="11"/>
  <c r="AZ27" i="11"/>
  <c r="AZ24" i="11"/>
  <c r="AZ21" i="11"/>
  <c r="AZ18" i="11"/>
  <c r="AZ17" i="11"/>
  <c r="AZ16" i="11"/>
  <c r="AZ13" i="11"/>
  <c r="AZ10" i="11"/>
  <c r="G102" i="27"/>
  <c r="F102" i="27"/>
  <c r="AZ139" i="11" l="1"/>
  <c r="AZ215" i="11"/>
  <c r="AZ204" i="15"/>
  <c r="AZ19" i="14"/>
  <c r="AZ52" i="14"/>
  <c r="AZ107" i="14"/>
  <c r="AZ128" i="14"/>
  <c r="AZ204" i="14"/>
  <c r="AZ63" i="11"/>
  <c r="AZ204" i="11"/>
  <c r="AZ30" i="11"/>
  <c r="AZ85" i="11"/>
  <c r="AZ114" i="11"/>
  <c r="AZ30" i="15"/>
  <c r="AZ63" i="15"/>
  <c r="AZ215" i="15"/>
  <c r="AZ63" i="13"/>
  <c r="AZ128" i="13"/>
  <c r="AZ171" i="13"/>
  <c r="AZ74" i="13"/>
  <c r="AZ139" i="13"/>
  <c r="AZ96" i="15"/>
  <c r="AZ52" i="13"/>
  <c r="AZ85" i="13"/>
  <c r="AZ107" i="13"/>
  <c r="AZ19" i="13"/>
  <c r="AZ204" i="13"/>
  <c r="AZ215" i="13"/>
  <c r="AZ96" i="11"/>
  <c r="AZ153" i="11"/>
  <c r="AZ153" i="13"/>
  <c r="AZ19" i="11"/>
  <c r="AZ107" i="11"/>
  <c r="AZ128" i="11"/>
  <c r="AZ41" i="13"/>
  <c r="AZ96" i="13"/>
  <c r="AZ114" i="13"/>
  <c r="AZ52" i="11"/>
  <c r="AZ146" i="11"/>
  <c r="AZ146" i="13"/>
  <c r="AZ41" i="11"/>
  <c r="AZ74" i="11"/>
  <c r="AZ171" i="11"/>
  <c r="AZ30" i="13"/>
  <c r="AZ153" i="15"/>
  <c r="AZ182" i="15"/>
  <c r="AZ41" i="15"/>
  <c r="AZ121" i="15"/>
  <c r="AZ146" i="15"/>
  <c r="AZ114" i="15"/>
  <c r="AZ52" i="15"/>
  <c r="AZ128" i="15"/>
  <c r="AZ171" i="15"/>
  <c r="AZ85" i="15"/>
  <c r="AZ19" i="15"/>
  <c r="AZ74" i="15"/>
  <c r="AZ107" i="15"/>
  <c r="AZ182" i="13"/>
  <c r="AZ182" i="11"/>
  <c r="AZ153" i="14"/>
  <c r="AZ41" i="14"/>
  <c r="AZ121" i="14"/>
  <c r="AZ74" i="14"/>
  <c r="AZ63" i="14"/>
  <c r="AZ96" i="14"/>
  <c r="AZ182" i="14"/>
  <c r="AZ85" i="14"/>
  <c r="AZ146" i="14"/>
  <c r="AZ171" i="14"/>
  <c r="AZ215" i="14"/>
  <c r="AZ30" i="14"/>
  <c r="AZ114" i="14"/>
  <c r="AY214" i="13"/>
  <c r="AY213" i="13"/>
  <c r="AY212" i="13"/>
  <c r="AY209" i="13"/>
  <c r="AY206" i="13"/>
  <c r="AY203" i="13"/>
  <c r="AY202" i="13"/>
  <c r="AY201" i="13"/>
  <c r="AY198" i="13"/>
  <c r="AY195" i="13"/>
  <c r="AY181" i="13"/>
  <c r="AY180" i="13"/>
  <c r="AY179" i="13"/>
  <c r="AY176" i="13"/>
  <c r="AY173" i="13"/>
  <c r="AY170" i="13"/>
  <c r="AY169" i="13"/>
  <c r="AY168" i="13"/>
  <c r="AY165" i="13"/>
  <c r="AY162" i="13"/>
  <c r="AY152" i="13"/>
  <c r="AY151" i="13"/>
  <c r="AY150" i="13"/>
  <c r="AY149" i="13"/>
  <c r="AY148" i="13"/>
  <c r="AY145" i="13"/>
  <c r="AY144" i="13"/>
  <c r="AY143" i="13"/>
  <c r="AY142" i="13"/>
  <c r="AY141" i="13"/>
  <c r="AY138" i="13"/>
  <c r="AY137" i="13"/>
  <c r="AY136" i="13"/>
  <c r="AY133" i="13"/>
  <c r="AY130" i="13"/>
  <c r="AY127" i="13"/>
  <c r="AY126" i="13"/>
  <c r="AY125" i="13"/>
  <c r="AY124" i="13"/>
  <c r="AY123" i="13"/>
  <c r="AY113" i="13"/>
  <c r="AY112" i="13"/>
  <c r="AY111" i="13"/>
  <c r="AY110" i="13"/>
  <c r="AY109" i="13"/>
  <c r="AY106" i="13"/>
  <c r="AY105" i="13"/>
  <c r="AY104" i="13"/>
  <c r="AY101" i="13"/>
  <c r="AY98" i="13"/>
  <c r="AY95" i="13"/>
  <c r="AY94" i="13"/>
  <c r="AY93" i="13"/>
  <c r="AY90" i="13"/>
  <c r="AY87" i="13"/>
  <c r="AY84" i="13"/>
  <c r="AY83" i="13"/>
  <c r="AY82" i="13"/>
  <c r="AY79" i="13"/>
  <c r="AY76" i="13"/>
  <c r="AY73" i="13"/>
  <c r="AY72" i="13"/>
  <c r="AY71" i="13"/>
  <c r="AY68" i="13"/>
  <c r="AY65" i="13"/>
  <c r="AY62" i="13"/>
  <c r="AY61" i="13"/>
  <c r="AY60" i="13"/>
  <c r="AY57" i="13"/>
  <c r="AY54" i="13"/>
  <c r="AY51" i="13"/>
  <c r="AY50" i="13"/>
  <c r="AY49" i="13"/>
  <c r="AY46" i="13"/>
  <c r="AY43" i="13"/>
  <c r="AY40" i="13"/>
  <c r="AY39" i="13"/>
  <c r="AY38" i="13"/>
  <c r="AY35" i="13"/>
  <c r="AY32" i="13"/>
  <c r="AY29" i="13"/>
  <c r="AY28" i="13"/>
  <c r="AY27" i="13"/>
  <c r="AY24" i="13"/>
  <c r="AY21" i="13"/>
  <c r="AY18" i="13"/>
  <c r="AY17" i="13"/>
  <c r="AY16" i="13"/>
  <c r="AY13" i="13"/>
  <c r="AY10" i="13"/>
  <c r="AY214" i="14"/>
  <c r="AY213" i="14"/>
  <c r="AY212" i="14"/>
  <c r="AY209" i="14"/>
  <c r="AY206" i="14"/>
  <c r="AY203" i="14"/>
  <c r="AY202" i="14"/>
  <c r="AY201" i="14"/>
  <c r="AY198" i="14"/>
  <c r="AY195" i="14"/>
  <c r="AY181" i="14"/>
  <c r="AY180" i="14"/>
  <c r="AY179" i="14"/>
  <c r="AY176" i="14"/>
  <c r="AY173" i="14"/>
  <c r="AY170" i="14"/>
  <c r="AY169" i="14"/>
  <c r="AY168" i="14"/>
  <c r="AY165" i="14"/>
  <c r="AY162" i="14"/>
  <c r="AY152" i="14"/>
  <c r="AY151" i="14"/>
  <c r="AY150" i="14"/>
  <c r="AY149" i="14"/>
  <c r="AY148" i="14"/>
  <c r="AY145" i="14"/>
  <c r="AY144" i="14"/>
  <c r="AY143" i="14"/>
  <c r="AY142" i="14"/>
  <c r="AY141" i="14"/>
  <c r="AY127" i="14"/>
  <c r="AY126" i="14"/>
  <c r="AY125" i="14"/>
  <c r="AY124" i="14"/>
  <c r="AY123" i="14"/>
  <c r="AY120" i="14"/>
  <c r="AY119" i="14"/>
  <c r="AY118" i="14"/>
  <c r="AY117" i="14"/>
  <c r="AY116" i="14"/>
  <c r="AY113" i="14"/>
  <c r="AY112" i="14"/>
  <c r="AY111" i="14"/>
  <c r="AY110" i="14"/>
  <c r="AY109" i="14"/>
  <c r="AY106" i="14"/>
  <c r="AY105" i="14"/>
  <c r="AY104" i="14"/>
  <c r="AY101" i="14"/>
  <c r="AY98" i="14"/>
  <c r="AY95" i="14"/>
  <c r="AY94" i="14"/>
  <c r="AY93" i="14"/>
  <c r="AY90" i="14"/>
  <c r="AY87" i="14"/>
  <c r="AY84" i="14"/>
  <c r="AY83" i="14"/>
  <c r="AY82" i="14"/>
  <c r="AY79" i="14"/>
  <c r="AY76" i="14"/>
  <c r="AY73" i="14"/>
  <c r="AY72" i="14"/>
  <c r="AY71" i="14"/>
  <c r="AY68" i="14"/>
  <c r="AY65" i="14"/>
  <c r="AY62" i="14"/>
  <c r="AY61" i="14"/>
  <c r="AY60" i="14"/>
  <c r="AY57" i="14"/>
  <c r="AY54" i="14"/>
  <c r="AY51" i="14"/>
  <c r="AY50" i="14"/>
  <c r="AY49" i="14"/>
  <c r="AY46" i="14"/>
  <c r="AY43" i="14"/>
  <c r="AY40" i="14"/>
  <c r="AY39" i="14"/>
  <c r="AY38" i="14"/>
  <c r="AY35" i="14"/>
  <c r="AY32" i="14"/>
  <c r="AY29" i="14"/>
  <c r="AY28" i="14"/>
  <c r="AY27" i="14"/>
  <c r="AY24" i="14"/>
  <c r="AY21" i="14"/>
  <c r="AY18" i="14"/>
  <c r="AY17" i="14"/>
  <c r="AY16" i="14"/>
  <c r="AY13" i="14"/>
  <c r="AY10" i="14"/>
  <c r="AY214" i="15"/>
  <c r="AY213" i="15"/>
  <c r="AY212" i="15"/>
  <c r="AY209" i="15"/>
  <c r="AY206" i="15"/>
  <c r="AY203" i="15"/>
  <c r="AY202" i="15"/>
  <c r="AY201" i="15"/>
  <c r="AY198" i="15"/>
  <c r="AY195" i="15"/>
  <c r="AY181" i="15"/>
  <c r="AY180" i="15"/>
  <c r="AY179" i="15"/>
  <c r="AY176" i="15"/>
  <c r="AY173" i="15"/>
  <c r="AY170" i="15"/>
  <c r="AY169" i="15"/>
  <c r="AY168" i="15"/>
  <c r="AY165" i="15"/>
  <c r="AY162" i="15"/>
  <c r="AY152" i="15"/>
  <c r="AY151" i="15"/>
  <c r="AY150" i="15"/>
  <c r="AY149" i="15"/>
  <c r="AY148" i="15"/>
  <c r="AY145" i="15"/>
  <c r="AY144" i="15"/>
  <c r="AY143" i="15"/>
  <c r="AY142" i="15"/>
  <c r="AY141" i="15"/>
  <c r="AY127" i="15"/>
  <c r="AY126" i="15"/>
  <c r="AY125" i="15"/>
  <c r="AY124" i="15"/>
  <c r="AY123" i="15"/>
  <c r="AY120" i="15"/>
  <c r="AY119" i="15"/>
  <c r="AY118" i="15"/>
  <c r="AY117" i="15"/>
  <c r="AY116" i="15"/>
  <c r="AY113" i="15"/>
  <c r="AY112" i="15"/>
  <c r="AY111" i="15"/>
  <c r="AY110" i="15"/>
  <c r="AY109" i="15"/>
  <c r="AY106" i="15"/>
  <c r="AY105" i="15"/>
  <c r="AY104" i="15"/>
  <c r="AY101" i="15"/>
  <c r="AY98" i="15"/>
  <c r="AY95" i="15"/>
  <c r="AY94" i="15"/>
  <c r="AY93" i="15"/>
  <c r="AY90" i="15"/>
  <c r="AY87" i="15"/>
  <c r="AY84" i="15"/>
  <c r="AY83" i="15"/>
  <c r="AY82" i="15"/>
  <c r="AY79" i="15"/>
  <c r="AY76" i="15"/>
  <c r="AY73" i="15"/>
  <c r="AY72" i="15"/>
  <c r="AY71" i="15"/>
  <c r="AY68" i="15"/>
  <c r="AY65" i="15"/>
  <c r="AY62" i="15"/>
  <c r="AY61" i="15"/>
  <c r="AY60" i="15"/>
  <c r="AY57" i="15"/>
  <c r="AY54" i="15"/>
  <c r="AY51" i="15"/>
  <c r="AY50" i="15"/>
  <c r="AY49" i="15"/>
  <c r="AY46" i="15"/>
  <c r="AY43" i="15"/>
  <c r="AY40" i="15"/>
  <c r="AY39" i="15"/>
  <c r="AY38" i="15"/>
  <c r="AY35" i="15"/>
  <c r="AY32" i="15"/>
  <c r="AY29" i="15"/>
  <c r="AY28" i="15"/>
  <c r="AY27" i="15"/>
  <c r="AY24" i="15"/>
  <c r="AY21" i="15"/>
  <c r="AY18" i="15"/>
  <c r="AY17" i="15"/>
  <c r="AY16" i="15"/>
  <c r="AY13" i="15"/>
  <c r="AY10" i="15"/>
  <c r="AY214" i="11"/>
  <c r="AY213" i="11"/>
  <c r="AY212" i="11"/>
  <c r="AY209" i="11"/>
  <c r="AY206" i="11"/>
  <c r="AY203" i="11"/>
  <c r="AY202" i="11"/>
  <c r="AY201" i="11"/>
  <c r="AY198" i="11"/>
  <c r="AY195" i="11"/>
  <c r="AY181" i="11"/>
  <c r="AY180" i="11"/>
  <c r="AY179" i="11"/>
  <c r="AY176" i="11"/>
  <c r="AY173" i="11"/>
  <c r="AY170" i="11"/>
  <c r="AY169" i="11"/>
  <c r="AY168" i="11"/>
  <c r="AY165" i="11"/>
  <c r="AY162" i="11"/>
  <c r="AY152" i="11"/>
  <c r="AY151" i="11"/>
  <c r="AY150" i="11"/>
  <c r="AY149" i="11"/>
  <c r="AY148" i="11"/>
  <c r="AY145" i="11"/>
  <c r="AY144" i="11"/>
  <c r="AY143" i="11"/>
  <c r="AY142" i="11"/>
  <c r="AY141" i="11"/>
  <c r="AY138" i="11"/>
  <c r="AY137" i="11"/>
  <c r="AY136" i="11"/>
  <c r="AY133" i="11"/>
  <c r="AY130" i="11"/>
  <c r="AY127" i="11"/>
  <c r="AY126" i="11"/>
  <c r="AY125" i="11"/>
  <c r="AY124" i="11"/>
  <c r="AY123" i="11"/>
  <c r="AY113" i="11"/>
  <c r="AY112" i="11"/>
  <c r="AY111" i="11"/>
  <c r="AY110" i="11"/>
  <c r="AY109" i="11"/>
  <c r="AY106" i="11"/>
  <c r="AY105" i="11"/>
  <c r="AY104" i="11"/>
  <c r="AY101" i="11"/>
  <c r="AY98" i="11"/>
  <c r="AY95" i="11"/>
  <c r="AY94" i="11"/>
  <c r="AY93" i="11"/>
  <c r="AY90" i="11"/>
  <c r="AY87" i="11"/>
  <c r="AY84" i="11"/>
  <c r="AY83" i="11"/>
  <c r="AY82" i="11"/>
  <c r="AY79" i="11"/>
  <c r="AY76" i="11"/>
  <c r="AY73" i="11"/>
  <c r="AY72" i="11"/>
  <c r="AY71" i="11"/>
  <c r="AY68" i="11"/>
  <c r="AY65" i="11"/>
  <c r="AY62" i="11"/>
  <c r="AY61" i="11"/>
  <c r="AY60" i="11"/>
  <c r="AY57" i="11"/>
  <c r="AY54" i="11"/>
  <c r="AY51" i="11"/>
  <c r="AY50" i="11"/>
  <c r="AY49" i="11"/>
  <c r="AY46" i="11"/>
  <c r="AY43" i="11"/>
  <c r="AY40" i="11"/>
  <c r="AY39" i="11"/>
  <c r="AY38" i="11"/>
  <c r="AY35" i="11"/>
  <c r="AY32" i="11"/>
  <c r="AY29" i="11"/>
  <c r="AY28" i="11"/>
  <c r="AY27" i="11"/>
  <c r="AY24" i="11"/>
  <c r="AY21" i="11"/>
  <c r="AY18" i="11"/>
  <c r="AY17" i="11"/>
  <c r="AY16" i="11"/>
  <c r="AY13" i="11"/>
  <c r="AY10" i="11"/>
  <c r="AC226" i="13"/>
  <c r="AC225" i="13"/>
  <c r="AC224" i="13"/>
  <c r="AC223" i="13"/>
  <c r="AC222" i="13"/>
  <c r="AC221" i="13"/>
  <c r="AC220" i="13"/>
  <c r="AC219" i="13"/>
  <c r="AC218" i="13"/>
  <c r="AC217" i="13"/>
  <c r="AC226" i="14"/>
  <c r="AC225" i="14"/>
  <c r="AC224" i="14"/>
  <c r="AC223" i="14"/>
  <c r="AC222" i="14"/>
  <c r="AC221" i="14"/>
  <c r="AC220" i="14"/>
  <c r="AC219" i="14"/>
  <c r="AC218" i="14"/>
  <c r="AC217" i="14"/>
  <c r="AC226" i="15"/>
  <c r="AC225" i="15"/>
  <c r="AC224" i="15"/>
  <c r="AC223" i="15"/>
  <c r="AC222" i="15"/>
  <c r="AC221" i="15"/>
  <c r="AC220" i="15"/>
  <c r="AC219" i="15"/>
  <c r="AC218" i="15"/>
  <c r="AC217" i="15"/>
  <c r="AC226" i="11"/>
  <c r="AC225" i="11"/>
  <c r="AC224" i="11"/>
  <c r="AC223" i="11"/>
  <c r="AC222" i="11"/>
  <c r="AC221" i="11"/>
  <c r="AC220" i="11"/>
  <c r="AC219" i="11"/>
  <c r="AC218" i="11"/>
  <c r="AC217" i="11"/>
  <c r="AX141" i="13"/>
  <c r="AX142" i="13"/>
  <c r="AX143" i="13"/>
  <c r="AX144" i="13"/>
  <c r="AX145" i="13"/>
  <c r="AX148" i="13"/>
  <c r="AX149" i="13"/>
  <c r="AX150" i="13"/>
  <c r="AX151" i="13"/>
  <c r="AX152" i="13"/>
  <c r="AY171" i="15" l="1"/>
  <c r="AY215" i="14"/>
  <c r="AY63" i="11"/>
  <c r="AY171" i="14"/>
  <c r="AY215" i="15"/>
  <c r="AY182" i="14"/>
  <c r="AX146" i="13"/>
  <c r="AY74" i="15"/>
  <c r="AY52" i="15"/>
  <c r="AY85" i="15"/>
  <c r="AY128" i="15"/>
  <c r="AY96" i="14"/>
  <c r="AY52" i="13"/>
  <c r="AY139" i="11"/>
  <c r="AY19" i="14"/>
  <c r="AY107" i="14"/>
  <c r="AY146" i="15"/>
  <c r="AY128" i="14"/>
  <c r="AY19" i="15"/>
  <c r="AY107" i="15"/>
  <c r="AY128" i="13"/>
  <c r="AY139" i="13"/>
  <c r="AY30" i="14"/>
  <c r="AY85" i="14"/>
  <c r="AY114" i="14"/>
  <c r="AY153" i="14"/>
  <c r="AY30" i="15"/>
  <c r="AY114" i="15"/>
  <c r="AY182" i="15"/>
  <c r="AY182" i="13"/>
  <c r="AY121" i="15"/>
  <c r="AY204" i="15"/>
  <c r="AY63" i="14"/>
  <c r="AY41" i="15"/>
  <c r="AY96" i="15"/>
  <c r="AY52" i="14"/>
  <c r="AX153" i="13"/>
  <c r="AY41" i="14"/>
  <c r="AY74" i="14"/>
  <c r="AY121" i="14"/>
  <c r="AY146" i="14"/>
  <c r="AY204" i="14"/>
  <c r="AY63" i="15"/>
  <c r="AY153" i="15"/>
  <c r="AY215" i="13"/>
  <c r="AY19" i="11"/>
  <c r="AY107" i="11"/>
  <c r="AY171" i="11"/>
  <c r="AY85" i="11"/>
  <c r="AY153" i="11"/>
  <c r="AY41" i="13"/>
  <c r="AY204" i="13"/>
  <c r="AY74" i="11"/>
  <c r="AY96" i="11"/>
  <c r="AY128" i="11"/>
  <c r="AY146" i="11"/>
  <c r="AY30" i="13"/>
  <c r="AY63" i="13"/>
  <c r="AY114" i="13"/>
  <c r="AY96" i="13"/>
  <c r="AY41" i="11"/>
  <c r="AY204" i="11"/>
  <c r="AY85" i="13"/>
  <c r="AY153" i="13"/>
  <c r="AY171" i="13"/>
  <c r="AY30" i="11"/>
  <c r="AY52" i="11"/>
  <c r="AY114" i="11"/>
  <c r="AY182" i="11"/>
  <c r="AY215" i="11"/>
  <c r="AY19" i="13"/>
  <c r="AY74" i="13"/>
  <c r="AY107" i="13"/>
  <c r="AY146" i="13"/>
  <c r="AB139" i="13" l="1"/>
  <c r="AB226" i="14"/>
  <c r="AB225" i="14"/>
  <c r="AB224" i="14"/>
  <c r="AB223" i="14"/>
  <c r="AB222" i="14"/>
  <c r="AB221" i="14"/>
  <c r="AB220" i="14"/>
  <c r="AB219" i="14"/>
  <c r="AB218" i="14"/>
  <c r="AB217" i="14"/>
  <c r="AB225" i="11" l="1"/>
  <c r="AB224" i="11"/>
  <c r="AB223" i="11"/>
  <c r="AB222" i="11"/>
  <c r="AB221" i="11"/>
  <c r="AB220" i="11"/>
  <c r="AB219" i="11"/>
  <c r="AB218" i="11"/>
  <c r="AB217" i="11"/>
  <c r="AB226" i="13"/>
  <c r="AB225" i="13"/>
  <c r="AB224" i="13"/>
  <c r="AB223" i="13"/>
  <c r="AB222" i="13"/>
  <c r="AB221" i="13"/>
  <c r="AB220" i="13"/>
  <c r="AB219" i="13"/>
  <c r="AB218" i="13"/>
  <c r="AB217" i="13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AB159" i="15"/>
  <c r="AB158" i="15"/>
  <c r="AB157" i="15"/>
  <c r="AB156" i="15"/>
  <c r="AB155" i="15"/>
  <c r="AA159" i="15"/>
  <c r="AA158" i="15"/>
  <c r="AA157" i="15"/>
  <c r="AA156" i="15"/>
  <c r="AA155" i="15"/>
  <c r="BH146" i="14" l="1"/>
  <c r="BH114" i="14"/>
  <c r="AA160" i="15"/>
  <c r="BH153" i="14"/>
  <c r="BH128" i="14"/>
  <c r="BH121" i="14"/>
  <c r="BH128" i="15"/>
  <c r="BH114" i="15"/>
  <c r="BH121" i="15"/>
  <c r="AB160" i="15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AB226" i="15"/>
  <c r="AB225" i="15"/>
  <c r="AB224" i="15"/>
  <c r="AB223" i="15"/>
  <c r="AB222" i="15"/>
  <c r="AB221" i="15"/>
  <c r="AB220" i="15"/>
  <c r="AB219" i="15"/>
  <c r="AB218" i="15"/>
  <c r="AB217" i="15"/>
  <c r="BH132" i="15"/>
  <c r="AX10" i="15" l="1"/>
  <c r="AX214" i="11"/>
  <c r="AX213" i="11"/>
  <c r="AX212" i="11"/>
  <c r="AX209" i="11"/>
  <c r="AX206" i="11"/>
  <c r="AX203" i="11"/>
  <c r="AX202" i="11"/>
  <c r="AX201" i="11"/>
  <c r="AX198" i="11"/>
  <c r="AX195" i="11"/>
  <c r="AX181" i="11"/>
  <c r="AX180" i="11"/>
  <c r="AX179" i="11"/>
  <c r="AX176" i="11"/>
  <c r="AX173" i="11"/>
  <c r="AX170" i="11"/>
  <c r="AX169" i="11"/>
  <c r="AX168" i="11"/>
  <c r="AX165" i="11"/>
  <c r="AX162" i="11"/>
  <c r="AX152" i="11"/>
  <c r="AX151" i="11"/>
  <c r="AX150" i="11"/>
  <c r="AX149" i="11"/>
  <c r="AX148" i="11"/>
  <c r="AX145" i="11"/>
  <c r="AX144" i="11"/>
  <c r="AX143" i="11"/>
  <c r="AX142" i="11"/>
  <c r="AX141" i="11"/>
  <c r="AX138" i="11"/>
  <c r="AX137" i="11"/>
  <c r="AX136" i="11"/>
  <c r="AX133" i="11"/>
  <c r="AX130" i="11"/>
  <c r="AX127" i="11"/>
  <c r="AX126" i="11"/>
  <c r="AX125" i="11"/>
  <c r="AX124" i="11"/>
  <c r="AX123" i="11"/>
  <c r="AX113" i="11"/>
  <c r="AX112" i="11"/>
  <c r="AX111" i="11"/>
  <c r="AX110" i="11"/>
  <c r="AX109" i="11"/>
  <c r="AX106" i="11"/>
  <c r="AX105" i="11"/>
  <c r="AX104" i="11"/>
  <c r="AX101" i="11"/>
  <c r="AX98" i="11"/>
  <c r="AX95" i="11"/>
  <c r="AX94" i="11"/>
  <c r="AX93" i="11"/>
  <c r="AX90" i="11"/>
  <c r="AX87" i="11"/>
  <c r="AX84" i="11"/>
  <c r="AX83" i="11"/>
  <c r="AX82" i="11"/>
  <c r="AX79" i="11"/>
  <c r="AX76" i="11"/>
  <c r="AX73" i="11"/>
  <c r="AX72" i="11"/>
  <c r="AX71" i="11"/>
  <c r="AX68" i="11"/>
  <c r="AX65" i="11"/>
  <c r="AX62" i="11"/>
  <c r="AX61" i="11"/>
  <c r="AX60" i="11"/>
  <c r="AX57" i="11"/>
  <c r="AX54" i="11"/>
  <c r="AX51" i="11"/>
  <c r="AX50" i="11"/>
  <c r="AX49" i="11"/>
  <c r="AX46" i="11"/>
  <c r="AX43" i="11"/>
  <c r="AX40" i="11"/>
  <c r="AX39" i="11"/>
  <c r="AX38" i="11"/>
  <c r="AX35" i="11"/>
  <c r="AX32" i="11"/>
  <c r="AX29" i="11"/>
  <c r="AX28" i="11"/>
  <c r="AX27" i="11"/>
  <c r="AX24" i="11"/>
  <c r="AX21" i="11"/>
  <c r="AX18" i="11"/>
  <c r="AX17" i="11"/>
  <c r="AX16" i="11"/>
  <c r="AX13" i="11"/>
  <c r="AX10" i="11"/>
  <c r="AX214" i="13"/>
  <c r="AX213" i="13"/>
  <c r="AX212" i="13"/>
  <c r="AX209" i="13"/>
  <c r="AX206" i="13"/>
  <c r="AX203" i="13"/>
  <c r="AX202" i="13"/>
  <c r="AX201" i="13"/>
  <c r="AX198" i="13"/>
  <c r="AX195" i="13"/>
  <c r="AX181" i="13"/>
  <c r="AX180" i="13"/>
  <c r="AX179" i="13"/>
  <c r="AX176" i="13"/>
  <c r="AX173" i="13"/>
  <c r="AX170" i="13"/>
  <c r="AX169" i="13"/>
  <c r="AX168" i="13"/>
  <c r="AX165" i="13"/>
  <c r="AX162" i="13"/>
  <c r="AX138" i="13"/>
  <c r="AX137" i="13"/>
  <c r="AX136" i="13"/>
  <c r="AX133" i="13"/>
  <c r="AX130" i="13"/>
  <c r="AX127" i="13"/>
  <c r="AX126" i="13"/>
  <c r="AX125" i="13"/>
  <c r="AX124" i="13"/>
  <c r="AX123" i="13"/>
  <c r="AX113" i="13"/>
  <c r="AX112" i="13"/>
  <c r="AX111" i="13"/>
  <c r="AX110" i="13"/>
  <c r="AX109" i="13"/>
  <c r="AX106" i="13"/>
  <c r="AX105" i="13"/>
  <c r="AX104" i="13"/>
  <c r="AX101" i="13"/>
  <c r="AX98" i="13"/>
  <c r="AX95" i="13"/>
  <c r="AX94" i="13"/>
  <c r="AX93" i="13"/>
  <c r="AX90" i="13"/>
  <c r="AX87" i="13"/>
  <c r="AX84" i="13"/>
  <c r="AX83" i="13"/>
  <c r="AX82" i="13"/>
  <c r="AX79" i="13"/>
  <c r="AX76" i="13"/>
  <c r="AX73" i="13"/>
  <c r="AX72" i="13"/>
  <c r="AX71" i="13"/>
  <c r="AX68" i="13"/>
  <c r="AX65" i="13"/>
  <c r="AX62" i="13"/>
  <c r="AX61" i="13"/>
  <c r="AX60" i="13"/>
  <c r="AX57" i="13"/>
  <c r="AX54" i="13"/>
  <c r="AX51" i="13"/>
  <c r="AX50" i="13"/>
  <c r="AX49" i="13"/>
  <c r="AX46" i="13"/>
  <c r="AX43" i="13"/>
  <c r="AX40" i="13"/>
  <c r="AX39" i="13"/>
  <c r="AX38" i="13"/>
  <c r="AX35" i="13"/>
  <c r="AX32" i="13"/>
  <c r="AX29" i="13"/>
  <c r="AX28" i="13"/>
  <c r="AX27" i="13"/>
  <c r="AX24" i="13"/>
  <c r="AX21" i="13"/>
  <c r="AX18" i="13"/>
  <c r="AX17" i="13"/>
  <c r="AX16" i="13"/>
  <c r="AX13" i="13"/>
  <c r="AX10" i="13"/>
  <c r="AX214" i="14"/>
  <c r="AX213" i="14"/>
  <c r="AX212" i="14"/>
  <c r="AX209" i="14"/>
  <c r="AX206" i="14"/>
  <c r="AX203" i="14"/>
  <c r="AX202" i="14"/>
  <c r="AX201" i="14"/>
  <c r="AX198" i="14"/>
  <c r="AX195" i="14"/>
  <c r="AX181" i="14"/>
  <c r="AX180" i="14"/>
  <c r="AX179" i="14"/>
  <c r="AX176" i="14"/>
  <c r="AX173" i="14"/>
  <c r="AX170" i="14"/>
  <c r="AX169" i="14"/>
  <c r="AX168" i="14"/>
  <c r="AX165" i="14"/>
  <c r="AX162" i="14"/>
  <c r="AX152" i="14"/>
  <c r="AX151" i="14"/>
  <c r="AX150" i="14"/>
  <c r="AX149" i="14"/>
  <c r="AX148" i="14"/>
  <c r="AX145" i="14"/>
  <c r="AX144" i="14"/>
  <c r="AX143" i="14"/>
  <c r="AX142" i="14"/>
  <c r="AX141" i="14"/>
  <c r="AX127" i="14"/>
  <c r="AX126" i="14"/>
  <c r="AX125" i="14"/>
  <c r="AX124" i="14"/>
  <c r="AX123" i="14"/>
  <c r="AX120" i="14"/>
  <c r="AX119" i="14"/>
  <c r="AX118" i="14"/>
  <c r="AX117" i="14"/>
  <c r="AX116" i="14"/>
  <c r="AX113" i="14"/>
  <c r="AX112" i="14"/>
  <c r="AX111" i="14"/>
  <c r="AX110" i="14"/>
  <c r="AX109" i="14"/>
  <c r="AX106" i="14"/>
  <c r="AX105" i="14"/>
  <c r="AX104" i="14"/>
  <c r="AX101" i="14"/>
  <c r="AX98" i="14"/>
  <c r="AX95" i="14"/>
  <c r="AX94" i="14"/>
  <c r="AX93" i="14"/>
  <c r="AX90" i="14"/>
  <c r="AX87" i="14"/>
  <c r="AX84" i="14"/>
  <c r="AX83" i="14"/>
  <c r="AX82" i="14"/>
  <c r="AX79" i="14"/>
  <c r="AX76" i="14"/>
  <c r="AX73" i="14"/>
  <c r="AX72" i="14"/>
  <c r="AX71" i="14"/>
  <c r="AX68" i="14"/>
  <c r="AX65" i="14"/>
  <c r="AX62" i="14"/>
  <c r="AX61" i="14"/>
  <c r="AX60" i="14"/>
  <c r="AX57" i="14"/>
  <c r="AX54" i="14"/>
  <c r="AX51" i="14"/>
  <c r="AX50" i="14"/>
  <c r="AX49" i="14"/>
  <c r="AX46" i="14"/>
  <c r="AX43" i="14"/>
  <c r="AX40" i="14"/>
  <c r="AX39" i="14"/>
  <c r="AX38" i="14"/>
  <c r="AX35" i="14"/>
  <c r="AX32" i="14"/>
  <c r="AX29" i="14"/>
  <c r="AX28" i="14"/>
  <c r="AX27" i="14"/>
  <c r="AX24" i="14"/>
  <c r="AX21" i="14"/>
  <c r="AX18" i="14"/>
  <c r="AX17" i="14"/>
  <c r="AX16" i="14"/>
  <c r="AX13" i="14"/>
  <c r="AX10" i="14"/>
  <c r="AX214" i="15"/>
  <c r="AX213" i="15"/>
  <c r="AX212" i="15"/>
  <c r="AX209" i="15"/>
  <c r="AX206" i="15"/>
  <c r="AX203" i="15"/>
  <c r="AX202" i="15"/>
  <c r="AX201" i="15"/>
  <c r="AX198" i="15"/>
  <c r="AX195" i="15"/>
  <c r="AX181" i="15"/>
  <c r="AX180" i="15"/>
  <c r="AX179" i="15"/>
  <c r="AX176" i="15"/>
  <c r="AX173" i="15"/>
  <c r="AX170" i="15"/>
  <c r="AX169" i="15"/>
  <c r="AX168" i="15"/>
  <c r="AX165" i="15"/>
  <c r="AX162" i="15"/>
  <c r="AX152" i="15"/>
  <c r="AX151" i="15"/>
  <c r="AX150" i="15"/>
  <c r="AX149" i="15"/>
  <c r="AX148" i="15"/>
  <c r="AX145" i="15"/>
  <c r="AX144" i="15"/>
  <c r="AX143" i="15"/>
  <c r="AX142" i="15"/>
  <c r="AX141" i="15"/>
  <c r="AX127" i="15"/>
  <c r="AX126" i="15"/>
  <c r="AX125" i="15"/>
  <c r="AX124" i="15"/>
  <c r="AX123" i="15"/>
  <c r="AX120" i="15"/>
  <c r="AX119" i="15"/>
  <c r="AX118" i="15"/>
  <c r="AX117" i="15"/>
  <c r="AX116" i="15"/>
  <c r="AX113" i="15"/>
  <c r="AX112" i="15"/>
  <c r="AX111" i="15"/>
  <c r="AX110" i="15"/>
  <c r="AX109" i="15"/>
  <c r="AX106" i="15"/>
  <c r="AX105" i="15"/>
  <c r="AX104" i="15"/>
  <c r="AX101" i="15"/>
  <c r="AX98" i="15"/>
  <c r="AX95" i="15"/>
  <c r="AX94" i="15"/>
  <c r="AX93" i="15"/>
  <c r="AX90" i="15"/>
  <c r="AX87" i="15"/>
  <c r="AX84" i="15"/>
  <c r="AX83" i="15"/>
  <c r="AX82" i="15"/>
  <c r="AX79" i="15"/>
  <c r="AX76" i="15"/>
  <c r="AX73" i="15"/>
  <c r="AX72" i="15"/>
  <c r="AX71" i="15"/>
  <c r="AX68" i="15"/>
  <c r="AX65" i="15"/>
  <c r="AX62" i="15"/>
  <c r="AX61" i="15"/>
  <c r="AX60" i="15"/>
  <c r="AX57" i="15"/>
  <c r="AX54" i="15"/>
  <c r="AX51" i="15"/>
  <c r="AX50" i="15"/>
  <c r="AX49" i="15"/>
  <c r="AX46" i="15"/>
  <c r="AX43" i="15"/>
  <c r="AX40" i="15"/>
  <c r="AX39" i="15"/>
  <c r="AX38" i="15"/>
  <c r="AX35" i="15"/>
  <c r="AX32" i="15"/>
  <c r="AX29" i="15"/>
  <c r="AX28" i="15"/>
  <c r="AX27" i="15"/>
  <c r="AX24" i="15"/>
  <c r="AX21" i="15"/>
  <c r="AX18" i="15"/>
  <c r="AX17" i="15"/>
  <c r="AX16" i="15"/>
  <c r="AX13" i="15"/>
  <c r="BH12" i="15"/>
  <c r="AX182" i="13" l="1"/>
  <c r="AX204" i="14"/>
  <c r="AX204" i="13"/>
  <c r="AX215" i="11"/>
  <c r="AX114" i="14"/>
  <c r="AX204" i="11"/>
  <c r="AX19" i="13"/>
  <c r="AX171" i="13"/>
  <c r="AX30" i="15"/>
  <c r="AX74" i="14"/>
  <c r="AX182" i="14"/>
  <c r="AX74" i="13"/>
  <c r="AX107" i="13"/>
  <c r="AX171" i="14"/>
  <c r="AX182" i="11"/>
  <c r="AX30" i="14"/>
  <c r="AX114" i="13"/>
  <c r="AX52" i="11"/>
  <c r="AX153" i="11"/>
  <c r="AX63" i="11"/>
  <c r="AX107" i="15"/>
  <c r="AX63" i="13"/>
  <c r="AX139" i="13"/>
  <c r="AX19" i="11"/>
  <c r="AX74" i="11"/>
  <c r="AX30" i="13"/>
  <c r="AX41" i="11"/>
  <c r="AX41" i="13"/>
  <c r="AX146" i="14"/>
  <c r="AX96" i="11"/>
  <c r="AX128" i="11"/>
  <c r="AX19" i="14"/>
  <c r="AX52" i="14"/>
  <c r="AX63" i="14"/>
  <c r="AX85" i="14"/>
  <c r="AX128" i="14"/>
  <c r="AX153" i="14"/>
  <c r="AX41" i="14"/>
  <c r="AX215" i="14"/>
  <c r="AX96" i="14"/>
  <c r="AX107" i="14"/>
  <c r="AX121" i="14"/>
  <c r="AX107" i="11"/>
  <c r="AX114" i="11"/>
  <c r="AX30" i="11"/>
  <c r="AX146" i="11"/>
  <c r="AX171" i="11"/>
  <c r="AX85" i="11"/>
  <c r="AX139" i="11"/>
  <c r="AX96" i="13"/>
  <c r="AX52" i="13"/>
  <c r="AX128" i="13"/>
  <c r="AX215" i="13"/>
  <c r="AX85" i="13"/>
  <c r="AX114" i="15"/>
  <c r="AX85" i="15"/>
  <c r="AX153" i="15"/>
  <c r="AX146" i="15"/>
  <c r="AX171" i="15"/>
  <c r="AX63" i="15"/>
  <c r="AX96" i="15"/>
  <c r="AX74" i="15"/>
  <c r="AX52" i="15"/>
  <c r="AX128" i="15"/>
  <c r="AX215" i="15"/>
  <c r="AX41" i="15"/>
  <c r="AX121" i="15"/>
  <c r="AX204" i="15"/>
  <c r="AX182" i="15"/>
  <c r="AX19" i="15"/>
  <c r="BH11" i="15"/>
  <c r="BH15" i="15"/>
  <c r="BH14" i="15" l="1"/>
  <c r="BH19" i="15"/>
  <c r="BH131" i="15" l="1"/>
  <c r="BH135" i="15"/>
  <c r="BH134" i="15" l="1"/>
  <c r="BH146" i="15"/>
  <c r="BH153" i="15"/>
  <c r="BH139" i="15" l="1"/>
  <c r="BH160" i="15"/>
  <c r="BH182" i="15" l="1"/>
  <c r="G94" i="26" l="1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3" i="26"/>
  <c r="F3" i="26"/>
  <c r="G2" i="26"/>
  <c r="F2" i="26"/>
  <c r="AW214" i="13" l="1"/>
  <c r="AW213" i="13"/>
  <c r="AW212" i="13"/>
  <c r="AW209" i="13"/>
  <c r="AW206" i="13"/>
  <c r="AW203" i="13"/>
  <c r="AW202" i="13"/>
  <c r="AW201" i="13"/>
  <c r="AW198" i="13"/>
  <c r="AW195" i="13"/>
  <c r="AW181" i="13"/>
  <c r="AW180" i="13"/>
  <c r="AW179" i="13"/>
  <c r="AW176" i="13"/>
  <c r="AW173" i="13"/>
  <c r="AW170" i="13"/>
  <c r="AW169" i="13"/>
  <c r="AW168" i="13"/>
  <c r="AW165" i="13"/>
  <c r="AW162" i="13"/>
  <c r="AW152" i="13"/>
  <c r="AW151" i="13"/>
  <c r="AW150" i="13"/>
  <c r="AW149" i="13"/>
  <c r="AW148" i="13"/>
  <c r="AW145" i="13"/>
  <c r="AW144" i="13"/>
  <c r="AW143" i="13"/>
  <c r="AW142" i="13"/>
  <c r="AW141" i="13"/>
  <c r="AW138" i="13"/>
  <c r="AW137" i="13"/>
  <c r="AW136" i="13"/>
  <c r="AW133" i="13"/>
  <c r="AW130" i="13"/>
  <c r="AW127" i="13"/>
  <c r="AW126" i="13"/>
  <c r="AW125" i="13"/>
  <c r="AW124" i="13"/>
  <c r="AW123" i="13"/>
  <c r="AW113" i="13"/>
  <c r="AW112" i="13"/>
  <c r="AW111" i="13"/>
  <c r="AW110" i="13"/>
  <c r="AW109" i="13"/>
  <c r="AW106" i="13"/>
  <c r="AW105" i="13"/>
  <c r="AW104" i="13"/>
  <c r="AW101" i="13"/>
  <c r="AW98" i="13"/>
  <c r="AW95" i="13"/>
  <c r="AW94" i="13"/>
  <c r="AW93" i="13"/>
  <c r="AW90" i="13"/>
  <c r="AW87" i="13"/>
  <c r="AW84" i="13"/>
  <c r="AW83" i="13"/>
  <c r="AW82" i="13"/>
  <c r="AW79" i="13"/>
  <c r="AW76" i="13"/>
  <c r="AW73" i="13"/>
  <c r="AW72" i="13"/>
  <c r="AW71" i="13"/>
  <c r="AW68" i="13"/>
  <c r="AW65" i="13"/>
  <c r="AW62" i="13"/>
  <c r="AW61" i="13"/>
  <c r="AW60" i="13"/>
  <c r="AW57" i="13"/>
  <c r="AW54" i="13"/>
  <c r="AW51" i="13"/>
  <c r="AW50" i="13"/>
  <c r="AW49" i="13"/>
  <c r="AW46" i="13"/>
  <c r="AW43" i="13"/>
  <c r="AW40" i="13"/>
  <c r="AW39" i="13"/>
  <c r="AW38" i="13"/>
  <c r="AW35" i="13"/>
  <c r="AW32" i="13"/>
  <c r="AW29" i="13"/>
  <c r="AW28" i="13"/>
  <c r="AW27" i="13"/>
  <c r="AW24" i="13"/>
  <c r="AW21" i="13"/>
  <c r="AW18" i="13"/>
  <c r="AW17" i="13"/>
  <c r="AW16" i="13"/>
  <c r="AW13" i="13"/>
  <c r="AW10" i="13"/>
  <c r="AW214" i="14"/>
  <c r="AW213" i="14"/>
  <c r="AW212" i="14"/>
  <c r="AW209" i="14"/>
  <c r="AW206" i="14"/>
  <c r="AW203" i="14"/>
  <c r="AW202" i="14"/>
  <c r="AW201" i="14"/>
  <c r="AW198" i="14"/>
  <c r="AW195" i="14"/>
  <c r="AW181" i="14"/>
  <c r="AW180" i="14"/>
  <c r="AW179" i="14"/>
  <c r="AW176" i="14"/>
  <c r="AW173" i="14"/>
  <c r="AW170" i="14"/>
  <c r="AW169" i="14"/>
  <c r="AW168" i="14"/>
  <c r="AW165" i="14"/>
  <c r="AW162" i="14"/>
  <c r="AW152" i="14"/>
  <c r="AW151" i="14"/>
  <c r="AW150" i="14"/>
  <c r="AW149" i="14"/>
  <c r="AW148" i="14"/>
  <c r="AW145" i="14"/>
  <c r="AW144" i="14"/>
  <c r="AW143" i="14"/>
  <c r="AW142" i="14"/>
  <c r="AW141" i="14"/>
  <c r="AW127" i="14"/>
  <c r="AW126" i="14"/>
  <c r="AW125" i="14"/>
  <c r="AW124" i="14"/>
  <c r="AW123" i="14"/>
  <c r="AW120" i="14"/>
  <c r="AW119" i="14"/>
  <c r="AW118" i="14"/>
  <c r="AW117" i="14"/>
  <c r="AW116" i="14"/>
  <c r="AW113" i="14"/>
  <c r="AW112" i="14"/>
  <c r="AW111" i="14"/>
  <c r="AW110" i="14"/>
  <c r="AW109" i="14"/>
  <c r="AW106" i="14"/>
  <c r="AW105" i="14"/>
  <c r="AW104" i="14"/>
  <c r="AW101" i="14"/>
  <c r="AW98" i="14"/>
  <c r="AW95" i="14"/>
  <c r="AW94" i="14"/>
  <c r="AW93" i="14"/>
  <c r="AW90" i="14"/>
  <c r="AW87" i="14"/>
  <c r="AW84" i="14"/>
  <c r="AW83" i="14"/>
  <c r="AW82" i="14"/>
  <c r="AW79" i="14"/>
  <c r="AW76" i="14"/>
  <c r="AW73" i="14"/>
  <c r="AW72" i="14"/>
  <c r="AW71" i="14"/>
  <c r="AW68" i="14"/>
  <c r="AW65" i="14"/>
  <c r="AW62" i="14"/>
  <c r="AW61" i="14"/>
  <c r="AW60" i="14"/>
  <c r="AW57" i="14"/>
  <c r="AW54" i="14"/>
  <c r="AW51" i="14"/>
  <c r="AW50" i="14"/>
  <c r="AW49" i="14"/>
  <c r="AW46" i="14"/>
  <c r="AW43" i="14"/>
  <c r="AW40" i="14"/>
  <c r="AW39" i="14"/>
  <c r="AW38" i="14"/>
  <c r="AW35" i="14"/>
  <c r="AW32" i="14"/>
  <c r="AW29" i="14"/>
  <c r="AW28" i="14"/>
  <c r="AW27" i="14"/>
  <c r="AW24" i="14"/>
  <c r="AW21" i="14"/>
  <c r="AW18" i="14"/>
  <c r="AW17" i="14"/>
  <c r="AW16" i="14"/>
  <c r="AW13" i="14"/>
  <c r="AW10" i="14"/>
  <c r="AW214" i="15"/>
  <c r="AW213" i="15"/>
  <c r="AW212" i="15"/>
  <c r="AW209" i="15"/>
  <c r="AW206" i="15"/>
  <c r="AW203" i="15"/>
  <c r="AW202" i="15"/>
  <c r="AW201" i="15"/>
  <c r="AW198" i="15"/>
  <c r="AW195" i="15"/>
  <c r="AW181" i="15"/>
  <c r="AW180" i="15"/>
  <c r="AW179" i="15"/>
  <c r="AW176" i="15"/>
  <c r="AW173" i="15"/>
  <c r="AW170" i="15"/>
  <c r="AW169" i="15"/>
  <c r="AW168" i="15"/>
  <c r="AW165" i="15"/>
  <c r="AW162" i="15"/>
  <c r="AW152" i="15"/>
  <c r="AW151" i="15"/>
  <c r="AW150" i="15"/>
  <c r="AW149" i="15"/>
  <c r="AW148" i="15"/>
  <c r="AW145" i="15"/>
  <c r="AW144" i="15"/>
  <c r="AW143" i="15"/>
  <c r="AW142" i="15"/>
  <c r="AW141" i="15"/>
  <c r="AW127" i="15"/>
  <c r="AW126" i="15"/>
  <c r="AW125" i="15"/>
  <c r="AW124" i="15"/>
  <c r="AW123" i="15"/>
  <c r="AW120" i="15"/>
  <c r="AW119" i="15"/>
  <c r="AW118" i="15"/>
  <c r="AW117" i="15"/>
  <c r="AW116" i="15"/>
  <c r="AW113" i="15"/>
  <c r="AW112" i="15"/>
  <c r="AW111" i="15"/>
  <c r="AW110" i="15"/>
  <c r="AW109" i="15"/>
  <c r="AW106" i="15"/>
  <c r="AW105" i="15"/>
  <c r="AW104" i="15"/>
  <c r="AW101" i="15"/>
  <c r="AW98" i="15"/>
  <c r="AW95" i="15"/>
  <c r="AW94" i="15"/>
  <c r="AW93" i="15"/>
  <c r="AW90" i="15"/>
  <c r="AW87" i="15"/>
  <c r="AW84" i="15"/>
  <c r="AW83" i="15"/>
  <c r="AW82" i="15"/>
  <c r="AW79" i="15"/>
  <c r="AW76" i="15"/>
  <c r="AW73" i="15"/>
  <c r="AW72" i="15"/>
  <c r="AW71" i="15"/>
  <c r="AW68" i="15"/>
  <c r="AW65" i="15"/>
  <c r="AW62" i="15"/>
  <c r="AW61" i="15"/>
  <c r="AW60" i="15"/>
  <c r="AW57" i="15"/>
  <c r="AW54" i="15"/>
  <c r="AW51" i="15"/>
  <c r="AW50" i="15"/>
  <c r="AW49" i="15"/>
  <c r="AW46" i="15"/>
  <c r="AW43" i="15"/>
  <c r="AW40" i="15"/>
  <c r="AW39" i="15"/>
  <c r="AW38" i="15"/>
  <c r="AW35" i="15"/>
  <c r="AW32" i="15"/>
  <c r="AW29" i="15"/>
  <c r="AW28" i="15"/>
  <c r="AW27" i="15"/>
  <c r="AW24" i="15"/>
  <c r="AW21" i="15"/>
  <c r="AW18" i="15"/>
  <c r="AW17" i="15"/>
  <c r="AW16" i="15"/>
  <c r="AW13" i="15"/>
  <c r="AW10" i="15"/>
  <c r="AW214" i="11"/>
  <c r="AW213" i="11"/>
  <c r="AW212" i="11"/>
  <c r="AW209" i="11"/>
  <c r="AW206" i="11"/>
  <c r="AW203" i="11"/>
  <c r="AW202" i="11"/>
  <c r="AW201" i="11"/>
  <c r="AW198" i="11"/>
  <c r="AW195" i="11"/>
  <c r="AW181" i="11"/>
  <c r="AW180" i="11"/>
  <c r="AW179" i="11"/>
  <c r="AW176" i="11"/>
  <c r="AW173" i="11"/>
  <c r="AW170" i="11"/>
  <c r="AW169" i="11"/>
  <c r="AW168" i="11"/>
  <c r="AW165" i="11"/>
  <c r="AW162" i="11"/>
  <c r="AW152" i="11"/>
  <c r="AW151" i="11"/>
  <c r="AW150" i="11"/>
  <c r="AW149" i="11"/>
  <c r="AW148" i="11"/>
  <c r="AW145" i="11"/>
  <c r="AW144" i="11"/>
  <c r="AW143" i="11"/>
  <c r="AW142" i="11"/>
  <c r="AW141" i="11"/>
  <c r="AW138" i="11"/>
  <c r="AW137" i="11"/>
  <c r="AW136" i="11"/>
  <c r="AW133" i="11"/>
  <c r="AW130" i="11"/>
  <c r="AW127" i="11"/>
  <c r="AW126" i="11"/>
  <c r="AW125" i="11"/>
  <c r="AW124" i="11"/>
  <c r="AW123" i="11"/>
  <c r="AW113" i="11"/>
  <c r="AW112" i="11"/>
  <c r="AW111" i="11"/>
  <c r="AW110" i="11"/>
  <c r="AW109" i="11"/>
  <c r="AW106" i="11"/>
  <c r="AW105" i="11"/>
  <c r="AW104" i="11"/>
  <c r="AW101" i="11"/>
  <c r="AW98" i="11"/>
  <c r="AW95" i="11"/>
  <c r="AW94" i="11"/>
  <c r="AW93" i="11"/>
  <c r="AW90" i="11"/>
  <c r="AW87" i="11"/>
  <c r="AW84" i="11"/>
  <c r="AW83" i="11"/>
  <c r="AW82" i="11"/>
  <c r="AW79" i="11"/>
  <c r="AW76" i="11"/>
  <c r="AW73" i="11"/>
  <c r="AW72" i="11"/>
  <c r="AW71" i="11"/>
  <c r="AW68" i="11"/>
  <c r="AW65" i="11"/>
  <c r="AW62" i="11"/>
  <c r="AW61" i="11"/>
  <c r="AW60" i="11"/>
  <c r="AW57" i="11"/>
  <c r="AW54" i="11"/>
  <c r="AW51" i="11"/>
  <c r="AW50" i="11"/>
  <c r="AW49" i="11"/>
  <c r="AW46" i="11"/>
  <c r="AW43" i="11"/>
  <c r="AW40" i="11"/>
  <c r="AW39" i="11"/>
  <c r="AW38" i="11"/>
  <c r="AW35" i="11"/>
  <c r="AW32" i="11"/>
  <c r="AW29" i="11"/>
  <c r="AW28" i="11"/>
  <c r="AW27" i="11"/>
  <c r="AW24" i="11"/>
  <c r="AW21" i="11"/>
  <c r="AW18" i="11"/>
  <c r="AW17" i="11"/>
  <c r="AW16" i="11"/>
  <c r="AW13" i="11"/>
  <c r="AW10" i="11"/>
  <c r="AW204" i="15" l="1"/>
  <c r="AW85" i="14"/>
  <c r="AW204" i="14"/>
  <c r="AW74" i="14"/>
  <c r="AW182" i="14"/>
  <c r="AW204" i="13"/>
  <c r="AW96" i="11"/>
  <c r="AW153" i="15"/>
  <c r="AW182" i="11"/>
  <c r="AW41" i="15"/>
  <c r="AW146" i="15"/>
  <c r="AW30" i="15"/>
  <c r="AW153" i="11"/>
  <c r="AW85" i="15"/>
  <c r="AW121" i="15"/>
  <c r="AW41" i="11"/>
  <c r="AW215" i="14"/>
  <c r="AW96" i="15"/>
  <c r="AW182" i="15"/>
  <c r="AW19" i="14"/>
  <c r="AW30" i="13"/>
  <c r="AW63" i="13"/>
  <c r="AW182" i="13"/>
  <c r="AW146" i="11"/>
  <c r="AW114" i="15"/>
  <c r="AW121" i="14"/>
  <c r="AW52" i="11"/>
  <c r="AW128" i="11"/>
  <c r="AW171" i="11"/>
  <c r="AW215" i="11"/>
  <c r="AW215" i="15"/>
  <c r="AW19" i="13"/>
  <c r="AW139" i="13"/>
  <c r="AW171" i="15"/>
  <c r="AW63" i="14"/>
  <c r="AW107" i="13"/>
  <c r="AW171" i="13"/>
  <c r="AW107" i="11"/>
  <c r="AW204" i="11"/>
  <c r="AW30" i="14"/>
  <c r="AW114" i="14"/>
  <c r="AW146" i="14"/>
  <c r="AW215" i="13"/>
  <c r="AW19" i="11"/>
  <c r="AW114" i="11"/>
  <c r="AW107" i="15"/>
  <c r="AW171" i="14"/>
  <c r="AW74" i="11"/>
  <c r="AW63" i="15"/>
  <c r="AW52" i="13"/>
  <c r="AW85" i="13"/>
  <c r="AW153" i="13"/>
  <c r="AW96" i="14"/>
  <c r="AW63" i="11"/>
  <c r="AW52" i="15"/>
  <c r="AW52" i="14"/>
  <c r="AW74" i="13"/>
  <c r="AW114" i="13"/>
  <c r="AW146" i="13"/>
  <c r="AW30" i="11"/>
  <c r="AW19" i="15"/>
  <c r="AW107" i="14"/>
  <c r="AW153" i="14"/>
  <c r="AW85" i="11"/>
  <c r="AW139" i="11"/>
  <c r="AW74" i="15"/>
  <c r="AW128" i="15"/>
  <c r="AW41" i="14"/>
  <c r="AW128" i="14"/>
  <c r="AW41" i="13"/>
  <c r="AW96" i="13"/>
  <c r="AW128" i="13"/>
  <c r="AA52" i="11"/>
  <c r="Z52" i="11"/>
  <c r="Y52" i="11"/>
  <c r="X52" i="11"/>
  <c r="W52" i="11"/>
  <c r="V52" i="11"/>
  <c r="AA30" i="11"/>
  <c r="Z30" i="11"/>
  <c r="Y30" i="11"/>
  <c r="X30" i="11"/>
  <c r="W30" i="11"/>
  <c r="V30" i="11"/>
  <c r="Z139" i="14" l="1"/>
  <c r="Y139" i="14"/>
  <c r="AA139" i="15"/>
  <c r="Z139" i="15"/>
  <c r="Y139" i="15"/>
  <c r="AA139" i="13"/>
  <c r="Y139" i="13"/>
  <c r="AA19" i="11"/>
  <c r="Y19" i="11"/>
  <c r="X19" i="11"/>
  <c r="W19" i="11"/>
  <c r="AA41" i="11"/>
  <c r="Y41" i="11"/>
  <c r="X41" i="11"/>
  <c r="W41" i="11"/>
  <c r="AA63" i="11"/>
  <c r="Y63" i="11"/>
  <c r="X63" i="11"/>
  <c r="AA74" i="11"/>
  <c r="Y74" i="11"/>
  <c r="X74" i="11"/>
  <c r="AA85" i="11"/>
  <c r="Y85" i="11"/>
  <c r="X85" i="11"/>
  <c r="AA204" i="11"/>
  <c r="AA215" i="11"/>
  <c r="AB226" i="11" s="1"/>
  <c r="AA182" i="11"/>
  <c r="Y171" i="11"/>
  <c r="X171" i="11"/>
  <c r="AA171" i="11"/>
  <c r="AA139" i="11"/>
  <c r="Y139" i="11"/>
  <c r="X139" i="11"/>
  <c r="AA114" i="13" l="1"/>
  <c r="AA114" i="11"/>
  <c r="AA120" i="13" l="1"/>
  <c r="AA119" i="13"/>
  <c r="AA118" i="13"/>
  <c r="AA117" i="13"/>
  <c r="AA116" i="13"/>
  <c r="AA121" i="13" l="1"/>
  <c r="Z159" i="15"/>
  <c r="Y159" i="15"/>
  <c r="Z158" i="15"/>
  <c r="Y158" i="15"/>
  <c r="Z157" i="15"/>
  <c r="Y157" i="15"/>
  <c r="Z156" i="15"/>
  <c r="Y156" i="15"/>
  <c r="Z155" i="15"/>
  <c r="Y155" i="15"/>
  <c r="AA134" i="14"/>
  <c r="AA131" i="15"/>
  <c r="AA134" i="15"/>
  <c r="AA128" i="15"/>
  <c r="AA114" i="15"/>
  <c r="AA159" i="11"/>
  <c r="Y159" i="11"/>
  <c r="X159" i="11"/>
  <c r="AA158" i="11"/>
  <c r="Y158" i="11"/>
  <c r="X158" i="11"/>
  <c r="AA157" i="11"/>
  <c r="Y157" i="11"/>
  <c r="X157" i="11"/>
  <c r="AA156" i="11"/>
  <c r="Y156" i="11"/>
  <c r="X156" i="11"/>
  <c r="AA155" i="11"/>
  <c r="Y155" i="11"/>
  <c r="X155" i="11"/>
  <c r="AA159" i="13"/>
  <c r="Y159" i="13"/>
  <c r="X159" i="13"/>
  <c r="W159" i="13"/>
  <c r="AA158" i="13"/>
  <c r="Y158" i="13"/>
  <c r="X158" i="13"/>
  <c r="W158" i="13"/>
  <c r="AA157" i="13"/>
  <c r="Y157" i="13"/>
  <c r="X157" i="13"/>
  <c r="W157" i="13"/>
  <c r="AA156" i="13"/>
  <c r="Y156" i="13"/>
  <c r="X156" i="13"/>
  <c r="W156" i="13"/>
  <c r="AA155" i="13"/>
  <c r="Y155" i="13"/>
  <c r="X155" i="13"/>
  <c r="W155" i="13"/>
  <c r="AA159" i="14"/>
  <c r="Z159" i="14"/>
  <c r="Y159" i="14"/>
  <c r="AA158" i="14"/>
  <c r="Z158" i="14"/>
  <c r="Y158" i="14"/>
  <c r="AA157" i="14"/>
  <c r="Z157" i="14"/>
  <c r="Y157" i="14"/>
  <c r="AA156" i="14"/>
  <c r="Z156" i="14"/>
  <c r="Y156" i="14"/>
  <c r="Z155" i="14"/>
  <c r="Y155" i="14"/>
  <c r="AA153" i="14"/>
  <c r="AA146" i="14"/>
  <c r="AA130" i="14"/>
  <c r="AA139" i="14" s="1"/>
  <c r="AA128" i="14"/>
  <c r="AA121" i="14"/>
  <c r="AA114" i="14"/>
  <c r="AA153" i="13"/>
  <c r="AA146" i="13"/>
  <c r="AA132" i="13"/>
  <c r="AA135" i="13"/>
  <c r="AA153" i="11"/>
  <c r="AA146" i="11"/>
  <c r="AA135" i="11"/>
  <c r="AA132" i="11"/>
  <c r="AA118" i="11" s="1"/>
  <c r="AA128" i="11"/>
  <c r="AA120" i="11"/>
  <c r="AA119" i="11"/>
  <c r="AA117" i="11"/>
  <c r="AA116" i="11"/>
  <c r="AA155" i="14" l="1"/>
  <c r="AA160" i="14" s="1"/>
  <c r="AA131" i="14"/>
  <c r="AA160" i="11"/>
  <c r="AA160" i="13"/>
  <c r="X160" i="13"/>
  <c r="Z160" i="14"/>
  <c r="W160" i="13"/>
  <c r="Y160" i="13"/>
  <c r="Y160" i="15"/>
  <c r="Z160" i="15"/>
  <c r="X160" i="11"/>
  <c r="Y160" i="14"/>
  <c r="Y160" i="11"/>
  <c r="AA121" i="11"/>
  <c r="AA226" i="13"/>
  <c r="AA225" i="13"/>
  <c r="AA224" i="13"/>
  <c r="AA223" i="13"/>
  <c r="AA221" i="13"/>
  <c r="AA220" i="13"/>
  <c r="AA218" i="13"/>
  <c r="AA217" i="13"/>
  <c r="AA226" i="14"/>
  <c r="AA225" i="14"/>
  <c r="AA224" i="14"/>
  <c r="AA223" i="14"/>
  <c r="AA222" i="14"/>
  <c r="AA220" i="14"/>
  <c r="AA219" i="14"/>
  <c r="AA217" i="14"/>
  <c r="AA226" i="15"/>
  <c r="AA225" i="15"/>
  <c r="AA224" i="15"/>
  <c r="AA223" i="15"/>
  <c r="AA222" i="15"/>
  <c r="AA220" i="15"/>
  <c r="AA219" i="15"/>
  <c r="AA217" i="15"/>
  <c r="AA226" i="11"/>
  <c r="AA225" i="11"/>
  <c r="AA224" i="11"/>
  <c r="AA223" i="11"/>
  <c r="AA221" i="11"/>
  <c r="AA220" i="11"/>
  <c r="AA218" i="11"/>
  <c r="AA217" i="11"/>
  <c r="BH128" i="11" l="1"/>
  <c r="BH121" i="11"/>
  <c r="BH114" i="11"/>
  <c r="BH19" i="11" l="1"/>
  <c r="BH139" i="11"/>
  <c r="BH182" i="11"/>
  <c r="BH12" i="11"/>
  <c r="BH15" i="11"/>
  <c r="BH153" i="11"/>
  <c r="BH146" i="11"/>
  <c r="Y196" i="13"/>
  <c r="AA222" i="11" l="1"/>
  <c r="AA219" i="11"/>
  <c r="BH160" i="11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3" i="27"/>
  <c r="F3" i="27"/>
  <c r="G2" i="27"/>
  <c r="F2" i="27"/>
  <c r="Z226" i="14"/>
  <c r="Z225" i="14"/>
  <c r="Z224" i="14"/>
  <c r="Z223" i="14"/>
  <c r="Z220" i="14"/>
  <c r="Z217" i="14"/>
  <c r="Z199" i="14"/>
  <c r="Z196" i="14"/>
  <c r="Z166" i="14"/>
  <c r="Z199" i="15"/>
  <c r="Z196" i="15"/>
  <c r="BH132" i="14"/>
  <c r="BH15" i="14"/>
  <c r="BH12" i="14"/>
  <c r="BH135" i="14"/>
  <c r="BH19" i="14" l="1"/>
  <c r="BH182" i="14"/>
  <c r="BH11" i="14"/>
  <c r="BH14" i="14"/>
  <c r="Z11" i="15"/>
  <c r="Z22" i="15"/>
  <c r="Z33" i="15"/>
  <c r="Z44" i="15"/>
  <c r="Z55" i="15"/>
  <c r="Z66" i="15"/>
  <c r="Z77" i="15"/>
  <c r="Z88" i="15"/>
  <c r="Z99" i="15"/>
  <c r="Z36" i="15"/>
  <c r="Z47" i="15"/>
  <c r="Z58" i="15"/>
  <c r="Z69" i="15"/>
  <c r="Z80" i="15"/>
  <c r="Z91" i="15"/>
  <c r="Z102" i="15"/>
  <c r="Z131" i="15"/>
  <c r="Z134" i="15"/>
  <c r="Z11" i="14"/>
  <c r="Z44" i="14"/>
  <c r="Z207" i="14"/>
  <c r="Z22" i="14"/>
  <c r="Z33" i="14"/>
  <c r="Z55" i="14"/>
  <c r="Z66" i="14"/>
  <c r="Z77" i="14"/>
  <c r="Z88" i="14"/>
  <c r="Z99" i="14"/>
  <c r="Z210" i="14"/>
  <c r="Z14" i="14"/>
  <c r="Z25" i="14"/>
  <c r="Z36" i="14"/>
  <c r="Z47" i="14"/>
  <c r="Z58" i="14"/>
  <c r="Z69" i="14"/>
  <c r="Z80" i="14"/>
  <c r="Z91" i="14"/>
  <c r="Z102" i="14"/>
  <c r="Z210" i="15"/>
  <c r="Z207" i="15"/>
  <c r="Z25" i="15"/>
  <c r="Z226" i="15"/>
  <c r="Z225" i="15"/>
  <c r="Z224" i="15"/>
  <c r="Z223" i="15"/>
  <c r="Z220" i="15"/>
  <c r="Z217" i="15"/>
  <c r="BH131" i="14" l="1"/>
  <c r="BH139" i="14"/>
  <c r="AA222" i="13"/>
  <c r="AA219" i="13"/>
  <c r="AA221" i="14"/>
  <c r="AA218" i="14"/>
  <c r="AA221" i="15"/>
  <c r="AA218" i="15"/>
  <c r="BH134" i="14"/>
  <c r="Z219" i="15"/>
  <c r="Z134" i="14"/>
  <c r="Z222" i="14"/>
  <c r="Z131" i="14"/>
  <c r="Z219" i="14"/>
  <c r="BH160" i="14"/>
  <c r="Z222" i="15"/>
  <c r="AV214" i="13" l="1"/>
  <c r="AV213" i="13"/>
  <c r="AV212" i="13"/>
  <c r="AV209" i="13"/>
  <c r="AV206" i="13"/>
  <c r="AV203" i="13"/>
  <c r="AV202" i="13"/>
  <c r="AV201" i="13"/>
  <c r="AV198" i="13"/>
  <c r="AV195" i="13"/>
  <c r="AV181" i="13"/>
  <c r="AV180" i="13"/>
  <c r="AV179" i="13"/>
  <c r="AV176" i="13"/>
  <c r="AV173" i="13"/>
  <c r="AV170" i="13"/>
  <c r="AV169" i="13"/>
  <c r="AV168" i="13"/>
  <c r="AV165" i="13"/>
  <c r="AV162" i="13"/>
  <c r="AV152" i="13"/>
  <c r="AV151" i="13"/>
  <c r="AV150" i="13"/>
  <c r="AV149" i="13"/>
  <c r="AV148" i="13"/>
  <c r="AV145" i="13"/>
  <c r="AV144" i="13"/>
  <c r="AV143" i="13"/>
  <c r="AV142" i="13"/>
  <c r="AV141" i="13"/>
  <c r="AV138" i="13"/>
  <c r="AV137" i="13"/>
  <c r="AV136" i="13"/>
  <c r="AV133" i="13"/>
  <c r="AV130" i="13"/>
  <c r="AV127" i="13"/>
  <c r="AV126" i="13"/>
  <c r="AV125" i="13"/>
  <c r="AV124" i="13"/>
  <c r="AV123" i="13"/>
  <c r="AV113" i="13"/>
  <c r="AV112" i="13"/>
  <c r="AV111" i="13"/>
  <c r="AV110" i="13"/>
  <c r="AV109" i="13"/>
  <c r="AV106" i="13"/>
  <c r="AV105" i="13"/>
  <c r="AV104" i="13"/>
  <c r="AV101" i="13"/>
  <c r="AV98" i="13"/>
  <c r="AV95" i="13"/>
  <c r="AV94" i="13"/>
  <c r="AV93" i="13"/>
  <c r="AV90" i="13"/>
  <c r="AV87" i="13"/>
  <c r="AV84" i="13"/>
  <c r="AV83" i="13"/>
  <c r="AV82" i="13"/>
  <c r="AV79" i="13"/>
  <c r="AV76" i="13"/>
  <c r="AV73" i="13"/>
  <c r="AV72" i="13"/>
  <c r="AV71" i="13"/>
  <c r="AV68" i="13"/>
  <c r="AV65" i="13"/>
  <c r="AV62" i="13"/>
  <c r="AV61" i="13"/>
  <c r="AV60" i="13"/>
  <c r="AV57" i="13"/>
  <c r="AV54" i="13"/>
  <c r="AV51" i="13"/>
  <c r="AV50" i="13"/>
  <c r="AV49" i="13"/>
  <c r="AV46" i="13"/>
  <c r="AV43" i="13"/>
  <c r="AV40" i="13"/>
  <c r="AV39" i="13"/>
  <c r="AV38" i="13"/>
  <c r="AV35" i="13"/>
  <c r="AV32" i="13"/>
  <c r="AV29" i="13"/>
  <c r="AV28" i="13"/>
  <c r="AV27" i="13"/>
  <c r="AV24" i="13"/>
  <c r="AV21" i="13"/>
  <c r="AV18" i="13"/>
  <c r="AV17" i="13"/>
  <c r="AV16" i="13"/>
  <c r="AV13" i="13"/>
  <c r="AV10" i="13"/>
  <c r="AV214" i="14"/>
  <c r="AV213" i="14"/>
  <c r="AV212" i="14"/>
  <c r="AV209" i="14"/>
  <c r="AV206" i="14"/>
  <c r="AV203" i="14"/>
  <c r="AV202" i="14"/>
  <c r="AV201" i="14"/>
  <c r="AV198" i="14"/>
  <c r="AV195" i="14"/>
  <c r="AV181" i="14"/>
  <c r="AV180" i="14"/>
  <c r="AV179" i="14"/>
  <c r="AV176" i="14"/>
  <c r="AV173" i="14"/>
  <c r="AV170" i="14"/>
  <c r="AV169" i="14"/>
  <c r="AV168" i="14"/>
  <c r="AV165" i="14"/>
  <c r="AV162" i="14"/>
  <c r="AV152" i="14"/>
  <c r="AV151" i="14"/>
  <c r="AV150" i="14"/>
  <c r="AV149" i="14"/>
  <c r="AV148" i="14"/>
  <c r="AV145" i="14"/>
  <c r="AV144" i="14"/>
  <c r="AV143" i="14"/>
  <c r="AV142" i="14"/>
  <c r="AV141" i="14"/>
  <c r="AV127" i="14"/>
  <c r="AV126" i="14"/>
  <c r="AV125" i="14"/>
  <c r="AV124" i="14"/>
  <c r="AV123" i="14"/>
  <c r="AV120" i="14"/>
  <c r="AV119" i="14"/>
  <c r="AV118" i="14"/>
  <c r="AV117" i="14"/>
  <c r="AV116" i="14"/>
  <c r="AV113" i="14"/>
  <c r="AV112" i="14"/>
  <c r="AV111" i="14"/>
  <c r="AV110" i="14"/>
  <c r="AV109" i="14"/>
  <c r="AV106" i="14"/>
  <c r="AV105" i="14"/>
  <c r="AV104" i="14"/>
  <c r="AV101" i="14"/>
  <c r="AV98" i="14"/>
  <c r="AV95" i="14"/>
  <c r="AV94" i="14"/>
  <c r="AV93" i="14"/>
  <c r="AV90" i="14"/>
  <c r="AV87" i="14"/>
  <c r="AV84" i="14"/>
  <c r="AV83" i="14"/>
  <c r="AV82" i="14"/>
  <c r="AV79" i="14"/>
  <c r="AV76" i="14"/>
  <c r="AV73" i="14"/>
  <c r="AV72" i="14"/>
  <c r="AV71" i="14"/>
  <c r="AV68" i="14"/>
  <c r="AV65" i="14"/>
  <c r="AV62" i="14"/>
  <c r="AV61" i="14"/>
  <c r="AV60" i="14"/>
  <c r="AV57" i="14"/>
  <c r="AV54" i="14"/>
  <c r="AV51" i="14"/>
  <c r="AV50" i="14"/>
  <c r="AV49" i="14"/>
  <c r="AV46" i="14"/>
  <c r="AV43" i="14"/>
  <c r="AV40" i="14"/>
  <c r="AV39" i="14"/>
  <c r="AV38" i="14"/>
  <c r="AV35" i="14"/>
  <c r="AV32" i="14"/>
  <c r="AV29" i="14"/>
  <c r="AV28" i="14"/>
  <c r="AV27" i="14"/>
  <c r="AV24" i="14"/>
  <c r="AV21" i="14"/>
  <c r="AV18" i="14"/>
  <c r="AV17" i="14"/>
  <c r="AV16" i="14"/>
  <c r="AV13" i="14"/>
  <c r="AV10" i="14"/>
  <c r="AV214" i="15"/>
  <c r="AV213" i="15"/>
  <c r="AV212" i="15"/>
  <c r="AV209" i="15"/>
  <c r="AV206" i="15"/>
  <c r="AV203" i="15"/>
  <c r="AV202" i="15"/>
  <c r="AV201" i="15"/>
  <c r="AV198" i="15"/>
  <c r="AV195" i="15"/>
  <c r="AV181" i="15"/>
  <c r="AV180" i="15"/>
  <c r="AV179" i="15"/>
  <c r="AV176" i="15"/>
  <c r="AV173" i="15"/>
  <c r="AV170" i="15"/>
  <c r="AV169" i="15"/>
  <c r="AV168" i="15"/>
  <c r="AV165" i="15"/>
  <c r="AV162" i="15"/>
  <c r="AV152" i="15"/>
  <c r="AV151" i="15"/>
  <c r="AV150" i="15"/>
  <c r="AV149" i="15"/>
  <c r="AV148" i="15"/>
  <c r="AV145" i="15"/>
  <c r="AV144" i="15"/>
  <c r="AV143" i="15"/>
  <c r="AV142" i="15"/>
  <c r="AV141" i="15"/>
  <c r="AV127" i="15"/>
  <c r="AV126" i="15"/>
  <c r="AV125" i="15"/>
  <c r="AV124" i="15"/>
  <c r="AV123" i="15"/>
  <c r="AV120" i="15"/>
  <c r="AV119" i="15"/>
  <c r="AV118" i="15"/>
  <c r="AV117" i="15"/>
  <c r="AV116" i="15"/>
  <c r="AV113" i="15"/>
  <c r="AV112" i="15"/>
  <c r="AV111" i="15"/>
  <c r="AV110" i="15"/>
  <c r="AV109" i="15"/>
  <c r="AV106" i="15"/>
  <c r="AV105" i="15"/>
  <c r="AV104" i="15"/>
  <c r="AV101" i="15"/>
  <c r="AV98" i="15"/>
  <c r="AV95" i="15"/>
  <c r="AV94" i="15"/>
  <c r="AV93" i="15"/>
  <c r="AV90" i="15"/>
  <c r="AV87" i="15"/>
  <c r="AV84" i="15"/>
  <c r="AV83" i="15"/>
  <c r="AV82" i="15"/>
  <c r="AV79" i="15"/>
  <c r="AV76" i="15"/>
  <c r="AV73" i="15"/>
  <c r="AV72" i="15"/>
  <c r="AV71" i="15"/>
  <c r="AV68" i="15"/>
  <c r="AV65" i="15"/>
  <c r="AV62" i="15"/>
  <c r="AV61" i="15"/>
  <c r="AV60" i="15"/>
  <c r="AV57" i="15"/>
  <c r="AV54" i="15"/>
  <c r="AV51" i="15"/>
  <c r="AV50" i="15"/>
  <c r="AV49" i="15"/>
  <c r="AV46" i="15"/>
  <c r="AV43" i="15"/>
  <c r="AV40" i="15"/>
  <c r="AV39" i="15"/>
  <c r="AV38" i="15"/>
  <c r="AV35" i="15"/>
  <c r="AV32" i="15"/>
  <c r="AV29" i="15"/>
  <c r="AV28" i="15"/>
  <c r="AV27" i="15"/>
  <c r="AV24" i="15"/>
  <c r="AV21" i="15"/>
  <c r="AV18" i="15"/>
  <c r="AV17" i="15"/>
  <c r="AV16" i="15"/>
  <c r="AV13" i="15"/>
  <c r="AV10" i="15"/>
  <c r="AV214" i="11"/>
  <c r="AV213" i="11"/>
  <c r="AV212" i="11"/>
  <c r="AV209" i="11"/>
  <c r="AV206" i="11"/>
  <c r="AV203" i="11"/>
  <c r="AV202" i="11"/>
  <c r="AV201" i="11"/>
  <c r="AV198" i="11"/>
  <c r="AV195" i="11"/>
  <c r="AV181" i="11"/>
  <c r="AV180" i="11"/>
  <c r="AV179" i="11"/>
  <c r="AV176" i="11"/>
  <c r="AV173" i="11"/>
  <c r="AV170" i="11"/>
  <c r="AV169" i="11"/>
  <c r="AV168" i="11"/>
  <c r="AV165" i="11"/>
  <c r="AV162" i="11"/>
  <c r="AV152" i="11"/>
  <c r="AV151" i="11"/>
  <c r="AV150" i="11"/>
  <c r="AV149" i="11"/>
  <c r="AV148" i="11"/>
  <c r="AV145" i="11"/>
  <c r="AV144" i="11"/>
  <c r="AV143" i="11"/>
  <c r="AV142" i="11"/>
  <c r="AV141" i="11"/>
  <c r="AV138" i="11"/>
  <c r="AV137" i="11"/>
  <c r="AV136" i="11"/>
  <c r="AV133" i="11"/>
  <c r="AV130" i="11"/>
  <c r="AV127" i="11"/>
  <c r="AV126" i="11"/>
  <c r="AV125" i="11"/>
  <c r="AV124" i="11"/>
  <c r="AV123" i="11"/>
  <c r="AV113" i="11"/>
  <c r="AV112" i="11"/>
  <c r="AV111" i="11"/>
  <c r="AV110" i="11"/>
  <c r="AV109" i="11"/>
  <c r="AV106" i="11"/>
  <c r="AV105" i="11"/>
  <c r="AV104" i="11"/>
  <c r="AV101" i="11"/>
  <c r="AV98" i="11"/>
  <c r="AV95" i="11"/>
  <c r="AV94" i="11"/>
  <c r="AV93" i="11"/>
  <c r="AV90" i="11"/>
  <c r="AV87" i="11"/>
  <c r="AV84" i="11"/>
  <c r="AV83" i="11"/>
  <c r="AV82" i="11"/>
  <c r="AV79" i="11"/>
  <c r="AV76" i="11"/>
  <c r="AV73" i="11"/>
  <c r="AV72" i="11"/>
  <c r="AV71" i="11"/>
  <c r="AV68" i="11"/>
  <c r="AV65" i="11"/>
  <c r="AV62" i="11"/>
  <c r="AV61" i="11"/>
  <c r="AV60" i="11"/>
  <c r="AV57" i="11"/>
  <c r="AV54" i="11"/>
  <c r="AV51" i="11"/>
  <c r="AV50" i="11"/>
  <c r="AV49" i="11"/>
  <c r="AV46" i="11"/>
  <c r="AV43" i="11"/>
  <c r="AV40" i="11"/>
  <c r="AV39" i="11"/>
  <c r="AV38" i="11"/>
  <c r="AV35" i="11"/>
  <c r="AV32" i="11"/>
  <c r="AV29" i="11"/>
  <c r="AV28" i="11"/>
  <c r="AV27" i="11"/>
  <c r="AV24" i="11"/>
  <c r="AV21" i="11"/>
  <c r="AV18" i="11"/>
  <c r="AV17" i="11"/>
  <c r="AV16" i="11"/>
  <c r="AV13" i="11"/>
  <c r="AV10" i="11"/>
  <c r="AV204" i="14" l="1"/>
  <c r="AV41" i="15"/>
  <c r="AV153" i="15"/>
  <c r="AV96" i="11"/>
  <c r="AV182" i="11"/>
  <c r="AV74" i="14"/>
  <c r="AV121" i="14"/>
  <c r="AV204" i="13"/>
  <c r="AV215" i="15"/>
  <c r="AV52" i="14"/>
  <c r="AV96" i="14"/>
  <c r="AV63" i="14"/>
  <c r="AV41" i="13"/>
  <c r="AV171" i="15"/>
  <c r="AV63" i="15"/>
  <c r="AV215" i="14"/>
  <c r="AV19" i="11"/>
  <c r="AV19" i="15"/>
  <c r="AV107" i="15"/>
  <c r="AV171" i="14"/>
  <c r="AV74" i="15"/>
  <c r="AV128" i="14"/>
  <c r="AV74" i="11"/>
  <c r="AV146" i="11"/>
  <c r="AV30" i="11"/>
  <c r="AV85" i="11"/>
  <c r="AV128" i="11"/>
  <c r="AV139" i="11"/>
  <c r="AV204" i="11"/>
  <c r="AV85" i="13"/>
  <c r="AV146" i="13"/>
  <c r="AV114" i="13"/>
  <c r="AV114" i="11"/>
  <c r="AV215" i="13"/>
  <c r="AV96" i="13"/>
  <c r="AV30" i="13"/>
  <c r="AV153" i="13"/>
  <c r="AV63" i="11"/>
  <c r="AV52" i="11"/>
  <c r="AV107" i="11"/>
  <c r="AV153" i="11"/>
  <c r="AV41" i="11"/>
  <c r="AV171" i="11"/>
  <c r="AV215" i="11"/>
  <c r="AV63" i="13"/>
  <c r="AV128" i="13"/>
  <c r="AV171" i="13"/>
  <c r="AV52" i="13"/>
  <c r="AV139" i="13"/>
  <c r="AV19" i="13"/>
  <c r="AV182" i="13"/>
  <c r="AV74" i="13"/>
  <c r="AV107" i="13"/>
  <c r="AV146" i="14"/>
  <c r="AV30" i="14"/>
  <c r="AV85" i="14"/>
  <c r="AV19" i="14"/>
  <c r="AV114" i="14"/>
  <c r="AV153" i="14"/>
  <c r="AV41" i="14"/>
  <c r="AV107" i="14"/>
  <c r="AV182" i="14"/>
  <c r="AV128" i="15"/>
  <c r="AV182" i="15"/>
  <c r="AV96" i="15"/>
  <c r="AV146" i="15"/>
  <c r="AV30" i="15"/>
  <c r="AV121" i="15"/>
  <c r="AV52" i="15"/>
  <c r="AV114" i="15"/>
  <c r="AV204" i="15"/>
  <c r="AV85" i="15"/>
  <c r="Y114" i="13"/>
  <c r="Y114" i="11"/>
  <c r="Y222" i="11" l="1"/>
  <c r="Y219" i="11"/>
  <c r="Y222" i="13"/>
  <c r="Y219" i="13"/>
  <c r="Y210" i="13"/>
  <c r="Y207" i="13"/>
  <c r="Y210" i="11"/>
  <c r="Y207" i="11"/>
  <c r="Y199" i="11"/>
  <c r="Y196" i="11"/>
  <c r="Y199" i="13"/>
  <c r="Y166" i="11"/>
  <c r="Y163" i="11"/>
  <c r="Y166" i="13"/>
  <c r="Y163" i="13"/>
  <c r="Y134" i="11"/>
  <c r="Y131" i="11"/>
  <c r="Y134" i="13"/>
  <c r="Y131" i="13"/>
  <c r="Y102" i="11"/>
  <c r="Y99" i="11"/>
  <c r="Y102" i="13"/>
  <c r="Y99" i="13"/>
  <c r="Y91" i="11"/>
  <c r="Y88" i="11"/>
  <c r="Y91" i="13"/>
  <c r="Y88" i="13"/>
  <c r="Y80" i="11"/>
  <c r="Y77" i="11"/>
  <c r="Y80" i="13"/>
  <c r="Y77" i="13"/>
  <c r="Y69" i="11"/>
  <c r="Y66" i="11"/>
  <c r="Y69" i="13"/>
  <c r="Y66" i="13"/>
  <c r="Y58" i="11"/>
  <c r="Y55" i="11"/>
  <c r="Y47" i="11"/>
  <c r="Y44" i="11"/>
  <c r="Y58" i="13"/>
  <c r="Y55" i="13"/>
  <c r="Y47" i="13"/>
  <c r="Y44" i="13"/>
  <c r="Y36" i="13"/>
  <c r="Y33" i="13"/>
  <c r="Y36" i="11"/>
  <c r="Y33" i="11"/>
  <c r="Y25" i="13"/>
  <c r="Y22" i="13"/>
  <c r="Y25" i="11"/>
  <c r="Y22" i="11"/>
  <c r="Y14" i="11"/>
  <c r="Y11" i="11"/>
  <c r="Y14" i="13"/>
  <c r="Y11" i="13"/>
  <c r="Y210" i="14"/>
  <c r="Y207" i="14"/>
  <c r="Y210" i="15"/>
  <c r="Y207" i="15"/>
  <c r="Y199" i="15"/>
  <c r="Y196" i="15"/>
  <c r="Y199" i="14"/>
  <c r="Y196" i="14"/>
  <c r="Y166" i="14"/>
  <c r="Y163" i="14"/>
  <c r="Y166" i="15"/>
  <c r="Y163" i="15"/>
  <c r="Y135" i="15"/>
  <c r="Y134" i="15" s="1"/>
  <c r="Y132" i="15"/>
  <c r="Y131" i="15" s="1"/>
  <c r="Y135" i="14"/>
  <c r="Y134" i="14" s="1"/>
  <c r="Y132" i="14"/>
  <c r="Y131" i="14" s="1"/>
  <c r="Y102" i="14"/>
  <c r="Z221" i="14" s="1"/>
  <c r="Y99" i="14"/>
  <c r="Z218" i="14" s="1"/>
  <c r="Y102" i="15"/>
  <c r="Y99" i="15"/>
  <c r="Z218" i="15" s="1"/>
  <c r="Y91" i="14"/>
  <c r="Y88" i="14"/>
  <c r="Y91" i="15"/>
  <c r="Y88" i="15"/>
  <c r="Y80" i="15"/>
  <c r="Y77" i="15"/>
  <c r="Y80" i="14"/>
  <c r="Y77" i="14"/>
  <c r="Y69" i="14"/>
  <c r="Y66" i="14"/>
  <c r="Y69" i="15"/>
  <c r="Y66" i="15"/>
  <c r="Y58" i="15"/>
  <c r="Y55" i="15"/>
  <c r="Y58" i="14"/>
  <c r="Y55" i="14"/>
  <c r="Y47" i="15"/>
  <c r="Y44" i="15"/>
  <c r="Y47" i="14"/>
  <c r="Y44" i="14"/>
  <c r="Y36" i="14"/>
  <c r="Y33" i="14"/>
  <c r="Y36" i="15"/>
  <c r="Y33" i="15"/>
  <c r="Y25" i="15"/>
  <c r="Y22" i="15"/>
  <c r="Y25" i="14"/>
  <c r="Y22" i="14"/>
  <c r="Y14" i="15"/>
  <c r="Y11" i="15"/>
  <c r="Y14" i="14"/>
  <c r="Y11" i="14"/>
  <c r="Y222" i="15" l="1"/>
  <c r="Z221" i="15"/>
  <c r="Y219" i="15"/>
  <c r="Y219" i="14"/>
  <c r="Y222" i="14"/>
  <c r="Y120" i="11"/>
  <c r="Y119" i="11"/>
  <c r="Y118" i="11"/>
  <c r="Y117" i="11"/>
  <c r="Y116" i="11"/>
  <c r="Y128" i="11"/>
  <c r="Y120" i="13"/>
  <c r="Y119" i="13"/>
  <c r="Y118" i="13"/>
  <c r="Y117" i="13"/>
  <c r="Y116" i="13"/>
  <c r="Y128" i="13"/>
  <c r="AU214" i="13"/>
  <c r="AU213" i="13"/>
  <c r="AU212" i="13"/>
  <c r="AU209" i="13"/>
  <c r="AU206" i="13"/>
  <c r="AU203" i="13"/>
  <c r="AU202" i="13"/>
  <c r="AU201" i="13"/>
  <c r="AU198" i="13"/>
  <c r="AU195" i="13"/>
  <c r="AU181" i="13"/>
  <c r="AU180" i="13"/>
  <c r="AU179" i="13"/>
  <c r="AU176" i="13"/>
  <c r="AU173" i="13"/>
  <c r="AU170" i="13"/>
  <c r="AU169" i="13"/>
  <c r="AU168" i="13"/>
  <c r="AU165" i="13"/>
  <c r="AU162" i="13"/>
  <c r="AU152" i="13"/>
  <c r="AU151" i="13"/>
  <c r="AU150" i="13"/>
  <c r="AU149" i="13"/>
  <c r="AU148" i="13"/>
  <c r="AU145" i="13"/>
  <c r="AU144" i="13"/>
  <c r="AU143" i="13"/>
  <c r="AU142" i="13"/>
  <c r="AU141" i="13"/>
  <c r="AU138" i="13"/>
  <c r="AU137" i="13"/>
  <c r="AU136" i="13"/>
  <c r="AU133" i="13"/>
  <c r="AU130" i="13"/>
  <c r="AU127" i="13"/>
  <c r="AU126" i="13"/>
  <c r="AU125" i="13"/>
  <c r="AU124" i="13"/>
  <c r="AU123" i="13"/>
  <c r="AU113" i="13"/>
  <c r="AU112" i="13"/>
  <c r="AU111" i="13"/>
  <c r="AU110" i="13"/>
  <c r="AU109" i="13"/>
  <c r="AU106" i="13"/>
  <c r="AU105" i="13"/>
  <c r="AU104" i="13"/>
  <c r="AU101" i="13"/>
  <c r="AU98" i="13"/>
  <c r="AU95" i="13"/>
  <c r="AU94" i="13"/>
  <c r="AU93" i="13"/>
  <c r="AU90" i="13"/>
  <c r="AU87" i="13"/>
  <c r="AU84" i="13"/>
  <c r="AU83" i="13"/>
  <c r="AU82" i="13"/>
  <c r="AU79" i="13"/>
  <c r="AU76" i="13"/>
  <c r="AU73" i="13"/>
  <c r="AU72" i="13"/>
  <c r="AU71" i="13"/>
  <c r="AU68" i="13"/>
  <c r="AU65" i="13"/>
  <c r="AU62" i="13"/>
  <c r="AU61" i="13"/>
  <c r="AU60" i="13"/>
  <c r="AU57" i="13"/>
  <c r="AU54" i="13"/>
  <c r="AU51" i="13"/>
  <c r="AU50" i="13"/>
  <c r="AU49" i="13"/>
  <c r="AU46" i="13"/>
  <c r="AU43" i="13"/>
  <c r="AU40" i="13"/>
  <c r="AU39" i="13"/>
  <c r="AU38" i="13"/>
  <c r="AU35" i="13"/>
  <c r="AU32" i="13"/>
  <c r="AU29" i="13"/>
  <c r="AU28" i="13"/>
  <c r="AU27" i="13"/>
  <c r="AU24" i="13"/>
  <c r="AU21" i="13"/>
  <c r="AU18" i="13"/>
  <c r="AU17" i="13"/>
  <c r="AU16" i="13"/>
  <c r="AU13" i="13"/>
  <c r="AU10" i="13"/>
  <c r="AU214" i="14"/>
  <c r="AU213" i="14"/>
  <c r="AU212" i="14"/>
  <c r="AU209" i="14"/>
  <c r="AU206" i="14"/>
  <c r="AU203" i="14"/>
  <c r="AU202" i="14"/>
  <c r="AU201" i="14"/>
  <c r="AU198" i="14"/>
  <c r="AU195" i="14"/>
  <c r="AU181" i="14"/>
  <c r="AU180" i="14"/>
  <c r="AU179" i="14"/>
  <c r="AU176" i="14"/>
  <c r="AU173" i="14"/>
  <c r="AU170" i="14"/>
  <c r="AU169" i="14"/>
  <c r="AU168" i="14"/>
  <c r="AU165" i="14"/>
  <c r="AU162" i="14"/>
  <c r="AU152" i="14"/>
  <c r="AU151" i="14"/>
  <c r="AU150" i="14"/>
  <c r="AU149" i="14"/>
  <c r="AU148" i="14"/>
  <c r="AU145" i="14"/>
  <c r="AU144" i="14"/>
  <c r="AU143" i="14"/>
  <c r="AU142" i="14"/>
  <c r="AU141" i="14"/>
  <c r="AU127" i="14"/>
  <c r="AU126" i="14"/>
  <c r="AU125" i="14"/>
  <c r="AU124" i="14"/>
  <c r="AU123" i="14"/>
  <c r="AU120" i="14"/>
  <c r="AU119" i="14"/>
  <c r="AU118" i="14"/>
  <c r="AU117" i="14"/>
  <c r="AU116" i="14"/>
  <c r="AU113" i="14"/>
  <c r="AU112" i="14"/>
  <c r="AU111" i="14"/>
  <c r="AU110" i="14"/>
  <c r="AU109" i="14"/>
  <c r="AU106" i="14"/>
  <c r="AU105" i="14"/>
  <c r="AU104" i="14"/>
  <c r="AU101" i="14"/>
  <c r="AU98" i="14"/>
  <c r="AU95" i="14"/>
  <c r="AU94" i="14"/>
  <c r="AU93" i="14"/>
  <c r="AU90" i="14"/>
  <c r="AU87" i="14"/>
  <c r="AU84" i="14"/>
  <c r="AU83" i="14"/>
  <c r="AU82" i="14"/>
  <c r="AU79" i="14"/>
  <c r="AU76" i="14"/>
  <c r="AU73" i="14"/>
  <c r="AU72" i="14"/>
  <c r="AU71" i="14"/>
  <c r="AU68" i="14"/>
  <c r="AU65" i="14"/>
  <c r="AU62" i="14"/>
  <c r="AU61" i="14"/>
  <c r="AU60" i="14"/>
  <c r="AU57" i="14"/>
  <c r="AU54" i="14"/>
  <c r="AU51" i="14"/>
  <c r="AU50" i="14"/>
  <c r="AU49" i="14"/>
  <c r="AU46" i="14"/>
  <c r="AU43" i="14"/>
  <c r="AU40" i="14"/>
  <c r="AU39" i="14"/>
  <c r="AU38" i="14"/>
  <c r="AU35" i="14"/>
  <c r="AU32" i="14"/>
  <c r="AU29" i="14"/>
  <c r="AU28" i="14"/>
  <c r="AU27" i="14"/>
  <c r="AU24" i="14"/>
  <c r="AU21" i="14"/>
  <c r="AU18" i="14"/>
  <c r="AU17" i="14"/>
  <c r="AU16" i="14"/>
  <c r="AU13" i="14"/>
  <c r="AU10" i="14"/>
  <c r="AU214" i="15"/>
  <c r="AU213" i="15"/>
  <c r="AU212" i="15"/>
  <c r="AU209" i="15"/>
  <c r="AU206" i="15"/>
  <c r="AU203" i="15"/>
  <c r="AU202" i="15"/>
  <c r="AU201" i="15"/>
  <c r="AU198" i="15"/>
  <c r="AU195" i="15"/>
  <c r="AU181" i="15"/>
  <c r="AU180" i="15"/>
  <c r="AU179" i="15"/>
  <c r="AU176" i="15"/>
  <c r="AU173" i="15"/>
  <c r="AU170" i="15"/>
  <c r="AU169" i="15"/>
  <c r="AU168" i="15"/>
  <c r="AU165" i="15"/>
  <c r="AU162" i="15"/>
  <c r="AU152" i="15"/>
  <c r="AU151" i="15"/>
  <c r="AU150" i="15"/>
  <c r="AU149" i="15"/>
  <c r="AU148" i="15"/>
  <c r="AU145" i="15"/>
  <c r="AU144" i="15"/>
  <c r="AU143" i="15"/>
  <c r="AU142" i="15"/>
  <c r="AU141" i="15"/>
  <c r="AU127" i="15"/>
  <c r="AU126" i="15"/>
  <c r="AU125" i="15"/>
  <c r="AU124" i="15"/>
  <c r="AU123" i="15"/>
  <c r="AU120" i="15"/>
  <c r="AU119" i="15"/>
  <c r="AU118" i="15"/>
  <c r="AU117" i="15"/>
  <c r="AU116" i="15"/>
  <c r="AU113" i="15"/>
  <c r="AU112" i="15"/>
  <c r="AU111" i="15"/>
  <c r="AU110" i="15"/>
  <c r="AU109" i="15"/>
  <c r="AU106" i="15"/>
  <c r="AU105" i="15"/>
  <c r="AU104" i="15"/>
  <c r="AU101" i="15"/>
  <c r="AU98" i="15"/>
  <c r="AU95" i="15"/>
  <c r="AU94" i="15"/>
  <c r="AU93" i="15"/>
  <c r="AU90" i="15"/>
  <c r="AU87" i="15"/>
  <c r="AU84" i="15"/>
  <c r="AU83" i="15"/>
  <c r="AU82" i="15"/>
  <c r="AU79" i="15"/>
  <c r="AU76" i="15"/>
  <c r="AU73" i="15"/>
  <c r="AU72" i="15"/>
  <c r="AU71" i="15"/>
  <c r="AU68" i="15"/>
  <c r="AU65" i="15"/>
  <c r="AU62" i="15"/>
  <c r="AU61" i="15"/>
  <c r="AU60" i="15"/>
  <c r="AU57" i="15"/>
  <c r="AU54" i="15"/>
  <c r="AU51" i="15"/>
  <c r="AU50" i="15"/>
  <c r="AU49" i="15"/>
  <c r="AU46" i="15"/>
  <c r="AU43" i="15"/>
  <c r="AU40" i="15"/>
  <c r="AU39" i="15"/>
  <c r="AU38" i="15"/>
  <c r="AU35" i="15"/>
  <c r="AU32" i="15"/>
  <c r="AU29" i="15"/>
  <c r="AU28" i="15"/>
  <c r="AU27" i="15"/>
  <c r="AU24" i="15"/>
  <c r="AU21" i="15"/>
  <c r="AU18" i="15"/>
  <c r="AU17" i="15"/>
  <c r="AU16" i="15"/>
  <c r="AU13" i="15"/>
  <c r="AU10" i="15"/>
  <c r="AU214" i="11"/>
  <c r="AU213" i="11"/>
  <c r="AU212" i="11"/>
  <c r="AU209" i="11"/>
  <c r="AU206" i="11"/>
  <c r="AU203" i="11"/>
  <c r="AU202" i="11"/>
  <c r="AU201" i="11"/>
  <c r="AU198" i="11"/>
  <c r="AU195" i="11"/>
  <c r="AU181" i="11"/>
  <c r="AU180" i="11"/>
  <c r="AU179" i="11"/>
  <c r="AU176" i="11"/>
  <c r="AU173" i="11"/>
  <c r="AU170" i="11"/>
  <c r="AU169" i="11"/>
  <c r="AU168" i="11"/>
  <c r="AU165" i="11"/>
  <c r="AU162" i="11"/>
  <c r="AU152" i="11"/>
  <c r="AU151" i="11"/>
  <c r="AU150" i="11"/>
  <c r="AU149" i="11"/>
  <c r="AU148" i="11"/>
  <c r="AU145" i="11"/>
  <c r="AU144" i="11"/>
  <c r="AU143" i="11"/>
  <c r="AU142" i="11"/>
  <c r="AU141" i="11"/>
  <c r="AU138" i="11"/>
  <c r="AU137" i="11"/>
  <c r="AU136" i="11"/>
  <c r="AU133" i="11"/>
  <c r="AU130" i="11"/>
  <c r="AU127" i="11"/>
  <c r="AU126" i="11"/>
  <c r="AU125" i="11"/>
  <c r="AU124" i="11"/>
  <c r="AU123" i="11"/>
  <c r="AU113" i="11"/>
  <c r="AU112" i="11"/>
  <c r="AU111" i="11"/>
  <c r="AU110" i="11"/>
  <c r="AU109" i="11"/>
  <c r="AU106" i="11"/>
  <c r="AU105" i="11"/>
  <c r="AU104" i="11"/>
  <c r="AU101" i="11"/>
  <c r="AU98" i="11"/>
  <c r="AU95" i="11"/>
  <c r="AU94" i="11"/>
  <c r="AU93" i="11"/>
  <c r="AU90" i="11"/>
  <c r="AU87" i="11"/>
  <c r="AU84" i="11"/>
  <c r="AU83" i="11"/>
  <c r="AU82" i="11"/>
  <c r="AU79" i="11"/>
  <c r="AU76" i="11"/>
  <c r="AU73" i="11"/>
  <c r="AU72" i="11"/>
  <c r="AU71" i="11"/>
  <c r="AU68" i="11"/>
  <c r="AU65" i="11"/>
  <c r="AU62" i="11"/>
  <c r="AU61" i="11"/>
  <c r="AU60" i="11"/>
  <c r="AU57" i="11"/>
  <c r="AU54" i="11"/>
  <c r="AU51" i="11"/>
  <c r="AU50" i="11"/>
  <c r="AU49" i="11"/>
  <c r="AU46" i="11"/>
  <c r="AU43" i="11"/>
  <c r="AU40" i="11"/>
  <c r="AU39" i="11"/>
  <c r="AU38" i="11"/>
  <c r="AU35" i="11"/>
  <c r="AU32" i="11"/>
  <c r="AU29" i="11"/>
  <c r="AU28" i="11"/>
  <c r="AU27" i="11"/>
  <c r="AU24" i="11"/>
  <c r="AU21" i="11"/>
  <c r="AU18" i="11"/>
  <c r="AU17" i="11"/>
  <c r="AU16" i="11"/>
  <c r="AU13" i="11"/>
  <c r="AU10" i="11"/>
  <c r="Y121" i="11" l="1"/>
  <c r="AU146" i="14"/>
  <c r="AU215" i="14"/>
  <c r="AU52" i="11"/>
  <c r="AU114" i="13"/>
  <c r="AU19" i="15"/>
  <c r="AU107" i="15"/>
  <c r="AU139" i="13"/>
  <c r="AU182" i="11"/>
  <c r="AU153" i="15"/>
  <c r="AU215" i="11"/>
  <c r="AU74" i="14"/>
  <c r="AU107" i="14"/>
  <c r="AU204" i="11"/>
  <c r="AU146" i="13"/>
  <c r="AU153" i="11"/>
  <c r="AU41" i="15"/>
  <c r="AU204" i="15"/>
  <c r="AU30" i="14"/>
  <c r="AU63" i="13"/>
  <c r="AU96" i="11"/>
  <c r="AU19" i="11"/>
  <c r="AU107" i="11"/>
  <c r="AU171" i="11"/>
  <c r="AU41" i="14"/>
  <c r="AU85" i="13"/>
  <c r="AU114" i="11"/>
  <c r="AU41" i="11"/>
  <c r="AU85" i="15"/>
  <c r="AU121" i="15"/>
  <c r="AU19" i="13"/>
  <c r="AU107" i="13"/>
  <c r="AU74" i="11"/>
  <c r="AU146" i="11"/>
  <c r="AU52" i="15"/>
  <c r="AU128" i="15"/>
  <c r="AU182" i="14"/>
  <c r="AU171" i="13"/>
  <c r="AU30" i="13"/>
  <c r="AU96" i="13"/>
  <c r="AU204" i="13"/>
  <c r="AU215" i="13"/>
  <c r="AU52" i="13"/>
  <c r="Y121" i="13"/>
  <c r="AU41" i="13"/>
  <c r="AU74" i="13"/>
  <c r="AU153" i="13"/>
  <c r="AU182" i="13"/>
  <c r="AU30" i="11"/>
  <c r="AU63" i="11"/>
  <c r="AU128" i="11"/>
  <c r="AU139" i="11"/>
  <c r="AU85" i="11"/>
  <c r="AU30" i="15"/>
  <c r="AU171" i="15"/>
  <c r="AU182" i="15"/>
  <c r="AU215" i="15"/>
  <c r="AU114" i="15"/>
  <c r="AU63" i="15"/>
  <c r="AU74" i="15"/>
  <c r="AU96" i="15"/>
  <c r="AU146" i="15"/>
  <c r="AU121" i="14"/>
  <c r="AU96" i="14"/>
  <c r="AU63" i="14"/>
  <c r="AU171" i="14"/>
  <c r="AU204" i="14"/>
  <c r="AU52" i="14"/>
  <c r="AU85" i="14"/>
  <c r="AU19" i="14"/>
  <c r="AU128" i="14"/>
  <c r="AU153" i="14"/>
  <c r="AU128" i="13"/>
  <c r="AU114" i="14"/>
  <c r="X222" i="15"/>
  <c r="X219" i="15"/>
  <c r="X222" i="14"/>
  <c r="X219" i="14"/>
  <c r="X222" i="13"/>
  <c r="X219" i="13"/>
  <c r="X222" i="11"/>
  <c r="X219" i="11"/>
  <c r="X215" i="13"/>
  <c r="W215" i="13"/>
  <c r="X215" i="14"/>
  <c r="W215" i="14"/>
  <c r="X215" i="15"/>
  <c r="W215" i="15"/>
  <c r="X215" i="11"/>
  <c r="W215" i="11"/>
  <c r="X204" i="13"/>
  <c r="W204" i="13"/>
  <c r="X204" i="14"/>
  <c r="W204" i="14"/>
  <c r="X204" i="15"/>
  <c r="W204" i="15"/>
  <c r="X204" i="11"/>
  <c r="W204" i="11"/>
  <c r="X182" i="13"/>
  <c r="W182" i="13"/>
  <c r="X182" i="14"/>
  <c r="W182" i="14"/>
  <c r="X182" i="15"/>
  <c r="W182" i="15"/>
  <c r="X182" i="11"/>
  <c r="W182" i="11"/>
  <c r="X171" i="13"/>
  <c r="W171" i="13"/>
  <c r="X171" i="14"/>
  <c r="W171" i="14"/>
  <c r="X171" i="15"/>
  <c r="W171" i="15"/>
  <c r="W171" i="11"/>
  <c r="W153" i="11"/>
  <c r="X153" i="11"/>
  <c r="W153" i="15"/>
  <c r="X153" i="15"/>
  <c r="W153" i="14"/>
  <c r="X153" i="14"/>
  <c r="W153" i="13"/>
  <c r="X153" i="13"/>
  <c r="X139" i="13"/>
  <c r="W139" i="13"/>
  <c r="W139" i="11"/>
  <c r="X114" i="13"/>
  <c r="W114" i="13"/>
  <c r="X114" i="14"/>
  <c r="W114" i="14"/>
  <c r="X114" i="15"/>
  <c r="W114" i="15"/>
  <c r="X114" i="11"/>
  <c r="W114" i="11"/>
  <c r="X107" i="13"/>
  <c r="W107" i="13"/>
  <c r="X107" i="14"/>
  <c r="W107" i="14"/>
  <c r="X107" i="15"/>
  <c r="W107" i="15"/>
  <c r="X107" i="11"/>
  <c r="W107" i="11"/>
  <c r="X96" i="13"/>
  <c r="W96" i="13"/>
  <c r="X96" i="14"/>
  <c r="W96" i="14"/>
  <c r="X96" i="15"/>
  <c r="W96" i="15"/>
  <c r="X96" i="11"/>
  <c r="W96" i="11"/>
  <c r="X85" i="13"/>
  <c r="W85" i="13"/>
  <c r="X85" i="14"/>
  <c r="W85" i="14"/>
  <c r="X85" i="15"/>
  <c r="W85" i="15"/>
  <c r="W85" i="11"/>
  <c r="X74" i="13"/>
  <c r="W74" i="13"/>
  <c r="X74" i="14"/>
  <c r="W74" i="14"/>
  <c r="X74" i="15"/>
  <c r="W74" i="15"/>
  <c r="W74" i="11"/>
  <c r="X63" i="13"/>
  <c r="W63" i="13"/>
  <c r="X63" i="14"/>
  <c r="W63" i="14"/>
  <c r="X63" i="15"/>
  <c r="W63" i="15"/>
  <c r="W63" i="11"/>
  <c r="X52" i="13"/>
  <c r="W52" i="13"/>
  <c r="X52" i="14"/>
  <c r="W52" i="14"/>
  <c r="X52" i="15"/>
  <c r="W52" i="15"/>
  <c r="X41" i="13"/>
  <c r="W41" i="13"/>
  <c r="X41" i="14"/>
  <c r="W41" i="14"/>
  <c r="X41" i="15"/>
  <c r="W41" i="15"/>
  <c r="X30" i="13"/>
  <c r="W30" i="13"/>
  <c r="X30" i="14"/>
  <c r="W30" i="14"/>
  <c r="X30" i="15"/>
  <c r="W30" i="15"/>
  <c r="X19" i="13"/>
  <c r="X19" i="14"/>
  <c r="X19" i="15"/>
  <c r="W19" i="13"/>
  <c r="W19" i="14"/>
  <c r="W19" i="15"/>
  <c r="X210" i="13"/>
  <c r="W210" i="13"/>
  <c r="X210" i="14"/>
  <c r="W210" i="14"/>
  <c r="X210" i="15"/>
  <c r="W210" i="15"/>
  <c r="X210" i="11"/>
  <c r="W210" i="11"/>
  <c r="X207" i="13"/>
  <c r="W207" i="13"/>
  <c r="X207" i="14"/>
  <c r="W207" i="14"/>
  <c r="X207" i="15"/>
  <c r="W207" i="15"/>
  <c r="X207" i="11"/>
  <c r="W207" i="11"/>
  <c r="X199" i="13"/>
  <c r="W199" i="13"/>
  <c r="X199" i="14"/>
  <c r="W199" i="14"/>
  <c r="X199" i="15"/>
  <c r="W199" i="15"/>
  <c r="X199" i="11"/>
  <c r="W199" i="11"/>
  <c r="X196" i="13"/>
  <c r="W196" i="13"/>
  <c r="X196" i="14"/>
  <c r="W196" i="14"/>
  <c r="X196" i="15"/>
  <c r="W196" i="15"/>
  <c r="X196" i="11"/>
  <c r="W196" i="11"/>
  <c r="X177" i="15"/>
  <c r="W177" i="15"/>
  <c r="X174" i="15"/>
  <c r="W174" i="15"/>
  <c r="X166" i="13"/>
  <c r="W166" i="13"/>
  <c r="X166" i="14"/>
  <c r="W166" i="14"/>
  <c r="X166" i="15"/>
  <c r="W166" i="15"/>
  <c r="X166" i="11"/>
  <c r="W166" i="11"/>
  <c r="X163" i="13"/>
  <c r="W163" i="13"/>
  <c r="X163" i="14"/>
  <c r="W163" i="14"/>
  <c r="X163" i="15"/>
  <c r="W163" i="15"/>
  <c r="X163" i="11"/>
  <c r="W163" i="11"/>
  <c r="X134" i="13"/>
  <c r="X134" i="11"/>
  <c r="X131" i="13"/>
  <c r="X131" i="11"/>
  <c r="X102" i="13"/>
  <c r="W102" i="13"/>
  <c r="X102" i="14"/>
  <c r="Y221" i="14" s="1"/>
  <c r="W102" i="14"/>
  <c r="X102" i="15"/>
  <c r="Y221" i="15" s="1"/>
  <c r="W102" i="15"/>
  <c r="X102" i="11"/>
  <c r="W102" i="11"/>
  <c r="X99" i="13"/>
  <c r="W99" i="13"/>
  <c r="X99" i="14"/>
  <c r="Y218" i="14" s="1"/>
  <c r="W99" i="14"/>
  <c r="X99" i="15"/>
  <c r="Y218" i="15" s="1"/>
  <c r="W99" i="15"/>
  <c r="X99" i="11"/>
  <c r="W99" i="11"/>
  <c r="X91" i="13"/>
  <c r="W91" i="13"/>
  <c r="X91" i="14"/>
  <c r="W91" i="14"/>
  <c r="X91" i="15"/>
  <c r="W91" i="15"/>
  <c r="X91" i="11"/>
  <c r="W91" i="11"/>
  <c r="X88" i="13"/>
  <c r="W88" i="13"/>
  <c r="X88" i="14"/>
  <c r="W88" i="14"/>
  <c r="X88" i="15"/>
  <c r="W88" i="15"/>
  <c r="X88" i="11"/>
  <c r="W88" i="11"/>
  <c r="X80" i="13"/>
  <c r="W80" i="13"/>
  <c r="X80" i="14"/>
  <c r="W80" i="14"/>
  <c r="X80" i="15"/>
  <c r="W80" i="15"/>
  <c r="X80" i="11"/>
  <c r="W80" i="11"/>
  <c r="X77" i="13"/>
  <c r="W77" i="13"/>
  <c r="X77" i="14"/>
  <c r="W77" i="14"/>
  <c r="X77" i="15"/>
  <c r="W77" i="15"/>
  <c r="X77" i="11"/>
  <c r="W77" i="11"/>
  <c r="X69" i="13"/>
  <c r="W69" i="13"/>
  <c r="X69" i="14"/>
  <c r="W69" i="14"/>
  <c r="X69" i="15"/>
  <c r="W69" i="15"/>
  <c r="X69" i="11"/>
  <c r="W69" i="11"/>
  <c r="X66" i="13"/>
  <c r="W66" i="13"/>
  <c r="X66" i="14"/>
  <c r="W66" i="14"/>
  <c r="X66" i="15"/>
  <c r="W66" i="15"/>
  <c r="X66" i="11"/>
  <c r="W66" i="11"/>
  <c r="X58" i="13"/>
  <c r="W58" i="13"/>
  <c r="X58" i="14"/>
  <c r="W58" i="14"/>
  <c r="X58" i="15"/>
  <c r="W58" i="15"/>
  <c r="X58" i="11"/>
  <c r="W58" i="11"/>
  <c r="X55" i="13"/>
  <c r="W55" i="13"/>
  <c r="X55" i="14"/>
  <c r="W55" i="14"/>
  <c r="X55" i="15"/>
  <c r="W55" i="15"/>
  <c r="X55" i="11"/>
  <c r="W55" i="11"/>
  <c r="X47" i="13"/>
  <c r="W47" i="13"/>
  <c r="X47" i="14"/>
  <c r="W47" i="14"/>
  <c r="X47" i="15"/>
  <c r="W47" i="15"/>
  <c r="X47" i="11"/>
  <c r="W47" i="11"/>
  <c r="X44" i="13"/>
  <c r="W44" i="13"/>
  <c r="X44" i="14"/>
  <c r="W44" i="14"/>
  <c r="X44" i="15"/>
  <c r="W44" i="15"/>
  <c r="X44" i="11"/>
  <c r="W44" i="11"/>
  <c r="X36" i="13"/>
  <c r="W36" i="13"/>
  <c r="X36" i="14"/>
  <c r="W36" i="14"/>
  <c r="X36" i="15"/>
  <c r="W36" i="15"/>
  <c r="X36" i="11"/>
  <c r="W36" i="11"/>
  <c r="X33" i="13"/>
  <c r="W33" i="13"/>
  <c r="X33" i="14"/>
  <c r="W33" i="14"/>
  <c r="X33" i="15"/>
  <c r="W33" i="15"/>
  <c r="X33" i="11"/>
  <c r="W33" i="11"/>
  <c r="X25" i="13"/>
  <c r="W25" i="13"/>
  <c r="X25" i="14"/>
  <c r="W25" i="14"/>
  <c r="X25" i="15"/>
  <c r="W25" i="15"/>
  <c r="X25" i="11"/>
  <c r="W25" i="11"/>
  <c r="X22" i="13"/>
  <c r="W22" i="13"/>
  <c r="X22" i="14"/>
  <c r="W22" i="14"/>
  <c r="X22" i="15"/>
  <c r="W22" i="15"/>
  <c r="X22" i="11"/>
  <c r="W22" i="11"/>
  <c r="X14" i="13"/>
  <c r="W14" i="13"/>
  <c r="X14" i="14"/>
  <c r="W14" i="14"/>
  <c r="X14" i="15"/>
  <c r="W14" i="15"/>
  <c r="X14" i="11"/>
  <c r="W14" i="11"/>
  <c r="X11" i="13"/>
  <c r="X11" i="14"/>
  <c r="X11" i="15"/>
  <c r="X11" i="11"/>
  <c r="W11" i="13"/>
  <c r="W11" i="14"/>
  <c r="W11" i="15"/>
  <c r="W11" i="11"/>
  <c r="X218" i="11" l="1"/>
  <c r="Y218" i="11"/>
  <c r="X221" i="11"/>
  <c r="Y221" i="11"/>
  <c r="Y218" i="13"/>
  <c r="Y221" i="13"/>
  <c r="X218" i="13"/>
  <c r="X221" i="13"/>
  <c r="Y226" i="14" l="1"/>
  <c r="Y225" i="14"/>
  <c r="Y224" i="14"/>
  <c r="Y223" i="14"/>
  <c r="Y220" i="14"/>
  <c r="Y217" i="14"/>
  <c r="Y226" i="15"/>
  <c r="Y225" i="15"/>
  <c r="Y224" i="15"/>
  <c r="Y223" i="15"/>
  <c r="Y220" i="15"/>
  <c r="Y217" i="15"/>
  <c r="Y226" i="13"/>
  <c r="Y225" i="13"/>
  <c r="X225" i="13"/>
  <c r="W225" i="13"/>
  <c r="V225" i="13"/>
  <c r="U225" i="13"/>
  <c r="T225" i="13"/>
  <c r="BB225" i="13" s="1"/>
  <c r="S225" i="13"/>
  <c r="BA225" i="13" s="1"/>
  <c r="R225" i="13"/>
  <c r="AZ225" i="13" s="1"/>
  <c r="Q225" i="13"/>
  <c r="AY225" i="13" s="1"/>
  <c r="P225" i="13"/>
  <c r="AX225" i="13" s="1"/>
  <c r="O225" i="13"/>
  <c r="AW225" i="13" s="1"/>
  <c r="N225" i="13"/>
  <c r="AV225" i="13" s="1"/>
  <c r="M225" i="13"/>
  <c r="L225" i="13"/>
  <c r="K225" i="13"/>
  <c r="J225" i="13"/>
  <c r="I225" i="13"/>
  <c r="H225" i="13"/>
  <c r="G225" i="13"/>
  <c r="F225" i="13"/>
  <c r="E225" i="13"/>
  <c r="D225" i="13"/>
  <c r="Y224" i="13"/>
  <c r="X224" i="13"/>
  <c r="W224" i="13"/>
  <c r="V224" i="13"/>
  <c r="U224" i="13"/>
  <c r="T224" i="13"/>
  <c r="BB224" i="13" s="1"/>
  <c r="S224" i="13"/>
  <c r="BA224" i="13" s="1"/>
  <c r="R224" i="13"/>
  <c r="AZ224" i="13" s="1"/>
  <c r="Q224" i="13"/>
  <c r="AY224" i="13" s="1"/>
  <c r="P224" i="13"/>
  <c r="AX224" i="13" s="1"/>
  <c r="O224" i="13"/>
  <c r="AW224" i="13" s="1"/>
  <c r="N224" i="13"/>
  <c r="AV224" i="13" s="1"/>
  <c r="M224" i="13"/>
  <c r="L224" i="13"/>
  <c r="K224" i="13"/>
  <c r="J224" i="13"/>
  <c r="I224" i="13"/>
  <c r="H224" i="13"/>
  <c r="G224" i="13"/>
  <c r="F224" i="13"/>
  <c r="E224" i="13"/>
  <c r="D224" i="13"/>
  <c r="Y223" i="13"/>
  <c r="X223" i="13"/>
  <c r="W223" i="13"/>
  <c r="V223" i="13"/>
  <c r="U223" i="13"/>
  <c r="T223" i="13"/>
  <c r="BB223" i="13" s="1"/>
  <c r="S223" i="13"/>
  <c r="BA223" i="13" s="1"/>
  <c r="R223" i="13"/>
  <c r="AZ223" i="13" s="1"/>
  <c r="Q223" i="13"/>
  <c r="AY223" i="13" s="1"/>
  <c r="P223" i="13"/>
  <c r="AX223" i="13" s="1"/>
  <c r="O223" i="13"/>
  <c r="AW223" i="13" s="1"/>
  <c r="N223" i="13"/>
  <c r="AV223" i="13" s="1"/>
  <c r="M223" i="13"/>
  <c r="L223" i="13"/>
  <c r="K223" i="13"/>
  <c r="J223" i="13"/>
  <c r="I223" i="13"/>
  <c r="H223" i="13"/>
  <c r="G223" i="13"/>
  <c r="F223" i="13"/>
  <c r="E223" i="13"/>
  <c r="D223" i="13"/>
  <c r="Y220" i="13"/>
  <c r="X220" i="13"/>
  <c r="W220" i="13"/>
  <c r="V220" i="13"/>
  <c r="U220" i="13"/>
  <c r="T220" i="13"/>
  <c r="BB220" i="13" s="1"/>
  <c r="S220" i="13"/>
  <c r="BA220" i="13" s="1"/>
  <c r="R220" i="13"/>
  <c r="AZ220" i="13" s="1"/>
  <c r="Q220" i="13"/>
  <c r="AY220" i="13" s="1"/>
  <c r="P220" i="13"/>
  <c r="AX220" i="13" s="1"/>
  <c r="O220" i="13"/>
  <c r="AW220" i="13" s="1"/>
  <c r="N220" i="13"/>
  <c r="AV220" i="13" s="1"/>
  <c r="M220" i="13"/>
  <c r="L220" i="13"/>
  <c r="K220" i="13"/>
  <c r="J220" i="13"/>
  <c r="I220" i="13"/>
  <c r="H220" i="13"/>
  <c r="G220" i="13"/>
  <c r="F220" i="13"/>
  <c r="E220" i="13"/>
  <c r="D220" i="13"/>
  <c r="Y217" i="13"/>
  <c r="X217" i="13"/>
  <c r="W217" i="13"/>
  <c r="V217" i="13"/>
  <c r="U217" i="13"/>
  <c r="T217" i="13"/>
  <c r="BB217" i="13" s="1"/>
  <c r="S217" i="13"/>
  <c r="BA217" i="13" s="1"/>
  <c r="R217" i="13"/>
  <c r="AZ217" i="13" s="1"/>
  <c r="Q217" i="13"/>
  <c r="AY217" i="13" s="1"/>
  <c r="P217" i="13"/>
  <c r="AX217" i="13" s="1"/>
  <c r="O217" i="13"/>
  <c r="AW217" i="13" s="1"/>
  <c r="N217" i="13"/>
  <c r="AV217" i="13" s="1"/>
  <c r="M217" i="13"/>
  <c r="L217" i="13"/>
  <c r="K217" i="13"/>
  <c r="J217" i="13"/>
  <c r="I217" i="13"/>
  <c r="H217" i="13"/>
  <c r="G217" i="13"/>
  <c r="F217" i="13"/>
  <c r="E217" i="13"/>
  <c r="D217" i="13"/>
  <c r="Y226" i="11"/>
  <c r="Y225" i="11"/>
  <c r="X225" i="11"/>
  <c r="W225" i="11"/>
  <c r="V225" i="11"/>
  <c r="U225" i="11"/>
  <c r="T225" i="11"/>
  <c r="BB225" i="11" s="1"/>
  <c r="S225" i="11"/>
  <c r="BA225" i="11" s="1"/>
  <c r="R225" i="11"/>
  <c r="AZ225" i="11" s="1"/>
  <c r="Q225" i="11"/>
  <c r="AY225" i="11" s="1"/>
  <c r="P225" i="11"/>
  <c r="AX225" i="11" s="1"/>
  <c r="O225" i="11"/>
  <c r="AW225" i="11" s="1"/>
  <c r="N225" i="11"/>
  <c r="AV225" i="11" s="1"/>
  <c r="M225" i="11"/>
  <c r="L225" i="11"/>
  <c r="K225" i="11"/>
  <c r="J225" i="11"/>
  <c r="I225" i="11"/>
  <c r="H225" i="11"/>
  <c r="G225" i="11"/>
  <c r="F225" i="11"/>
  <c r="E225" i="11"/>
  <c r="D225" i="11"/>
  <c r="Y224" i="11"/>
  <c r="X224" i="11"/>
  <c r="W224" i="11"/>
  <c r="V224" i="11"/>
  <c r="U224" i="11"/>
  <c r="T224" i="11"/>
  <c r="BB224" i="11" s="1"/>
  <c r="S224" i="11"/>
  <c r="BA224" i="11" s="1"/>
  <c r="R224" i="11"/>
  <c r="AZ224" i="11" s="1"/>
  <c r="Q224" i="11"/>
  <c r="AY224" i="11" s="1"/>
  <c r="P224" i="11"/>
  <c r="AX224" i="11" s="1"/>
  <c r="O224" i="11"/>
  <c r="AW224" i="11" s="1"/>
  <c r="N224" i="11"/>
  <c r="AV224" i="11" s="1"/>
  <c r="M224" i="11"/>
  <c r="L224" i="11"/>
  <c r="K224" i="11"/>
  <c r="J224" i="11"/>
  <c r="I224" i="11"/>
  <c r="H224" i="11"/>
  <c r="G224" i="11"/>
  <c r="F224" i="11"/>
  <c r="E224" i="11"/>
  <c r="D224" i="11"/>
  <c r="Y223" i="11"/>
  <c r="X223" i="11"/>
  <c r="W223" i="11"/>
  <c r="V223" i="11"/>
  <c r="U223" i="11"/>
  <c r="T223" i="11"/>
  <c r="BB223" i="11" s="1"/>
  <c r="S223" i="11"/>
  <c r="BA223" i="11" s="1"/>
  <c r="R223" i="11"/>
  <c r="AZ223" i="11" s="1"/>
  <c r="Q223" i="11"/>
  <c r="AY223" i="11" s="1"/>
  <c r="P223" i="11"/>
  <c r="AX223" i="11" s="1"/>
  <c r="O223" i="11"/>
  <c r="AW223" i="11" s="1"/>
  <c r="N223" i="11"/>
  <c r="AV223" i="11" s="1"/>
  <c r="M223" i="11"/>
  <c r="L223" i="11"/>
  <c r="K223" i="11"/>
  <c r="J223" i="11"/>
  <c r="I223" i="11"/>
  <c r="H223" i="11"/>
  <c r="G223" i="11"/>
  <c r="F223" i="11"/>
  <c r="E223" i="11"/>
  <c r="D223" i="11"/>
  <c r="Y220" i="11"/>
  <c r="X220" i="11"/>
  <c r="W220" i="11"/>
  <c r="V220" i="11"/>
  <c r="U220" i="11"/>
  <c r="T220" i="11"/>
  <c r="BB220" i="11" s="1"/>
  <c r="S220" i="11"/>
  <c r="BA220" i="11" s="1"/>
  <c r="R220" i="11"/>
  <c r="AZ220" i="11" s="1"/>
  <c r="Q220" i="11"/>
  <c r="AY220" i="11" s="1"/>
  <c r="P220" i="11"/>
  <c r="AX220" i="11" s="1"/>
  <c r="O220" i="11"/>
  <c r="AW220" i="11" s="1"/>
  <c r="N220" i="11"/>
  <c r="AV220" i="11" s="1"/>
  <c r="M220" i="11"/>
  <c r="L220" i="11"/>
  <c r="K220" i="11"/>
  <c r="J220" i="11"/>
  <c r="I220" i="11"/>
  <c r="H220" i="11"/>
  <c r="G220" i="11"/>
  <c r="F220" i="11"/>
  <c r="E220" i="11"/>
  <c r="D220" i="11"/>
  <c r="Y217" i="11"/>
  <c r="X217" i="11"/>
  <c r="W217" i="11"/>
  <c r="V217" i="11"/>
  <c r="U217" i="11"/>
  <c r="T217" i="11"/>
  <c r="BB217" i="11" s="1"/>
  <c r="S217" i="11"/>
  <c r="BA217" i="11" s="1"/>
  <c r="R217" i="11"/>
  <c r="AZ217" i="11" s="1"/>
  <c r="Q217" i="11"/>
  <c r="AY217" i="11" s="1"/>
  <c r="P217" i="11"/>
  <c r="AX217" i="11" s="1"/>
  <c r="O217" i="11"/>
  <c r="AW217" i="11" s="1"/>
  <c r="N217" i="11"/>
  <c r="AV217" i="11" s="1"/>
  <c r="M217" i="11"/>
  <c r="L217" i="11"/>
  <c r="K217" i="11"/>
  <c r="J217" i="11"/>
  <c r="I217" i="11"/>
  <c r="H217" i="11"/>
  <c r="G217" i="11"/>
  <c r="F217" i="11"/>
  <c r="E217" i="11"/>
  <c r="D217" i="11"/>
  <c r="AU220" i="11" l="1"/>
  <c r="AU225" i="11"/>
  <c r="AU217" i="11"/>
  <c r="AU223" i="13"/>
  <c r="AU224" i="13"/>
  <c r="AU224" i="11"/>
  <c r="AU220" i="13"/>
  <c r="AU223" i="11"/>
  <c r="AU217" i="13"/>
  <c r="AU225" i="13"/>
  <c r="X120" i="13"/>
  <c r="X119" i="13"/>
  <c r="X118" i="13"/>
  <c r="X117" i="13"/>
  <c r="X116" i="13"/>
  <c r="X128" i="13"/>
  <c r="X120" i="11"/>
  <c r="X119" i="11"/>
  <c r="X118" i="11"/>
  <c r="X117" i="11"/>
  <c r="X116" i="11"/>
  <c r="X128" i="11"/>
  <c r="X146" i="14"/>
  <c r="X138" i="14"/>
  <c r="X159" i="14" s="1"/>
  <c r="X137" i="14"/>
  <c r="X158" i="14" s="1"/>
  <c r="X136" i="14"/>
  <c r="X133" i="14"/>
  <c r="X156" i="14" s="1"/>
  <c r="X130" i="14"/>
  <c r="X155" i="14" s="1"/>
  <c r="X128" i="14"/>
  <c r="X121" i="14"/>
  <c r="X138" i="15"/>
  <c r="X159" i="15" s="1"/>
  <c r="X137" i="15"/>
  <c r="X136" i="15"/>
  <c r="X133" i="15"/>
  <c r="X156" i="15" s="1"/>
  <c r="X130" i="15"/>
  <c r="X155" i="15" s="1"/>
  <c r="X146" i="15"/>
  <c r="X128" i="15"/>
  <c r="X121" i="15"/>
  <c r="V153" i="11"/>
  <c r="X146" i="11"/>
  <c r="W146" i="11"/>
  <c r="V146" i="11"/>
  <c r="X226" i="11"/>
  <c r="W226" i="11"/>
  <c r="V139" i="11"/>
  <c r="V226" i="11" s="1"/>
  <c r="X146" i="13"/>
  <c r="X226" i="13"/>
  <c r="AT223" i="11"/>
  <c r="AT220" i="11"/>
  <c r="AT214" i="11"/>
  <c r="AT213" i="11"/>
  <c r="AT212" i="11"/>
  <c r="AT209" i="11"/>
  <c r="AT206" i="11"/>
  <c r="AT203" i="11"/>
  <c r="AT202" i="11"/>
  <c r="AT201" i="11"/>
  <c r="AT198" i="11"/>
  <c r="AT195" i="11"/>
  <c r="AT181" i="11"/>
  <c r="AT180" i="11"/>
  <c r="AT179" i="11"/>
  <c r="AT176" i="11"/>
  <c r="AT173" i="11"/>
  <c r="AT170" i="11"/>
  <c r="AT169" i="11"/>
  <c r="AT168" i="11"/>
  <c r="AT165" i="11"/>
  <c r="AT162" i="11"/>
  <c r="AT152" i="11"/>
  <c r="AT151" i="11"/>
  <c r="AT150" i="11"/>
  <c r="AT149" i="11"/>
  <c r="AT148" i="11"/>
  <c r="AT145" i="11"/>
  <c r="AT144" i="11"/>
  <c r="AT143" i="11"/>
  <c r="AT142" i="11"/>
  <c r="AT141" i="11"/>
  <c r="AT138" i="11"/>
  <c r="AT137" i="11"/>
  <c r="AT136" i="11"/>
  <c r="AT133" i="11"/>
  <c r="AT130" i="11"/>
  <c r="AT127" i="11"/>
  <c r="AT126" i="11"/>
  <c r="AT125" i="11"/>
  <c r="AT124" i="11"/>
  <c r="AT123" i="11"/>
  <c r="AT113" i="11"/>
  <c r="AT112" i="11"/>
  <c r="AT111" i="11"/>
  <c r="AT110" i="11"/>
  <c r="AT109" i="11"/>
  <c r="AT106" i="11"/>
  <c r="AT105" i="11"/>
  <c r="AT104" i="11"/>
  <c r="AT101" i="11"/>
  <c r="AT98" i="11"/>
  <c r="AT95" i="11"/>
  <c r="AT94" i="11"/>
  <c r="AT93" i="11"/>
  <c r="AT90" i="11"/>
  <c r="AT87" i="11"/>
  <c r="AT84" i="11"/>
  <c r="AT83" i="11"/>
  <c r="AT82" i="11"/>
  <c r="AT79" i="11"/>
  <c r="AT76" i="11"/>
  <c r="AT73" i="11"/>
  <c r="AT72" i="11"/>
  <c r="AT71" i="11"/>
  <c r="AT68" i="11"/>
  <c r="AT65" i="11"/>
  <c r="AT62" i="11"/>
  <c r="AT61" i="11"/>
  <c r="AT60" i="11"/>
  <c r="AT57" i="11"/>
  <c r="AT54" i="11"/>
  <c r="AT51" i="11"/>
  <c r="AT50" i="11"/>
  <c r="AT49" i="11"/>
  <c r="AT46" i="11"/>
  <c r="AT43" i="11"/>
  <c r="AT40" i="11"/>
  <c r="AT39" i="11"/>
  <c r="AT38" i="11"/>
  <c r="AT35" i="11"/>
  <c r="AT32" i="11"/>
  <c r="AT29" i="11"/>
  <c r="AT28" i="11"/>
  <c r="AT27" i="11"/>
  <c r="AT24" i="11"/>
  <c r="AT21" i="11"/>
  <c r="AT18" i="11"/>
  <c r="AT17" i="11"/>
  <c r="AT16" i="11"/>
  <c r="AT13" i="11"/>
  <c r="AT10" i="11"/>
  <c r="AT225" i="13"/>
  <c r="AT224" i="13"/>
  <c r="AT223" i="13"/>
  <c r="AT214" i="13"/>
  <c r="AT213" i="13"/>
  <c r="AT212" i="13"/>
  <c r="AT209" i="13"/>
  <c r="AT206" i="13"/>
  <c r="AT203" i="13"/>
  <c r="AT202" i="13"/>
  <c r="AT201" i="13"/>
  <c r="AT198" i="13"/>
  <c r="AT195" i="13"/>
  <c r="AT181" i="13"/>
  <c r="AT180" i="13"/>
  <c r="AT179" i="13"/>
  <c r="AT176" i="13"/>
  <c r="AT173" i="13"/>
  <c r="AT170" i="13"/>
  <c r="AT169" i="13"/>
  <c r="AT168" i="13"/>
  <c r="AT165" i="13"/>
  <c r="AT162" i="13"/>
  <c r="AT152" i="13"/>
  <c r="AT151" i="13"/>
  <c r="AT150" i="13"/>
  <c r="AT149" i="13"/>
  <c r="AT148" i="13"/>
  <c r="AT145" i="13"/>
  <c r="AT144" i="13"/>
  <c r="AT143" i="13"/>
  <c r="AT142" i="13"/>
  <c r="AT141" i="13"/>
  <c r="AT138" i="13"/>
  <c r="AT137" i="13"/>
  <c r="AT136" i="13"/>
  <c r="AT133" i="13"/>
  <c r="AT130" i="13"/>
  <c r="AT127" i="13"/>
  <c r="AT126" i="13"/>
  <c r="AT125" i="13"/>
  <c r="AT124" i="13"/>
  <c r="AT123" i="13"/>
  <c r="AT113" i="13"/>
  <c r="AT112" i="13"/>
  <c r="AT111" i="13"/>
  <c r="AT110" i="13"/>
  <c r="AT109" i="13"/>
  <c r="AT106" i="13"/>
  <c r="AT105" i="13"/>
  <c r="AT104" i="13"/>
  <c r="AT101" i="13"/>
  <c r="AT98" i="13"/>
  <c r="AT95" i="13"/>
  <c r="AT94" i="13"/>
  <c r="AT93" i="13"/>
  <c r="AT90" i="13"/>
  <c r="AT87" i="13"/>
  <c r="AT84" i="13"/>
  <c r="AT83" i="13"/>
  <c r="AT82" i="13"/>
  <c r="AT79" i="13"/>
  <c r="AT76" i="13"/>
  <c r="AT73" i="13"/>
  <c r="AT72" i="13"/>
  <c r="AT71" i="13"/>
  <c r="AT68" i="13"/>
  <c r="AT65" i="13"/>
  <c r="AT62" i="13"/>
  <c r="AT61" i="13"/>
  <c r="AT60" i="13"/>
  <c r="AT57" i="13"/>
  <c r="AT54" i="13"/>
  <c r="AT51" i="13"/>
  <c r="AT50" i="13"/>
  <c r="AT49" i="13"/>
  <c r="AT46" i="13"/>
  <c r="AT43" i="13"/>
  <c r="AT40" i="13"/>
  <c r="AT39" i="13"/>
  <c r="AT38" i="13"/>
  <c r="AT35" i="13"/>
  <c r="AT32" i="13"/>
  <c r="AT29" i="13"/>
  <c r="AT28" i="13"/>
  <c r="AT27" i="13"/>
  <c r="AT24" i="13"/>
  <c r="AT21" i="13"/>
  <c r="AT18" i="13"/>
  <c r="AT17" i="13"/>
  <c r="AT16" i="13"/>
  <c r="AT13" i="13"/>
  <c r="AT10" i="13"/>
  <c r="AT214" i="14"/>
  <c r="AT213" i="14"/>
  <c r="AT212" i="14"/>
  <c r="AT209" i="14"/>
  <c r="AT206" i="14"/>
  <c r="AT203" i="14"/>
  <c r="AT202" i="14"/>
  <c r="AT201" i="14"/>
  <c r="AT198" i="14"/>
  <c r="AT195" i="14"/>
  <c r="AT181" i="14"/>
  <c r="AT180" i="14"/>
  <c r="AT179" i="14"/>
  <c r="AT176" i="14"/>
  <c r="AT173" i="14"/>
  <c r="AT170" i="14"/>
  <c r="AT169" i="14"/>
  <c r="AT168" i="14"/>
  <c r="AT165" i="14"/>
  <c r="AT162" i="14"/>
  <c r="AT152" i="14"/>
  <c r="AT151" i="14"/>
  <c r="AT150" i="14"/>
  <c r="AT149" i="14"/>
  <c r="AT148" i="14"/>
  <c r="AT145" i="14"/>
  <c r="AT144" i="14"/>
  <c r="AT143" i="14"/>
  <c r="AT142" i="14"/>
  <c r="AT141" i="14"/>
  <c r="AT127" i="14"/>
  <c r="AT126" i="14"/>
  <c r="AT125" i="14"/>
  <c r="AT124" i="14"/>
  <c r="AT123" i="14"/>
  <c r="AT120" i="14"/>
  <c r="AT119" i="14"/>
  <c r="AT118" i="14"/>
  <c r="AT117" i="14"/>
  <c r="AT116" i="14"/>
  <c r="AT113" i="14"/>
  <c r="AT112" i="14"/>
  <c r="AT111" i="14"/>
  <c r="AT110" i="14"/>
  <c r="AT109" i="14"/>
  <c r="AT106" i="14"/>
  <c r="AT105" i="14"/>
  <c r="AT104" i="14"/>
  <c r="AT101" i="14"/>
  <c r="AT98" i="14"/>
  <c r="AT95" i="14"/>
  <c r="AT94" i="14"/>
  <c r="AT93" i="14"/>
  <c r="AT90" i="14"/>
  <c r="AT87" i="14"/>
  <c r="AT84" i="14"/>
  <c r="AT83" i="14"/>
  <c r="AT82" i="14"/>
  <c r="AT79" i="14"/>
  <c r="AT76" i="14"/>
  <c r="AT73" i="14"/>
  <c r="AT72" i="14"/>
  <c r="AT71" i="14"/>
  <c r="AT68" i="14"/>
  <c r="AT65" i="14"/>
  <c r="AT62" i="14"/>
  <c r="AT61" i="14"/>
  <c r="AT60" i="14"/>
  <c r="AT57" i="14"/>
  <c r="AT54" i="14"/>
  <c r="AT51" i="14"/>
  <c r="AT50" i="14"/>
  <c r="AT49" i="14"/>
  <c r="AT46" i="14"/>
  <c r="AT43" i="14"/>
  <c r="AT40" i="14"/>
  <c r="AT39" i="14"/>
  <c r="AT38" i="14"/>
  <c r="AT35" i="14"/>
  <c r="AT32" i="14"/>
  <c r="AT29" i="14"/>
  <c r="AT28" i="14"/>
  <c r="AT27" i="14"/>
  <c r="AT24" i="14"/>
  <c r="AT21" i="14"/>
  <c r="AT18" i="14"/>
  <c r="AT17" i="14"/>
  <c r="AT16" i="14"/>
  <c r="AT13" i="14"/>
  <c r="AT10" i="14"/>
  <c r="AT214" i="15"/>
  <c r="AT213" i="15"/>
  <c r="AT212" i="15"/>
  <c r="AT209" i="15"/>
  <c r="AT206" i="15"/>
  <c r="AT203" i="15"/>
  <c r="AT202" i="15"/>
  <c r="AT201" i="15"/>
  <c r="AT198" i="15"/>
  <c r="AT195" i="15"/>
  <c r="AT181" i="15"/>
  <c r="AT180" i="15"/>
  <c r="AT179" i="15"/>
  <c r="AT176" i="15"/>
  <c r="AT173" i="15"/>
  <c r="AT170" i="15"/>
  <c r="AT169" i="15"/>
  <c r="AT168" i="15"/>
  <c r="AT165" i="15"/>
  <c r="AT162" i="15"/>
  <c r="AT152" i="15"/>
  <c r="AT151" i="15"/>
  <c r="AT150" i="15"/>
  <c r="AT149" i="15"/>
  <c r="AT148" i="15"/>
  <c r="AT145" i="15"/>
  <c r="AT144" i="15"/>
  <c r="AT143" i="15"/>
  <c r="AT142" i="15"/>
  <c r="AT141" i="15"/>
  <c r="AT127" i="15"/>
  <c r="AT126" i="15"/>
  <c r="AT125" i="15"/>
  <c r="AT124" i="15"/>
  <c r="AT123" i="15"/>
  <c r="AT120" i="15"/>
  <c r="AT119" i="15"/>
  <c r="AT118" i="15"/>
  <c r="AT117" i="15"/>
  <c r="AT116" i="15"/>
  <c r="AT113" i="15"/>
  <c r="AT112" i="15"/>
  <c r="AT111" i="15"/>
  <c r="AT110" i="15"/>
  <c r="AT109" i="15"/>
  <c r="AT106" i="15"/>
  <c r="AT105" i="15"/>
  <c r="AT104" i="15"/>
  <c r="AT101" i="15"/>
  <c r="AT98" i="15"/>
  <c r="AT95" i="15"/>
  <c r="AT94" i="15"/>
  <c r="AT93" i="15"/>
  <c r="AT90" i="15"/>
  <c r="AT87" i="15"/>
  <c r="AT84" i="15"/>
  <c r="AT83" i="15"/>
  <c r="AT82" i="15"/>
  <c r="AT79" i="15"/>
  <c r="AT76" i="15"/>
  <c r="AT73" i="15"/>
  <c r="AT72" i="15"/>
  <c r="AT71" i="15"/>
  <c r="AT68" i="15"/>
  <c r="AT65" i="15"/>
  <c r="AT62" i="15"/>
  <c r="AT61" i="15"/>
  <c r="AT60" i="15"/>
  <c r="AT57" i="15"/>
  <c r="AT54" i="15"/>
  <c r="AT51" i="15"/>
  <c r="AT50" i="15"/>
  <c r="AT49" i="15"/>
  <c r="AT46" i="15"/>
  <c r="AT43" i="15"/>
  <c r="AT40" i="15"/>
  <c r="AT39" i="15"/>
  <c r="AT38" i="15"/>
  <c r="AT35" i="15"/>
  <c r="AT32" i="15"/>
  <c r="AT29" i="15"/>
  <c r="AT28" i="15"/>
  <c r="AT27" i="15"/>
  <c r="AT24" i="15"/>
  <c r="AT21" i="15"/>
  <c r="AT18" i="15"/>
  <c r="AT17" i="15"/>
  <c r="AT16" i="15"/>
  <c r="AT13" i="15"/>
  <c r="AT10" i="15"/>
  <c r="AT225" i="11"/>
  <c r="AT224" i="11"/>
  <c r="AT217" i="11"/>
  <c r="AT220" i="13"/>
  <c r="AT217" i="13"/>
  <c r="X223" i="15" l="1"/>
  <c r="X157" i="15"/>
  <c r="X224" i="15"/>
  <c r="X158" i="15"/>
  <c r="X223" i="14"/>
  <c r="X157" i="14"/>
  <c r="X160" i="14" s="1"/>
  <c r="X121" i="11"/>
  <c r="X121" i="13"/>
  <c r="X134" i="14"/>
  <c r="X221" i="14" s="1"/>
  <c r="X220" i="14"/>
  <c r="X224" i="14"/>
  <c r="X225" i="14"/>
  <c r="X139" i="14"/>
  <c r="X226" i="14" s="1"/>
  <c r="X131" i="14"/>
  <c r="X218" i="14" s="1"/>
  <c r="X217" i="14"/>
  <c r="X225" i="15"/>
  <c r="X139" i="15"/>
  <c r="X226" i="15" s="1"/>
  <c r="X131" i="15"/>
  <c r="X218" i="15" s="1"/>
  <c r="X217" i="15"/>
  <c r="X134" i="15"/>
  <c r="X221" i="15" s="1"/>
  <c r="X220" i="15"/>
  <c r="AT215" i="11"/>
  <c r="AT215" i="13"/>
  <c r="AT215" i="14"/>
  <c r="AT215" i="15"/>
  <c r="AT204" i="15"/>
  <c r="AT146" i="11"/>
  <c r="AT171" i="11"/>
  <c r="AT146" i="13"/>
  <c r="AT204" i="13"/>
  <c r="AT204" i="11"/>
  <c r="AT204" i="14"/>
  <c r="AT182" i="15"/>
  <c r="AT182" i="13"/>
  <c r="AT182" i="14"/>
  <c r="AT182" i="11"/>
  <c r="AT171" i="13"/>
  <c r="AT146" i="15"/>
  <c r="AT171" i="14"/>
  <c r="AT121" i="14"/>
  <c r="AT171" i="15"/>
  <c r="AT107" i="11"/>
  <c r="AT128" i="11"/>
  <c r="AT139" i="11"/>
  <c r="AT41" i="15"/>
  <c r="AT107" i="15"/>
  <c r="AT107" i="14"/>
  <c r="AT107" i="13"/>
  <c r="AT96" i="11"/>
  <c r="AT96" i="15"/>
  <c r="AT96" i="13"/>
  <c r="AT96" i="14"/>
  <c r="AT63" i="11"/>
  <c r="AT85" i="13"/>
  <c r="AT74" i="15"/>
  <c r="AT85" i="14"/>
  <c r="AT74" i="11"/>
  <c r="AT85" i="15"/>
  <c r="AT85" i="11"/>
  <c r="AT52" i="14"/>
  <c r="AT74" i="14"/>
  <c r="AT74" i="13"/>
  <c r="AT30" i="14"/>
  <c r="AT63" i="15"/>
  <c r="AT63" i="13"/>
  <c r="AT63" i="14"/>
  <c r="AT52" i="15"/>
  <c r="AT52" i="13"/>
  <c r="AT41" i="13"/>
  <c r="AT52" i="11"/>
  <c r="AT41" i="11"/>
  <c r="AT41" i="14"/>
  <c r="AT30" i="13"/>
  <c r="AT30" i="11"/>
  <c r="AT30" i="15"/>
  <c r="AT19" i="11"/>
  <c r="AT19" i="14"/>
  <c r="AT19" i="13"/>
  <c r="AT19" i="15"/>
  <c r="AT128" i="13"/>
  <c r="AT114" i="13"/>
  <c r="AT114" i="11"/>
  <c r="AT153" i="14"/>
  <c r="AT146" i="14"/>
  <c r="AT128" i="14"/>
  <c r="AT114" i="14"/>
  <c r="AT153" i="15"/>
  <c r="AT128" i="15"/>
  <c r="AT121" i="15"/>
  <c r="AT114" i="15"/>
  <c r="AT153" i="11"/>
  <c r="AT153" i="13"/>
  <c r="AT139" i="13"/>
  <c r="X160" i="15" l="1"/>
  <c r="V159" i="13"/>
  <c r="V158" i="13"/>
  <c r="V157" i="13"/>
  <c r="V156" i="13"/>
  <c r="V155" i="13"/>
  <c r="V153" i="13"/>
  <c r="W146" i="13"/>
  <c r="V146" i="13"/>
  <c r="W226" i="13"/>
  <c r="V139" i="13"/>
  <c r="V226" i="13" s="1"/>
  <c r="W159" i="11"/>
  <c r="W158" i="11"/>
  <c r="W157" i="11"/>
  <c r="W156" i="11"/>
  <c r="W155" i="11"/>
  <c r="V159" i="11"/>
  <c r="V158" i="11"/>
  <c r="V157" i="11"/>
  <c r="V156" i="11"/>
  <c r="V155" i="11"/>
  <c r="AS214" i="11"/>
  <c r="AS213" i="11"/>
  <c r="AS212" i="11"/>
  <c r="AS209" i="11"/>
  <c r="AS206" i="11"/>
  <c r="AS203" i="11"/>
  <c r="AS202" i="11"/>
  <c r="AS201" i="11"/>
  <c r="AS198" i="11"/>
  <c r="AS195" i="11"/>
  <c r="AS181" i="11"/>
  <c r="AS180" i="11"/>
  <c r="AS179" i="11"/>
  <c r="AS176" i="11"/>
  <c r="AS173" i="11"/>
  <c r="AS170" i="11"/>
  <c r="AS169" i="11"/>
  <c r="AS168" i="11"/>
  <c r="AS165" i="11"/>
  <c r="AS162" i="11"/>
  <c r="AS152" i="11"/>
  <c r="AS151" i="11"/>
  <c r="AS150" i="11"/>
  <c r="AS149" i="11"/>
  <c r="AS148" i="11"/>
  <c r="AS145" i="11"/>
  <c r="AS144" i="11"/>
  <c r="AS143" i="11"/>
  <c r="AS142" i="11"/>
  <c r="AS141" i="11"/>
  <c r="AS138" i="11"/>
  <c r="AS137" i="11"/>
  <c r="AS136" i="11"/>
  <c r="AS133" i="11"/>
  <c r="AS130" i="11"/>
  <c r="AS127" i="11"/>
  <c r="AS126" i="11"/>
  <c r="AS125" i="11"/>
  <c r="AS124" i="11"/>
  <c r="AS123" i="11"/>
  <c r="AS113" i="11"/>
  <c r="AS112" i="11"/>
  <c r="AS111" i="11"/>
  <c r="AS110" i="11"/>
  <c r="AS109" i="11"/>
  <c r="AS106" i="11"/>
  <c r="AS105" i="11"/>
  <c r="AS104" i="11"/>
  <c r="AS101" i="11"/>
  <c r="AS98" i="11"/>
  <c r="AS95" i="11"/>
  <c r="AS94" i="11"/>
  <c r="AS93" i="11"/>
  <c r="AS90" i="11"/>
  <c r="AS87" i="11"/>
  <c r="AS84" i="11"/>
  <c r="AS83" i="11"/>
  <c r="AS82" i="11"/>
  <c r="AS79" i="11"/>
  <c r="AS76" i="11"/>
  <c r="AS73" i="11"/>
  <c r="AS72" i="11"/>
  <c r="AS71" i="11"/>
  <c r="AS68" i="11"/>
  <c r="AS65" i="11"/>
  <c r="AS62" i="11"/>
  <c r="AS61" i="11"/>
  <c r="AS60" i="11"/>
  <c r="AS57" i="11"/>
  <c r="AS54" i="11"/>
  <c r="AS51" i="11"/>
  <c r="AS50" i="11"/>
  <c r="AS49" i="11"/>
  <c r="AS46" i="11"/>
  <c r="AS43" i="11"/>
  <c r="AS40" i="11"/>
  <c r="AS39" i="11"/>
  <c r="AS38" i="11"/>
  <c r="AS35" i="11"/>
  <c r="AS32" i="11"/>
  <c r="AS29" i="11"/>
  <c r="AS28" i="11"/>
  <c r="AS27" i="11"/>
  <c r="AS24" i="11"/>
  <c r="AS21" i="11"/>
  <c r="AS18" i="11"/>
  <c r="AS17" i="11"/>
  <c r="AS16" i="11"/>
  <c r="AS13" i="11"/>
  <c r="AS10" i="11"/>
  <c r="AS214" i="13"/>
  <c r="AS213" i="13"/>
  <c r="AS212" i="13"/>
  <c r="AS209" i="13"/>
  <c r="AS206" i="13"/>
  <c r="AS203" i="13"/>
  <c r="AS202" i="13"/>
  <c r="AS201" i="13"/>
  <c r="AS198" i="13"/>
  <c r="AS195" i="13"/>
  <c r="AS181" i="13"/>
  <c r="AS180" i="13"/>
  <c r="AS179" i="13"/>
  <c r="AS176" i="13"/>
  <c r="AS173" i="13"/>
  <c r="AS170" i="13"/>
  <c r="AS169" i="13"/>
  <c r="AS168" i="13"/>
  <c r="AS165" i="13"/>
  <c r="AS162" i="13"/>
  <c r="AS152" i="13"/>
  <c r="AS151" i="13"/>
  <c r="AS150" i="13"/>
  <c r="AS149" i="13"/>
  <c r="AS148" i="13"/>
  <c r="AS145" i="13"/>
  <c r="AS144" i="13"/>
  <c r="AS143" i="13"/>
  <c r="AS142" i="13"/>
  <c r="AS141" i="13"/>
  <c r="AS138" i="13"/>
  <c r="AS137" i="13"/>
  <c r="AS136" i="13"/>
  <c r="AS133" i="13"/>
  <c r="AS130" i="13"/>
  <c r="AS127" i="13"/>
  <c r="AS126" i="13"/>
  <c r="AS125" i="13"/>
  <c r="AS124" i="13"/>
  <c r="AS123" i="13"/>
  <c r="AS113" i="13"/>
  <c r="AS112" i="13"/>
  <c r="AS111" i="13"/>
  <c r="AS110" i="13"/>
  <c r="AS109" i="13"/>
  <c r="AS106" i="13"/>
  <c r="AS105" i="13"/>
  <c r="AS104" i="13"/>
  <c r="AS101" i="13"/>
  <c r="AS98" i="13"/>
  <c r="AS95" i="13"/>
  <c r="AS94" i="13"/>
  <c r="AS93" i="13"/>
  <c r="AS90" i="13"/>
  <c r="AS87" i="13"/>
  <c r="AS84" i="13"/>
  <c r="AS83" i="13"/>
  <c r="AS82" i="13"/>
  <c r="AS79" i="13"/>
  <c r="AS76" i="13"/>
  <c r="AS73" i="13"/>
  <c r="AS72" i="13"/>
  <c r="AS71" i="13"/>
  <c r="AS68" i="13"/>
  <c r="AS65" i="13"/>
  <c r="AS62" i="13"/>
  <c r="AS61" i="13"/>
  <c r="AS60" i="13"/>
  <c r="AS57" i="13"/>
  <c r="AS54" i="13"/>
  <c r="AS51" i="13"/>
  <c r="AS50" i="13"/>
  <c r="AS49" i="13"/>
  <c r="AS46" i="13"/>
  <c r="AS43" i="13"/>
  <c r="AS40" i="13"/>
  <c r="AS39" i="13"/>
  <c r="AS38" i="13"/>
  <c r="AS35" i="13"/>
  <c r="AS32" i="13"/>
  <c r="AS29" i="13"/>
  <c r="AS28" i="13"/>
  <c r="AS27" i="13"/>
  <c r="AS24" i="13"/>
  <c r="AS21" i="13"/>
  <c r="AS18" i="13"/>
  <c r="AS17" i="13"/>
  <c r="AS16" i="13"/>
  <c r="AS13" i="13"/>
  <c r="AS10" i="13"/>
  <c r="W120" i="11"/>
  <c r="W119" i="11"/>
  <c r="W118" i="11"/>
  <c r="W117" i="11"/>
  <c r="W116" i="11"/>
  <c r="W128" i="11"/>
  <c r="W120" i="13"/>
  <c r="W119" i="13"/>
  <c r="W118" i="13"/>
  <c r="W117" i="13"/>
  <c r="W116" i="13"/>
  <c r="W128" i="13"/>
  <c r="AS214" i="14"/>
  <c r="AS213" i="14"/>
  <c r="AS212" i="14"/>
  <c r="AS209" i="14"/>
  <c r="AS206" i="14"/>
  <c r="AS203" i="14"/>
  <c r="AS202" i="14"/>
  <c r="AS201" i="14"/>
  <c r="AS198" i="14"/>
  <c r="AS195" i="14"/>
  <c r="AS181" i="14"/>
  <c r="AS180" i="14"/>
  <c r="AS179" i="14"/>
  <c r="AS176" i="14"/>
  <c r="AS173" i="14"/>
  <c r="AS170" i="14"/>
  <c r="AS169" i="14"/>
  <c r="AS168" i="14"/>
  <c r="AS165" i="14"/>
  <c r="AS162" i="14"/>
  <c r="AS152" i="14"/>
  <c r="AS151" i="14"/>
  <c r="AS150" i="14"/>
  <c r="AS149" i="14"/>
  <c r="AS148" i="14"/>
  <c r="AS145" i="14"/>
  <c r="AS144" i="14"/>
  <c r="AS143" i="14"/>
  <c r="AS142" i="14"/>
  <c r="AS141" i="14"/>
  <c r="AS127" i="14"/>
  <c r="AS126" i="14"/>
  <c r="AS125" i="14"/>
  <c r="AS124" i="14"/>
  <c r="AS123" i="14"/>
  <c r="AS120" i="14"/>
  <c r="AS119" i="14"/>
  <c r="AS118" i="14"/>
  <c r="AS117" i="14"/>
  <c r="AS116" i="14"/>
  <c r="AS113" i="14"/>
  <c r="AS112" i="14"/>
  <c r="AS111" i="14"/>
  <c r="AS110" i="14"/>
  <c r="AS109" i="14"/>
  <c r="AS106" i="14"/>
  <c r="AS105" i="14"/>
  <c r="AS104" i="14"/>
  <c r="AS101" i="14"/>
  <c r="AS98" i="14"/>
  <c r="AS95" i="14"/>
  <c r="AS94" i="14"/>
  <c r="AS93" i="14"/>
  <c r="AS90" i="14"/>
  <c r="AS87" i="14"/>
  <c r="AS84" i="14"/>
  <c r="AS83" i="14"/>
  <c r="AS82" i="14"/>
  <c r="AS79" i="14"/>
  <c r="AS76" i="14"/>
  <c r="AS73" i="14"/>
  <c r="AS72" i="14"/>
  <c r="AS71" i="14"/>
  <c r="AS68" i="14"/>
  <c r="AS65" i="14"/>
  <c r="AS62" i="14"/>
  <c r="AS61" i="14"/>
  <c r="AS60" i="14"/>
  <c r="AS57" i="14"/>
  <c r="AS54" i="14"/>
  <c r="AS51" i="14"/>
  <c r="AS50" i="14"/>
  <c r="AS49" i="14"/>
  <c r="AS46" i="14"/>
  <c r="AS43" i="14"/>
  <c r="AS40" i="14"/>
  <c r="AS39" i="14"/>
  <c r="AS38" i="14"/>
  <c r="AS35" i="14"/>
  <c r="AS32" i="14"/>
  <c r="AS29" i="14"/>
  <c r="AS28" i="14"/>
  <c r="AS27" i="14"/>
  <c r="AS24" i="14"/>
  <c r="AS21" i="14"/>
  <c r="AS18" i="14"/>
  <c r="AS17" i="14"/>
  <c r="AS16" i="14"/>
  <c r="AS13" i="14"/>
  <c r="AS10" i="14"/>
  <c r="AS214" i="15"/>
  <c r="AS213" i="15"/>
  <c r="AS212" i="15"/>
  <c r="AS209" i="15"/>
  <c r="AS206" i="15"/>
  <c r="AS203" i="15"/>
  <c r="AS202" i="15"/>
  <c r="AS201" i="15"/>
  <c r="AS198" i="15"/>
  <c r="AS195" i="15"/>
  <c r="AS181" i="15"/>
  <c r="AS180" i="15"/>
  <c r="AS179" i="15"/>
  <c r="AS176" i="15"/>
  <c r="AS173" i="15"/>
  <c r="AS170" i="15"/>
  <c r="AS169" i="15"/>
  <c r="AS168" i="15"/>
  <c r="AS165" i="15"/>
  <c r="AS162" i="15"/>
  <c r="AS152" i="15"/>
  <c r="AS151" i="15"/>
  <c r="AS150" i="15"/>
  <c r="AS149" i="15"/>
  <c r="AS148" i="15"/>
  <c r="AS145" i="15"/>
  <c r="AS144" i="15"/>
  <c r="AS143" i="15"/>
  <c r="AS142" i="15"/>
  <c r="AS141" i="15"/>
  <c r="AS127" i="15"/>
  <c r="AS126" i="15"/>
  <c r="AS125" i="15"/>
  <c r="AS124" i="15"/>
  <c r="AS123" i="15"/>
  <c r="AS120" i="15"/>
  <c r="AS119" i="15"/>
  <c r="AS118" i="15"/>
  <c r="AS117" i="15"/>
  <c r="AS116" i="15"/>
  <c r="AS113" i="15"/>
  <c r="AS112" i="15"/>
  <c r="AS111" i="15"/>
  <c r="AS110" i="15"/>
  <c r="AS109" i="15"/>
  <c r="AS106" i="15"/>
  <c r="AS105" i="15"/>
  <c r="AS104" i="15"/>
  <c r="AS101" i="15"/>
  <c r="AS98" i="15"/>
  <c r="AS95" i="15"/>
  <c r="AS94" i="15"/>
  <c r="AS93" i="15"/>
  <c r="AS90" i="15"/>
  <c r="AS87" i="15"/>
  <c r="AS84" i="15"/>
  <c r="AS83" i="15"/>
  <c r="AS82" i="15"/>
  <c r="AS79" i="15"/>
  <c r="AS76" i="15"/>
  <c r="AS73" i="15"/>
  <c r="AS72" i="15"/>
  <c r="AS71" i="15"/>
  <c r="AS68" i="15"/>
  <c r="AS65" i="15"/>
  <c r="AS62" i="15"/>
  <c r="AS61" i="15"/>
  <c r="AS60" i="15"/>
  <c r="AS57" i="15"/>
  <c r="AS54" i="15"/>
  <c r="AS51" i="15"/>
  <c r="AS50" i="15"/>
  <c r="AS49" i="15"/>
  <c r="AS46" i="15"/>
  <c r="AS43" i="15"/>
  <c r="AS40" i="15"/>
  <c r="AS39" i="15"/>
  <c r="AS38" i="15"/>
  <c r="AS35" i="15"/>
  <c r="AS32" i="15"/>
  <c r="AS29" i="15"/>
  <c r="AS28" i="15"/>
  <c r="AS27" i="15"/>
  <c r="AS24" i="15"/>
  <c r="AS21" i="15"/>
  <c r="AS18" i="15"/>
  <c r="AS17" i="15"/>
  <c r="AS16" i="15"/>
  <c r="AS13" i="15"/>
  <c r="AS10" i="15"/>
  <c r="W146" i="15"/>
  <c r="W138" i="15"/>
  <c r="W225" i="15" s="1"/>
  <c r="W137" i="15"/>
  <c r="W136" i="15"/>
  <c r="W133" i="15"/>
  <c r="W130" i="15"/>
  <c r="V138" i="15"/>
  <c r="V137" i="15"/>
  <c r="V136" i="15"/>
  <c r="V133" i="15"/>
  <c r="V130" i="15"/>
  <c r="W128" i="15"/>
  <c r="W121" i="15"/>
  <c r="W146" i="14"/>
  <c r="W138" i="14"/>
  <c r="W225" i="14" s="1"/>
  <c r="W137" i="14"/>
  <c r="W224" i="14" s="1"/>
  <c r="W136" i="14"/>
  <c r="W223" i="14" s="1"/>
  <c r="W133" i="14"/>
  <c r="W220" i="14" s="1"/>
  <c r="W130" i="14"/>
  <c r="W155" i="14" s="1"/>
  <c r="V138" i="14"/>
  <c r="V137" i="14"/>
  <c r="V136" i="14"/>
  <c r="V133" i="14"/>
  <c r="V130" i="14"/>
  <c r="W128" i="14"/>
  <c r="W121" i="14"/>
  <c r="W156" i="14" l="1"/>
  <c r="V156" i="14"/>
  <c r="V220" i="14"/>
  <c r="V157" i="14"/>
  <c r="V223" i="14"/>
  <c r="V159" i="14"/>
  <c r="V225" i="14"/>
  <c r="W139" i="14"/>
  <c r="W217" i="14"/>
  <c r="W157" i="14"/>
  <c r="V155" i="14"/>
  <c r="V217" i="14"/>
  <c r="V158" i="14"/>
  <c r="V224" i="14"/>
  <c r="W158" i="14"/>
  <c r="W159" i="14"/>
  <c r="W157" i="15"/>
  <c r="W223" i="15"/>
  <c r="V155" i="15"/>
  <c r="V217" i="15"/>
  <c r="W158" i="15"/>
  <c r="W224" i="15"/>
  <c r="W156" i="15"/>
  <c r="W220" i="15"/>
  <c r="V157" i="15"/>
  <c r="V223" i="15"/>
  <c r="V158" i="15"/>
  <c r="V224" i="15"/>
  <c r="V156" i="15"/>
  <c r="V220" i="15"/>
  <c r="V159" i="15"/>
  <c r="V225" i="15"/>
  <c r="W155" i="15"/>
  <c r="W139" i="15"/>
  <c r="W217" i="15"/>
  <c r="AS215" i="11"/>
  <c r="AS215" i="14"/>
  <c r="AS182" i="14"/>
  <c r="AS171" i="11"/>
  <c r="AS182" i="13"/>
  <c r="AS171" i="13"/>
  <c r="AS153" i="11"/>
  <c r="AS153" i="14"/>
  <c r="AS96" i="14"/>
  <c r="AS107" i="13"/>
  <c r="AS128" i="11"/>
  <c r="AS128" i="14"/>
  <c r="AS128" i="13"/>
  <c r="AS139" i="13"/>
  <c r="AS107" i="14"/>
  <c r="AS96" i="11"/>
  <c r="AS85" i="11"/>
  <c r="AS74" i="13"/>
  <c r="AS63" i="13"/>
  <c r="AS74" i="14"/>
  <c r="AS52" i="14"/>
  <c r="AS52" i="11"/>
  <c r="AS19" i="13"/>
  <c r="AS41" i="13"/>
  <c r="AS41" i="14"/>
  <c r="AS30" i="15"/>
  <c r="AS19" i="11"/>
  <c r="V160" i="13"/>
  <c r="AS107" i="11"/>
  <c r="V160" i="11"/>
  <c r="AS96" i="15"/>
  <c r="W159" i="15"/>
  <c r="AS85" i="15"/>
  <c r="AS114" i="15"/>
  <c r="AS153" i="15"/>
  <c r="AS182" i="15"/>
  <c r="AS121" i="14"/>
  <c r="AS146" i="14"/>
  <c r="AS171" i="14"/>
  <c r="AS96" i="13"/>
  <c r="AS215" i="13"/>
  <c r="AS41" i="11"/>
  <c r="AS74" i="11"/>
  <c r="AS114" i="11"/>
  <c r="AS204" i="11"/>
  <c r="AS19" i="15"/>
  <c r="AS171" i="15"/>
  <c r="AS52" i="13"/>
  <c r="V139" i="15"/>
  <c r="V139" i="14"/>
  <c r="AS30" i="14"/>
  <c r="AS63" i="14"/>
  <c r="AS30" i="13"/>
  <c r="AS107" i="15"/>
  <c r="AS63" i="15"/>
  <c r="AS204" i="14"/>
  <c r="AS146" i="13"/>
  <c r="AS63" i="11"/>
  <c r="AS52" i="15"/>
  <c r="AS74" i="15"/>
  <c r="AS128" i="15"/>
  <c r="AS215" i="15"/>
  <c r="AS85" i="14"/>
  <c r="AS114" i="14"/>
  <c r="AS85" i="13"/>
  <c r="AS204" i="13"/>
  <c r="AS30" i="11"/>
  <c r="AS182" i="11"/>
  <c r="AS41" i="15"/>
  <c r="AS121" i="15"/>
  <c r="AS146" i="15"/>
  <c r="AS204" i="15"/>
  <c r="AS19" i="14"/>
  <c r="AS114" i="13"/>
  <c r="AS153" i="13"/>
  <c r="W121" i="13"/>
  <c r="W160" i="11"/>
  <c r="AS146" i="11"/>
  <c r="AS139" i="11"/>
  <c r="W121" i="11"/>
  <c r="W160" i="14" l="1"/>
  <c r="V160" i="14"/>
  <c r="V160" i="15"/>
  <c r="W160" i="15"/>
  <c r="V114" i="13"/>
  <c r="V120" i="13"/>
  <c r="V119" i="13"/>
  <c r="V118" i="13"/>
  <c r="V117" i="13"/>
  <c r="V116" i="13"/>
  <c r="V128" i="13"/>
  <c r="V114" i="11"/>
  <c r="V121" i="13" l="1"/>
  <c r="V120" i="11"/>
  <c r="V119" i="11"/>
  <c r="V118" i="11"/>
  <c r="V117" i="11"/>
  <c r="V116" i="11"/>
  <c r="V128" i="11"/>
  <c r="V215" i="15"/>
  <c r="U215" i="15"/>
  <c r="T215" i="15"/>
  <c r="S215" i="15"/>
  <c r="R215" i="15"/>
  <c r="Q215" i="15"/>
  <c r="V215" i="14"/>
  <c r="U215" i="14"/>
  <c r="T215" i="14"/>
  <c r="S215" i="14"/>
  <c r="R215" i="14"/>
  <c r="Q215" i="14"/>
  <c r="V204" i="15"/>
  <c r="U204" i="15"/>
  <c r="T204" i="15"/>
  <c r="S204" i="15"/>
  <c r="R204" i="15"/>
  <c r="Q204" i="15"/>
  <c r="V204" i="14"/>
  <c r="U204" i="14"/>
  <c r="T204" i="14"/>
  <c r="S204" i="14"/>
  <c r="R204" i="14"/>
  <c r="Q204" i="14"/>
  <c r="V182" i="15"/>
  <c r="U182" i="15"/>
  <c r="T182" i="15"/>
  <c r="S182" i="15"/>
  <c r="R182" i="15"/>
  <c r="Q182" i="15"/>
  <c r="V182" i="14"/>
  <c r="U182" i="14"/>
  <c r="T182" i="14"/>
  <c r="S182" i="14"/>
  <c r="R182" i="14"/>
  <c r="Q182" i="14"/>
  <c r="V171" i="15"/>
  <c r="U171" i="15"/>
  <c r="T171" i="15"/>
  <c r="S171" i="15"/>
  <c r="R171" i="15"/>
  <c r="Q171" i="15"/>
  <c r="V171" i="14"/>
  <c r="U171" i="14"/>
  <c r="T171" i="14"/>
  <c r="S171" i="14"/>
  <c r="R171" i="14"/>
  <c r="Q171" i="14"/>
  <c r="V153" i="15"/>
  <c r="U153" i="15"/>
  <c r="T153" i="15"/>
  <c r="S153" i="15"/>
  <c r="R153" i="15"/>
  <c r="Q153" i="15"/>
  <c r="V153" i="14"/>
  <c r="U153" i="14"/>
  <c r="T153" i="14"/>
  <c r="S153" i="14"/>
  <c r="R153" i="14"/>
  <c r="Q153" i="14"/>
  <c r="V146" i="15"/>
  <c r="U146" i="15"/>
  <c r="T146" i="15"/>
  <c r="S146" i="15"/>
  <c r="R146" i="15"/>
  <c r="Q146" i="15"/>
  <c r="V146" i="14"/>
  <c r="U146" i="14"/>
  <c r="T146" i="14"/>
  <c r="S146" i="14"/>
  <c r="R146" i="14"/>
  <c r="Q146" i="14"/>
  <c r="V128" i="15"/>
  <c r="U128" i="15"/>
  <c r="T128" i="15"/>
  <c r="S128" i="15"/>
  <c r="R128" i="15"/>
  <c r="Q128" i="15"/>
  <c r="V128" i="14"/>
  <c r="U128" i="14"/>
  <c r="T128" i="14"/>
  <c r="S128" i="14"/>
  <c r="R128" i="14"/>
  <c r="Q128" i="14"/>
  <c r="V121" i="15"/>
  <c r="U121" i="15"/>
  <c r="T121" i="15"/>
  <c r="S121" i="15"/>
  <c r="R121" i="15"/>
  <c r="Q121" i="15"/>
  <c r="V121" i="14"/>
  <c r="U121" i="14"/>
  <c r="T121" i="14"/>
  <c r="S121" i="14"/>
  <c r="R121" i="14"/>
  <c r="Q121" i="14"/>
  <c r="V114" i="15"/>
  <c r="U114" i="15"/>
  <c r="T114" i="15"/>
  <c r="S114" i="15"/>
  <c r="R114" i="15"/>
  <c r="Q114" i="15"/>
  <c r="V114" i="14"/>
  <c r="U114" i="14"/>
  <c r="T114" i="14"/>
  <c r="S114" i="14"/>
  <c r="R114" i="14"/>
  <c r="Q114" i="14"/>
  <c r="V107" i="15"/>
  <c r="U107" i="15"/>
  <c r="T107" i="15"/>
  <c r="S107" i="15"/>
  <c r="R107" i="15"/>
  <c r="Q107" i="15"/>
  <c r="V107" i="14"/>
  <c r="U107" i="14"/>
  <c r="T107" i="14"/>
  <c r="S107" i="14"/>
  <c r="R107" i="14"/>
  <c r="Q107" i="14"/>
  <c r="V96" i="15"/>
  <c r="U96" i="15"/>
  <c r="T96" i="15"/>
  <c r="S96" i="15"/>
  <c r="R96" i="15"/>
  <c r="Q96" i="15"/>
  <c r="V96" i="14"/>
  <c r="U96" i="14"/>
  <c r="T96" i="14"/>
  <c r="S96" i="14"/>
  <c r="R96" i="14"/>
  <c r="Q96" i="14"/>
  <c r="V85" i="15"/>
  <c r="U85" i="15"/>
  <c r="T85" i="15"/>
  <c r="S85" i="15"/>
  <c r="R85" i="15"/>
  <c r="Q85" i="15"/>
  <c r="V85" i="14"/>
  <c r="U85" i="14"/>
  <c r="T85" i="14"/>
  <c r="S85" i="14"/>
  <c r="R85" i="14"/>
  <c r="Q85" i="14"/>
  <c r="V74" i="15"/>
  <c r="U74" i="15"/>
  <c r="T74" i="15"/>
  <c r="S74" i="15"/>
  <c r="R74" i="15"/>
  <c r="Q74" i="15"/>
  <c r="V74" i="14"/>
  <c r="U74" i="14"/>
  <c r="T74" i="14"/>
  <c r="S74" i="14"/>
  <c r="R74" i="14"/>
  <c r="Q74" i="14"/>
  <c r="V63" i="15"/>
  <c r="U63" i="15"/>
  <c r="T63" i="15"/>
  <c r="S63" i="15"/>
  <c r="R63" i="15"/>
  <c r="Q63" i="15"/>
  <c r="V63" i="14"/>
  <c r="U63" i="14"/>
  <c r="T63" i="14"/>
  <c r="S63" i="14"/>
  <c r="R63" i="14"/>
  <c r="Q63" i="14"/>
  <c r="V52" i="15"/>
  <c r="U52" i="15"/>
  <c r="T52" i="15"/>
  <c r="S52" i="15"/>
  <c r="R52" i="15"/>
  <c r="Q52" i="15"/>
  <c r="V52" i="14"/>
  <c r="U52" i="14"/>
  <c r="T52" i="14"/>
  <c r="S52" i="14"/>
  <c r="R52" i="14"/>
  <c r="Q52" i="14"/>
  <c r="V41" i="15"/>
  <c r="U41" i="15"/>
  <c r="T41" i="15"/>
  <c r="S41" i="15"/>
  <c r="R41" i="15"/>
  <c r="Q41" i="15"/>
  <c r="V41" i="14"/>
  <c r="U41" i="14"/>
  <c r="T41" i="14"/>
  <c r="S41" i="14"/>
  <c r="R41" i="14"/>
  <c r="Q41" i="14"/>
  <c r="V30" i="15"/>
  <c r="U30" i="15"/>
  <c r="T30" i="15"/>
  <c r="S30" i="15"/>
  <c r="R30" i="15"/>
  <c r="Q30" i="15"/>
  <c r="V30" i="14"/>
  <c r="U30" i="14"/>
  <c r="T30" i="14"/>
  <c r="S30" i="14"/>
  <c r="R30" i="14"/>
  <c r="Q30" i="14"/>
  <c r="V19" i="15"/>
  <c r="U19" i="15"/>
  <c r="T19" i="15"/>
  <c r="S19" i="15"/>
  <c r="R19" i="15"/>
  <c r="Q19" i="15"/>
  <c r="V19" i="14"/>
  <c r="U19" i="14"/>
  <c r="T19" i="14"/>
  <c r="S19" i="14"/>
  <c r="R19" i="14"/>
  <c r="Q19" i="14"/>
  <c r="AR113" i="13"/>
  <c r="AR112" i="13"/>
  <c r="AR111" i="13"/>
  <c r="AR110" i="13"/>
  <c r="AR109" i="13"/>
  <c r="AR113" i="11"/>
  <c r="AR112" i="11"/>
  <c r="AR111" i="11"/>
  <c r="AR110" i="11"/>
  <c r="AR109" i="11"/>
  <c r="AR127" i="13"/>
  <c r="AR126" i="13"/>
  <c r="AR125" i="13"/>
  <c r="AR124" i="13"/>
  <c r="AR123" i="13"/>
  <c r="AR127" i="11"/>
  <c r="AR126" i="11"/>
  <c r="AR125" i="11"/>
  <c r="AR124" i="11"/>
  <c r="AR123" i="11"/>
  <c r="AQ113" i="13"/>
  <c r="AQ112" i="13"/>
  <c r="AQ111" i="13"/>
  <c r="AQ110" i="13"/>
  <c r="AQ109" i="13"/>
  <c r="AQ113" i="11"/>
  <c r="AQ112" i="11"/>
  <c r="AQ111" i="11"/>
  <c r="AQ110" i="11"/>
  <c r="AQ109" i="11"/>
  <c r="AR214" i="13"/>
  <c r="AR213" i="13"/>
  <c r="AR212" i="13"/>
  <c r="AR209" i="13"/>
  <c r="AR206" i="13"/>
  <c r="AR203" i="13"/>
  <c r="AR202" i="13"/>
  <c r="AR201" i="13"/>
  <c r="AR198" i="13"/>
  <c r="AR195" i="13"/>
  <c r="AR181" i="13"/>
  <c r="AR180" i="13"/>
  <c r="AR179" i="13"/>
  <c r="AR176" i="13"/>
  <c r="AR173" i="13"/>
  <c r="AR170" i="13"/>
  <c r="AR169" i="13"/>
  <c r="AR168" i="13"/>
  <c r="AR165" i="13"/>
  <c r="AR162" i="13"/>
  <c r="AR152" i="13"/>
  <c r="AR151" i="13"/>
  <c r="AR150" i="13"/>
  <c r="AR149" i="13"/>
  <c r="AR148" i="13"/>
  <c r="AR145" i="13"/>
  <c r="AR144" i="13"/>
  <c r="AR143" i="13"/>
  <c r="AR142" i="13"/>
  <c r="AR141" i="13"/>
  <c r="AR138" i="13"/>
  <c r="AR137" i="13"/>
  <c r="AR136" i="13"/>
  <c r="AR133" i="13"/>
  <c r="AR130" i="13"/>
  <c r="AR106" i="13"/>
  <c r="AR105" i="13"/>
  <c r="AR104" i="13"/>
  <c r="AR101" i="13"/>
  <c r="AR98" i="13"/>
  <c r="AR95" i="13"/>
  <c r="AR94" i="13"/>
  <c r="AR93" i="13"/>
  <c r="AR90" i="13"/>
  <c r="AR87" i="13"/>
  <c r="AR84" i="13"/>
  <c r="AR83" i="13"/>
  <c r="AR82" i="13"/>
  <c r="AR79" i="13"/>
  <c r="AR76" i="13"/>
  <c r="AR73" i="13"/>
  <c r="AR72" i="13"/>
  <c r="AR71" i="13"/>
  <c r="AR68" i="13"/>
  <c r="AR65" i="13"/>
  <c r="AR62" i="13"/>
  <c r="AR61" i="13"/>
  <c r="AR60" i="13"/>
  <c r="AR57" i="13"/>
  <c r="AR54" i="13"/>
  <c r="AR51" i="13"/>
  <c r="AR50" i="13"/>
  <c r="AR49" i="13"/>
  <c r="AR46" i="13"/>
  <c r="AR43" i="13"/>
  <c r="AR40" i="13"/>
  <c r="AR39" i="13"/>
  <c r="AR38" i="13"/>
  <c r="AR35" i="13"/>
  <c r="AR32" i="13"/>
  <c r="AR29" i="13"/>
  <c r="AR28" i="13"/>
  <c r="AR27" i="13"/>
  <c r="AR24" i="13"/>
  <c r="AR21" i="13"/>
  <c r="AR18" i="13"/>
  <c r="AR17" i="13"/>
  <c r="AR16" i="13"/>
  <c r="AR13" i="13"/>
  <c r="AR10" i="13"/>
  <c r="AR214" i="14"/>
  <c r="AR213" i="14"/>
  <c r="AR212" i="14"/>
  <c r="AR209" i="14"/>
  <c r="AR206" i="14"/>
  <c r="AR203" i="14"/>
  <c r="AR202" i="14"/>
  <c r="AR201" i="14"/>
  <c r="AR198" i="14"/>
  <c r="AR195" i="14"/>
  <c r="AR181" i="14"/>
  <c r="AR180" i="14"/>
  <c r="AR179" i="14"/>
  <c r="AR176" i="14"/>
  <c r="AR173" i="14"/>
  <c r="AR170" i="14"/>
  <c r="AR169" i="14"/>
  <c r="AR168" i="14"/>
  <c r="AR165" i="14"/>
  <c r="AR162" i="14"/>
  <c r="AR152" i="14"/>
  <c r="AR151" i="14"/>
  <c r="AR150" i="14"/>
  <c r="AR149" i="14"/>
  <c r="AR148" i="14"/>
  <c r="AR145" i="14"/>
  <c r="AR144" i="14"/>
  <c r="AR143" i="14"/>
  <c r="AR142" i="14"/>
  <c r="AR141" i="14"/>
  <c r="AR127" i="14"/>
  <c r="AR126" i="14"/>
  <c r="AR125" i="14"/>
  <c r="AR124" i="14"/>
  <c r="AR123" i="14"/>
  <c r="AR120" i="14"/>
  <c r="AR119" i="14"/>
  <c r="AR118" i="14"/>
  <c r="AR117" i="14"/>
  <c r="AR116" i="14"/>
  <c r="AR113" i="14"/>
  <c r="AR112" i="14"/>
  <c r="AR111" i="14"/>
  <c r="AR110" i="14"/>
  <c r="AR109" i="14"/>
  <c r="AR106" i="14"/>
  <c r="AR105" i="14"/>
  <c r="AR104" i="14"/>
  <c r="AR101" i="14"/>
  <c r="AR98" i="14"/>
  <c r="AR95" i="14"/>
  <c r="AR94" i="14"/>
  <c r="AR93" i="14"/>
  <c r="AR90" i="14"/>
  <c r="AR87" i="14"/>
  <c r="AR84" i="14"/>
  <c r="AR83" i="14"/>
  <c r="AR82" i="14"/>
  <c r="AR79" i="14"/>
  <c r="AR76" i="14"/>
  <c r="AR73" i="14"/>
  <c r="AR72" i="14"/>
  <c r="AR71" i="14"/>
  <c r="AR68" i="14"/>
  <c r="AR65" i="14"/>
  <c r="AR62" i="14"/>
  <c r="AR61" i="14"/>
  <c r="AR60" i="14"/>
  <c r="AR57" i="14"/>
  <c r="AR54" i="14"/>
  <c r="AR51" i="14"/>
  <c r="AR50" i="14"/>
  <c r="AR49" i="14"/>
  <c r="AR46" i="14"/>
  <c r="AR43" i="14"/>
  <c r="AR40" i="14"/>
  <c r="AR39" i="14"/>
  <c r="AR38" i="14"/>
  <c r="AR35" i="14"/>
  <c r="AR32" i="14"/>
  <c r="AR29" i="14"/>
  <c r="AR28" i="14"/>
  <c r="AR27" i="14"/>
  <c r="AR24" i="14"/>
  <c r="AR21" i="14"/>
  <c r="AR18" i="14"/>
  <c r="AR17" i="14"/>
  <c r="AR16" i="14"/>
  <c r="AR13" i="14"/>
  <c r="AR10" i="14"/>
  <c r="AR214" i="15"/>
  <c r="AR213" i="15"/>
  <c r="AR212" i="15"/>
  <c r="AR209" i="15"/>
  <c r="AR206" i="15"/>
  <c r="AR203" i="15"/>
  <c r="AR202" i="15"/>
  <c r="AR201" i="15"/>
  <c r="AR198" i="15"/>
  <c r="AR195" i="15"/>
  <c r="AR181" i="15"/>
  <c r="AR180" i="15"/>
  <c r="AR179" i="15"/>
  <c r="AR176" i="15"/>
  <c r="AR173" i="15"/>
  <c r="AR170" i="15"/>
  <c r="AR169" i="15"/>
  <c r="AR168" i="15"/>
  <c r="AR165" i="15"/>
  <c r="AR162" i="15"/>
  <c r="AR152" i="15"/>
  <c r="AR151" i="15"/>
  <c r="AR150" i="15"/>
  <c r="AR149" i="15"/>
  <c r="AR148" i="15"/>
  <c r="AR145" i="15"/>
  <c r="AR144" i="15"/>
  <c r="AR143" i="15"/>
  <c r="AR142" i="15"/>
  <c r="AR141" i="15"/>
  <c r="AR127" i="15"/>
  <c r="AR126" i="15"/>
  <c r="AR125" i="15"/>
  <c r="AR124" i="15"/>
  <c r="AR123" i="15"/>
  <c r="AR120" i="15"/>
  <c r="AR119" i="15"/>
  <c r="AR118" i="15"/>
  <c r="AR117" i="15"/>
  <c r="AR116" i="15"/>
  <c r="AR113" i="15"/>
  <c r="AR112" i="15"/>
  <c r="AR111" i="15"/>
  <c r="AR110" i="15"/>
  <c r="AR109" i="15"/>
  <c r="AR106" i="15"/>
  <c r="AR105" i="15"/>
  <c r="AR104" i="15"/>
  <c r="AR101" i="15"/>
  <c r="AR98" i="15"/>
  <c r="AR95" i="15"/>
  <c r="AR94" i="15"/>
  <c r="AR93" i="15"/>
  <c r="AR90" i="15"/>
  <c r="AR87" i="15"/>
  <c r="AR84" i="15"/>
  <c r="AR83" i="15"/>
  <c r="AR82" i="15"/>
  <c r="AR79" i="15"/>
  <c r="AR76" i="15"/>
  <c r="AR73" i="15"/>
  <c r="AR72" i="15"/>
  <c r="AR71" i="15"/>
  <c r="AR68" i="15"/>
  <c r="AR65" i="15"/>
  <c r="AR62" i="15"/>
  <c r="AR61" i="15"/>
  <c r="AR60" i="15"/>
  <c r="AR57" i="15"/>
  <c r="AR54" i="15"/>
  <c r="AR51" i="15"/>
  <c r="AR50" i="15"/>
  <c r="AR49" i="15"/>
  <c r="AR46" i="15"/>
  <c r="AR43" i="15"/>
  <c r="AR40" i="15"/>
  <c r="AR39" i="15"/>
  <c r="AR38" i="15"/>
  <c r="AR35" i="15"/>
  <c r="AR32" i="15"/>
  <c r="AR29" i="15"/>
  <c r="AR28" i="15"/>
  <c r="AR27" i="15"/>
  <c r="AR24" i="15"/>
  <c r="AR21" i="15"/>
  <c r="AR18" i="15"/>
  <c r="AR17" i="15"/>
  <c r="AR16" i="15"/>
  <c r="AR13" i="15"/>
  <c r="AR10" i="15"/>
  <c r="AR214" i="11"/>
  <c r="AR213" i="11"/>
  <c r="AR212" i="11"/>
  <c r="AR209" i="11"/>
  <c r="AR206" i="11"/>
  <c r="AR203" i="11"/>
  <c r="AR202" i="11"/>
  <c r="AR201" i="11"/>
  <c r="AR198" i="11"/>
  <c r="AR195" i="11"/>
  <c r="AR181" i="11"/>
  <c r="AR180" i="11"/>
  <c r="AR179" i="11"/>
  <c r="AR176" i="11"/>
  <c r="AR173" i="11"/>
  <c r="AR170" i="11"/>
  <c r="AR169" i="11"/>
  <c r="AR168" i="11"/>
  <c r="AR165" i="11"/>
  <c r="AR162" i="11"/>
  <c r="AR152" i="11"/>
  <c r="AR151" i="11"/>
  <c r="AR150" i="11"/>
  <c r="AR149" i="11"/>
  <c r="AR148" i="11"/>
  <c r="AR145" i="11"/>
  <c r="AR144" i="11"/>
  <c r="AR143" i="11"/>
  <c r="AR142" i="11"/>
  <c r="AR141" i="11"/>
  <c r="AR138" i="11"/>
  <c r="AR137" i="11"/>
  <c r="AR136" i="11"/>
  <c r="AR133" i="11"/>
  <c r="AR130" i="11"/>
  <c r="AR106" i="11"/>
  <c r="AR105" i="11"/>
  <c r="AR104" i="11"/>
  <c r="AR101" i="11"/>
  <c r="AR98" i="11"/>
  <c r="AR95" i="11"/>
  <c r="AR94" i="11"/>
  <c r="AR93" i="11"/>
  <c r="AR90" i="11"/>
  <c r="AR87" i="11"/>
  <c r="AR84" i="11"/>
  <c r="AR83" i="11"/>
  <c r="AR82" i="11"/>
  <c r="AR79" i="11"/>
  <c r="AR76" i="11"/>
  <c r="AR73" i="11"/>
  <c r="AR72" i="11"/>
  <c r="AR71" i="11"/>
  <c r="AR68" i="11"/>
  <c r="AR65" i="11"/>
  <c r="AR62" i="11"/>
  <c r="AR61" i="11"/>
  <c r="AR60" i="11"/>
  <c r="AR57" i="11"/>
  <c r="AR54" i="11"/>
  <c r="AR51" i="11"/>
  <c r="AR50" i="11"/>
  <c r="AR49" i="11"/>
  <c r="AR46" i="11"/>
  <c r="AR43" i="11"/>
  <c r="AR40" i="11"/>
  <c r="AR39" i="11"/>
  <c r="AR38" i="11"/>
  <c r="AR35" i="11"/>
  <c r="AR32" i="11"/>
  <c r="AR29" i="11"/>
  <c r="AR28" i="11"/>
  <c r="AR27" i="11"/>
  <c r="AR24" i="11"/>
  <c r="AR21" i="11"/>
  <c r="AR18" i="11"/>
  <c r="AR17" i="11"/>
  <c r="AR16" i="11"/>
  <c r="AR13" i="11"/>
  <c r="AR10" i="11"/>
  <c r="W226" i="15" l="1"/>
  <c r="V226" i="14"/>
  <c r="W226" i="14"/>
  <c r="V226" i="15"/>
  <c r="AR215" i="13"/>
  <c r="AR204" i="11"/>
  <c r="AR153" i="15"/>
  <c r="AR96" i="11"/>
  <c r="AR171" i="11"/>
  <c r="AR146" i="15"/>
  <c r="AR153" i="13"/>
  <c r="AR171" i="15"/>
  <c r="AR146" i="14"/>
  <c r="AQ114" i="13"/>
  <c r="AR114" i="13"/>
  <c r="AR107" i="15"/>
  <c r="AR107" i="13"/>
  <c r="AR96" i="14"/>
  <c r="AR85" i="15"/>
  <c r="AR74" i="15"/>
  <c r="AR74" i="14"/>
  <c r="AR74" i="11"/>
  <c r="AR63" i="11"/>
  <c r="AR63" i="14"/>
  <c r="AR52" i="13"/>
  <c r="AR19" i="15"/>
  <c r="AR30" i="13"/>
  <c r="AR146" i="11"/>
  <c r="AR52" i="15"/>
  <c r="AR128" i="15"/>
  <c r="AR215" i="15"/>
  <c r="AR41" i="14"/>
  <c r="AR121" i="14"/>
  <c r="AR204" i="14"/>
  <c r="AR63" i="13"/>
  <c r="AR85" i="13"/>
  <c r="AR182" i="13"/>
  <c r="AR41" i="11"/>
  <c r="V121" i="11"/>
  <c r="AR128" i="13"/>
  <c r="AR30" i="11"/>
  <c r="AR139" i="11"/>
  <c r="AR41" i="15"/>
  <c r="AR121" i="15"/>
  <c r="AR204" i="15"/>
  <c r="AR30" i="14"/>
  <c r="AR114" i="14"/>
  <c r="AR74" i="13"/>
  <c r="AR171" i="13"/>
  <c r="AR139" i="13"/>
  <c r="AR182" i="11"/>
  <c r="AR96" i="15"/>
  <c r="AR85" i="14"/>
  <c r="AR153" i="14"/>
  <c r="AR19" i="13"/>
  <c r="AR41" i="13"/>
  <c r="AR146" i="13"/>
  <c r="AR128" i="11"/>
  <c r="AR52" i="11"/>
  <c r="AR153" i="11"/>
  <c r="AR63" i="15"/>
  <c r="AR52" i="14"/>
  <c r="AR128" i="14"/>
  <c r="AR182" i="14"/>
  <c r="AR215" i="14"/>
  <c r="AR96" i="13"/>
  <c r="AR204" i="13"/>
  <c r="AR19" i="11"/>
  <c r="AR85" i="11"/>
  <c r="AR107" i="11"/>
  <c r="AR215" i="11"/>
  <c r="AR30" i="15"/>
  <c r="AR114" i="15"/>
  <c r="AR182" i="15"/>
  <c r="AR19" i="14"/>
  <c r="AR107" i="14"/>
  <c r="AR171" i="14"/>
  <c r="AQ114" i="11"/>
  <c r="AR114" i="11"/>
  <c r="U114" i="11" l="1"/>
  <c r="U114" i="13"/>
  <c r="U120" i="11" l="1"/>
  <c r="U119" i="11"/>
  <c r="U118" i="11"/>
  <c r="U117" i="11"/>
  <c r="U116" i="11"/>
  <c r="U128" i="11"/>
  <c r="U120" i="13"/>
  <c r="U119" i="13"/>
  <c r="U118" i="13"/>
  <c r="U117" i="13"/>
  <c r="U116" i="13"/>
  <c r="U128" i="13"/>
  <c r="U121" i="11" l="1"/>
  <c r="U121" i="13"/>
  <c r="U159" i="11"/>
  <c r="U158" i="11"/>
  <c r="U157" i="11"/>
  <c r="U156" i="11"/>
  <c r="U155" i="11"/>
  <c r="T159" i="11"/>
  <c r="BB159" i="11" s="1"/>
  <c r="T158" i="11"/>
  <c r="BB158" i="11" s="1"/>
  <c r="T157" i="11"/>
  <c r="BB157" i="11" s="1"/>
  <c r="T156" i="11"/>
  <c r="BB156" i="11" s="1"/>
  <c r="T155" i="11"/>
  <c r="BB155" i="11" s="1"/>
  <c r="U153" i="11"/>
  <c r="U146" i="11"/>
  <c r="U139" i="11"/>
  <c r="U226" i="11" s="1"/>
  <c r="U159" i="13"/>
  <c r="U158" i="13"/>
  <c r="U157" i="13"/>
  <c r="U156" i="13"/>
  <c r="U155" i="13"/>
  <c r="T159" i="13"/>
  <c r="BB159" i="13" s="1"/>
  <c r="T158" i="13"/>
  <c r="BB158" i="13" s="1"/>
  <c r="T157" i="13"/>
  <c r="BB157" i="13" s="1"/>
  <c r="T156" i="13"/>
  <c r="BB156" i="13" s="1"/>
  <c r="T155" i="13"/>
  <c r="BB155" i="13" s="1"/>
  <c r="U153" i="13"/>
  <c r="U146" i="13"/>
  <c r="U139" i="13"/>
  <c r="U226" i="13" s="1"/>
  <c r="U138" i="14"/>
  <c r="U137" i="14"/>
  <c r="U136" i="14"/>
  <c r="U133" i="14"/>
  <c r="U220" i="14" s="1"/>
  <c r="U130" i="14"/>
  <c r="U217" i="14" s="1"/>
  <c r="U138" i="15"/>
  <c r="U137" i="15"/>
  <c r="U136" i="15"/>
  <c r="U133" i="15"/>
  <c r="U130" i="15"/>
  <c r="U217" i="15" s="1"/>
  <c r="BB160" i="11" l="1"/>
  <c r="BB160" i="13"/>
  <c r="U156" i="14"/>
  <c r="U159" i="14"/>
  <c r="U225" i="14"/>
  <c r="U157" i="14"/>
  <c r="U223" i="14"/>
  <c r="U158" i="14"/>
  <c r="U224" i="14"/>
  <c r="U158" i="15"/>
  <c r="U224" i="15"/>
  <c r="U157" i="15"/>
  <c r="U223" i="15"/>
  <c r="U156" i="15"/>
  <c r="U220" i="15"/>
  <c r="U159" i="15"/>
  <c r="U225" i="15"/>
  <c r="U160" i="11"/>
  <c r="U139" i="14"/>
  <c r="U226" i="14" s="1"/>
  <c r="U155" i="14"/>
  <c r="U139" i="15"/>
  <c r="U226" i="15" s="1"/>
  <c r="T160" i="13"/>
  <c r="U155" i="15"/>
  <c r="U160" i="13"/>
  <c r="T160" i="11"/>
  <c r="AQ214" i="13"/>
  <c r="AQ213" i="13"/>
  <c r="AQ212" i="13"/>
  <c r="AQ209" i="13"/>
  <c r="AQ206" i="13"/>
  <c r="AQ203" i="13"/>
  <c r="AQ202" i="13"/>
  <c r="AQ201" i="13"/>
  <c r="AQ198" i="13"/>
  <c r="AQ195" i="13"/>
  <c r="AQ181" i="13"/>
  <c r="AQ180" i="13"/>
  <c r="AQ179" i="13"/>
  <c r="AQ176" i="13"/>
  <c r="AQ173" i="13"/>
  <c r="AQ170" i="13"/>
  <c r="AQ169" i="13"/>
  <c r="AQ168" i="13"/>
  <c r="AQ165" i="13"/>
  <c r="AQ162" i="13"/>
  <c r="AQ152" i="13"/>
  <c r="AQ151" i="13"/>
  <c r="AQ150" i="13"/>
  <c r="AQ149" i="13"/>
  <c r="AQ148" i="13"/>
  <c r="AQ145" i="13"/>
  <c r="AQ144" i="13"/>
  <c r="AQ143" i="13"/>
  <c r="AQ142" i="13"/>
  <c r="AQ141" i="13"/>
  <c r="AQ138" i="13"/>
  <c r="AQ137" i="13"/>
  <c r="AQ136" i="13"/>
  <c r="AQ133" i="13"/>
  <c r="AQ130" i="13"/>
  <c r="AQ127" i="13"/>
  <c r="AQ126" i="13"/>
  <c r="AQ125" i="13"/>
  <c r="AQ124" i="13"/>
  <c r="AQ123" i="13"/>
  <c r="AQ106" i="13"/>
  <c r="AQ105" i="13"/>
  <c r="AQ104" i="13"/>
  <c r="AQ101" i="13"/>
  <c r="AQ98" i="13"/>
  <c r="AQ95" i="13"/>
  <c r="AQ94" i="13"/>
  <c r="AQ93" i="13"/>
  <c r="AQ90" i="13"/>
  <c r="AQ87" i="13"/>
  <c r="AQ84" i="13"/>
  <c r="AQ83" i="13"/>
  <c r="AQ82" i="13"/>
  <c r="AQ79" i="13"/>
  <c r="AQ76" i="13"/>
  <c r="AQ73" i="13"/>
  <c r="AQ72" i="13"/>
  <c r="AQ71" i="13"/>
  <c r="AQ68" i="13"/>
  <c r="AQ65" i="13"/>
  <c r="AQ62" i="13"/>
  <c r="AQ61" i="13"/>
  <c r="AQ60" i="13"/>
  <c r="AQ57" i="13"/>
  <c r="AQ54" i="13"/>
  <c r="AQ51" i="13"/>
  <c r="AQ50" i="13"/>
  <c r="AQ49" i="13"/>
  <c r="AQ46" i="13"/>
  <c r="AQ43" i="13"/>
  <c r="AQ40" i="13"/>
  <c r="AQ39" i="13"/>
  <c r="AQ38" i="13"/>
  <c r="AQ35" i="13"/>
  <c r="AQ32" i="13"/>
  <c r="AQ29" i="13"/>
  <c r="AQ28" i="13"/>
  <c r="AQ27" i="13"/>
  <c r="AQ24" i="13"/>
  <c r="AQ21" i="13"/>
  <c r="AQ18" i="13"/>
  <c r="AQ17" i="13"/>
  <c r="AQ16" i="13"/>
  <c r="AQ13" i="13"/>
  <c r="AQ10" i="13"/>
  <c r="AQ214" i="11"/>
  <c r="AQ213" i="11"/>
  <c r="AQ212" i="11"/>
  <c r="AQ209" i="11"/>
  <c r="AQ206" i="11"/>
  <c r="AQ203" i="11"/>
  <c r="AQ202" i="11"/>
  <c r="AQ201" i="11"/>
  <c r="AQ198" i="11"/>
  <c r="AQ195" i="11"/>
  <c r="AQ181" i="11"/>
  <c r="AQ180" i="11"/>
  <c r="AQ179" i="11"/>
  <c r="AQ176" i="11"/>
  <c r="AQ173" i="11"/>
  <c r="AQ170" i="11"/>
  <c r="AQ169" i="11"/>
  <c r="AQ168" i="11"/>
  <c r="AQ165" i="11"/>
  <c r="AQ162" i="11"/>
  <c r="AQ152" i="11"/>
  <c r="AQ151" i="11"/>
  <c r="AQ150" i="11"/>
  <c r="AQ149" i="11"/>
  <c r="AQ148" i="11"/>
  <c r="AQ145" i="11"/>
  <c r="AQ144" i="11"/>
  <c r="AQ143" i="11"/>
  <c r="AQ142" i="11"/>
  <c r="AQ141" i="11"/>
  <c r="AQ138" i="11"/>
  <c r="AQ137" i="11"/>
  <c r="AQ136" i="11"/>
  <c r="AQ133" i="11"/>
  <c r="AQ130" i="11"/>
  <c r="AQ127" i="11"/>
  <c r="AQ126" i="11"/>
  <c r="AQ125" i="11"/>
  <c r="AQ124" i="11"/>
  <c r="AQ123" i="11"/>
  <c r="AQ106" i="11"/>
  <c r="AQ105" i="11"/>
  <c r="AQ104" i="11"/>
  <c r="AQ101" i="11"/>
  <c r="AQ98" i="11"/>
  <c r="AQ95" i="11"/>
  <c r="AQ94" i="11"/>
  <c r="AQ93" i="11"/>
  <c r="AQ90" i="11"/>
  <c r="AQ87" i="11"/>
  <c r="AQ84" i="11"/>
  <c r="AQ83" i="11"/>
  <c r="AQ82" i="11"/>
  <c r="AQ79" i="11"/>
  <c r="AQ76" i="11"/>
  <c r="AQ73" i="11"/>
  <c r="AQ72" i="11"/>
  <c r="AQ71" i="11"/>
  <c r="AQ68" i="11"/>
  <c r="AQ65" i="11"/>
  <c r="AQ62" i="11"/>
  <c r="AQ61" i="11"/>
  <c r="AQ60" i="11"/>
  <c r="AQ57" i="11"/>
  <c r="AQ54" i="11"/>
  <c r="AQ51" i="11"/>
  <c r="AQ50" i="11"/>
  <c r="AQ49" i="11"/>
  <c r="AQ46" i="11"/>
  <c r="AQ43" i="11"/>
  <c r="AQ40" i="11"/>
  <c r="AQ39" i="11"/>
  <c r="AQ38" i="11"/>
  <c r="AQ35" i="11"/>
  <c r="AQ32" i="11"/>
  <c r="AQ29" i="11"/>
  <c r="AQ28" i="11"/>
  <c r="AQ27" i="11"/>
  <c r="AQ24" i="11"/>
  <c r="AQ21" i="11"/>
  <c r="AQ18" i="11"/>
  <c r="AQ17" i="11"/>
  <c r="AQ16" i="11"/>
  <c r="AQ13" i="11"/>
  <c r="AQ10" i="11"/>
  <c r="AQ214" i="14"/>
  <c r="AQ213" i="14"/>
  <c r="AQ212" i="14"/>
  <c r="AQ209" i="14"/>
  <c r="AQ206" i="14"/>
  <c r="AQ203" i="14"/>
  <c r="AQ202" i="14"/>
  <c r="AQ201" i="14"/>
  <c r="AQ198" i="14"/>
  <c r="AQ195" i="14"/>
  <c r="AQ181" i="14"/>
  <c r="AQ180" i="14"/>
  <c r="AQ179" i="14"/>
  <c r="AQ176" i="14"/>
  <c r="AQ173" i="14"/>
  <c r="AQ170" i="14"/>
  <c r="AQ169" i="14"/>
  <c r="AQ168" i="14"/>
  <c r="AQ165" i="14"/>
  <c r="AQ162" i="14"/>
  <c r="AQ152" i="14"/>
  <c r="AQ151" i="14"/>
  <c r="AQ150" i="14"/>
  <c r="AQ149" i="14"/>
  <c r="AQ148" i="14"/>
  <c r="AQ145" i="14"/>
  <c r="AQ144" i="14"/>
  <c r="AQ143" i="14"/>
  <c r="AQ142" i="14"/>
  <c r="AQ141" i="14"/>
  <c r="AQ127" i="14"/>
  <c r="AQ126" i="14"/>
  <c r="AQ125" i="14"/>
  <c r="AQ124" i="14"/>
  <c r="AQ123" i="14"/>
  <c r="AQ120" i="14"/>
  <c r="AQ119" i="14"/>
  <c r="AQ118" i="14"/>
  <c r="AQ117" i="14"/>
  <c r="AQ116" i="14"/>
  <c r="AQ113" i="14"/>
  <c r="AQ112" i="14"/>
  <c r="AQ111" i="14"/>
  <c r="AQ110" i="14"/>
  <c r="AQ109" i="14"/>
  <c r="AQ106" i="14"/>
  <c r="AQ105" i="14"/>
  <c r="AQ104" i="14"/>
  <c r="AQ101" i="14"/>
  <c r="AQ98" i="14"/>
  <c r="AQ95" i="14"/>
  <c r="AQ94" i="14"/>
  <c r="AQ93" i="14"/>
  <c r="AQ90" i="14"/>
  <c r="AQ87" i="14"/>
  <c r="AQ84" i="14"/>
  <c r="AQ83" i="14"/>
  <c r="AQ82" i="14"/>
  <c r="AQ79" i="14"/>
  <c r="AQ76" i="14"/>
  <c r="AQ73" i="14"/>
  <c r="AQ72" i="14"/>
  <c r="AQ71" i="14"/>
  <c r="AQ68" i="14"/>
  <c r="AQ65" i="14"/>
  <c r="AQ62" i="14"/>
  <c r="AQ61" i="14"/>
  <c r="AQ60" i="14"/>
  <c r="AQ57" i="14"/>
  <c r="AQ54" i="14"/>
  <c r="AQ51" i="14"/>
  <c r="AQ50" i="14"/>
  <c r="AQ49" i="14"/>
  <c r="AQ46" i="14"/>
  <c r="AQ43" i="14"/>
  <c r="AQ40" i="14"/>
  <c r="AQ39" i="14"/>
  <c r="AQ38" i="14"/>
  <c r="AQ35" i="14"/>
  <c r="AQ32" i="14"/>
  <c r="AQ29" i="14"/>
  <c r="AQ28" i="14"/>
  <c r="AQ27" i="14"/>
  <c r="AQ24" i="14"/>
  <c r="AQ21" i="14"/>
  <c r="AQ18" i="14"/>
  <c r="AQ17" i="14"/>
  <c r="AQ16" i="14"/>
  <c r="AQ13" i="14"/>
  <c r="AQ10" i="14"/>
  <c r="AQ214" i="15"/>
  <c r="AQ213" i="15"/>
  <c r="AQ212" i="15"/>
  <c r="AQ209" i="15"/>
  <c r="AQ206" i="15"/>
  <c r="AQ203" i="15"/>
  <c r="AQ202" i="15"/>
  <c r="AQ201" i="15"/>
  <c r="AQ198" i="15"/>
  <c r="AQ195" i="15"/>
  <c r="AQ181" i="15"/>
  <c r="AQ180" i="15"/>
  <c r="AQ179" i="15"/>
  <c r="AQ176" i="15"/>
  <c r="AQ173" i="15"/>
  <c r="AQ170" i="15"/>
  <c r="AQ169" i="15"/>
  <c r="AQ168" i="15"/>
  <c r="AQ165" i="15"/>
  <c r="AQ162" i="15"/>
  <c r="AQ152" i="15"/>
  <c r="AQ151" i="15"/>
  <c r="AQ150" i="15"/>
  <c r="AQ149" i="15"/>
  <c r="AQ148" i="15"/>
  <c r="AQ145" i="15"/>
  <c r="AQ144" i="15"/>
  <c r="AQ143" i="15"/>
  <c r="AQ142" i="15"/>
  <c r="AQ141" i="15"/>
  <c r="AQ127" i="15"/>
  <c r="AQ126" i="15"/>
  <c r="AQ125" i="15"/>
  <c r="AQ124" i="15"/>
  <c r="AQ123" i="15"/>
  <c r="AQ120" i="15"/>
  <c r="AQ119" i="15"/>
  <c r="AQ118" i="15"/>
  <c r="AQ117" i="15"/>
  <c r="AQ116" i="15"/>
  <c r="AQ113" i="15"/>
  <c r="AQ112" i="15"/>
  <c r="AQ111" i="15"/>
  <c r="AQ110" i="15"/>
  <c r="AQ109" i="15"/>
  <c r="AQ106" i="15"/>
  <c r="AQ105" i="15"/>
  <c r="AQ104" i="15"/>
  <c r="AQ101" i="15"/>
  <c r="AQ98" i="15"/>
  <c r="AQ95" i="15"/>
  <c r="AQ94" i="15"/>
  <c r="AQ93" i="15"/>
  <c r="AQ90" i="15"/>
  <c r="AQ87" i="15"/>
  <c r="AQ84" i="15"/>
  <c r="AQ83" i="15"/>
  <c r="AQ82" i="15"/>
  <c r="AQ79" i="15"/>
  <c r="AQ76" i="15"/>
  <c r="AQ73" i="15"/>
  <c r="AQ72" i="15"/>
  <c r="AQ71" i="15"/>
  <c r="AQ68" i="15"/>
  <c r="AQ65" i="15"/>
  <c r="AQ62" i="15"/>
  <c r="AQ61" i="15"/>
  <c r="AQ60" i="15"/>
  <c r="AQ57" i="15"/>
  <c r="AQ54" i="15"/>
  <c r="AQ51" i="15"/>
  <c r="AQ50" i="15"/>
  <c r="AQ49" i="15"/>
  <c r="AQ46" i="15"/>
  <c r="AQ43" i="15"/>
  <c r="AQ40" i="15"/>
  <c r="AQ39" i="15"/>
  <c r="AQ38" i="15"/>
  <c r="AQ35" i="15"/>
  <c r="AQ32" i="15"/>
  <c r="AQ29" i="15"/>
  <c r="AQ28" i="15"/>
  <c r="AQ27" i="15"/>
  <c r="AQ24" i="15"/>
  <c r="AQ21" i="15"/>
  <c r="AQ18" i="15"/>
  <c r="AQ17" i="15"/>
  <c r="AQ16" i="15"/>
  <c r="AQ13" i="15"/>
  <c r="AQ10" i="15"/>
  <c r="U160" i="15" l="1"/>
  <c r="U160" i="14"/>
  <c r="AQ30" i="11"/>
  <c r="AQ41" i="13"/>
  <c r="AQ182" i="13"/>
  <c r="AQ85" i="14"/>
  <c r="AQ74" i="14"/>
  <c r="AQ215" i="11"/>
  <c r="AQ41" i="11"/>
  <c r="AQ30" i="13"/>
  <c r="AQ63" i="14"/>
  <c r="AQ215" i="14"/>
  <c r="AQ204" i="11"/>
  <c r="AQ19" i="15"/>
  <c r="AQ52" i="15"/>
  <c r="AQ107" i="15"/>
  <c r="AQ128" i="15"/>
  <c r="AQ171" i="15"/>
  <c r="AQ215" i="15"/>
  <c r="AQ52" i="14"/>
  <c r="AQ128" i="14"/>
  <c r="AQ96" i="11"/>
  <c r="AQ171" i="11"/>
  <c r="AQ96" i="13"/>
  <c r="AQ204" i="13"/>
  <c r="AQ19" i="14"/>
  <c r="AQ107" i="14"/>
  <c r="AQ171" i="14"/>
  <c r="AQ63" i="11"/>
  <c r="AQ63" i="13"/>
  <c r="AQ41" i="15"/>
  <c r="AQ146" i="15"/>
  <c r="AQ41" i="14"/>
  <c r="AQ204" i="14"/>
  <c r="AQ85" i="11"/>
  <c r="AQ85" i="13"/>
  <c r="AQ74" i="15"/>
  <c r="AQ204" i="15"/>
  <c r="AQ63" i="15"/>
  <c r="AQ96" i="15"/>
  <c r="AQ96" i="14"/>
  <c r="AQ52" i="11"/>
  <c r="AQ52" i="13"/>
  <c r="AQ215" i="13"/>
  <c r="AQ182" i="11"/>
  <c r="AQ19" i="13"/>
  <c r="AQ107" i="13"/>
  <c r="AQ171" i="13"/>
  <c r="AQ19" i="11"/>
  <c r="AQ107" i="11"/>
  <c r="AQ30" i="15"/>
  <c r="AQ85" i="15"/>
  <c r="AQ114" i="15"/>
  <c r="AQ182" i="15"/>
  <c r="AQ30" i="14"/>
  <c r="AQ182" i="14"/>
  <c r="AQ74" i="11"/>
  <c r="AQ153" i="11"/>
  <c r="AQ74" i="13"/>
  <c r="AQ146" i="13"/>
  <c r="AQ128" i="11"/>
  <c r="AQ128" i="13"/>
  <c r="AQ146" i="11"/>
  <c r="AQ139" i="11"/>
  <c r="AQ153" i="13"/>
  <c r="AQ139" i="13"/>
  <c r="AQ153" i="14"/>
  <c r="AQ146" i="14"/>
  <c r="AQ121" i="14"/>
  <c r="AQ114" i="14"/>
  <c r="AQ153" i="15"/>
  <c r="AQ121" i="15"/>
  <c r="T153" i="13" l="1"/>
  <c r="T146" i="13"/>
  <c r="T139" i="13"/>
  <c r="T226" i="13" s="1"/>
  <c r="BB226" i="13" s="1"/>
  <c r="T153" i="11"/>
  <c r="T146" i="11"/>
  <c r="T139" i="11"/>
  <c r="T226" i="11" s="1"/>
  <c r="BB226" i="11" s="1"/>
  <c r="T120" i="13"/>
  <c r="BB120" i="13" s="1"/>
  <c r="T119" i="13"/>
  <c r="BB119" i="13" s="1"/>
  <c r="T118" i="13"/>
  <c r="BB118" i="13" s="1"/>
  <c r="T117" i="13"/>
  <c r="BB117" i="13" s="1"/>
  <c r="T116" i="13"/>
  <c r="BB116" i="13" s="1"/>
  <c r="T114" i="13"/>
  <c r="T120" i="11"/>
  <c r="BB120" i="11" s="1"/>
  <c r="T119" i="11"/>
  <c r="BB119" i="11" s="1"/>
  <c r="T118" i="11"/>
  <c r="BB118" i="11" s="1"/>
  <c r="T117" i="11"/>
  <c r="BB117" i="11" s="1"/>
  <c r="T116" i="11"/>
  <c r="BB116" i="11" s="1"/>
  <c r="T114" i="11"/>
  <c r="T128" i="13"/>
  <c r="T128" i="11"/>
  <c r="AP123" i="11"/>
  <c r="AP124" i="11"/>
  <c r="AP125" i="11"/>
  <c r="AP126" i="11"/>
  <c r="AP127" i="11"/>
  <c r="BB121" i="13" l="1"/>
  <c r="BB121" i="11"/>
  <c r="AP128" i="11"/>
  <c r="T121" i="11"/>
  <c r="T121" i="13"/>
  <c r="T138" i="15"/>
  <c r="BB138" i="15" s="1"/>
  <c r="T137" i="15"/>
  <c r="BB137" i="15" s="1"/>
  <c r="T136" i="15"/>
  <c r="BB136" i="15" s="1"/>
  <c r="T133" i="15"/>
  <c r="BB133" i="15" s="1"/>
  <c r="T130" i="15"/>
  <c r="T138" i="14"/>
  <c r="BB138" i="14" s="1"/>
  <c r="T137" i="14"/>
  <c r="BB137" i="14" s="1"/>
  <c r="T136" i="14"/>
  <c r="BB136" i="14" s="1"/>
  <c r="T133" i="14"/>
  <c r="BB133" i="14" s="1"/>
  <c r="T130" i="14"/>
  <c r="AP214" i="11"/>
  <c r="AP213" i="11"/>
  <c r="AP212" i="11"/>
  <c r="AP209" i="11"/>
  <c r="AP206" i="11"/>
  <c r="AP203" i="11"/>
  <c r="AP202" i="11"/>
  <c r="AP201" i="11"/>
  <c r="AP198" i="11"/>
  <c r="AP195" i="11"/>
  <c r="AP181" i="11"/>
  <c r="AP180" i="11"/>
  <c r="AP179" i="11"/>
  <c r="AP176" i="11"/>
  <c r="AP173" i="11"/>
  <c r="AP170" i="11"/>
  <c r="AP169" i="11"/>
  <c r="AP168" i="11"/>
  <c r="AP165" i="11"/>
  <c r="AP162" i="11"/>
  <c r="AP152" i="11"/>
  <c r="AP151" i="11"/>
  <c r="AP150" i="11"/>
  <c r="AP149" i="11"/>
  <c r="AP148" i="11"/>
  <c r="AP145" i="11"/>
  <c r="AP144" i="11"/>
  <c r="AP143" i="11"/>
  <c r="AP142" i="11"/>
  <c r="AP141" i="11"/>
  <c r="AP138" i="11"/>
  <c r="AP137" i="11"/>
  <c r="AP136" i="11"/>
  <c r="AP133" i="11"/>
  <c r="AP130" i="11"/>
  <c r="AP113" i="11"/>
  <c r="AP112" i="11"/>
  <c r="AP111" i="11"/>
  <c r="AP110" i="11"/>
  <c r="AP109" i="11"/>
  <c r="AP106" i="11"/>
  <c r="AP105" i="11"/>
  <c r="AP104" i="11"/>
  <c r="AP101" i="11"/>
  <c r="AP98" i="11"/>
  <c r="AP95" i="11"/>
  <c r="AP94" i="11"/>
  <c r="AP93" i="11"/>
  <c r="AP90" i="11"/>
  <c r="AP87" i="11"/>
  <c r="AP84" i="11"/>
  <c r="AP83" i="11"/>
  <c r="AP82" i="11"/>
  <c r="AP79" i="11"/>
  <c r="AP76" i="11"/>
  <c r="AP73" i="11"/>
  <c r="AP72" i="11"/>
  <c r="AP71" i="11"/>
  <c r="AP68" i="11"/>
  <c r="AP65" i="11"/>
  <c r="AP62" i="11"/>
  <c r="AP61" i="11"/>
  <c r="AP60" i="11"/>
  <c r="AP57" i="11"/>
  <c r="AP54" i="11"/>
  <c r="AP51" i="11"/>
  <c r="AP50" i="11"/>
  <c r="AP49" i="11"/>
  <c r="AP46" i="11"/>
  <c r="AP43" i="11"/>
  <c r="AP40" i="11"/>
  <c r="AP39" i="11"/>
  <c r="AP38" i="11"/>
  <c r="AP35" i="11"/>
  <c r="AP32" i="11"/>
  <c r="AP29" i="11"/>
  <c r="AP28" i="11"/>
  <c r="AP27" i="11"/>
  <c r="AP24" i="11"/>
  <c r="AP21" i="11"/>
  <c r="AP18" i="11"/>
  <c r="AP17" i="11"/>
  <c r="AP16" i="11"/>
  <c r="AP13" i="11"/>
  <c r="AP10" i="11"/>
  <c r="AP214" i="13"/>
  <c r="AP213" i="13"/>
  <c r="AP212" i="13"/>
  <c r="AP209" i="13"/>
  <c r="AP206" i="13"/>
  <c r="AP203" i="13"/>
  <c r="AP202" i="13"/>
  <c r="AP201" i="13"/>
  <c r="AP198" i="13"/>
  <c r="AP195" i="13"/>
  <c r="AP181" i="13"/>
  <c r="AP180" i="13"/>
  <c r="AP179" i="13"/>
  <c r="AP176" i="13"/>
  <c r="AP173" i="13"/>
  <c r="AP170" i="13"/>
  <c r="AP169" i="13"/>
  <c r="AP168" i="13"/>
  <c r="AP165" i="13"/>
  <c r="AP162" i="13"/>
  <c r="AP152" i="13"/>
  <c r="AP151" i="13"/>
  <c r="AP150" i="13"/>
  <c r="AP149" i="13"/>
  <c r="AP148" i="13"/>
  <c r="AP145" i="13"/>
  <c r="AP144" i="13"/>
  <c r="AP143" i="13"/>
  <c r="AP142" i="13"/>
  <c r="AP141" i="13"/>
  <c r="AP138" i="13"/>
  <c r="AP137" i="13"/>
  <c r="AP136" i="13"/>
  <c r="AP133" i="13"/>
  <c r="AP130" i="13"/>
  <c r="AP127" i="13"/>
  <c r="AP126" i="13"/>
  <c r="AP125" i="13"/>
  <c r="AP124" i="13"/>
  <c r="AP123" i="13"/>
  <c r="AP113" i="13"/>
  <c r="AP112" i="13"/>
  <c r="AP111" i="13"/>
  <c r="AP110" i="13"/>
  <c r="AP109" i="13"/>
  <c r="AP106" i="13"/>
  <c r="AP105" i="13"/>
  <c r="AP104" i="13"/>
  <c r="AP101" i="13"/>
  <c r="AP98" i="13"/>
  <c r="AP95" i="13"/>
  <c r="AP94" i="13"/>
  <c r="AP93" i="13"/>
  <c r="AP90" i="13"/>
  <c r="AP87" i="13"/>
  <c r="AP84" i="13"/>
  <c r="AP83" i="13"/>
  <c r="AP82" i="13"/>
  <c r="AP79" i="13"/>
  <c r="AP76" i="13"/>
  <c r="AP73" i="13"/>
  <c r="AP72" i="13"/>
  <c r="AP71" i="13"/>
  <c r="AP68" i="13"/>
  <c r="AP65" i="13"/>
  <c r="AP62" i="13"/>
  <c r="AP61" i="13"/>
  <c r="AP60" i="13"/>
  <c r="AP57" i="13"/>
  <c r="AP54" i="13"/>
  <c r="AP51" i="13"/>
  <c r="AP50" i="13"/>
  <c r="AP49" i="13"/>
  <c r="AP46" i="13"/>
  <c r="AP43" i="13"/>
  <c r="AP40" i="13"/>
  <c r="AP39" i="13"/>
  <c r="AP38" i="13"/>
  <c r="AP35" i="13"/>
  <c r="AP32" i="13"/>
  <c r="AP29" i="13"/>
  <c r="AP28" i="13"/>
  <c r="AP27" i="13"/>
  <c r="AP24" i="13"/>
  <c r="AP21" i="13"/>
  <c r="AP18" i="13"/>
  <c r="AP17" i="13"/>
  <c r="AP16" i="13"/>
  <c r="AP13" i="13"/>
  <c r="AP10" i="13"/>
  <c r="AP214" i="14"/>
  <c r="AP213" i="14"/>
  <c r="AP212" i="14"/>
  <c r="AP209" i="14"/>
  <c r="AP206" i="14"/>
  <c r="AP203" i="14"/>
  <c r="AP202" i="14"/>
  <c r="AP201" i="14"/>
  <c r="AP198" i="14"/>
  <c r="AP195" i="14"/>
  <c r="AP181" i="14"/>
  <c r="AP180" i="14"/>
  <c r="AP179" i="14"/>
  <c r="AP176" i="14"/>
  <c r="AP173" i="14"/>
  <c r="AP170" i="14"/>
  <c r="AP169" i="14"/>
  <c r="AP168" i="14"/>
  <c r="AP165" i="14"/>
  <c r="AP162" i="14"/>
  <c r="AP152" i="14"/>
  <c r="AP151" i="14"/>
  <c r="AP150" i="14"/>
  <c r="AP149" i="14"/>
  <c r="AP148" i="14"/>
  <c r="AP145" i="14"/>
  <c r="AP144" i="14"/>
  <c r="AP143" i="14"/>
  <c r="AP142" i="14"/>
  <c r="AP141" i="14"/>
  <c r="AP127" i="14"/>
  <c r="AP126" i="14"/>
  <c r="AP125" i="14"/>
  <c r="AP124" i="14"/>
  <c r="AP123" i="14"/>
  <c r="AP120" i="14"/>
  <c r="AP119" i="14"/>
  <c r="AP118" i="14"/>
  <c r="AP117" i="14"/>
  <c r="AP116" i="14"/>
  <c r="AP113" i="14"/>
  <c r="AP112" i="14"/>
  <c r="AP111" i="14"/>
  <c r="AP110" i="14"/>
  <c r="AP109" i="14"/>
  <c r="AP106" i="14"/>
  <c r="AP105" i="14"/>
  <c r="AP104" i="14"/>
  <c r="AP101" i="14"/>
  <c r="AP98" i="14"/>
  <c r="AP95" i="14"/>
  <c r="AP94" i="14"/>
  <c r="AP93" i="14"/>
  <c r="AP90" i="14"/>
  <c r="AP87" i="14"/>
  <c r="AP84" i="14"/>
  <c r="AP83" i="14"/>
  <c r="AP82" i="14"/>
  <c r="AP79" i="14"/>
  <c r="AP76" i="14"/>
  <c r="AP73" i="14"/>
  <c r="AP72" i="14"/>
  <c r="AP71" i="14"/>
  <c r="AP68" i="14"/>
  <c r="AP65" i="14"/>
  <c r="AP62" i="14"/>
  <c r="AP61" i="14"/>
  <c r="AP60" i="14"/>
  <c r="AP57" i="14"/>
  <c r="AP54" i="14"/>
  <c r="AP51" i="14"/>
  <c r="AP50" i="14"/>
  <c r="AP49" i="14"/>
  <c r="AP46" i="14"/>
  <c r="AP43" i="14"/>
  <c r="AP40" i="14"/>
  <c r="AP39" i="14"/>
  <c r="AP38" i="14"/>
  <c r="AP35" i="14"/>
  <c r="AP32" i="14"/>
  <c r="AP29" i="14"/>
  <c r="AP28" i="14"/>
  <c r="AP27" i="14"/>
  <c r="AP24" i="14"/>
  <c r="AP21" i="14"/>
  <c r="AP18" i="14"/>
  <c r="AP17" i="14"/>
  <c r="AP16" i="14"/>
  <c r="AP13" i="14"/>
  <c r="AP10" i="14"/>
  <c r="AP214" i="15"/>
  <c r="AP213" i="15"/>
  <c r="AP212" i="15"/>
  <c r="AP209" i="15"/>
  <c r="AP206" i="15"/>
  <c r="AP203" i="15"/>
  <c r="AP202" i="15"/>
  <c r="AP201" i="15"/>
  <c r="AP198" i="15"/>
  <c r="AP195" i="15"/>
  <c r="AP181" i="15"/>
  <c r="AP180" i="15"/>
  <c r="AP179" i="15"/>
  <c r="AP176" i="15"/>
  <c r="AP173" i="15"/>
  <c r="AP170" i="15"/>
  <c r="AP169" i="15"/>
  <c r="AP168" i="15"/>
  <c r="AP165" i="15"/>
  <c r="AP162" i="15"/>
  <c r="AP152" i="15"/>
  <c r="AP151" i="15"/>
  <c r="AP150" i="15"/>
  <c r="AP149" i="15"/>
  <c r="AP148" i="15"/>
  <c r="AP145" i="15"/>
  <c r="AP144" i="15"/>
  <c r="AP143" i="15"/>
  <c r="AP142" i="15"/>
  <c r="AP141" i="15"/>
  <c r="AP127" i="15"/>
  <c r="AP126" i="15"/>
  <c r="AP125" i="15"/>
  <c r="AP124" i="15"/>
  <c r="AP123" i="15"/>
  <c r="AP120" i="15"/>
  <c r="AP119" i="15"/>
  <c r="AP118" i="15"/>
  <c r="AP117" i="15"/>
  <c r="AP116" i="15"/>
  <c r="AP113" i="15"/>
  <c r="AP112" i="15"/>
  <c r="AP111" i="15"/>
  <c r="AP110" i="15"/>
  <c r="AP109" i="15"/>
  <c r="AP106" i="15"/>
  <c r="AP105" i="15"/>
  <c r="AP104" i="15"/>
  <c r="AP101" i="15"/>
  <c r="AP98" i="15"/>
  <c r="AP95" i="15"/>
  <c r="AP94" i="15"/>
  <c r="AP93" i="15"/>
  <c r="AP90" i="15"/>
  <c r="AP87" i="15"/>
  <c r="AP84" i="15"/>
  <c r="AP83" i="15"/>
  <c r="AP82" i="15"/>
  <c r="AP79" i="15"/>
  <c r="AP76" i="15"/>
  <c r="AP73" i="15"/>
  <c r="AP72" i="15"/>
  <c r="AP71" i="15"/>
  <c r="AP68" i="15"/>
  <c r="AP65" i="15"/>
  <c r="AP62" i="15"/>
  <c r="AP61" i="15"/>
  <c r="AP60" i="15"/>
  <c r="AP57" i="15"/>
  <c r="AP54" i="15"/>
  <c r="AP51" i="15"/>
  <c r="AP50" i="15"/>
  <c r="AP49" i="15"/>
  <c r="AP46" i="15"/>
  <c r="AP43" i="15"/>
  <c r="AP40" i="15"/>
  <c r="AP39" i="15"/>
  <c r="AP38" i="15"/>
  <c r="AP35" i="15"/>
  <c r="AP32" i="15"/>
  <c r="AP29" i="15"/>
  <c r="AP28" i="15"/>
  <c r="AP27" i="15"/>
  <c r="AP24" i="15"/>
  <c r="AP21" i="15"/>
  <c r="AP18" i="15"/>
  <c r="AP17" i="15"/>
  <c r="AP16" i="15"/>
  <c r="AP13" i="15"/>
  <c r="AP10" i="15"/>
  <c r="T217" i="14" l="1"/>
  <c r="BB217" i="14" s="1"/>
  <c r="BB130" i="14"/>
  <c r="BB139" i="14" s="1"/>
  <c r="T217" i="15"/>
  <c r="BB217" i="15" s="1"/>
  <c r="BB130" i="15"/>
  <c r="BB139" i="15" s="1"/>
  <c r="T157" i="14"/>
  <c r="BB157" i="14" s="1"/>
  <c r="T223" i="14"/>
  <c r="BB223" i="14" s="1"/>
  <c r="T155" i="15"/>
  <c r="BB155" i="15" s="1"/>
  <c r="T156" i="14"/>
  <c r="BB156" i="14" s="1"/>
  <c r="T220" i="14"/>
  <c r="BB220" i="14" s="1"/>
  <c r="T158" i="14"/>
  <c r="BB158" i="14" s="1"/>
  <c r="T224" i="14"/>
  <c r="BB224" i="14" s="1"/>
  <c r="T159" i="14"/>
  <c r="BB159" i="14" s="1"/>
  <c r="T225" i="14"/>
  <c r="BB225" i="14" s="1"/>
  <c r="T156" i="15"/>
  <c r="BB156" i="15" s="1"/>
  <c r="T220" i="15"/>
  <c r="BB220" i="15" s="1"/>
  <c r="T157" i="15"/>
  <c r="BB157" i="15" s="1"/>
  <c r="T223" i="15"/>
  <c r="BB223" i="15" s="1"/>
  <c r="T159" i="15"/>
  <c r="BB159" i="15" s="1"/>
  <c r="T225" i="15"/>
  <c r="BB225" i="15" s="1"/>
  <c r="T158" i="15"/>
  <c r="BB158" i="15" s="1"/>
  <c r="T224" i="15"/>
  <c r="BB224" i="15" s="1"/>
  <c r="T155" i="14"/>
  <c r="BB155" i="14" s="1"/>
  <c r="T139" i="14"/>
  <c r="T226" i="14" s="1"/>
  <c r="BB226" i="14" s="1"/>
  <c r="T139" i="15"/>
  <c r="T226" i="15" s="1"/>
  <c r="BB226" i="15" s="1"/>
  <c r="AP171" i="13"/>
  <c r="AP171" i="11"/>
  <c r="AP85" i="11"/>
  <c r="AP182" i="11"/>
  <c r="AP19" i="11"/>
  <c r="AP74" i="11"/>
  <c r="AP41" i="11"/>
  <c r="AP52" i="11"/>
  <c r="AP96" i="11"/>
  <c r="AP146" i="11"/>
  <c r="AP30" i="11"/>
  <c r="AP63" i="11"/>
  <c r="AP107" i="11"/>
  <c r="AP114" i="11"/>
  <c r="AP153" i="11"/>
  <c r="AP204" i="11"/>
  <c r="AP215" i="11"/>
  <c r="AP19" i="13"/>
  <c r="AP63" i="13"/>
  <c r="AP30" i="13"/>
  <c r="AP74" i="13"/>
  <c r="AP146" i="13"/>
  <c r="AP41" i="13"/>
  <c r="AP85" i="13"/>
  <c r="AP153" i="13"/>
  <c r="AP182" i="13"/>
  <c r="AP204" i="13"/>
  <c r="AP107" i="13"/>
  <c r="AP52" i="13"/>
  <c r="AP96" i="13"/>
  <c r="AP215" i="13"/>
  <c r="AP204" i="14"/>
  <c r="AP30" i="14"/>
  <c r="AP74" i="14"/>
  <c r="AP41" i="14"/>
  <c r="AP85" i="14"/>
  <c r="AP121" i="14"/>
  <c r="AP215" i="14"/>
  <c r="AP52" i="14"/>
  <c r="AP96" i="14"/>
  <c r="AP128" i="14"/>
  <c r="AP171" i="14"/>
  <c r="AP19" i="14"/>
  <c r="AP63" i="14"/>
  <c r="AP107" i="14"/>
  <c r="AP146" i="14"/>
  <c r="AP182" i="14"/>
  <c r="AP41" i="15"/>
  <c r="AP52" i="15"/>
  <c r="AP85" i="15"/>
  <c r="AP96" i="15"/>
  <c r="AP128" i="15"/>
  <c r="AP171" i="15"/>
  <c r="AP182" i="15"/>
  <c r="AP19" i="15"/>
  <c r="AP30" i="15"/>
  <c r="AP63" i="15"/>
  <c r="AP74" i="15"/>
  <c r="AP107" i="15"/>
  <c r="AP204" i="15"/>
  <c r="AP215" i="15"/>
  <c r="AP139" i="13"/>
  <c r="AP139" i="11"/>
  <c r="AP114" i="13"/>
  <c r="AP128" i="13"/>
  <c r="AP153" i="15"/>
  <c r="AP146" i="15"/>
  <c r="AP121" i="15"/>
  <c r="AP114" i="15"/>
  <c r="AP153" i="14"/>
  <c r="AP114" i="14"/>
  <c r="BB160" i="15" l="1"/>
  <c r="BB160" i="14"/>
  <c r="T160" i="15"/>
  <c r="T160" i="14"/>
  <c r="S120" i="11"/>
  <c r="BA120" i="11" s="1"/>
  <c r="S119" i="11"/>
  <c r="BA119" i="11" s="1"/>
  <c r="S118" i="11"/>
  <c r="BA118" i="11" s="1"/>
  <c r="S117" i="11"/>
  <c r="BA117" i="11" s="1"/>
  <c r="S116" i="11"/>
  <c r="BA116" i="11" s="1"/>
  <c r="S128" i="11"/>
  <c r="S120" i="13"/>
  <c r="BA120" i="13" s="1"/>
  <c r="S119" i="13"/>
  <c r="BA119" i="13" s="1"/>
  <c r="S118" i="13"/>
  <c r="BA118" i="13" s="1"/>
  <c r="S117" i="13"/>
  <c r="BA117" i="13" s="1"/>
  <c r="S116" i="13"/>
  <c r="BA116" i="13" s="1"/>
  <c r="S128" i="13"/>
  <c r="S114" i="11"/>
  <c r="S114" i="13"/>
  <c r="BA121" i="11" l="1"/>
  <c r="BA121" i="13"/>
  <c r="S121" i="11"/>
  <c r="S121" i="13"/>
  <c r="AO214" i="11"/>
  <c r="AO213" i="11"/>
  <c r="AO212" i="11"/>
  <c r="AO209" i="11"/>
  <c r="AO206" i="11"/>
  <c r="AO203" i="11"/>
  <c r="AO202" i="11"/>
  <c r="AO201" i="11"/>
  <c r="AO198" i="11"/>
  <c r="AO195" i="11"/>
  <c r="AO181" i="11"/>
  <c r="AO180" i="11"/>
  <c r="AO179" i="11"/>
  <c r="AO176" i="11"/>
  <c r="AO173" i="11"/>
  <c r="AO170" i="11"/>
  <c r="AO169" i="11"/>
  <c r="AO168" i="11"/>
  <c r="AO165" i="11"/>
  <c r="AO162" i="11"/>
  <c r="AO152" i="11"/>
  <c r="AO151" i="11"/>
  <c r="AO150" i="11"/>
  <c r="AO149" i="11"/>
  <c r="AO148" i="11"/>
  <c r="AO145" i="11"/>
  <c r="AO144" i="11"/>
  <c r="AO143" i="11"/>
  <c r="AO142" i="11"/>
  <c r="AO141" i="11"/>
  <c r="AO138" i="11"/>
  <c r="AO137" i="11"/>
  <c r="AO136" i="11"/>
  <c r="AO133" i="11"/>
  <c r="AO130" i="11"/>
  <c r="AO127" i="11"/>
  <c r="AO126" i="11"/>
  <c r="AO125" i="11"/>
  <c r="AO124" i="11"/>
  <c r="AO123" i="11"/>
  <c r="AO113" i="11"/>
  <c r="AO112" i="11"/>
  <c r="AO111" i="11"/>
  <c r="AO110" i="11"/>
  <c r="AO109" i="11"/>
  <c r="AO106" i="11"/>
  <c r="AO105" i="11"/>
  <c r="AO104" i="11"/>
  <c r="AO101" i="11"/>
  <c r="AO98" i="11"/>
  <c r="AO95" i="11"/>
  <c r="AO94" i="11"/>
  <c r="AO93" i="11"/>
  <c r="AO90" i="11"/>
  <c r="AO87" i="11"/>
  <c r="AO84" i="11"/>
  <c r="AO83" i="11"/>
  <c r="AO82" i="11"/>
  <c r="AO79" i="11"/>
  <c r="AO76" i="11"/>
  <c r="AO73" i="11"/>
  <c r="AO72" i="11"/>
  <c r="AO71" i="11"/>
  <c r="AO68" i="11"/>
  <c r="AO65" i="11"/>
  <c r="AO62" i="11"/>
  <c r="AO61" i="11"/>
  <c r="AO60" i="11"/>
  <c r="AO57" i="11"/>
  <c r="AO54" i="11"/>
  <c r="AO51" i="11"/>
  <c r="AO50" i="11"/>
  <c r="AO49" i="11"/>
  <c r="AO46" i="11"/>
  <c r="AO43" i="11"/>
  <c r="AO40" i="11"/>
  <c r="AO39" i="11"/>
  <c r="AO38" i="11"/>
  <c r="AO35" i="11"/>
  <c r="AO32" i="11"/>
  <c r="AO29" i="11"/>
  <c r="AO28" i="11"/>
  <c r="AO27" i="11"/>
  <c r="AO24" i="11"/>
  <c r="AO21" i="11"/>
  <c r="AO18" i="11"/>
  <c r="AO17" i="11"/>
  <c r="AO16" i="11"/>
  <c r="AO13" i="11"/>
  <c r="AO10" i="11"/>
  <c r="S159" i="11"/>
  <c r="BA159" i="11" s="1"/>
  <c r="S158" i="11"/>
  <c r="BA158" i="11" s="1"/>
  <c r="S157" i="11"/>
  <c r="BA157" i="11" s="1"/>
  <c r="S156" i="11"/>
  <c r="BA156" i="11" s="1"/>
  <c r="S155" i="11"/>
  <c r="BA155" i="11" s="1"/>
  <c r="S153" i="11"/>
  <c r="S146" i="11"/>
  <c r="S139" i="11"/>
  <c r="S226" i="11" s="1"/>
  <c r="BA226" i="11" s="1"/>
  <c r="AO214" i="13"/>
  <c r="AO213" i="13"/>
  <c r="AO212" i="13"/>
  <c r="AO209" i="13"/>
  <c r="AO206" i="13"/>
  <c r="AO203" i="13"/>
  <c r="AO202" i="13"/>
  <c r="AO201" i="13"/>
  <c r="AO198" i="13"/>
  <c r="AO195" i="13"/>
  <c r="AO181" i="13"/>
  <c r="AO180" i="13"/>
  <c r="AO179" i="13"/>
  <c r="AO176" i="13"/>
  <c r="AO173" i="13"/>
  <c r="AO170" i="13"/>
  <c r="AO169" i="13"/>
  <c r="AO168" i="13"/>
  <c r="AO165" i="13"/>
  <c r="AO162" i="13"/>
  <c r="AO152" i="13"/>
  <c r="AO151" i="13"/>
  <c r="AO150" i="13"/>
  <c r="AO149" i="13"/>
  <c r="AO148" i="13"/>
  <c r="AO145" i="13"/>
  <c r="AO144" i="13"/>
  <c r="AO143" i="13"/>
  <c r="AO142" i="13"/>
  <c r="AO141" i="13"/>
  <c r="AO138" i="13"/>
  <c r="AO137" i="13"/>
  <c r="AO136" i="13"/>
  <c r="AO133" i="13"/>
  <c r="AO130" i="13"/>
  <c r="AO127" i="13"/>
  <c r="AO126" i="13"/>
  <c r="AO125" i="13"/>
  <c r="AO124" i="13"/>
  <c r="AO123" i="13"/>
  <c r="AO113" i="13"/>
  <c r="AO112" i="13"/>
  <c r="AO111" i="13"/>
  <c r="AO110" i="13"/>
  <c r="AO109" i="13"/>
  <c r="AO106" i="13"/>
  <c r="AO105" i="13"/>
  <c r="AO104" i="13"/>
  <c r="AO101" i="13"/>
  <c r="AO98" i="13"/>
  <c r="AO95" i="13"/>
  <c r="AO94" i="13"/>
  <c r="AO93" i="13"/>
  <c r="AO90" i="13"/>
  <c r="AO87" i="13"/>
  <c r="AO84" i="13"/>
  <c r="AO83" i="13"/>
  <c r="AO82" i="13"/>
  <c r="AO79" i="13"/>
  <c r="AO76" i="13"/>
  <c r="AO73" i="13"/>
  <c r="AO72" i="13"/>
  <c r="AO71" i="13"/>
  <c r="AO68" i="13"/>
  <c r="AO65" i="13"/>
  <c r="AO62" i="13"/>
  <c r="AO61" i="13"/>
  <c r="AO60" i="13"/>
  <c r="AO57" i="13"/>
  <c r="AO54" i="13"/>
  <c r="AO51" i="13"/>
  <c r="AO50" i="13"/>
  <c r="AO49" i="13"/>
  <c r="AO46" i="13"/>
  <c r="AO43" i="13"/>
  <c r="AO40" i="13"/>
  <c r="AO39" i="13"/>
  <c r="AO38" i="13"/>
  <c r="AO35" i="13"/>
  <c r="AO32" i="13"/>
  <c r="AO29" i="13"/>
  <c r="AO28" i="13"/>
  <c r="AO27" i="13"/>
  <c r="AO24" i="13"/>
  <c r="AO21" i="13"/>
  <c r="AO18" i="13"/>
  <c r="AO17" i="13"/>
  <c r="AO16" i="13"/>
  <c r="AO13" i="13"/>
  <c r="AO10" i="13"/>
  <c r="S159" i="13"/>
  <c r="BA159" i="13" s="1"/>
  <c r="S158" i="13"/>
  <c r="BA158" i="13" s="1"/>
  <c r="S157" i="13"/>
  <c r="BA157" i="13" s="1"/>
  <c r="S156" i="13"/>
  <c r="BA156" i="13" s="1"/>
  <c r="S155" i="13"/>
  <c r="BA155" i="13" s="1"/>
  <c r="S153" i="13"/>
  <c r="S146" i="13"/>
  <c r="S139" i="13"/>
  <c r="S226" i="13" s="1"/>
  <c r="BA226" i="13" s="1"/>
  <c r="AO214" i="14"/>
  <c r="AO213" i="14"/>
  <c r="AO212" i="14"/>
  <c r="AO209" i="14"/>
  <c r="AO206" i="14"/>
  <c r="AO203" i="14"/>
  <c r="AO202" i="14"/>
  <c r="AO201" i="14"/>
  <c r="AO198" i="14"/>
  <c r="AO195" i="14"/>
  <c r="AO181" i="14"/>
  <c r="AO180" i="14"/>
  <c r="AO179" i="14"/>
  <c r="AO176" i="14"/>
  <c r="AO173" i="14"/>
  <c r="AO170" i="14"/>
  <c r="AO169" i="14"/>
  <c r="AO168" i="14"/>
  <c r="AO165" i="14"/>
  <c r="AO162" i="14"/>
  <c r="AO152" i="14"/>
  <c r="AO151" i="14"/>
  <c r="AO150" i="14"/>
  <c r="AO149" i="14"/>
  <c r="AO148" i="14"/>
  <c r="AO145" i="14"/>
  <c r="AO144" i="14"/>
  <c r="AO143" i="14"/>
  <c r="AO142" i="14"/>
  <c r="AO141" i="14"/>
  <c r="AO127" i="14"/>
  <c r="AO126" i="14"/>
  <c r="AO125" i="14"/>
  <c r="AO124" i="14"/>
  <c r="AO123" i="14"/>
  <c r="AO120" i="14"/>
  <c r="AO119" i="14"/>
  <c r="AO118" i="14"/>
  <c r="AO117" i="14"/>
  <c r="AO116" i="14"/>
  <c r="AO113" i="14"/>
  <c r="AO112" i="14"/>
  <c r="AO111" i="14"/>
  <c r="AO110" i="14"/>
  <c r="AO109" i="14"/>
  <c r="AO106" i="14"/>
  <c r="AO105" i="14"/>
  <c r="AO104" i="14"/>
  <c r="AO101" i="14"/>
  <c r="AO98" i="14"/>
  <c r="AO95" i="14"/>
  <c r="AO94" i="14"/>
  <c r="AO93" i="14"/>
  <c r="AO90" i="14"/>
  <c r="AO87" i="14"/>
  <c r="AO84" i="14"/>
  <c r="AO83" i="14"/>
  <c r="AO82" i="14"/>
  <c r="AO79" i="14"/>
  <c r="AO76" i="14"/>
  <c r="AO73" i="14"/>
  <c r="AO72" i="14"/>
  <c r="AO71" i="14"/>
  <c r="AO68" i="14"/>
  <c r="AO65" i="14"/>
  <c r="AO62" i="14"/>
  <c r="AO61" i="14"/>
  <c r="AO60" i="14"/>
  <c r="AO57" i="14"/>
  <c r="AO54" i="14"/>
  <c r="AO51" i="14"/>
  <c r="AO50" i="14"/>
  <c r="AO49" i="14"/>
  <c r="AO46" i="14"/>
  <c r="AO43" i="14"/>
  <c r="AO40" i="14"/>
  <c r="AO39" i="14"/>
  <c r="AO38" i="14"/>
  <c r="AO35" i="14"/>
  <c r="AO32" i="14"/>
  <c r="AO29" i="14"/>
  <c r="AO28" i="14"/>
  <c r="AO27" i="14"/>
  <c r="AO24" i="14"/>
  <c r="AO21" i="14"/>
  <c r="AO18" i="14"/>
  <c r="AO17" i="14"/>
  <c r="AO16" i="14"/>
  <c r="AO13" i="14"/>
  <c r="AO10" i="14"/>
  <c r="S138" i="14"/>
  <c r="BA138" i="14" s="1"/>
  <c r="S137" i="14"/>
  <c r="BA137" i="14" s="1"/>
  <c r="S136" i="14"/>
  <c r="S133" i="14"/>
  <c r="S130" i="14"/>
  <c r="AO214" i="15"/>
  <c r="AO213" i="15"/>
  <c r="AO212" i="15"/>
  <c r="AO209" i="15"/>
  <c r="AO206" i="15"/>
  <c r="AO203" i="15"/>
  <c r="AO202" i="15"/>
  <c r="AO201" i="15"/>
  <c r="AO198" i="15"/>
  <c r="AO195" i="15"/>
  <c r="AO181" i="15"/>
  <c r="AO180" i="15"/>
  <c r="AO179" i="15"/>
  <c r="AO176" i="15"/>
  <c r="AO173" i="15"/>
  <c r="AO170" i="15"/>
  <c r="AO169" i="15"/>
  <c r="AO168" i="15"/>
  <c r="AO165" i="15"/>
  <c r="AO162" i="15"/>
  <c r="AO152" i="15"/>
  <c r="AO151" i="15"/>
  <c r="AO150" i="15"/>
  <c r="AO149" i="15"/>
  <c r="AO148" i="15"/>
  <c r="AO145" i="15"/>
  <c r="AO144" i="15"/>
  <c r="AO143" i="15"/>
  <c r="AO142" i="15"/>
  <c r="AO141" i="15"/>
  <c r="AO127" i="15"/>
  <c r="AO126" i="15"/>
  <c r="AO125" i="15"/>
  <c r="AO124" i="15"/>
  <c r="AO123" i="15"/>
  <c r="AO120" i="15"/>
  <c r="AO119" i="15"/>
  <c r="AO118" i="15"/>
  <c r="AO117" i="15"/>
  <c r="AO116" i="15"/>
  <c r="AO113" i="15"/>
  <c r="AO112" i="15"/>
  <c r="AO111" i="15"/>
  <c r="AO110" i="15"/>
  <c r="AO109" i="15"/>
  <c r="AO106" i="15"/>
  <c r="AO105" i="15"/>
  <c r="AO104" i="15"/>
  <c r="AO101" i="15"/>
  <c r="AO98" i="15"/>
  <c r="AO95" i="15"/>
  <c r="AO94" i="15"/>
  <c r="AO93" i="15"/>
  <c r="AO90" i="15"/>
  <c r="AO87" i="15"/>
  <c r="AO84" i="15"/>
  <c r="AO83" i="15"/>
  <c r="AO82" i="15"/>
  <c r="AO79" i="15"/>
  <c r="AO76" i="15"/>
  <c r="AO73" i="15"/>
  <c r="AO72" i="15"/>
  <c r="AO71" i="15"/>
  <c r="AO68" i="15"/>
  <c r="AO65" i="15"/>
  <c r="AO62" i="15"/>
  <c r="AO61" i="15"/>
  <c r="AO60" i="15"/>
  <c r="AO57" i="15"/>
  <c r="AO54" i="15"/>
  <c r="AO51" i="15"/>
  <c r="AO50" i="15"/>
  <c r="AO49" i="15"/>
  <c r="AO46" i="15"/>
  <c r="AO43" i="15"/>
  <c r="AO40" i="15"/>
  <c r="AO39" i="15"/>
  <c r="AO38" i="15"/>
  <c r="AO35" i="15"/>
  <c r="AO32" i="15"/>
  <c r="AO29" i="15"/>
  <c r="AO28" i="15"/>
  <c r="AO27" i="15"/>
  <c r="AO24" i="15"/>
  <c r="AO21" i="15"/>
  <c r="AO18" i="15"/>
  <c r="AO17" i="15"/>
  <c r="AO16" i="15"/>
  <c r="AO13" i="15"/>
  <c r="AO10" i="15"/>
  <c r="S138" i="15"/>
  <c r="BA138" i="15" s="1"/>
  <c r="S137" i="15"/>
  <c r="S136" i="15"/>
  <c r="BA136" i="15" s="1"/>
  <c r="S133" i="15"/>
  <c r="BA133" i="15" s="1"/>
  <c r="S130" i="15"/>
  <c r="S220" i="14" l="1"/>
  <c r="BA220" i="14" s="1"/>
  <c r="BA133" i="14"/>
  <c r="S223" i="14"/>
  <c r="BA223" i="14" s="1"/>
  <c r="BA136" i="14"/>
  <c r="BA160" i="13"/>
  <c r="S217" i="14"/>
  <c r="BA217" i="14" s="1"/>
  <c r="BA130" i="14"/>
  <c r="S217" i="15"/>
  <c r="BA217" i="15" s="1"/>
  <c r="BA130" i="15"/>
  <c r="S224" i="15"/>
  <c r="BA224" i="15" s="1"/>
  <c r="BA137" i="15"/>
  <c r="BA160" i="11"/>
  <c r="S158" i="14"/>
  <c r="BA158" i="14" s="1"/>
  <c r="S224" i="14"/>
  <c r="BA224" i="14" s="1"/>
  <c r="S159" i="14"/>
  <c r="BA159" i="14" s="1"/>
  <c r="S225" i="14"/>
  <c r="BA225" i="14" s="1"/>
  <c r="S156" i="15"/>
  <c r="BA156" i="15" s="1"/>
  <c r="S220" i="15"/>
  <c r="BA220" i="15" s="1"/>
  <c r="S159" i="15"/>
  <c r="BA159" i="15" s="1"/>
  <c r="S225" i="15"/>
  <c r="BA225" i="15" s="1"/>
  <c r="S157" i="15"/>
  <c r="BA157" i="15" s="1"/>
  <c r="S223" i="15"/>
  <c r="BA223" i="15" s="1"/>
  <c r="S155" i="14"/>
  <c r="BA155" i="14" s="1"/>
  <c r="S139" i="14"/>
  <c r="S226" i="14" s="1"/>
  <c r="BA226" i="14" s="1"/>
  <c r="S155" i="15"/>
  <c r="BA155" i="15" s="1"/>
  <c r="S139" i="15"/>
  <c r="S226" i="15" s="1"/>
  <c r="BA226" i="15" s="1"/>
  <c r="AO74" i="15"/>
  <c r="AO30" i="15"/>
  <c r="AO114" i="15"/>
  <c r="AO171" i="11"/>
  <c r="AO182" i="15"/>
  <c r="AO146" i="15"/>
  <c r="S160" i="13"/>
  <c r="S160" i="11"/>
  <c r="AO19" i="11"/>
  <c r="AO63" i="11"/>
  <c r="AO107" i="11"/>
  <c r="AO139" i="11"/>
  <c r="AO52" i="11"/>
  <c r="AO96" i="11"/>
  <c r="AO128" i="11"/>
  <c r="AO215" i="11"/>
  <c r="AO30" i="11"/>
  <c r="AO74" i="11"/>
  <c r="AO114" i="11"/>
  <c r="AO146" i="11"/>
  <c r="AO182" i="11"/>
  <c r="AO41" i="11"/>
  <c r="AO85" i="11"/>
  <c r="AO153" i="11"/>
  <c r="AO204" i="11"/>
  <c r="AO146" i="13"/>
  <c r="AO182" i="13"/>
  <c r="AO204" i="13"/>
  <c r="AO153" i="13"/>
  <c r="AO128" i="13"/>
  <c r="AO30" i="13"/>
  <c r="AO41" i="13"/>
  <c r="AO74" i="13"/>
  <c r="AO85" i="13"/>
  <c r="AO19" i="13"/>
  <c r="AO52" i="13"/>
  <c r="AO63" i="13"/>
  <c r="AO96" i="13"/>
  <c r="AO107" i="13"/>
  <c r="AO139" i="13"/>
  <c r="AO114" i="13"/>
  <c r="AO171" i="13"/>
  <c r="AO215" i="13"/>
  <c r="S156" i="14"/>
  <c r="BA156" i="14" s="1"/>
  <c r="AO19" i="14"/>
  <c r="AO52" i="14"/>
  <c r="AO63" i="14"/>
  <c r="AO96" i="14"/>
  <c r="AO107" i="14"/>
  <c r="AO128" i="14"/>
  <c r="AO171" i="14"/>
  <c r="AO215" i="14"/>
  <c r="S157" i="14"/>
  <c r="BA157" i="14" s="1"/>
  <c r="AO30" i="14"/>
  <c r="AO41" i="14"/>
  <c r="AO74" i="14"/>
  <c r="AO85" i="14"/>
  <c r="AO114" i="14"/>
  <c r="AO121" i="14"/>
  <c r="AO146" i="14"/>
  <c r="AO153" i="14"/>
  <c r="AO182" i="14"/>
  <c r="AO204" i="14"/>
  <c r="S158" i="15"/>
  <c r="BA158" i="15" s="1"/>
  <c r="AO41" i="15"/>
  <c r="AO85" i="15"/>
  <c r="AO121" i="15"/>
  <c r="AO153" i="15"/>
  <c r="AO204" i="15"/>
  <c r="AO52" i="15"/>
  <c r="AO96" i="15"/>
  <c r="AO128" i="15"/>
  <c r="AO215" i="15"/>
  <c r="AO19" i="15"/>
  <c r="AO63" i="15"/>
  <c r="AO107" i="15"/>
  <c r="AO171" i="15"/>
  <c r="R120" i="11"/>
  <c r="AZ120" i="11" s="1"/>
  <c r="R119" i="11"/>
  <c r="AZ119" i="11" s="1"/>
  <c r="R118" i="11"/>
  <c r="AZ118" i="11" s="1"/>
  <c r="R117" i="11"/>
  <c r="AZ117" i="11" s="1"/>
  <c r="R116" i="11"/>
  <c r="AZ116" i="11" s="1"/>
  <c r="R120" i="13"/>
  <c r="AZ120" i="13" s="1"/>
  <c r="R119" i="13"/>
  <c r="AZ119" i="13" s="1"/>
  <c r="R118" i="13"/>
  <c r="AZ118" i="13" s="1"/>
  <c r="R117" i="13"/>
  <c r="AZ117" i="13" s="1"/>
  <c r="R116" i="13"/>
  <c r="AZ116" i="13" s="1"/>
  <c r="R114" i="13"/>
  <c r="R114" i="11"/>
  <c r="AZ121" i="11" l="1"/>
  <c r="AZ121" i="13"/>
  <c r="BA160" i="14"/>
  <c r="BA139" i="14"/>
  <c r="BA160" i="15"/>
  <c r="BA139" i="15"/>
  <c r="S160" i="15"/>
  <c r="S160" i="14"/>
  <c r="R121" i="11"/>
  <c r="R121" i="13"/>
  <c r="AN214" i="11"/>
  <c r="AN213" i="11"/>
  <c r="AN212" i="11"/>
  <c r="AN209" i="11"/>
  <c r="AN206" i="11"/>
  <c r="AN203" i="11"/>
  <c r="AN202" i="11"/>
  <c r="AN201" i="11"/>
  <c r="AN198" i="11"/>
  <c r="AN195" i="11"/>
  <c r="AN181" i="11"/>
  <c r="AN180" i="11"/>
  <c r="AN179" i="11"/>
  <c r="AN176" i="11"/>
  <c r="AN173" i="11"/>
  <c r="AN170" i="11"/>
  <c r="AN169" i="11"/>
  <c r="AN168" i="11"/>
  <c r="AN165" i="11"/>
  <c r="AN162" i="11"/>
  <c r="AN152" i="11"/>
  <c r="AN151" i="11"/>
  <c r="AN150" i="11"/>
  <c r="AN149" i="11"/>
  <c r="AN148" i="11"/>
  <c r="AN145" i="11"/>
  <c r="AN144" i="11"/>
  <c r="AN143" i="11"/>
  <c r="AN142" i="11"/>
  <c r="AN141" i="11"/>
  <c r="AN138" i="11"/>
  <c r="AN137" i="11"/>
  <c r="AN136" i="11"/>
  <c r="AN133" i="11"/>
  <c r="AN130" i="11"/>
  <c r="AN127" i="11"/>
  <c r="AN126" i="11"/>
  <c r="AN125" i="11"/>
  <c r="AN124" i="11"/>
  <c r="AN123" i="11"/>
  <c r="AN113" i="11"/>
  <c r="AN112" i="11"/>
  <c r="AN111" i="11"/>
  <c r="AN110" i="11"/>
  <c r="AN109" i="11"/>
  <c r="AN106" i="11"/>
  <c r="AN105" i="11"/>
  <c r="AN104" i="11"/>
  <c r="AN101" i="11"/>
  <c r="AN98" i="11"/>
  <c r="AN95" i="11"/>
  <c r="AN94" i="11"/>
  <c r="AN93" i="11"/>
  <c r="AN90" i="11"/>
  <c r="AN87" i="11"/>
  <c r="AN84" i="11"/>
  <c r="AN83" i="11"/>
  <c r="AN82" i="11"/>
  <c r="AN79" i="11"/>
  <c r="AN76" i="11"/>
  <c r="AN73" i="11"/>
  <c r="AN72" i="11"/>
  <c r="AN71" i="11"/>
  <c r="AN68" i="11"/>
  <c r="AN65" i="11"/>
  <c r="AN62" i="11"/>
  <c r="AN61" i="11"/>
  <c r="AN60" i="11"/>
  <c r="AN57" i="11"/>
  <c r="AN54" i="11"/>
  <c r="AN51" i="11"/>
  <c r="AN50" i="11"/>
  <c r="AN49" i="11"/>
  <c r="AN46" i="11"/>
  <c r="AN43" i="11"/>
  <c r="AN40" i="11"/>
  <c r="AN39" i="11"/>
  <c r="AN38" i="11"/>
  <c r="AN35" i="11"/>
  <c r="AN32" i="11"/>
  <c r="AN29" i="11"/>
  <c r="AN28" i="11"/>
  <c r="AN27" i="11"/>
  <c r="AN24" i="11"/>
  <c r="AN21" i="11"/>
  <c r="AN18" i="11"/>
  <c r="AN17" i="11"/>
  <c r="AN16" i="11"/>
  <c r="AN13" i="11"/>
  <c r="AN10" i="11"/>
  <c r="AN214" i="13"/>
  <c r="AN213" i="13"/>
  <c r="AN212" i="13"/>
  <c r="AN209" i="13"/>
  <c r="AN206" i="13"/>
  <c r="AN203" i="13"/>
  <c r="AN202" i="13"/>
  <c r="AN201" i="13"/>
  <c r="AN198" i="13"/>
  <c r="AN195" i="13"/>
  <c r="AN181" i="13"/>
  <c r="AN180" i="13"/>
  <c r="AN179" i="13"/>
  <c r="AN176" i="13"/>
  <c r="AN173" i="13"/>
  <c r="AN170" i="13"/>
  <c r="AN169" i="13"/>
  <c r="AN168" i="13"/>
  <c r="AN165" i="13"/>
  <c r="AN162" i="13"/>
  <c r="AN152" i="13"/>
  <c r="AN151" i="13"/>
  <c r="AN150" i="13"/>
  <c r="AN149" i="13"/>
  <c r="AN148" i="13"/>
  <c r="AN145" i="13"/>
  <c r="AN144" i="13"/>
  <c r="AN143" i="13"/>
  <c r="AN142" i="13"/>
  <c r="AN141" i="13"/>
  <c r="AN138" i="13"/>
  <c r="AN137" i="13"/>
  <c r="AN136" i="13"/>
  <c r="AN133" i="13"/>
  <c r="AN130" i="13"/>
  <c r="AN127" i="13"/>
  <c r="AN126" i="13"/>
  <c r="AN125" i="13"/>
  <c r="AN124" i="13"/>
  <c r="AN123" i="13"/>
  <c r="AN113" i="13"/>
  <c r="AN112" i="13"/>
  <c r="AN111" i="13"/>
  <c r="AN110" i="13"/>
  <c r="AN109" i="13"/>
  <c r="AN106" i="13"/>
  <c r="AN105" i="13"/>
  <c r="AN104" i="13"/>
  <c r="AN101" i="13"/>
  <c r="AN98" i="13"/>
  <c r="AN95" i="13"/>
  <c r="AN94" i="13"/>
  <c r="AN93" i="13"/>
  <c r="AN90" i="13"/>
  <c r="AN87" i="13"/>
  <c r="AN84" i="13"/>
  <c r="AN83" i="13"/>
  <c r="AN82" i="13"/>
  <c r="AN79" i="13"/>
  <c r="AN76" i="13"/>
  <c r="AN73" i="13"/>
  <c r="AN72" i="13"/>
  <c r="AN71" i="13"/>
  <c r="AN68" i="13"/>
  <c r="AN65" i="13"/>
  <c r="AN62" i="13"/>
  <c r="AN61" i="13"/>
  <c r="AN60" i="13"/>
  <c r="AN57" i="13"/>
  <c r="AN54" i="13"/>
  <c r="AN51" i="13"/>
  <c r="AN50" i="13"/>
  <c r="AN49" i="13"/>
  <c r="AN46" i="13"/>
  <c r="AN43" i="13"/>
  <c r="AN40" i="13"/>
  <c r="AN39" i="13"/>
  <c r="AN38" i="13"/>
  <c r="AN35" i="13"/>
  <c r="AN32" i="13"/>
  <c r="AN29" i="13"/>
  <c r="AN28" i="13"/>
  <c r="AN27" i="13"/>
  <c r="AN24" i="13"/>
  <c r="AN21" i="13"/>
  <c r="AN18" i="13"/>
  <c r="AN17" i="13"/>
  <c r="AN16" i="13"/>
  <c r="AN13" i="13"/>
  <c r="AN10" i="13"/>
  <c r="AN214" i="15"/>
  <c r="AN213" i="15"/>
  <c r="AN212" i="15"/>
  <c r="AN209" i="15"/>
  <c r="AN206" i="15"/>
  <c r="AN203" i="15"/>
  <c r="AN202" i="15"/>
  <c r="AN201" i="15"/>
  <c r="AN198" i="15"/>
  <c r="AN195" i="15"/>
  <c r="AN181" i="15"/>
  <c r="AN180" i="15"/>
  <c r="AN179" i="15"/>
  <c r="AN176" i="15"/>
  <c r="AN173" i="15"/>
  <c r="AN170" i="15"/>
  <c r="AN169" i="15"/>
  <c r="AN168" i="15"/>
  <c r="AN165" i="15"/>
  <c r="AN162" i="15"/>
  <c r="AN152" i="15"/>
  <c r="AN151" i="15"/>
  <c r="AN150" i="15"/>
  <c r="AN149" i="15"/>
  <c r="AN148" i="15"/>
  <c r="AN145" i="15"/>
  <c r="AN144" i="15"/>
  <c r="AN143" i="15"/>
  <c r="AN142" i="15"/>
  <c r="AN141" i="15"/>
  <c r="AN127" i="15"/>
  <c r="AN126" i="15"/>
  <c r="AN125" i="15"/>
  <c r="AN124" i="15"/>
  <c r="AN123" i="15"/>
  <c r="AN120" i="15"/>
  <c r="AN119" i="15"/>
  <c r="AN118" i="15"/>
  <c r="AN117" i="15"/>
  <c r="AN116" i="15"/>
  <c r="AN113" i="15"/>
  <c r="AN112" i="15"/>
  <c r="AN111" i="15"/>
  <c r="AN110" i="15"/>
  <c r="AN109" i="15"/>
  <c r="AN106" i="15"/>
  <c r="AN105" i="15"/>
  <c r="AN104" i="15"/>
  <c r="AN101" i="15"/>
  <c r="AN98" i="15"/>
  <c r="AN95" i="15"/>
  <c r="AN94" i="15"/>
  <c r="AN93" i="15"/>
  <c r="AN90" i="15"/>
  <c r="AN87" i="15"/>
  <c r="AN84" i="15"/>
  <c r="AN83" i="15"/>
  <c r="AN82" i="15"/>
  <c r="AN79" i="15"/>
  <c r="AN76" i="15"/>
  <c r="AN73" i="15"/>
  <c r="AN72" i="15"/>
  <c r="AN71" i="15"/>
  <c r="AN68" i="15"/>
  <c r="AN65" i="15"/>
  <c r="AN62" i="15"/>
  <c r="AN61" i="15"/>
  <c r="AN60" i="15"/>
  <c r="AN57" i="15"/>
  <c r="AN54" i="15"/>
  <c r="AN51" i="15"/>
  <c r="AN50" i="15"/>
  <c r="AN49" i="15"/>
  <c r="AN46" i="15"/>
  <c r="AN43" i="15"/>
  <c r="AN40" i="15"/>
  <c r="AN39" i="15"/>
  <c r="AN38" i="15"/>
  <c r="AN35" i="15"/>
  <c r="AN32" i="15"/>
  <c r="AN29" i="15"/>
  <c r="AN28" i="15"/>
  <c r="AN27" i="15"/>
  <c r="AN24" i="15"/>
  <c r="AN21" i="15"/>
  <c r="AN18" i="15"/>
  <c r="AN17" i="15"/>
  <c r="AN16" i="15"/>
  <c r="AN13" i="15"/>
  <c r="AN10" i="15"/>
  <c r="AN214" i="14"/>
  <c r="AN213" i="14"/>
  <c r="AN212" i="14"/>
  <c r="AN209" i="14"/>
  <c r="AN206" i="14"/>
  <c r="AN203" i="14"/>
  <c r="AN202" i="14"/>
  <c r="AN201" i="14"/>
  <c r="AN198" i="14"/>
  <c r="AN195" i="14"/>
  <c r="AN181" i="14"/>
  <c r="AN180" i="14"/>
  <c r="AN179" i="14"/>
  <c r="AN176" i="14"/>
  <c r="AN173" i="14"/>
  <c r="AN170" i="14"/>
  <c r="AN169" i="14"/>
  <c r="AN168" i="14"/>
  <c r="AN165" i="14"/>
  <c r="AN162" i="14"/>
  <c r="AN152" i="14"/>
  <c r="AN151" i="14"/>
  <c r="AN150" i="14"/>
  <c r="AN149" i="14"/>
  <c r="AN148" i="14"/>
  <c r="AN145" i="14"/>
  <c r="AN144" i="14"/>
  <c r="AN143" i="14"/>
  <c r="AN142" i="14"/>
  <c r="AN141" i="14"/>
  <c r="AN127" i="14"/>
  <c r="AN126" i="14"/>
  <c r="AN125" i="14"/>
  <c r="AN124" i="14"/>
  <c r="AN123" i="14"/>
  <c r="AN120" i="14"/>
  <c r="AN119" i="14"/>
  <c r="AN118" i="14"/>
  <c r="AN117" i="14"/>
  <c r="AN116" i="14"/>
  <c r="AN113" i="14"/>
  <c r="AN112" i="14"/>
  <c r="AN111" i="14"/>
  <c r="AN110" i="14"/>
  <c r="AN109" i="14"/>
  <c r="AN106" i="14"/>
  <c r="AN105" i="14"/>
  <c r="AN104" i="14"/>
  <c r="AN101" i="14"/>
  <c r="AN98" i="14"/>
  <c r="AN95" i="14"/>
  <c r="AN94" i="14"/>
  <c r="AN93" i="14"/>
  <c r="AN90" i="14"/>
  <c r="AN87" i="14"/>
  <c r="AN84" i="14"/>
  <c r="AN83" i="14"/>
  <c r="AN82" i="14"/>
  <c r="AN79" i="14"/>
  <c r="AN76" i="14"/>
  <c r="AN73" i="14"/>
  <c r="AN72" i="14"/>
  <c r="AN71" i="14"/>
  <c r="AN68" i="14"/>
  <c r="AN65" i="14"/>
  <c r="AN62" i="14"/>
  <c r="AN61" i="14"/>
  <c r="AN60" i="14"/>
  <c r="AN57" i="14"/>
  <c r="AN54" i="14"/>
  <c r="AN51" i="14"/>
  <c r="AN50" i="14"/>
  <c r="AN49" i="14"/>
  <c r="AN46" i="14"/>
  <c r="AN43" i="14"/>
  <c r="AN40" i="14"/>
  <c r="AN39" i="14"/>
  <c r="AN38" i="14"/>
  <c r="AN35" i="14"/>
  <c r="AN32" i="14"/>
  <c r="AN29" i="14"/>
  <c r="AN28" i="14"/>
  <c r="AN27" i="14"/>
  <c r="AN24" i="14"/>
  <c r="AN21" i="14"/>
  <c r="AN18" i="14"/>
  <c r="AN17" i="14"/>
  <c r="AN16" i="14"/>
  <c r="AN13" i="14"/>
  <c r="AN10" i="14"/>
  <c r="R128" i="13"/>
  <c r="R128" i="11"/>
  <c r="R159" i="11"/>
  <c r="AZ159" i="11" s="1"/>
  <c r="Q159" i="11"/>
  <c r="AY159" i="11" s="1"/>
  <c r="P159" i="11"/>
  <c r="AX159" i="11" s="1"/>
  <c r="R158" i="11"/>
  <c r="AZ158" i="11" s="1"/>
  <c r="Q158" i="11"/>
  <c r="AY158" i="11" s="1"/>
  <c r="P158" i="11"/>
  <c r="AX158" i="11" s="1"/>
  <c r="R157" i="11"/>
  <c r="AZ157" i="11" s="1"/>
  <c r="Q157" i="11"/>
  <c r="AY157" i="11" s="1"/>
  <c r="P157" i="11"/>
  <c r="AX157" i="11" s="1"/>
  <c r="R156" i="11"/>
  <c r="AZ156" i="11" s="1"/>
  <c r="Q156" i="11"/>
  <c r="AY156" i="11" s="1"/>
  <c r="P156" i="11"/>
  <c r="AX156" i="11" s="1"/>
  <c r="R155" i="11"/>
  <c r="AZ155" i="11" s="1"/>
  <c r="Q155" i="11"/>
  <c r="AY155" i="11" s="1"/>
  <c r="P155" i="11"/>
  <c r="AX155" i="11" s="1"/>
  <c r="R153" i="11"/>
  <c r="R146" i="11"/>
  <c r="R139" i="11"/>
  <c r="R159" i="13"/>
  <c r="AZ159" i="13" s="1"/>
  <c r="Q159" i="13"/>
  <c r="AY159" i="13" s="1"/>
  <c r="P159" i="13"/>
  <c r="AX159" i="13" s="1"/>
  <c r="R158" i="13"/>
  <c r="AZ158" i="13" s="1"/>
  <c r="Q158" i="13"/>
  <c r="AY158" i="13" s="1"/>
  <c r="P158" i="13"/>
  <c r="AX158" i="13" s="1"/>
  <c r="R157" i="13"/>
  <c r="AZ157" i="13" s="1"/>
  <c r="Q157" i="13"/>
  <c r="AY157" i="13" s="1"/>
  <c r="P157" i="13"/>
  <c r="AX157" i="13" s="1"/>
  <c r="R156" i="13"/>
  <c r="AZ156" i="13" s="1"/>
  <c r="Q156" i="13"/>
  <c r="AY156" i="13" s="1"/>
  <c r="P156" i="13"/>
  <c r="AX156" i="13" s="1"/>
  <c r="R155" i="13"/>
  <c r="AZ155" i="13" s="1"/>
  <c r="Q155" i="13"/>
  <c r="AY155" i="13" s="1"/>
  <c r="P155" i="13"/>
  <c r="AX155" i="13" s="1"/>
  <c r="R153" i="13"/>
  <c r="R146" i="13"/>
  <c r="R139" i="13"/>
  <c r="R138" i="14"/>
  <c r="Q138" i="14"/>
  <c r="AY138" i="14" s="1"/>
  <c r="R137" i="14"/>
  <c r="Q137" i="14"/>
  <c r="AY137" i="14" s="1"/>
  <c r="R136" i="14"/>
  <c r="AZ136" i="14" s="1"/>
  <c r="Q136" i="14"/>
  <c r="AY136" i="14" s="1"/>
  <c r="R133" i="14"/>
  <c r="AZ133" i="14" s="1"/>
  <c r="Q133" i="14"/>
  <c r="AY133" i="14" s="1"/>
  <c r="R130" i="14"/>
  <c r="Q130" i="14"/>
  <c r="R138" i="15"/>
  <c r="R137" i="15"/>
  <c r="AZ137" i="15" s="1"/>
  <c r="R136" i="15"/>
  <c r="AZ136" i="15" s="1"/>
  <c r="R133" i="15"/>
  <c r="AZ133" i="15" s="1"/>
  <c r="R130" i="15"/>
  <c r="AX160" i="11" l="1"/>
  <c r="AY160" i="13"/>
  <c r="AX160" i="13"/>
  <c r="R225" i="15"/>
  <c r="AZ225" i="15" s="1"/>
  <c r="AZ138" i="15"/>
  <c r="R224" i="14"/>
  <c r="AZ224" i="14" s="1"/>
  <c r="AZ137" i="14"/>
  <c r="AZ160" i="13"/>
  <c r="AZ160" i="11"/>
  <c r="R225" i="14"/>
  <c r="AZ225" i="14" s="1"/>
  <c r="AZ138" i="14"/>
  <c r="R217" i="14"/>
  <c r="AZ217" i="14" s="1"/>
  <c r="AZ130" i="14"/>
  <c r="R217" i="15"/>
  <c r="AZ217" i="15" s="1"/>
  <c r="AZ130" i="15"/>
  <c r="AZ139" i="15" s="1"/>
  <c r="AY160" i="11"/>
  <c r="Q217" i="14"/>
  <c r="AY217" i="14" s="1"/>
  <c r="AY130" i="14"/>
  <c r="AY139" i="14" s="1"/>
  <c r="Q158" i="14"/>
  <c r="AY158" i="14" s="1"/>
  <c r="Q224" i="14"/>
  <c r="AY224" i="14" s="1"/>
  <c r="Q156" i="14"/>
  <c r="AY156" i="14" s="1"/>
  <c r="Q220" i="14"/>
  <c r="AY220" i="14" s="1"/>
  <c r="R156" i="14"/>
  <c r="AZ156" i="14" s="1"/>
  <c r="R220" i="14"/>
  <c r="AZ220" i="14" s="1"/>
  <c r="R157" i="14"/>
  <c r="AZ157" i="14" s="1"/>
  <c r="R223" i="14"/>
  <c r="AZ223" i="14" s="1"/>
  <c r="Q159" i="14"/>
  <c r="AY159" i="14" s="1"/>
  <c r="Q225" i="14"/>
  <c r="AY225" i="14" s="1"/>
  <c r="Q157" i="14"/>
  <c r="AY157" i="14" s="1"/>
  <c r="Q223" i="14"/>
  <c r="AY223" i="14" s="1"/>
  <c r="R158" i="15"/>
  <c r="AZ158" i="15" s="1"/>
  <c r="R224" i="15"/>
  <c r="AZ224" i="15" s="1"/>
  <c r="R157" i="15"/>
  <c r="AZ157" i="15" s="1"/>
  <c r="R223" i="15"/>
  <c r="AZ223" i="15" s="1"/>
  <c r="R156" i="15"/>
  <c r="AZ156" i="15" s="1"/>
  <c r="R220" i="15"/>
  <c r="AZ220" i="15" s="1"/>
  <c r="Q139" i="14"/>
  <c r="R139" i="14"/>
  <c r="R226" i="14" s="1"/>
  <c r="AZ226" i="14" s="1"/>
  <c r="R139" i="15"/>
  <c r="R226" i="15" s="1"/>
  <c r="AZ226" i="15" s="1"/>
  <c r="AN153" i="15"/>
  <c r="AN52" i="13"/>
  <c r="AN41" i="15"/>
  <c r="AN121" i="15"/>
  <c r="R160" i="11"/>
  <c r="AN96" i="13"/>
  <c r="AN85" i="15"/>
  <c r="AN204" i="15"/>
  <c r="AN30" i="11"/>
  <c r="AN171" i="11"/>
  <c r="AN139" i="11"/>
  <c r="Q160" i="11"/>
  <c r="AN19" i="11"/>
  <c r="AN63" i="11"/>
  <c r="AN107" i="11"/>
  <c r="AN74" i="11"/>
  <c r="AN114" i="11"/>
  <c r="AN146" i="11"/>
  <c r="AN182" i="11"/>
  <c r="AN41" i="11"/>
  <c r="AN85" i="11"/>
  <c r="AN153" i="11"/>
  <c r="AN204" i="11"/>
  <c r="AN52" i="11"/>
  <c r="AN96" i="11"/>
  <c r="AN128" i="11"/>
  <c r="AN215" i="11"/>
  <c r="AN128" i="13"/>
  <c r="AN215" i="13"/>
  <c r="Q160" i="13"/>
  <c r="AN19" i="13"/>
  <c r="AN63" i="13"/>
  <c r="AN139" i="13"/>
  <c r="AN30" i="13"/>
  <c r="AN74" i="13"/>
  <c r="AN146" i="13"/>
  <c r="AN182" i="13"/>
  <c r="P160" i="13"/>
  <c r="AN107" i="13"/>
  <c r="AN171" i="13"/>
  <c r="R160" i="13"/>
  <c r="AN41" i="13"/>
  <c r="AN85" i="13"/>
  <c r="AN153" i="13"/>
  <c r="AN204" i="13"/>
  <c r="AN107" i="14"/>
  <c r="AN30" i="14"/>
  <c r="AN74" i="14"/>
  <c r="AN171" i="14"/>
  <c r="R158" i="14"/>
  <c r="AZ158" i="14" s="1"/>
  <c r="Q155" i="14"/>
  <c r="AN41" i="14"/>
  <c r="AN114" i="14"/>
  <c r="AN146" i="14"/>
  <c r="AN182" i="14"/>
  <c r="R155" i="14"/>
  <c r="AZ155" i="14" s="1"/>
  <c r="R159" i="14"/>
  <c r="AZ159" i="14" s="1"/>
  <c r="AN52" i="14"/>
  <c r="AN85" i="14"/>
  <c r="AN121" i="14"/>
  <c r="AN153" i="14"/>
  <c r="AN204" i="14"/>
  <c r="AN19" i="14"/>
  <c r="AN63" i="14"/>
  <c r="AN96" i="14"/>
  <c r="AN128" i="14"/>
  <c r="AN215" i="14"/>
  <c r="AN52" i="15"/>
  <c r="AN96" i="15"/>
  <c r="AN128" i="15"/>
  <c r="AN215" i="15"/>
  <c r="R159" i="15"/>
  <c r="AZ159" i="15" s="1"/>
  <c r="AN19" i="15"/>
  <c r="AN63" i="15"/>
  <c r="AN107" i="15"/>
  <c r="AN171" i="15"/>
  <c r="R155" i="15"/>
  <c r="AZ155" i="15" s="1"/>
  <c r="AN30" i="15"/>
  <c r="AN74" i="15"/>
  <c r="AN114" i="15"/>
  <c r="AN146" i="15"/>
  <c r="AN182" i="15"/>
  <c r="AN114" i="13"/>
  <c r="AZ160" i="14" l="1"/>
  <c r="AZ160" i="15"/>
  <c r="AZ139" i="14"/>
  <c r="Q160" i="14"/>
  <c r="AY155" i="14"/>
  <c r="AY160" i="14" s="1"/>
  <c r="R160" i="15"/>
  <c r="R160" i="14"/>
  <c r="AK127" i="14"/>
  <c r="AK126" i="14"/>
  <c r="AK125" i="14"/>
  <c r="AK124" i="14"/>
  <c r="AK123" i="14"/>
  <c r="AL127" i="14"/>
  <c r="AL126" i="14"/>
  <c r="AL125" i="14"/>
  <c r="AL124" i="14"/>
  <c r="AL123" i="14"/>
  <c r="AL128" i="14" l="1"/>
  <c r="AK128" i="14"/>
  <c r="Q120" i="11" l="1"/>
  <c r="AY120" i="11" s="1"/>
  <c r="Q119" i="11"/>
  <c r="AY119" i="11" s="1"/>
  <c r="Q118" i="11"/>
  <c r="AY118" i="11" s="1"/>
  <c r="Q117" i="11"/>
  <c r="AY117" i="11" s="1"/>
  <c r="Q116" i="11"/>
  <c r="AY116" i="11" s="1"/>
  <c r="Q128" i="11"/>
  <c r="Q114" i="11"/>
  <c r="Q114" i="13"/>
  <c r="AY121" i="11" l="1"/>
  <c r="Q121" i="11"/>
  <c r="Q120" i="13"/>
  <c r="AY120" i="13" s="1"/>
  <c r="Q119" i="13"/>
  <c r="AY119" i="13" s="1"/>
  <c r="Q118" i="13"/>
  <c r="AY118" i="13" s="1"/>
  <c r="Q117" i="13"/>
  <c r="AY117" i="13" s="1"/>
  <c r="Q116" i="13"/>
  <c r="AY116" i="13" s="1"/>
  <c r="Q128" i="13"/>
  <c r="Q215" i="11"/>
  <c r="Q204" i="11"/>
  <c r="Q182" i="11"/>
  <c r="Q171" i="11"/>
  <c r="Q107" i="11"/>
  <c r="Q96" i="11"/>
  <c r="Q85" i="11"/>
  <c r="Q74" i="11"/>
  <c r="Q63" i="11"/>
  <c r="Q52" i="11"/>
  <c r="Q41" i="11"/>
  <c r="Q30" i="11"/>
  <c r="Q19" i="11"/>
  <c r="Q153" i="11"/>
  <c r="Q146" i="11"/>
  <c r="Q139" i="11"/>
  <c r="Q215" i="13"/>
  <c r="Q204" i="13"/>
  <c r="Q182" i="13"/>
  <c r="Q171" i="13"/>
  <c r="Q153" i="13"/>
  <c r="Q146" i="13"/>
  <c r="Q139" i="13"/>
  <c r="Q107" i="13"/>
  <c r="Q96" i="13"/>
  <c r="Q85" i="13"/>
  <c r="Q74" i="13"/>
  <c r="Q63" i="13"/>
  <c r="Q52" i="13"/>
  <c r="Q41" i="13"/>
  <c r="Q30" i="13"/>
  <c r="Q19" i="13"/>
  <c r="O133" i="15"/>
  <c r="Q138" i="15"/>
  <c r="AY138" i="15" s="1"/>
  <c r="Q137" i="15"/>
  <c r="AY137" i="15" s="1"/>
  <c r="Q136" i="15"/>
  <c r="Q133" i="15"/>
  <c r="Q130" i="15"/>
  <c r="AM214" i="15"/>
  <c r="AM213" i="15"/>
  <c r="AM212" i="15"/>
  <c r="AM209" i="15"/>
  <c r="AM206" i="15"/>
  <c r="AM203" i="15"/>
  <c r="AM202" i="15"/>
  <c r="AM201" i="15"/>
  <c r="AM198" i="15"/>
  <c r="AM195" i="15"/>
  <c r="AM181" i="15"/>
  <c r="AM180" i="15"/>
  <c r="AM179" i="15"/>
  <c r="AM176" i="15"/>
  <c r="AM173" i="15"/>
  <c r="AM170" i="15"/>
  <c r="AM169" i="15"/>
  <c r="AM168" i="15"/>
  <c r="AM165" i="15"/>
  <c r="AM162" i="15"/>
  <c r="AM152" i="15"/>
  <c r="AM151" i="15"/>
  <c r="AM150" i="15"/>
  <c r="AM149" i="15"/>
  <c r="AM148" i="15"/>
  <c r="AM145" i="15"/>
  <c r="AM144" i="15"/>
  <c r="AM143" i="15"/>
  <c r="AM142" i="15"/>
  <c r="AM141" i="15"/>
  <c r="AM127" i="15"/>
  <c r="AM126" i="15"/>
  <c r="AM125" i="15"/>
  <c r="AM124" i="15"/>
  <c r="AM123" i="15"/>
  <c r="AM120" i="15"/>
  <c r="AM119" i="15"/>
  <c r="AM118" i="15"/>
  <c r="AM117" i="15"/>
  <c r="AM116" i="15"/>
  <c r="AM113" i="15"/>
  <c r="AM112" i="15"/>
  <c r="AM111" i="15"/>
  <c r="AM110" i="15"/>
  <c r="AM109" i="15"/>
  <c r="AM106" i="15"/>
  <c r="AM105" i="15"/>
  <c r="AM104" i="15"/>
  <c r="AM101" i="15"/>
  <c r="AM98" i="15"/>
  <c r="AM95" i="15"/>
  <c r="AM94" i="15"/>
  <c r="AM93" i="15"/>
  <c r="AM90" i="15"/>
  <c r="AM87" i="15"/>
  <c r="AM84" i="15"/>
  <c r="AM83" i="15"/>
  <c r="AM82" i="15"/>
  <c r="AM79" i="15"/>
  <c r="AM76" i="15"/>
  <c r="AM73" i="15"/>
  <c r="AM72" i="15"/>
  <c r="AM71" i="15"/>
  <c r="AM68" i="15"/>
  <c r="AM65" i="15"/>
  <c r="AM62" i="15"/>
  <c r="AM61" i="15"/>
  <c r="AM60" i="15"/>
  <c r="AM57" i="15"/>
  <c r="AM54" i="15"/>
  <c r="AM51" i="15"/>
  <c r="AM50" i="15"/>
  <c r="AM49" i="15"/>
  <c r="AM46" i="15"/>
  <c r="AM43" i="15"/>
  <c r="AM40" i="15"/>
  <c r="AM39" i="15"/>
  <c r="AM38" i="15"/>
  <c r="AM35" i="15"/>
  <c r="AM32" i="15"/>
  <c r="AM29" i="15"/>
  <c r="AM28" i="15"/>
  <c r="AM27" i="15"/>
  <c r="AM24" i="15"/>
  <c r="AM21" i="15"/>
  <c r="AM18" i="15"/>
  <c r="AM17" i="15"/>
  <c r="AM16" i="15"/>
  <c r="AM13" i="15"/>
  <c r="AM10" i="15"/>
  <c r="AM214" i="14"/>
  <c r="AM213" i="14"/>
  <c r="AM212" i="14"/>
  <c r="AM209" i="14"/>
  <c r="AM206" i="14"/>
  <c r="AM203" i="14"/>
  <c r="AM202" i="14"/>
  <c r="AM201" i="14"/>
  <c r="AM198" i="14"/>
  <c r="AM195" i="14"/>
  <c r="AM181" i="14"/>
  <c r="AM180" i="14"/>
  <c r="AM179" i="14"/>
  <c r="AM176" i="14"/>
  <c r="AM173" i="14"/>
  <c r="AM170" i="14"/>
  <c r="AM169" i="14"/>
  <c r="AM168" i="14"/>
  <c r="AM165" i="14"/>
  <c r="AM162" i="14"/>
  <c r="AM152" i="14"/>
  <c r="AM151" i="14"/>
  <c r="AM150" i="14"/>
  <c r="AM149" i="14"/>
  <c r="AM148" i="14"/>
  <c r="AM145" i="14"/>
  <c r="AM144" i="14"/>
  <c r="AM143" i="14"/>
  <c r="AM142" i="14"/>
  <c r="AM141" i="14"/>
  <c r="AM127" i="14"/>
  <c r="AM126" i="14"/>
  <c r="AM125" i="14"/>
  <c r="AM124" i="14"/>
  <c r="AM123" i="14"/>
  <c r="AM120" i="14"/>
  <c r="AM119" i="14"/>
  <c r="AM118" i="14"/>
  <c r="AM117" i="14"/>
  <c r="AM116" i="14"/>
  <c r="AM113" i="14"/>
  <c r="AM112" i="14"/>
  <c r="AM111" i="14"/>
  <c r="AM110" i="14"/>
  <c r="AM109" i="14"/>
  <c r="AM106" i="14"/>
  <c r="AM105" i="14"/>
  <c r="AM104" i="14"/>
  <c r="AM101" i="14"/>
  <c r="AM98" i="14"/>
  <c r="AM95" i="14"/>
  <c r="AM94" i="14"/>
  <c r="AM93" i="14"/>
  <c r="AM90" i="14"/>
  <c r="AM87" i="14"/>
  <c r="AM84" i="14"/>
  <c r="AM83" i="14"/>
  <c r="AM82" i="14"/>
  <c r="AM79" i="14"/>
  <c r="AM76" i="14"/>
  <c r="AM73" i="14"/>
  <c r="AM72" i="14"/>
  <c r="AM71" i="14"/>
  <c r="AM68" i="14"/>
  <c r="AM65" i="14"/>
  <c r="AM62" i="14"/>
  <c r="AM61" i="14"/>
  <c r="AM60" i="14"/>
  <c r="AM57" i="14"/>
  <c r="AM54" i="14"/>
  <c r="AM51" i="14"/>
  <c r="AM50" i="14"/>
  <c r="AM49" i="14"/>
  <c r="AM46" i="14"/>
  <c r="AM43" i="14"/>
  <c r="AM40" i="14"/>
  <c r="AM39" i="14"/>
  <c r="AM38" i="14"/>
  <c r="AM35" i="14"/>
  <c r="AM32" i="14"/>
  <c r="AM29" i="14"/>
  <c r="AM28" i="14"/>
  <c r="AM27" i="14"/>
  <c r="AM24" i="14"/>
  <c r="AM21" i="14"/>
  <c r="AM18" i="14"/>
  <c r="AM17" i="14"/>
  <c r="AM16" i="14"/>
  <c r="AM13" i="14"/>
  <c r="AM10" i="14"/>
  <c r="AM214" i="13"/>
  <c r="AM213" i="13"/>
  <c r="AM212" i="13"/>
  <c r="AM209" i="13"/>
  <c r="AM206" i="13"/>
  <c r="AM203" i="13"/>
  <c r="AM202" i="13"/>
  <c r="AM201" i="13"/>
  <c r="AM198" i="13"/>
  <c r="AM195" i="13"/>
  <c r="AM181" i="13"/>
  <c r="AM180" i="13"/>
  <c r="AM179" i="13"/>
  <c r="AM176" i="13"/>
  <c r="AM173" i="13"/>
  <c r="AM170" i="13"/>
  <c r="AM169" i="13"/>
  <c r="AM168" i="13"/>
  <c r="AM165" i="13"/>
  <c r="AM162" i="13"/>
  <c r="AM152" i="13"/>
  <c r="AM151" i="13"/>
  <c r="AM150" i="13"/>
  <c r="AM149" i="13"/>
  <c r="AM148" i="13"/>
  <c r="AM145" i="13"/>
  <c r="AM144" i="13"/>
  <c r="AM143" i="13"/>
  <c r="AM142" i="13"/>
  <c r="AM141" i="13"/>
  <c r="AM138" i="13"/>
  <c r="AM137" i="13"/>
  <c r="AM136" i="13"/>
  <c r="AM133" i="13"/>
  <c r="AM130" i="13"/>
  <c r="AM127" i="13"/>
  <c r="AM126" i="13"/>
  <c r="AM125" i="13"/>
  <c r="AM124" i="13"/>
  <c r="AM123" i="13"/>
  <c r="AM113" i="13"/>
  <c r="AM112" i="13"/>
  <c r="AM111" i="13"/>
  <c r="AM110" i="13"/>
  <c r="AM109" i="13"/>
  <c r="AM106" i="13"/>
  <c r="AM105" i="13"/>
  <c r="AM104" i="13"/>
  <c r="AM101" i="13"/>
  <c r="AM98" i="13"/>
  <c r="AM95" i="13"/>
  <c r="AM94" i="13"/>
  <c r="AM93" i="13"/>
  <c r="AM90" i="13"/>
  <c r="AM87" i="13"/>
  <c r="AM84" i="13"/>
  <c r="AM83" i="13"/>
  <c r="AM82" i="13"/>
  <c r="AM79" i="13"/>
  <c r="AM76" i="13"/>
  <c r="AM73" i="13"/>
  <c r="AM72" i="13"/>
  <c r="AM71" i="13"/>
  <c r="AM68" i="13"/>
  <c r="AM65" i="13"/>
  <c r="AM62" i="13"/>
  <c r="AM61" i="13"/>
  <c r="AM60" i="13"/>
  <c r="AM57" i="13"/>
  <c r="AM54" i="13"/>
  <c r="AM51" i="13"/>
  <c r="AM50" i="13"/>
  <c r="AM49" i="13"/>
  <c r="AM46" i="13"/>
  <c r="AM43" i="13"/>
  <c r="AM40" i="13"/>
  <c r="AM39" i="13"/>
  <c r="AM38" i="13"/>
  <c r="AM35" i="13"/>
  <c r="AM32" i="13"/>
  <c r="AM29" i="13"/>
  <c r="AM28" i="13"/>
  <c r="AM27" i="13"/>
  <c r="AM24" i="13"/>
  <c r="AM21" i="13"/>
  <c r="AM18" i="13"/>
  <c r="AM17" i="13"/>
  <c r="AM16" i="13"/>
  <c r="AM13" i="13"/>
  <c r="AM10" i="13"/>
  <c r="AM214" i="11"/>
  <c r="AM213" i="11"/>
  <c r="AM212" i="11"/>
  <c r="AM209" i="11"/>
  <c r="AM206" i="11"/>
  <c r="AM203" i="11"/>
  <c r="AM202" i="11"/>
  <c r="AM201" i="11"/>
  <c r="AM198" i="11"/>
  <c r="AM195" i="11"/>
  <c r="AM181" i="11"/>
  <c r="AM180" i="11"/>
  <c r="AM179" i="11"/>
  <c r="AM176" i="11"/>
  <c r="AM173" i="11"/>
  <c r="AM170" i="11"/>
  <c r="AM169" i="11"/>
  <c r="AM168" i="11"/>
  <c r="AM165" i="11"/>
  <c r="AM162" i="11"/>
  <c r="AM152" i="11"/>
  <c r="AM151" i="11"/>
  <c r="AM150" i="11"/>
  <c r="AM149" i="11"/>
  <c r="AM148" i="11"/>
  <c r="AM145" i="11"/>
  <c r="AM144" i="11"/>
  <c r="AM143" i="11"/>
  <c r="AM142" i="11"/>
  <c r="AM141" i="11"/>
  <c r="AM138" i="11"/>
  <c r="AM137" i="11"/>
  <c r="AM136" i="11"/>
  <c r="AM133" i="11"/>
  <c r="AM130" i="11"/>
  <c r="AM127" i="11"/>
  <c r="AM126" i="11"/>
  <c r="AM125" i="11"/>
  <c r="AM124" i="11"/>
  <c r="AM123" i="11"/>
  <c r="AM113" i="11"/>
  <c r="AM112" i="11"/>
  <c r="AM111" i="11"/>
  <c r="AM110" i="11"/>
  <c r="AM109" i="11"/>
  <c r="AM106" i="11"/>
  <c r="AM105" i="11"/>
  <c r="AM104" i="11"/>
  <c r="AM101" i="11"/>
  <c r="AM98" i="11"/>
  <c r="AM95" i="11"/>
  <c r="AM94" i="11"/>
  <c r="AM93" i="11"/>
  <c r="AM90" i="11"/>
  <c r="AM87" i="11"/>
  <c r="AM84" i="11"/>
  <c r="AM83" i="11"/>
  <c r="AM82" i="11"/>
  <c r="AM79" i="11"/>
  <c r="AM76" i="11"/>
  <c r="AM73" i="11"/>
  <c r="AM72" i="11"/>
  <c r="AM71" i="11"/>
  <c r="AM68" i="11"/>
  <c r="AM65" i="11"/>
  <c r="AM62" i="11"/>
  <c r="AM61" i="11"/>
  <c r="AM60" i="11"/>
  <c r="AM57" i="11"/>
  <c r="AM54" i="11"/>
  <c r="AM51" i="11"/>
  <c r="AM50" i="11"/>
  <c r="AM49" i="11"/>
  <c r="AM46" i="11"/>
  <c r="AM43" i="11"/>
  <c r="AM40" i="11"/>
  <c r="AM39" i="11"/>
  <c r="AM38" i="11"/>
  <c r="AM35" i="11"/>
  <c r="AM32" i="11"/>
  <c r="AM29" i="11"/>
  <c r="AM28" i="11"/>
  <c r="AM27" i="11"/>
  <c r="AM24" i="11"/>
  <c r="AM21" i="11"/>
  <c r="AM18" i="11"/>
  <c r="AM17" i="11"/>
  <c r="AM16" i="11"/>
  <c r="AM13" i="11"/>
  <c r="AM10" i="11"/>
  <c r="Q217" i="15" l="1"/>
  <c r="AY217" i="15" s="1"/>
  <c r="AY130" i="15"/>
  <c r="Q220" i="15"/>
  <c r="AY220" i="15" s="1"/>
  <c r="AY133" i="15"/>
  <c r="Q223" i="15"/>
  <c r="AY223" i="15" s="1"/>
  <c r="AY136" i="15"/>
  <c r="AY121" i="13"/>
  <c r="O220" i="15"/>
  <c r="AW220" i="15" s="1"/>
  <c r="AW133" i="15"/>
  <c r="R226" i="11"/>
  <c r="AZ226" i="11" s="1"/>
  <c r="R226" i="13"/>
  <c r="AZ226" i="13" s="1"/>
  <c r="Q158" i="15"/>
  <c r="AY158" i="15" s="1"/>
  <c r="Q224" i="15"/>
  <c r="AY224" i="15" s="1"/>
  <c r="Q159" i="15"/>
  <c r="AY159" i="15" s="1"/>
  <c r="Q225" i="15"/>
  <c r="AY225" i="15" s="1"/>
  <c r="AM63" i="13"/>
  <c r="Q139" i="15"/>
  <c r="AM182" i="11"/>
  <c r="AM204" i="15"/>
  <c r="AM114" i="11"/>
  <c r="AM52" i="15"/>
  <c r="AM19" i="11"/>
  <c r="AM52" i="11"/>
  <c r="AM96" i="15"/>
  <c r="AM19" i="13"/>
  <c r="AM107" i="13"/>
  <c r="AM204" i="13"/>
  <c r="AM30" i="11"/>
  <c r="AM41" i="11"/>
  <c r="AM74" i="11"/>
  <c r="AM85" i="11"/>
  <c r="AM153" i="11"/>
  <c r="AM204" i="11"/>
  <c r="AM63" i="11"/>
  <c r="AM96" i="11"/>
  <c r="AM107" i="11"/>
  <c r="AM171" i="11"/>
  <c r="AM215" i="11"/>
  <c r="AM41" i="13"/>
  <c r="AM85" i="13"/>
  <c r="AM52" i="13"/>
  <c r="AM96" i="13"/>
  <c r="AM128" i="13"/>
  <c r="AM215" i="13"/>
  <c r="AM171" i="13"/>
  <c r="AM30" i="13"/>
  <c r="AM74" i="13"/>
  <c r="Q121" i="13"/>
  <c r="AM19" i="14"/>
  <c r="AM63" i="14"/>
  <c r="AM107" i="14"/>
  <c r="AM30" i="14"/>
  <c r="AM74" i="14"/>
  <c r="AM41" i="14"/>
  <c r="AM85" i="14"/>
  <c r="AM204" i="14"/>
  <c r="AM52" i="14"/>
  <c r="AM96" i="14"/>
  <c r="AM128" i="14"/>
  <c r="AM215" i="14"/>
  <c r="Q157" i="15"/>
  <c r="AY157" i="15" s="1"/>
  <c r="AM19" i="15"/>
  <c r="AM63" i="15"/>
  <c r="AM107" i="15"/>
  <c r="AM215" i="15"/>
  <c r="AM30" i="15"/>
  <c r="AM74" i="15"/>
  <c r="AM114" i="15"/>
  <c r="AM171" i="15"/>
  <c r="Q155" i="15"/>
  <c r="AY155" i="15" s="1"/>
  <c r="AM41" i="15"/>
  <c r="AM85" i="15"/>
  <c r="AM146" i="15"/>
  <c r="AM182" i="15"/>
  <c r="Q156" i="15"/>
  <c r="AY156" i="15" s="1"/>
  <c r="AM128" i="11"/>
  <c r="AM114" i="13"/>
  <c r="AM153" i="15"/>
  <c r="AM128" i="15"/>
  <c r="AM121" i="15"/>
  <c r="AM182" i="14"/>
  <c r="AM171" i="14"/>
  <c r="AM153" i="14"/>
  <c r="AM146" i="14"/>
  <c r="AM121" i="14"/>
  <c r="AM114" i="14"/>
  <c r="AM146" i="11"/>
  <c r="AM139" i="11"/>
  <c r="AM182" i="13"/>
  <c r="AM153" i="13"/>
  <c r="AM146" i="13"/>
  <c r="AM139" i="13"/>
  <c r="AY160" i="15" l="1"/>
  <c r="AY139" i="15"/>
  <c r="Q160" i="15"/>
  <c r="P215" i="15" l="1"/>
  <c r="O215" i="15"/>
  <c r="N215" i="15"/>
  <c r="M215" i="15"/>
  <c r="L215" i="15"/>
  <c r="K215" i="15"/>
  <c r="J215" i="15"/>
  <c r="I215" i="15"/>
  <c r="H215" i="15"/>
  <c r="G215" i="15"/>
  <c r="F215" i="15"/>
  <c r="E215" i="15"/>
  <c r="D215" i="15"/>
  <c r="C215" i="15"/>
  <c r="AL214" i="15"/>
  <c r="AK214" i="15"/>
  <c r="AL213" i="15"/>
  <c r="AK213" i="15"/>
  <c r="AL212" i="15"/>
  <c r="AK212" i="15"/>
  <c r="AL209" i="15"/>
  <c r="AK209" i="15"/>
  <c r="AL206" i="15"/>
  <c r="AK206" i="15"/>
  <c r="AS225" i="13"/>
  <c r="AR225" i="13"/>
  <c r="AQ225" i="13"/>
  <c r="AP225" i="13"/>
  <c r="AO225" i="13"/>
  <c r="AN225" i="13"/>
  <c r="AM225" i="13"/>
  <c r="AS224" i="13"/>
  <c r="AR224" i="13"/>
  <c r="AQ224" i="13"/>
  <c r="AP224" i="13"/>
  <c r="AO224" i="13"/>
  <c r="AN224" i="13"/>
  <c r="AM224" i="13"/>
  <c r="AS223" i="13"/>
  <c r="AR223" i="13"/>
  <c r="AQ223" i="13"/>
  <c r="AP223" i="13"/>
  <c r="AO223" i="13"/>
  <c r="AN223" i="13"/>
  <c r="AM223" i="13"/>
  <c r="AS220" i="13"/>
  <c r="AR220" i="13"/>
  <c r="AQ220" i="13"/>
  <c r="AP220" i="13"/>
  <c r="AO220" i="13"/>
  <c r="AN220" i="13"/>
  <c r="AM220" i="13"/>
  <c r="AS217" i="13"/>
  <c r="AR217" i="13"/>
  <c r="AQ217" i="13"/>
  <c r="AP217" i="13"/>
  <c r="AO217" i="13"/>
  <c r="AN217" i="13"/>
  <c r="AM217" i="13"/>
  <c r="P215" i="13"/>
  <c r="O215" i="13"/>
  <c r="N215" i="13"/>
  <c r="M215" i="13"/>
  <c r="L215" i="13"/>
  <c r="K215" i="13"/>
  <c r="J215" i="13"/>
  <c r="I215" i="13"/>
  <c r="H215" i="13"/>
  <c r="G215" i="13"/>
  <c r="F215" i="13"/>
  <c r="E215" i="13"/>
  <c r="D215" i="13"/>
  <c r="C215" i="13"/>
  <c r="AL214" i="13"/>
  <c r="AK214" i="13"/>
  <c r="AL213" i="13"/>
  <c r="AK213" i="13"/>
  <c r="AL212" i="13"/>
  <c r="AK212" i="13"/>
  <c r="AL209" i="13"/>
  <c r="AK209" i="13"/>
  <c r="AL206" i="13"/>
  <c r="AK206" i="13"/>
  <c r="AS225" i="11"/>
  <c r="AR225" i="11"/>
  <c r="AQ225" i="11"/>
  <c r="AP225" i="11"/>
  <c r="AO225" i="11"/>
  <c r="AN225" i="11"/>
  <c r="AM225" i="11"/>
  <c r="AS224" i="11"/>
  <c r="AR224" i="11"/>
  <c r="AQ224" i="11"/>
  <c r="AP224" i="11"/>
  <c r="AO224" i="11"/>
  <c r="AN224" i="11"/>
  <c r="AM224" i="11"/>
  <c r="AS223" i="11"/>
  <c r="AR223" i="11"/>
  <c r="AQ223" i="11"/>
  <c r="AP223" i="11"/>
  <c r="AO223" i="11"/>
  <c r="AN223" i="11"/>
  <c r="AM223" i="11"/>
  <c r="AS220" i="11"/>
  <c r="AR220" i="11"/>
  <c r="AQ220" i="11"/>
  <c r="AP220" i="11"/>
  <c r="AO220" i="11"/>
  <c r="AN220" i="11"/>
  <c r="AM220" i="11"/>
  <c r="AS217" i="11"/>
  <c r="AR217" i="11"/>
  <c r="AQ217" i="11"/>
  <c r="AP217" i="11"/>
  <c r="AO217" i="11"/>
  <c r="AN217" i="11"/>
  <c r="AM217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AL214" i="11"/>
  <c r="AK214" i="11"/>
  <c r="AL213" i="11"/>
  <c r="AK213" i="11"/>
  <c r="AL212" i="11"/>
  <c r="AK212" i="11"/>
  <c r="AL209" i="11"/>
  <c r="AK209" i="11"/>
  <c r="AL206" i="11"/>
  <c r="AK206" i="11"/>
  <c r="AL224" i="13" l="1"/>
  <c r="AL215" i="15"/>
  <c r="AL220" i="11"/>
  <c r="AL223" i="11"/>
  <c r="AL215" i="11"/>
  <c r="AL217" i="11"/>
  <c r="AL224" i="11"/>
  <c r="AK215" i="11"/>
  <c r="AL225" i="11"/>
  <c r="AL220" i="13"/>
  <c r="AL225" i="13"/>
  <c r="AL223" i="13"/>
  <c r="AL217" i="13"/>
  <c r="AK215" i="13"/>
  <c r="AL215" i="13"/>
  <c r="AK215" i="15"/>
  <c r="P215" i="14" l="1"/>
  <c r="O215" i="14"/>
  <c r="N215" i="14"/>
  <c r="M215" i="14"/>
  <c r="L215" i="14"/>
  <c r="K215" i="14"/>
  <c r="J215" i="14"/>
  <c r="I215" i="14"/>
  <c r="H215" i="14"/>
  <c r="G215" i="14"/>
  <c r="F215" i="14"/>
  <c r="E215" i="14"/>
  <c r="D215" i="14"/>
  <c r="C215" i="14"/>
  <c r="AL214" i="14"/>
  <c r="AK214" i="14"/>
  <c r="AL213" i="14"/>
  <c r="AK213" i="14"/>
  <c r="AL212" i="14"/>
  <c r="AK212" i="14"/>
  <c r="AL209" i="14"/>
  <c r="AK209" i="14"/>
  <c r="AL206" i="14"/>
  <c r="AK206" i="14"/>
  <c r="AL215" i="14" l="1"/>
  <c r="AK215" i="14"/>
  <c r="P114" i="13" l="1"/>
  <c r="P120" i="11"/>
  <c r="AX120" i="11" s="1"/>
  <c r="P119" i="11"/>
  <c r="AX119" i="11" s="1"/>
  <c r="P118" i="11"/>
  <c r="AX118" i="11" s="1"/>
  <c r="P117" i="11"/>
  <c r="AX117" i="11" s="1"/>
  <c r="P116" i="11"/>
  <c r="AX116" i="11" s="1"/>
  <c r="P114" i="11"/>
  <c r="AX121" i="11" l="1"/>
  <c r="P121" i="11"/>
  <c r="P120" i="13"/>
  <c r="AX120" i="13" s="1"/>
  <c r="P119" i="13"/>
  <c r="AX119" i="13" s="1"/>
  <c r="P118" i="13"/>
  <c r="AX118" i="13" s="1"/>
  <c r="P117" i="13"/>
  <c r="AX117" i="13" s="1"/>
  <c r="P116" i="13"/>
  <c r="AX116" i="13" s="1"/>
  <c r="P128" i="13"/>
  <c r="P128" i="11"/>
  <c r="AX121" i="13" l="1"/>
  <c r="P121" i="13"/>
  <c r="AL203" i="13"/>
  <c r="AL202" i="13"/>
  <c r="AL201" i="13"/>
  <c r="AL198" i="13"/>
  <c r="AL195" i="13"/>
  <c r="AL181" i="13"/>
  <c r="AL180" i="13"/>
  <c r="AL179" i="13"/>
  <c r="AL176" i="13"/>
  <c r="AL173" i="13"/>
  <c r="AL170" i="13"/>
  <c r="AL169" i="13"/>
  <c r="AL168" i="13"/>
  <c r="AL165" i="13"/>
  <c r="AL162" i="13"/>
  <c r="AL152" i="13"/>
  <c r="AL151" i="13"/>
  <c r="AL150" i="13"/>
  <c r="AL149" i="13"/>
  <c r="AL148" i="13"/>
  <c r="AL145" i="13"/>
  <c r="AL144" i="13"/>
  <c r="AL143" i="13"/>
  <c r="AL142" i="13"/>
  <c r="AL141" i="13"/>
  <c r="AL138" i="13"/>
  <c r="AL137" i="13"/>
  <c r="AL136" i="13"/>
  <c r="AL133" i="13"/>
  <c r="AL130" i="13"/>
  <c r="AL127" i="13"/>
  <c r="AL126" i="13"/>
  <c r="AL125" i="13"/>
  <c r="AL124" i="13"/>
  <c r="AL123" i="13"/>
  <c r="AL113" i="13"/>
  <c r="AL112" i="13"/>
  <c r="AL111" i="13"/>
  <c r="AL110" i="13"/>
  <c r="AL109" i="13"/>
  <c r="AL106" i="13"/>
  <c r="AL105" i="13"/>
  <c r="AL104" i="13"/>
  <c r="AL101" i="13"/>
  <c r="AL98" i="13"/>
  <c r="AL95" i="13"/>
  <c r="AL94" i="13"/>
  <c r="AL93" i="13"/>
  <c r="AL90" i="13"/>
  <c r="AL87" i="13"/>
  <c r="AL84" i="13"/>
  <c r="AL83" i="13"/>
  <c r="AL82" i="13"/>
  <c r="AL79" i="13"/>
  <c r="AL76" i="13"/>
  <c r="AL73" i="13"/>
  <c r="AL72" i="13"/>
  <c r="AL71" i="13"/>
  <c r="AL68" i="13"/>
  <c r="AL65" i="13"/>
  <c r="AL62" i="13"/>
  <c r="AL61" i="13"/>
  <c r="AL60" i="13"/>
  <c r="AL57" i="13"/>
  <c r="AL54" i="13"/>
  <c r="AL51" i="13"/>
  <c r="AL50" i="13"/>
  <c r="AL49" i="13"/>
  <c r="AL46" i="13"/>
  <c r="AL43" i="13"/>
  <c r="AL40" i="13"/>
  <c r="AL39" i="13"/>
  <c r="AL38" i="13"/>
  <c r="AL35" i="13"/>
  <c r="AL32" i="13"/>
  <c r="AL29" i="13"/>
  <c r="AL28" i="13"/>
  <c r="AL27" i="13"/>
  <c r="AL24" i="13"/>
  <c r="AL21" i="13"/>
  <c r="AL18" i="13"/>
  <c r="AL17" i="13"/>
  <c r="AL16" i="13"/>
  <c r="AL13" i="13"/>
  <c r="AL10" i="13"/>
  <c r="AL203" i="11"/>
  <c r="AL202" i="11"/>
  <c r="AL201" i="11"/>
  <c r="AL198" i="11"/>
  <c r="AL195" i="11"/>
  <c r="AL181" i="11"/>
  <c r="AL180" i="11"/>
  <c r="AL179" i="11"/>
  <c r="AL176" i="11"/>
  <c r="AL173" i="11"/>
  <c r="AL170" i="11"/>
  <c r="AL169" i="11"/>
  <c r="AL168" i="11"/>
  <c r="AL165" i="11"/>
  <c r="AL162" i="11"/>
  <c r="AL152" i="11"/>
  <c r="AL151" i="11"/>
  <c r="AL150" i="11"/>
  <c r="AL149" i="11"/>
  <c r="AL148" i="11"/>
  <c r="AL145" i="11"/>
  <c r="AL144" i="11"/>
  <c r="AL143" i="11"/>
  <c r="AL142" i="11"/>
  <c r="AL141" i="11"/>
  <c r="AL138" i="11"/>
  <c r="AL137" i="11"/>
  <c r="AL136" i="11"/>
  <c r="AL133" i="11"/>
  <c r="AL130" i="11"/>
  <c r="AL127" i="11"/>
  <c r="AL126" i="11"/>
  <c r="AL125" i="11"/>
  <c r="AL124" i="11"/>
  <c r="AL123" i="11"/>
  <c r="AL113" i="11"/>
  <c r="AL112" i="11"/>
  <c r="AL111" i="11"/>
  <c r="AL110" i="11"/>
  <c r="AL109" i="11"/>
  <c r="AL106" i="11"/>
  <c r="AL105" i="11"/>
  <c r="AL104" i="11"/>
  <c r="AL101" i="11"/>
  <c r="AL98" i="11"/>
  <c r="AL95" i="11"/>
  <c r="AL94" i="11"/>
  <c r="AL93" i="11"/>
  <c r="AL90" i="11"/>
  <c r="AL87" i="11"/>
  <c r="AL84" i="11"/>
  <c r="AL83" i="11"/>
  <c r="AL82" i="11"/>
  <c r="AL79" i="11"/>
  <c r="AL76" i="11"/>
  <c r="AL73" i="11"/>
  <c r="AL72" i="11"/>
  <c r="AL71" i="11"/>
  <c r="AL68" i="11"/>
  <c r="AL65" i="11"/>
  <c r="AL62" i="11"/>
  <c r="AL61" i="11"/>
  <c r="AL60" i="11"/>
  <c r="AL57" i="11"/>
  <c r="AL54" i="11"/>
  <c r="AL51" i="11"/>
  <c r="AL50" i="11"/>
  <c r="AL49" i="11"/>
  <c r="AL46" i="11"/>
  <c r="AL43" i="11"/>
  <c r="AL40" i="11"/>
  <c r="AL39" i="11"/>
  <c r="AL38" i="11"/>
  <c r="AL35" i="11"/>
  <c r="AL32" i="11"/>
  <c r="AL29" i="11"/>
  <c r="AL28" i="11"/>
  <c r="AL27" i="11"/>
  <c r="AL24" i="11"/>
  <c r="AL21" i="11"/>
  <c r="AL18" i="11"/>
  <c r="AL17" i="11"/>
  <c r="AL16" i="11"/>
  <c r="AL13" i="11"/>
  <c r="AL10" i="11"/>
  <c r="AL127" i="15"/>
  <c r="AK127" i="15"/>
  <c r="AL126" i="15"/>
  <c r="AK126" i="15"/>
  <c r="AL125" i="15"/>
  <c r="AK125" i="15"/>
  <c r="AL124" i="15"/>
  <c r="AK124" i="15"/>
  <c r="AL123" i="15"/>
  <c r="AK123" i="15"/>
  <c r="AL203" i="15"/>
  <c r="AL202" i="15"/>
  <c r="AL201" i="15"/>
  <c r="AL198" i="15"/>
  <c r="AL195" i="15"/>
  <c r="AL181" i="15"/>
  <c r="AL180" i="15"/>
  <c r="AL179" i="15"/>
  <c r="AL176" i="15"/>
  <c r="AL173" i="15"/>
  <c r="AL170" i="15"/>
  <c r="AL169" i="15"/>
  <c r="AL168" i="15"/>
  <c r="AL165" i="15"/>
  <c r="AL162" i="15"/>
  <c r="AL152" i="15"/>
  <c r="AL151" i="15"/>
  <c r="AL150" i="15"/>
  <c r="AL149" i="15"/>
  <c r="AL148" i="15"/>
  <c r="AL145" i="15"/>
  <c r="AL144" i="15"/>
  <c r="AL143" i="15"/>
  <c r="AL142" i="15"/>
  <c r="AL141" i="15"/>
  <c r="AL120" i="15"/>
  <c r="AL119" i="15"/>
  <c r="AL118" i="15"/>
  <c r="AL117" i="15"/>
  <c r="AL116" i="15"/>
  <c r="AL113" i="15"/>
  <c r="AL112" i="15"/>
  <c r="AL111" i="15"/>
  <c r="AL110" i="15"/>
  <c r="AL109" i="15"/>
  <c r="AL106" i="15"/>
  <c r="AL105" i="15"/>
  <c r="AL104" i="15"/>
  <c r="AL101" i="15"/>
  <c r="AL98" i="15"/>
  <c r="AL95" i="15"/>
  <c r="AL94" i="15"/>
  <c r="AL93" i="15"/>
  <c r="AL90" i="15"/>
  <c r="AL87" i="15"/>
  <c r="AL84" i="15"/>
  <c r="AL83" i="15"/>
  <c r="AL82" i="15"/>
  <c r="AL79" i="15"/>
  <c r="AL76" i="15"/>
  <c r="AL73" i="15"/>
  <c r="AL72" i="15"/>
  <c r="AL71" i="15"/>
  <c r="AL68" i="15"/>
  <c r="AL65" i="15"/>
  <c r="AL62" i="15"/>
  <c r="AL61" i="15"/>
  <c r="AL60" i="15"/>
  <c r="AL57" i="15"/>
  <c r="AL54" i="15"/>
  <c r="AL51" i="15"/>
  <c r="AL50" i="15"/>
  <c r="AL49" i="15"/>
  <c r="AL46" i="15"/>
  <c r="AL43" i="15"/>
  <c r="AL40" i="15"/>
  <c r="AL39" i="15"/>
  <c r="AL38" i="15"/>
  <c r="AL35" i="15"/>
  <c r="AL32" i="15"/>
  <c r="AL29" i="15"/>
  <c r="AL28" i="15"/>
  <c r="AL27" i="15"/>
  <c r="AL24" i="15"/>
  <c r="AL21" i="15"/>
  <c r="AL18" i="15"/>
  <c r="AL17" i="15"/>
  <c r="AL16" i="15"/>
  <c r="AL13" i="15"/>
  <c r="AL10" i="15"/>
  <c r="AL203" i="14"/>
  <c r="AL202" i="14"/>
  <c r="AL201" i="14"/>
  <c r="AL198" i="14"/>
  <c r="AL195" i="14"/>
  <c r="AL181" i="14"/>
  <c r="AL180" i="14"/>
  <c r="AL179" i="14"/>
  <c r="AL176" i="14"/>
  <c r="AL173" i="14"/>
  <c r="AL170" i="14"/>
  <c r="AL169" i="14"/>
  <c r="AL168" i="14"/>
  <c r="AL165" i="14"/>
  <c r="AL162" i="14"/>
  <c r="AL152" i="14"/>
  <c r="AL151" i="14"/>
  <c r="AL150" i="14"/>
  <c r="AL149" i="14"/>
  <c r="AL148" i="14"/>
  <c r="AL145" i="14"/>
  <c r="AL144" i="14"/>
  <c r="AL143" i="14"/>
  <c r="AL142" i="14"/>
  <c r="AL141" i="14"/>
  <c r="AL120" i="14"/>
  <c r="AL119" i="14"/>
  <c r="AL118" i="14"/>
  <c r="AL117" i="14"/>
  <c r="AL116" i="14"/>
  <c r="AL113" i="14"/>
  <c r="AL112" i="14"/>
  <c r="AL111" i="14"/>
  <c r="AL110" i="14"/>
  <c r="AL109" i="14"/>
  <c r="AL106" i="14"/>
  <c r="AL105" i="14"/>
  <c r="AL104" i="14"/>
  <c r="AL101" i="14"/>
  <c r="AL98" i="14"/>
  <c r="AL95" i="14"/>
  <c r="AL94" i="14"/>
  <c r="AL93" i="14"/>
  <c r="AL90" i="14"/>
  <c r="AL87" i="14"/>
  <c r="AL84" i="14"/>
  <c r="AL83" i="14"/>
  <c r="AL82" i="14"/>
  <c r="AL79" i="14"/>
  <c r="AL76" i="14"/>
  <c r="AL73" i="14"/>
  <c r="AL72" i="14"/>
  <c r="AL71" i="14"/>
  <c r="AL68" i="14"/>
  <c r="AL65" i="14"/>
  <c r="AL62" i="14"/>
  <c r="AL61" i="14"/>
  <c r="AL60" i="14"/>
  <c r="AL57" i="14"/>
  <c r="AL54" i="14"/>
  <c r="AL51" i="14"/>
  <c r="AL50" i="14"/>
  <c r="AL49" i="14"/>
  <c r="AL46" i="14"/>
  <c r="AL43" i="14"/>
  <c r="AL40" i="14"/>
  <c r="AL39" i="14"/>
  <c r="AL38" i="14"/>
  <c r="AL35" i="14"/>
  <c r="AL32" i="14"/>
  <c r="AL29" i="14"/>
  <c r="AL28" i="14"/>
  <c r="AL27" i="14"/>
  <c r="AL24" i="14"/>
  <c r="AL21" i="14"/>
  <c r="AL18" i="14"/>
  <c r="AL17" i="14"/>
  <c r="AL16" i="14"/>
  <c r="AL13" i="14"/>
  <c r="AL10" i="14"/>
  <c r="P138" i="14"/>
  <c r="O138" i="14"/>
  <c r="N138" i="14"/>
  <c r="M138" i="14"/>
  <c r="L138" i="14"/>
  <c r="K138" i="14"/>
  <c r="K225" i="14" s="1"/>
  <c r="J138" i="14"/>
  <c r="J225" i="14" s="1"/>
  <c r="I138" i="14"/>
  <c r="I225" i="14" s="1"/>
  <c r="H138" i="14"/>
  <c r="H225" i="14" s="1"/>
  <c r="G138" i="14"/>
  <c r="G225" i="14" s="1"/>
  <c r="F138" i="14"/>
  <c r="F225" i="14" s="1"/>
  <c r="E138" i="14"/>
  <c r="E225" i="14" s="1"/>
  <c r="D138" i="14"/>
  <c r="D225" i="14" s="1"/>
  <c r="C138" i="14"/>
  <c r="P137" i="14"/>
  <c r="O137" i="14"/>
  <c r="N137" i="14"/>
  <c r="M137" i="14"/>
  <c r="L137" i="14"/>
  <c r="K137" i="14"/>
  <c r="K224" i="14" s="1"/>
  <c r="J137" i="14"/>
  <c r="J224" i="14" s="1"/>
  <c r="I137" i="14"/>
  <c r="I224" i="14" s="1"/>
  <c r="H137" i="14"/>
  <c r="H224" i="14" s="1"/>
  <c r="G137" i="14"/>
  <c r="G224" i="14" s="1"/>
  <c r="F137" i="14"/>
  <c r="F224" i="14" s="1"/>
  <c r="E137" i="14"/>
  <c r="E224" i="14" s="1"/>
  <c r="D137" i="14"/>
  <c r="D224" i="14" s="1"/>
  <c r="C137" i="14"/>
  <c r="P136" i="14"/>
  <c r="O136" i="14"/>
  <c r="N136" i="14"/>
  <c r="M136" i="14"/>
  <c r="L136" i="14"/>
  <c r="K136" i="14"/>
  <c r="K223" i="14" s="1"/>
  <c r="J136" i="14"/>
  <c r="J223" i="14" s="1"/>
  <c r="I136" i="14"/>
  <c r="I223" i="14" s="1"/>
  <c r="H136" i="14"/>
  <c r="H223" i="14" s="1"/>
  <c r="G136" i="14"/>
  <c r="G223" i="14" s="1"/>
  <c r="F136" i="14"/>
  <c r="F223" i="14" s="1"/>
  <c r="E136" i="14"/>
  <c r="E223" i="14" s="1"/>
  <c r="D136" i="14"/>
  <c r="D223" i="14" s="1"/>
  <c r="C136" i="14"/>
  <c r="P133" i="14"/>
  <c r="O133" i="14"/>
  <c r="N133" i="14"/>
  <c r="M133" i="14"/>
  <c r="L133" i="14"/>
  <c r="K133" i="14"/>
  <c r="K220" i="14" s="1"/>
  <c r="J133" i="14"/>
  <c r="J220" i="14" s="1"/>
  <c r="I133" i="14"/>
  <c r="I220" i="14" s="1"/>
  <c r="H133" i="14"/>
  <c r="H220" i="14" s="1"/>
  <c r="G133" i="14"/>
  <c r="G220" i="14" s="1"/>
  <c r="F133" i="14"/>
  <c r="F220" i="14" s="1"/>
  <c r="E133" i="14"/>
  <c r="E220" i="14" s="1"/>
  <c r="D133" i="14"/>
  <c r="D220" i="14" s="1"/>
  <c r="C133" i="14"/>
  <c r="P130" i="14"/>
  <c r="O130" i="14"/>
  <c r="N130" i="14"/>
  <c r="M130" i="14"/>
  <c r="L130" i="14"/>
  <c r="K130" i="14"/>
  <c r="K217" i="14" s="1"/>
  <c r="J130" i="14"/>
  <c r="J217" i="14" s="1"/>
  <c r="I130" i="14"/>
  <c r="I217" i="14" s="1"/>
  <c r="H130" i="14"/>
  <c r="H217" i="14" s="1"/>
  <c r="G130" i="14"/>
  <c r="G217" i="14" s="1"/>
  <c r="F130" i="14"/>
  <c r="F217" i="14" s="1"/>
  <c r="E130" i="14"/>
  <c r="E217" i="14" s="1"/>
  <c r="D130" i="14"/>
  <c r="D217" i="14" s="1"/>
  <c r="P138" i="15"/>
  <c r="O138" i="15"/>
  <c r="N138" i="15"/>
  <c r="M138" i="15"/>
  <c r="L138" i="15"/>
  <c r="K138" i="15"/>
  <c r="K225" i="15" s="1"/>
  <c r="J138" i="15"/>
  <c r="J225" i="15" s="1"/>
  <c r="I138" i="15"/>
  <c r="I225" i="15" s="1"/>
  <c r="H138" i="15"/>
  <c r="H225" i="15" s="1"/>
  <c r="G138" i="15"/>
  <c r="G225" i="15" s="1"/>
  <c r="F138" i="15"/>
  <c r="F225" i="15" s="1"/>
  <c r="E138" i="15"/>
  <c r="E225" i="15" s="1"/>
  <c r="D138" i="15"/>
  <c r="D225" i="15" s="1"/>
  <c r="C138" i="15"/>
  <c r="P137" i="15"/>
  <c r="O137" i="15"/>
  <c r="N137" i="15"/>
  <c r="M137" i="15"/>
  <c r="L137" i="15"/>
  <c r="K137" i="15"/>
  <c r="K224" i="15" s="1"/>
  <c r="J137" i="15"/>
  <c r="J224" i="15" s="1"/>
  <c r="I137" i="15"/>
  <c r="I224" i="15" s="1"/>
  <c r="H137" i="15"/>
  <c r="H224" i="15" s="1"/>
  <c r="G137" i="15"/>
  <c r="G224" i="15" s="1"/>
  <c r="F137" i="15"/>
  <c r="F224" i="15" s="1"/>
  <c r="E137" i="15"/>
  <c r="E224" i="15" s="1"/>
  <c r="D137" i="15"/>
  <c r="D224" i="15" s="1"/>
  <c r="C137" i="15"/>
  <c r="P136" i="15"/>
  <c r="O136" i="15"/>
  <c r="N136" i="15"/>
  <c r="M136" i="15"/>
  <c r="L136" i="15"/>
  <c r="K136" i="15"/>
  <c r="K223" i="15" s="1"/>
  <c r="J136" i="15"/>
  <c r="J223" i="15" s="1"/>
  <c r="I136" i="15"/>
  <c r="I223" i="15" s="1"/>
  <c r="H136" i="15"/>
  <c r="H223" i="15" s="1"/>
  <c r="G136" i="15"/>
  <c r="G223" i="15" s="1"/>
  <c r="F136" i="15"/>
  <c r="F223" i="15" s="1"/>
  <c r="E136" i="15"/>
  <c r="E223" i="15" s="1"/>
  <c r="D136" i="15"/>
  <c r="D223" i="15" s="1"/>
  <c r="C136" i="15"/>
  <c r="P133" i="15"/>
  <c r="N133" i="15"/>
  <c r="M133" i="15"/>
  <c r="L133" i="15"/>
  <c r="K133" i="15"/>
  <c r="K220" i="15" s="1"/>
  <c r="J133" i="15"/>
  <c r="J220" i="15" s="1"/>
  <c r="I133" i="15"/>
  <c r="I220" i="15" s="1"/>
  <c r="H133" i="15"/>
  <c r="H220" i="15" s="1"/>
  <c r="G133" i="15"/>
  <c r="G220" i="15" s="1"/>
  <c r="F133" i="15"/>
  <c r="F220" i="15" s="1"/>
  <c r="E133" i="15"/>
  <c r="E220" i="15" s="1"/>
  <c r="D133" i="15"/>
  <c r="D220" i="15" s="1"/>
  <c r="C133" i="15"/>
  <c r="P130" i="15"/>
  <c r="O130" i="15"/>
  <c r="N130" i="15"/>
  <c r="M130" i="15"/>
  <c r="L130" i="15"/>
  <c r="K130" i="15"/>
  <c r="K217" i="15" s="1"/>
  <c r="J130" i="15"/>
  <c r="J217" i="15" s="1"/>
  <c r="I130" i="15"/>
  <c r="I217" i="15" s="1"/>
  <c r="H130" i="15"/>
  <c r="H217" i="15" s="1"/>
  <c r="G130" i="15"/>
  <c r="G217" i="15" s="1"/>
  <c r="F130" i="15"/>
  <c r="F217" i="15" s="1"/>
  <c r="E130" i="15"/>
  <c r="E217" i="15" s="1"/>
  <c r="D130" i="15"/>
  <c r="D217" i="15" s="1"/>
  <c r="P223" i="15" l="1"/>
  <c r="AX223" i="15" s="1"/>
  <c r="AX136" i="15"/>
  <c r="O217" i="14"/>
  <c r="AW217" i="14" s="1"/>
  <c r="AW130" i="14"/>
  <c r="O225" i="14"/>
  <c r="AW225" i="14" s="1"/>
  <c r="AW138" i="14"/>
  <c r="O224" i="15"/>
  <c r="AW224" i="15" s="1"/>
  <c r="AW137" i="15"/>
  <c r="O223" i="15"/>
  <c r="AW223" i="15" s="1"/>
  <c r="AW136" i="15"/>
  <c r="P217" i="14"/>
  <c r="AX217" i="14" s="1"/>
  <c r="AX130" i="14"/>
  <c r="P225" i="14"/>
  <c r="AX225" i="14" s="1"/>
  <c r="AX138" i="14"/>
  <c r="P220" i="14"/>
  <c r="AX220" i="14" s="1"/>
  <c r="AX133" i="14"/>
  <c r="P220" i="15"/>
  <c r="AX220" i="15" s="1"/>
  <c r="AX133" i="15"/>
  <c r="O224" i="14"/>
  <c r="AW224" i="14" s="1"/>
  <c r="AW137" i="14"/>
  <c r="O225" i="15"/>
  <c r="AW225" i="15" s="1"/>
  <c r="AW138" i="15"/>
  <c r="P224" i="14"/>
  <c r="AX224" i="14" s="1"/>
  <c r="AX137" i="14"/>
  <c r="O217" i="15"/>
  <c r="AW217" i="15" s="1"/>
  <c r="AW130" i="15"/>
  <c r="P225" i="15"/>
  <c r="AX225" i="15" s="1"/>
  <c r="AX138" i="15"/>
  <c r="O223" i="14"/>
  <c r="AW223" i="14" s="1"/>
  <c r="AW136" i="14"/>
  <c r="P217" i="15"/>
  <c r="AX217" i="15" s="1"/>
  <c r="AX130" i="15"/>
  <c r="P223" i="14"/>
  <c r="AX223" i="14" s="1"/>
  <c r="AX136" i="14"/>
  <c r="P224" i="15"/>
  <c r="AX224" i="15" s="1"/>
  <c r="AX137" i="15"/>
  <c r="O220" i="14"/>
  <c r="AW220" i="14" s="1"/>
  <c r="AW133" i="14"/>
  <c r="N225" i="14"/>
  <c r="AV225" i="14" s="1"/>
  <c r="AV138" i="14"/>
  <c r="N217" i="14"/>
  <c r="AV217" i="14" s="1"/>
  <c r="AV130" i="14"/>
  <c r="N220" i="15"/>
  <c r="AV220" i="15" s="1"/>
  <c r="AV133" i="15"/>
  <c r="N224" i="14"/>
  <c r="AV224" i="14" s="1"/>
  <c r="AV137" i="14"/>
  <c r="N225" i="15"/>
  <c r="AV225" i="15" s="1"/>
  <c r="AV138" i="15"/>
  <c r="N217" i="15"/>
  <c r="AV217" i="15" s="1"/>
  <c r="AV130" i="15"/>
  <c r="N223" i="14"/>
  <c r="AV223" i="14" s="1"/>
  <c r="AV136" i="14"/>
  <c r="N224" i="15"/>
  <c r="AV224" i="15" s="1"/>
  <c r="AV137" i="15"/>
  <c r="N220" i="14"/>
  <c r="AV220" i="14" s="1"/>
  <c r="AV133" i="14"/>
  <c r="N223" i="15"/>
  <c r="AV223" i="15" s="1"/>
  <c r="AV136" i="15"/>
  <c r="AU137" i="14"/>
  <c r="M224" i="14"/>
  <c r="AU224" i="14" s="1"/>
  <c r="L223" i="14"/>
  <c r="AT223" i="14" s="1"/>
  <c r="AT136" i="14"/>
  <c r="AU136" i="14"/>
  <c r="M223" i="14"/>
  <c r="AU223" i="14" s="1"/>
  <c r="L224" i="14"/>
  <c r="AT224" i="14" s="1"/>
  <c r="AT137" i="14"/>
  <c r="AU133" i="14"/>
  <c r="M220" i="14"/>
  <c r="AU220" i="14" s="1"/>
  <c r="L217" i="14"/>
  <c r="AT217" i="14" s="1"/>
  <c r="AT130" i="14"/>
  <c r="L225" i="14"/>
  <c r="AT225" i="14" s="1"/>
  <c r="AT138" i="14"/>
  <c r="L220" i="14"/>
  <c r="AT220" i="14" s="1"/>
  <c r="AT133" i="14"/>
  <c r="AU130" i="14"/>
  <c r="M217" i="14"/>
  <c r="AU217" i="14" s="1"/>
  <c r="AU138" i="14"/>
  <c r="M225" i="14"/>
  <c r="AU225" i="14" s="1"/>
  <c r="AU133" i="15"/>
  <c r="M220" i="15"/>
  <c r="AU220" i="15" s="1"/>
  <c r="L225" i="15"/>
  <c r="AT225" i="15" s="1"/>
  <c r="AT138" i="15"/>
  <c r="L220" i="15"/>
  <c r="AT220" i="15" s="1"/>
  <c r="AT133" i="15"/>
  <c r="AU138" i="15"/>
  <c r="M225" i="15"/>
  <c r="AU225" i="15" s="1"/>
  <c r="M217" i="15"/>
  <c r="AU217" i="15" s="1"/>
  <c r="AU130" i="15"/>
  <c r="L224" i="15"/>
  <c r="AT224" i="15" s="1"/>
  <c r="AT137" i="15"/>
  <c r="AU137" i="15"/>
  <c r="M224" i="15"/>
  <c r="AU224" i="15" s="1"/>
  <c r="L223" i="15"/>
  <c r="AT223" i="15" s="1"/>
  <c r="AT136" i="15"/>
  <c r="AU136" i="15"/>
  <c r="M223" i="15"/>
  <c r="AU223" i="15" s="1"/>
  <c r="L217" i="15"/>
  <c r="AT217" i="15" s="1"/>
  <c r="AT130" i="15"/>
  <c r="P156" i="14"/>
  <c r="AX156" i="14" s="1"/>
  <c r="AR217" i="15"/>
  <c r="AR130" i="15"/>
  <c r="P159" i="14"/>
  <c r="AX159" i="14" s="1"/>
  <c r="AS217" i="15"/>
  <c r="AS130" i="15"/>
  <c r="AR224" i="15"/>
  <c r="AR137" i="15"/>
  <c r="AS223" i="14"/>
  <c r="AS136" i="14"/>
  <c r="AR220" i="14"/>
  <c r="AR133" i="14"/>
  <c r="AS220" i="14"/>
  <c r="AS133" i="14"/>
  <c r="AR223" i="14"/>
  <c r="AR136" i="14"/>
  <c r="AR223" i="15"/>
  <c r="AR136" i="15"/>
  <c r="AS223" i="15"/>
  <c r="AS136" i="15"/>
  <c r="AR217" i="14"/>
  <c r="AR130" i="14"/>
  <c r="AR225" i="14"/>
  <c r="AR138" i="14"/>
  <c r="AS217" i="14"/>
  <c r="AS130" i="14"/>
  <c r="AS225" i="14"/>
  <c r="AS138" i="14"/>
  <c r="AS225" i="15"/>
  <c r="AS138" i="15"/>
  <c r="AR220" i="15"/>
  <c r="AR133" i="15"/>
  <c r="AR224" i="14"/>
  <c r="AR137" i="14"/>
  <c r="AS224" i="15"/>
  <c r="AS137" i="15"/>
  <c r="AS220" i="15"/>
  <c r="AS133" i="15"/>
  <c r="AR225" i="15"/>
  <c r="AR138" i="15"/>
  <c r="AS224" i="14"/>
  <c r="AS137" i="14"/>
  <c r="AL30" i="15"/>
  <c r="AL114" i="15"/>
  <c r="AL128" i="15"/>
  <c r="AQ223" i="15"/>
  <c r="AQ136" i="15"/>
  <c r="AQ220" i="14"/>
  <c r="AQ133" i="14"/>
  <c r="AQ217" i="14"/>
  <c r="AQ130" i="14"/>
  <c r="AQ225" i="14"/>
  <c r="AQ138" i="14"/>
  <c r="AQ220" i="15"/>
  <c r="AQ133" i="15"/>
  <c r="AQ224" i="14"/>
  <c r="AQ137" i="14"/>
  <c r="AL74" i="15"/>
  <c r="AQ225" i="15"/>
  <c r="AQ138" i="15"/>
  <c r="AL153" i="11"/>
  <c r="AQ217" i="15"/>
  <c r="AQ130" i="15"/>
  <c r="AQ223" i="14"/>
  <c r="AQ136" i="14"/>
  <c r="P158" i="14"/>
  <c r="AX158" i="14" s="1"/>
  <c r="AQ224" i="15"/>
  <c r="AQ137" i="15"/>
  <c r="AL19" i="11"/>
  <c r="AL63" i="11"/>
  <c r="AL107" i="11"/>
  <c r="AL41" i="11"/>
  <c r="AL85" i="11"/>
  <c r="AL96" i="11"/>
  <c r="AL139" i="11"/>
  <c r="AL171" i="11"/>
  <c r="AL30" i="11"/>
  <c r="AL74" i="11"/>
  <c r="AL182" i="11"/>
  <c r="AL52" i="11"/>
  <c r="AL128" i="11"/>
  <c r="AL182" i="13"/>
  <c r="AL19" i="13"/>
  <c r="AL41" i="13"/>
  <c r="AL52" i="13"/>
  <c r="AL85" i="13"/>
  <c r="AL128" i="13"/>
  <c r="AL153" i="13"/>
  <c r="AL130" i="14"/>
  <c r="AL137" i="14"/>
  <c r="AM133" i="14"/>
  <c r="AM220" i="14"/>
  <c r="AM137" i="14"/>
  <c r="AM224" i="14"/>
  <c r="AP130" i="14"/>
  <c r="AP217" i="14"/>
  <c r="AN133" i="14"/>
  <c r="AN220" i="14"/>
  <c r="AL41" i="14"/>
  <c r="AL85" i="14"/>
  <c r="AL138" i="14"/>
  <c r="AO130" i="14"/>
  <c r="AO217" i="14"/>
  <c r="AN137" i="14"/>
  <c r="AN224" i="14"/>
  <c r="AP138" i="14"/>
  <c r="AP225" i="14"/>
  <c r="AL52" i="14"/>
  <c r="AL96" i="14"/>
  <c r="AO133" i="14"/>
  <c r="AO220" i="14"/>
  <c r="AM136" i="14"/>
  <c r="AM223" i="14"/>
  <c r="AO137" i="14"/>
  <c r="AO224" i="14"/>
  <c r="AM138" i="14"/>
  <c r="AM225" i="14"/>
  <c r="AL133" i="14"/>
  <c r="AL182" i="14"/>
  <c r="AO136" i="14"/>
  <c r="AO223" i="14"/>
  <c r="AO138" i="14"/>
  <c r="AO225" i="14"/>
  <c r="P155" i="14"/>
  <c r="AX155" i="14" s="1"/>
  <c r="AP136" i="14"/>
  <c r="AP223" i="14"/>
  <c r="AL121" i="14"/>
  <c r="P157" i="14"/>
  <c r="AX157" i="14" s="1"/>
  <c r="AM130" i="14"/>
  <c r="AM217" i="14"/>
  <c r="AN130" i="14"/>
  <c r="AN217" i="14"/>
  <c r="AP133" i="14"/>
  <c r="AP220" i="14"/>
  <c r="AN136" i="14"/>
  <c r="AN223" i="14"/>
  <c r="AP137" i="14"/>
  <c r="AP224" i="14"/>
  <c r="AN138" i="14"/>
  <c r="AN225" i="14"/>
  <c r="AL19" i="14"/>
  <c r="AL30" i="14"/>
  <c r="AL63" i="14"/>
  <c r="AL74" i="14"/>
  <c r="AL107" i="14"/>
  <c r="AL114" i="14"/>
  <c r="AL136" i="14"/>
  <c r="AL146" i="14"/>
  <c r="AL153" i="14"/>
  <c r="AL204" i="14"/>
  <c r="P156" i="15"/>
  <c r="AX156" i="15" s="1"/>
  <c r="AL137" i="15"/>
  <c r="AN130" i="15"/>
  <c r="AN217" i="15"/>
  <c r="AO136" i="15"/>
  <c r="AO223" i="15"/>
  <c r="AM133" i="15"/>
  <c r="AM220" i="15"/>
  <c r="AP136" i="15"/>
  <c r="AP223" i="15"/>
  <c r="AL223" i="15"/>
  <c r="AN137" i="15"/>
  <c r="AN224" i="15"/>
  <c r="AP138" i="15"/>
  <c r="AP225" i="15"/>
  <c r="P157" i="15"/>
  <c r="AX157" i="15" s="1"/>
  <c r="AL41" i="15"/>
  <c r="AL85" i="15"/>
  <c r="AL121" i="15"/>
  <c r="AL130" i="15"/>
  <c r="AL138" i="15"/>
  <c r="AL171" i="15"/>
  <c r="AP133" i="15"/>
  <c r="AP220" i="15"/>
  <c r="AM137" i="15"/>
  <c r="AM224" i="15"/>
  <c r="AO130" i="15"/>
  <c r="AO217" i="15"/>
  <c r="AN133" i="15"/>
  <c r="AN220" i="15"/>
  <c r="AM136" i="15"/>
  <c r="AM223" i="15"/>
  <c r="AO137" i="15"/>
  <c r="AO224" i="15"/>
  <c r="AM138" i="15"/>
  <c r="AM225" i="15"/>
  <c r="P158" i="15"/>
  <c r="AX158" i="15" s="1"/>
  <c r="AL52" i="15"/>
  <c r="AL96" i="15"/>
  <c r="AL133" i="15"/>
  <c r="AL146" i="15"/>
  <c r="AL182" i="15"/>
  <c r="AO138" i="15"/>
  <c r="AO225" i="15"/>
  <c r="AP130" i="15"/>
  <c r="AP217" i="15"/>
  <c r="AM130" i="15"/>
  <c r="AM217" i="15"/>
  <c r="AO133" i="15"/>
  <c r="AO220" i="15"/>
  <c r="AL220" i="15"/>
  <c r="AN136" i="15"/>
  <c r="AN223" i="15"/>
  <c r="AP137" i="15"/>
  <c r="AP224" i="15"/>
  <c r="AN138" i="15"/>
  <c r="AN225" i="15"/>
  <c r="P155" i="15"/>
  <c r="AX155" i="15" s="1"/>
  <c r="P159" i="15"/>
  <c r="AX159" i="15" s="1"/>
  <c r="AL19" i="15"/>
  <c r="AL63" i="15"/>
  <c r="AL107" i="15"/>
  <c r="AL136" i="15"/>
  <c r="AL153" i="15"/>
  <c r="AL204" i="15"/>
  <c r="AL171" i="14"/>
  <c r="AL171" i="13"/>
  <c r="AL204" i="11"/>
  <c r="AL114" i="13"/>
  <c r="AL114" i="11"/>
  <c r="AL96" i="13"/>
  <c r="AL30" i="13"/>
  <c r="AL63" i="13"/>
  <c r="AL74" i="13"/>
  <c r="AL107" i="13"/>
  <c r="AL146" i="11"/>
  <c r="AL204" i="13"/>
  <c r="AL146" i="13"/>
  <c r="AL139" i="13"/>
  <c r="P204" i="15"/>
  <c r="P182" i="15"/>
  <c r="P171" i="15"/>
  <c r="P153" i="15"/>
  <c r="P146" i="15"/>
  <c r="P139" i="15"/>
  <c r="P128" i="15"/>
  <c r="P121" i="15"/>
  <c r="P114" i="15"/>
  <c r="P107" i="15"/>
  <c r="Q226" i="15" s="1"/>
  <c r="AY226" i="15" s="1"/>
  <c r="P96" i="15"/>
  <c r="P85" i="15"/>
  <c r="P74" i="15"/>
  <c r="P63" i="15"/>
  <c r="P52" i="15"/>
  <c r="P41" i="15"/>
  <c r="P30" i="15"/>
  <c r="P19" i="15"/>
  <c r="P204" i="14"/>
  <c r="P182" i="14"/>
  <c r="P171" i="14"/>
  <c r="P153" i="14"/>
  <c r="P146" i="14"/>
  <c r="P139" i="14"/>
  <c r="P128" i="14"/>
  <c r="P121" i="14"/>
  <c r="P114" i="14"/>
  <c r="P107" i="14"/>
  <c r="Q226" i="14" s="1"/>
  <c r="AY226" i="14" s="1"/>
  <c r="P96" i="14"/>
  <c r="P85" i="14"/>
  <c r="P74" i="14"/>
  <c r="P63" i="14"/>
  <c r="P52" i="14"/>
  <c r="P41" i="14"/>
  <c r="P30" i="14"/>
  <c r="P19" i="14"/>
  <c r="P204" i="13"/>
  <c r="P182" i="13"/>
  <c r="P171" i="13"/>
  <c r="P153" i="13"/>
  <c r="P146" i="13"/>
  <c r="P139" i="13"/>
  <c r="P107" i="13"/>
  <c r="Q226" i="13" s="1"/>
  <c r="AY226" i="13" s="1"/>
  <c r="P96" i="13"/>
  <c r="P85" i="13"/>
  <c r="P74" i="13"/>
  <c r="P63" i="13"/>
  <c r="P52" i="13"/>
  <c r="P41" i="13"/>
  <c r="P30" i="13"/>
  <c r="P19" i="13"/>
  <c r="P204" i="11"/>
  <c r="P182" i="11"/>
  <c r="P171" i="11"/>
  <c r="P160" i="11"/>
  <c r="P153" i="11"/>
  <c r="P146" i="11"/>
  <c r="P139" i="11"/>
  <c r="P107" i="11"/>
  <c r="Q226" i="11" s="1"/>
  <c r="AY226" i="11" s="1"/>
  <c r="P96" i="11"/>
  <c r="P85" i="11"/>
  <c r="P74" i="11"/>
  <c r="P63" i="11"/>
  <c r="P52" i="11"/>
  <c r="P41" i="11"/>
  <c r="P30" i="11"/>
  <c r="P19" i="11"/>
  <c r="AL225" i="15" l="1"/>
  <c r="AL224" i="15"/>
  <c r="AX139" i="15"/>
  <c r="AL217" i="14"/>
  <c r="AL223" i="14"/>
  <c r="AL220" i="14"/>
  <c r="AL225" i="14"/>
  <c r="AX160" i="14"/>
  <c r="AX139" i="14"/>
  <c r="AL217" i="15"/>
  <c r="AW139" i="14"/>
  <c r="AX160" i="15"/>
  <c r="AW139" i="15"/>
  <c r="AL224" i="14"/>
  <c r="AV139" i="15"/>
  <c r="AV139" i="14"/>
  <c r="AU139" i="14"/>
  <c r="AT139" i="14"/>
  <c r="AT139" i="15"/>
  <c r="AU139" i="15"/>
  <c r="AS139" i="15"/>
  <c r="AR139" i="14"/>
  <c r="AR139" i="15"/>
  <c r="AS139" i="14"/>
  <c r="AM139" i="15"/>
  <c r="AM139" i="14"/>
  <c r="P160" i="14"/>
  <c r="AQ139" i="14"/>
  <c r="AQ139" i="15"/>
  <c r="AL139" i="14"/>
  <c r="AP139" i="14"/>
  <c r="AN139" i="14"/>
  <c r="AO139" i="14"/>
  <c r="AL139" i="15"/>
  <c r="AP139" i="15"/>
  <c r="AN139" i="15"/>
  <c r="AO139" i="15"/>
  <c r="P160" i="15"/>
  <c r="C130" i="14" l="1"/>
  <c r="C155" i="11" l="1"/>
  <c r="C130" i="15"/>
  <c r="O120" i="13"/>
  <c r="AW120" i="13" s="1"/>
  <c r="N120" i="13"/>
  <c r="AV120" i="13" s="1"/>
  <c r="M120" i="13"/>
  <c r="AU120" i="13" s="1"/>
  <c r="L120" i="13"/>
  <c r="AT120" i="13" s="1"/>
  <c r="K120" i="13"/>
  <c r="AS120" i="13" s="1"/>
  <c r="J120" i="13"/>
  <c r="AR120" i="13" s="1"/>
  <c r="I120" i="13"/>
  <c r="AQ120" i="13" s="1"/>
  <c r="H120" i="13"/>
  <c r="AP120" i="13" s="1"/>
  <c r="G120" i="13"/>
  <c r="AO120" i="13" s="1"/>
  <c r="F120" i="13"/>
  <c r="AN120" i="13" s="1"/>
  <c r="E120" i="13"/>
  <c r="AM120" i="13" s="1"/>
  <c r="D120" i="13"/>
  <c r="AL120" i="13" s="1"/>
  <c r="C120" i="13"/>
  <c r="O119" i="13"/>
  <c r="AW119" i="13" s="1"/>
  <c r="N119" i="13"/>
  <c r="AV119" i="13" s="1"/>
  <c r="M119" i="13"/>
  <c r="AU119" i="13" s="1"/>
  <c r="L119" i="13"/>
  <c r="AT119" i="13" s="1"/>
  <c r="K119" i="13"/>
  <c r="AS119" i="13" s="1"/>
  <c r="J119" i="13"/>
  <c r="AR119" i="13" s="1"/>
  <c r="I119" i="13"/>
  <c r="AQ119" i="13" s="1"/>
  <c r="H119" i="13"/>
  <c r="AP119" i="13" s="1"/>
  <c r="G119" i="13"/>
  <c r="AO119" i="13" s="1"/>
  <c r="F119" i="13"/>
  <c r="AN119" i="13" s="1"/>
  <c r="E119" i="13"/>
  <c r="AM119" i="13" s="1"/>
  <c r="D119" i="13"/>
  <c r="AL119" i="13" s="1"/>
  <c r="C119" i="13"/>
  <c r="O118" i="13"/>
  <c r="AW118" i="13" s="1"/>
  <c r="N118" i="13"/>
  <c r="AV118" i="13" s="1"/>
  <c r="M118" i="13"/>
  <c r="AU118" i="13" s="1"/>
  <c r="L118" i="13"/>
  <c r="AT118" i="13" s="1"/>
  <c r="K118" i="13"/>
  <c r="AS118" i="13" s="1"/>
  <c r="J118" i="13"/>
  <c r="AR118" i="13" s="1"/>
  <c r="I118" i="13"/>
  <c r="AQ118" i="13" s="1"/>
  <c r="H118" i="13"/>
  <c r="AP118" i="13" s="1"/>
  <c r="G118" i="13"/>
  <c r="AO118" i="13" s="1"/>
  <c r="F118" i="13"/>
  <c r="AN118" i="13" s="1"/>
  <c r="E118" i="13"/>
  <c r="AM118" i="13" s="1"/>
  <c r="D118" i="13"/>
  <c r="AL118" i="13" s="1"/>
  <c r="C118" i="13"/>
  <c r="O117" i="13"/>
  <c r="AW117" i="13" s="1"/>
  <c r="N117" i="13"/>
  <c r="AV117" i="13" s="1"/>
  <c r="M117" i="13"/>
  <c r="AU117" i="13" s="1"/>
  <c r="L117" i="13"/>
  <c r="AT117" i="13" s="1"/>
  <c r="K117" i="13"/>
  <c r="AS117" i="13" s="1"/>
  <c r="J117" i="13"/>
  <c r="AR117" i="13" s="1"/>
  <c r="I117" i="13"/>
  <c r="AQ117" i="13" s="1"/>
  <c r="H117" i="13"/>
  <c r="AP117" i="13" s="1"/>
  <c r="G117" i="13"/>
  <c r="AO117" i="13" s="1"/>
  <c r="F117" i="13"/>
  <c r="AN117" i="13" s="1"/>
  <c r="E117" i="13"/>
  <c r="AM117" i="13" s="1"/>
  <c r="D117" i="13"/>
  <c r="AL117" i="13" s="1"/>
  <c r="C117" i="13"/>
  <c r="O116" i="13"/>
  <c r="AW116" i="13" s="1"/>
  <c r="N116" i="13"/>
  <c r="AV116" i="13" s="1"/>
  <c r="M116" i="13"/>
  <c r="AU116" i="13" s="1"/>
  <c r="L116" i="13"/>
  <c r="AT116" i="13" s="1"/>
  <c r="K116" i="13"/>
  <c r="AS116" i="13" s="1"/>
  <c r="J116" i="13"/>
  <c r="AR116" i="13" s="1"/>
  <c r="I116" i="13"/>
  <c r="AQ116" i="13" s="1"/>
  <c r="H116" i="13"/>
  <c r="AP116" i="13" s="1"/>
  <c r="G116" i="13"/>
  <c r="AO116" i="13" s="1"/>
  <c r="F116" i="13"/>
  <c r="AN116" i="13" s="1"/>
  <c r="E116" i="13"/>
  <c r="AM116" i="13" s="1"/>
  <c r="D116" i="13"/>
  <c r="AL116" i="13" s="1"/>
  <c r="C116" i="13"/>
  <c r="C114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C116" i="11"/>
  <c r="D116" i="11"/>
  <c r="AL116" i="11" s="1"/>
  <c r="E116" i="11"/>
  <c r="AM116" i="11" s="1"/>
  <c r="F116" i="11"/>
  <c r="AN116" i="11" s="1"/>
  <c r="G116" i="11"/>
  <c r="AO116" i="11" s="1"/>
  <c r="H116" i="11"/>
  <c r="AP116" i="11" s="1"/>
  <c r="I116" i="11"/>
  <c r="AQ116" i="11" s="1"/>
  <c r="J116" i="11"/>
  <c r="AR116" i="11" s="1"/>
  <c r="K116" i="11"/>
  <c r="AS116" i="11" s="1"/>
  <c r="L116" i="11"/>
  <c r="AT116" i="11" s="1"/>
  <c r="M116" i="11"/>
  <c r="AU116" i="11" s="1"/>
  <c r="N116" i="11"/>
  <c r="AV116" i="11" s="1"/>
  <c r="O116" i="11"/>
  <c r="AW116" i="11" s="1"/>
  <c r="O120" i="11"/>
  <c r="AW120" i="11" s="1"/>
  <c r="N120" i="11"/>
  <c r="AV120" i="11" s="1"/>
  <c r="M120" i="11"/>
  <c r="AU120" i="11" s="1"/>
  <c r="L120" i="11"/>
  <c r="AT120" i="11" s="1"/>
  <c r="K120" i="11"/>
  <c r="AS120" i="11" s="1"/>
  <c r="J120" i="11"/>
  <c r="AR120" i="11" s="1"/>
  <c r="I120" i="11"/>
  <c r="AQ120" i="11" s="1"/>
  <c r="H120" i="11"/>
  <c r="AP120" i="11" s="1"/>
  <c r="G120" i="11"/>
  <c r="AO120" i="11" s="1"/>
  <c r="F120" i="11"/>
  <c r="AN120" i="11" s="1"/>
  <c r="E120" i="11"/>
  <c r="AM120" i="11" s="1"/>
  <c r="D120" i="11"/>
  <c r="AL120" i="11" s="1"/>
  <c r="C120" i="11"/>
  <c r="O119" i="11"/>
  <c r="AW119" i="11" s="1"/>
  <c r="N119" i="11"/>
  <c r="AV119" i="11" s="1"/>
  <c r="M119" i="11"/>
  <c r="AU119" i="11" s="1"/>
  <c r="L119" i="11"/>
  <c r="AT119" i="11" s="1"/>
  <c r="K119" i="11"/>
  <c r="AS119" i="11" s="1"/>
  <c r="J119" i="11"/>
  <c r="AR119" i="11" s="1"/>
  <c r="I119" i="11"/>
  <c r="AQ119" i="11" s="1"/>
  <c r="H119" i="11"/>
  <c r="AP119" i="11" s="1"/>
  <c r="G119" i="11"/>
  <c r="AO119" i="11" s="1"/>
  <c r="F119" i="11"/>
  <c r="AN119" i="11" s="1"/>
  <c r="E119" i="11"/>
  <c r="AM119" i="11" s="1"/>
  <c r="D119" i="11"/>
  <c r="AL119" i="11" s="1"/>
  <c r="C119" i="11"/>
  <c r="O118" i="11"/>
  <c r="AW118" i="11" s="1"/>
  <c r="N118" i="11"/>
  <c r="AV118" i="11" s="1"/>
  <c r="M118" i="11"/>
  <c r="AU118" i="11" s="1"/>
  <c r="L118" i="11"/>
  <c r="AT118" i="11" s="1"/>
  <c r="K118" i="11"/>
  <c r="AS118" i="11" s="1"/>
  <c r="J118" i="11"/>
  <c r="AR118" i="11" s="1"/>
  <c r="I118" i="11"/>
  <c r="AQ118" i="11" s="1"/>
  <c r="H118" i="11"/>
  <c r="AP118" i="11" s="1"/>
  <c r="G118" i="11"/>
  <c r="AO118" i="11" s="1"/>
  <c r="F118" i="11"/>
  <c r="AN118" i="11" s="1"/>
  <c r="E118" i="11"/>
  <c r="AM118" i="11" s="1"/>
  <c r="D118" i="11"/>
  <c r="AL118" i="11" s="1"/>
  <c r="C118" i="11"/>
  <c r="O117" i="11"/>
  <c r="AW117" i="11" s="1"/>
  <c r="N117" i="11"/>
  <c r="AV117" i="11" s="1"/>
  <c r="M117" i="11"/>
  <c r="AU117" i="11" s="1"/>
  <c r="L117" i="11"/>
  <c r="AT117" i="11" s="1"/>
  <c r="K117" i="11"/>
  <c r="AS117" i="11" s="1"/>
  <c r="J117" i="11"/>
  <c r="AR117" i="11" s="1"/>
  <c r="I117" i="11"/>
  <c r="AQ117" i="11" s="1"/>
  <c r="H117" i="11"/>
  <c r="AP117" i="11" s="1"/>
  <c r="G117" i="11"/>
  <c r="AO117" i="11" s="1"/>
  <c r="F117" i="11"/>
  <c r="AN117" i="11" s="1"/>
  <c r="E117" i="11"/>
  <c r="AM117" i="11" s="1"/>
  <c r="D117" i="11"/>
  <c r="AL117" i="11" s="1"/>
  <c r="C117" i="11"/>
  <c r="AW121" i="11" l="1"/>
  <c r="AW121" i="13"/>
  <c r="AU121" i="11"/>
  <c r="AV121" i="11"/>
  <c r="AV121" i="13"/>
  <c r="AU121" i="13"/>
  <c r="AT121" i="13"/>
  <c r="AT121" i="11"/>
  <c r="AR121" i="13"/>
  <c r="AS121" i="13"/>
  <c r="AR121" i="11"/>
  <c r="AS121" i="11"/>
  <c r="AQ121" i="11"/>
  <c r="AO121" i="13"/>
  <c r="AQ121" i="13"/>
  <c r="AN121" i="11"/>
  <c r="AM121" i="11"/>
  <c r="AP121" i="11"/>
  <c r="AL121" i="11"/>
  <c r="AO121" i="11"/>
  <c r="AN121" i="13"/>
  <c r="AP121" i="13"/>
  <c r="AL121" i="13"/>
  <c r="AM121" i="13"/>
  <c r="N139" i="15"/>
  <c r="J139" i="15"/>
  <c r="F139" i="15"/>
  <c r="M139" i="15"/>
  <c r="E139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O159" i="11"/>
  <c r="AW159" i="11" s="1"/>
  <c r="O158" i="11"/>
  <c r="AW158" i="11" s="1"/>
  <c r="O157" i="11"/>
  <c r="AW157" i="11" s="1"/>
  <c r="O156" i="11"/>
  <c r="AW156" i="11" s="1"/>
  <c r="O155" i="11"/>
  <c r="AW155" i="11" s="1"/>
  <c r="N159" i="11"/>
  <c r="AV159" i="11" s="1"/>
  <c r="N158" i="11"/>
  <c r="AV158" i="11" s="1"/>
  <c r="N157" i="11"/>
  <c r="AV157" i="11" s="1"/>
  <c r="N156" i="11"/>
  <c r="AV156" i="11" s="1"/>
  <c r="N155" i="11"/>
  <c r="AV155" i="11" s="1"/>
  <c r="M159" i="11"/>
  <c r="AU159" i="11" s="1"/>
  <c r="L159" i="11"/>
  <c r="AT159" i="11" s="1"/>
  <c r="K159" i="11"/>
  <c r="AS159" i="11" s="1"/>
  <c r="J159" i="11"/>
  <c r="AR159" i="11" s="1"/>
  <c r="I159" i="11"/>
  <c r="AQ159" i="11" s="1"/>
  <c r="H159" i="11"/>
  <c r="AP159" i="11" s="1"/>
  <c r="G159" i="11"/>
  <c r="AO159" i="11" s="1"/>
  <c r="F159" i="11"/>
  <c r="AN159" i="11" s="1"/>
  <c r="E159" i="11"/>
  <c r="AM159" i="11" s="1"/>
  <c r="M158" i="11"/>
  <c r="AU158" i="11" s="1"/>
  <c r="L158" i="11"/>
  <c r="AT158" i="11" s="1"/>
  <c r="K158" i="11"/>
  <c r="AS158" i="11" s="1"/>
  <c r="J158" i="11"/>
  <c r="AR158" i="11" s="1"/>
  <c r="I158" i="11"/>
  <c r="AQ158" i="11" s="1"/>
  <c r="H158" i="11"/>
  <c r="AP158" i="11" s="1"/>
  <c r="G158" i="11"/>
  <c r="AO158" i="11" s="1"/>
  <c r="F158" i="11"/>
  <c r="AN158" i="11" s="1"/>
  <c r="E158" i="11"/>
  <c r="AM158" i="11" s="1"/>
  <c r="M157" i="11"/>
  <c r="AU157" i="11" s="1"/>
  <c r="L157" i="11"/>
  <c r="AT157" i="11" s="1"/>
  <c r="K157" i="11"/>
  <c r="AS157" i="11" s="1"/>
  <c r="J157" i="11"/>
  <c r="AR157" i="11" s="1"/>
  <c r="I157" i="11"/>
  <c r="AQ157" i="11" s="1"/>
  <c r="H157" i="11"/>
  <c r="AP157" i="11" s="1"/>
  <c r="G157" i="11"/>
  <c r="AO157" i="11" s="1"/>
  <c r="F157" i="11"/>
  <c r="AN157" i="11" s="1"/>
  <c r="E157" i="11"/>
  <c r="AM157" i="11" s="1"/>
  <c r="M156" i="11"/>
  <c r="AU156" i="11" s="1"/>
  <c r="L156" i="11"/>
  <c r="AT156" i="11" s="1"/>
  <c r="K156" i="11"/>
  <c r="AS156" i="11" s="1"/>
  <c r="J156" i="11"/>
  <c r="AR156" i="11" s="1"/>
  <c r="I156" i="11"/>
  <c r="AQ156" i="11" s="1"/>
  <c r="H156" i="11"/>
  <c r="AP156" i="11" s="1"/>
  <c r="G156" i="11"/>
  <c r="AO156" i="11" s="1"/>
  <c r="F156" i="11"/>
  <c r="AN156" i="11" s="1"/>
  <c r="E156" i="11"/>
  <c r="AM156" i="11" s="1"/>
  <c r="M155" i="11"/>
  <c r="AU155" i="11" s="1"/>
  <c r="L155" i="11"/>
  <c r="AT155" i="11" s="1"/>
  <c r="K155" i="11"/>
  <c r="AS155" i="11" s="1"/>
  <c r="J155" i="11"/>
  <c r="AR155" i="11" s="1"/>
  <c r="I155" i="11"/>
  <c r="AQ155" i="11" s="1"/>
  <c r="H155" i="11"/>
  <c r="AP155" i="11" s="1"/>
  <c r="G155" i="11"/>
  <c r="AO155" i="11" s="1"/>
  <c r="F155" i="11"/>
  <c r="AN155" i="11" s="1"/>
  <c r="E155" i="11"/>
  <c r="AM155" i="11" s="1"/>
  <c r="D159" i="11"/>
  <c r="AL159" i="11" s="1"/>
  <c r="C159" i="11"/>
  <c r="D158" i="11"/>
  <c r="AL158" i="11" s="1"/>
  <c r="C158" i="11"/>
  <c r="D157" i="11"/>
  <c r="AL157" i="11" s="1"/>
  <c r="C157" i="11"/>
  <c r="D156" i="11"/>
  <c r="AL156" i="11" s="1"/>
  <c r="C156" i="11"/>
  <c r="D155" i="11"/>
  <c r="AL155" i="11" s="1"/>
  <c r="AW160" i="11" l="1"/>
  <c r="AT160" i="11"/>
  <c r="AV160" i="11"/>
  <c r="AU160" i="11"/>
  <c r="AS160" i="11"/>
  <c r="AR160" i="11"/>
  <c r="AP160" i="11"/>
  <c r="AQ160" i="11"/>
  <c r="AL160" i="11"/>
  <c r="AO160" i="11"/>
  <c r="AM160" i="11"/>
  <c r="AN160" i="11"/>
  <c r="D139" i="15"/>
  <c r="L139" i="15"/>
  <c r="C139" i="15"/>
  <c r="G139" i="15"/>
  <c r="K139" i="15"/>
  <c r="O139" i="15"/>
  <c r="H139" i="15"/>
  <c r="I139" i="15"/>
  <c r="AK127" i="13"/>
  <c r="AK126" i="13"/>
  <c r="AK125" i="13"/>
  <c r="AK124" i="13"/>
  <c r="AK123" i="13"/>
  <c r="AK113" i="13"/>
  <c r="AK112" i="13"/>
  <c r="AK111" i="13"/>
  <c r="AK110" i="13"/>
  <c r="AK109" i="13"/>
  <c r="O159" i="15" l="1"/>
  <c r="AW159" i="15" s="1"/>
  <c r="N159" i="15"/>
  <c r="AV159" i="15" s="1"/>
  <c r="M159" i="15"/>
  <c r="AU159" i="15" s="1"/>
  <c r="K159" i="15"/>
  <c r="AS159" i="15" s="1"/>
  <c r="J159" i="15"/>
  <c r="AR159" i="15" s="1"/>
  <c r="I159" i="15"/>
  <c r="AQ159" i="15" s="1"/>
  <c r="H159" i="15"/>
  <c r="AP159" i="15" s="1"/>
  <c r="G159" i="15"/>
  <c r="AO159" i="15" s="1"/>
  <c r="F159" i="15"/>
  <c r="AN159" i="15" s="1"/>
  <c r="E159" i="15"/>
  <c r="AM159" i="15" s="1"/>
  <c r="D159" i="15"/>
  <c r="AL159" i="15" s="1"/>
  <c r="C159" i="15"/>
  <c r="O158" i="15"/>
  <c r="AW158" i="15" s="1"/>
  <c r="N158" i="15"/>
  <c r="AV158" i="15" s="1"/>
  <c r="M158" i="15"/>
  <c r="AU158" i="15" s="1"/>
  <c r="L158" i="15"/>
  <c r="AT158" i="15" s="1"/>
  <c r="K158" i="15"/>
  <c r="AS158" i="15" s="1"/>
  <c r="J158" i="15"/>
  <c r="AR158" i="15" s="1"/>
  <c r="I158" i="15"/>
  <c r="AQ158" i="15" s="1"/>
  <c r="H158" i="15"/>
  <c r="AP158" i="15" s="1"/>
  <c r="G158" i="15"/>
  <c r="AO158" i="15" s="1"/>
  <c r="F158" i="15"/>
  <c r="AN158" i="15" s="1"/>
  <c r="E158" i="15"/>
  <c r="AM158" i="15" s="1"/>
  <c r="D158" i="15"/>
  <c r="AL158" i="15" s="1"/>
  <c r="C158" i="15"/>
  <c r="O157" i="15"/>
  <c r="AW157" i="15" s="1"/>
  <c r="N157" i="15"/>
  <c r="AV157" i="15" s="1"/>
  <c r="M157" i="15"/>
  <c r="AU157" i="15" s="1"/>
  <c r="L157" i="15"/>
  <c r="AT157" i="15" s="1"/>
  <c r="K157" i="15"/>
  <c r="AS157" i="15" s="1"/>
  <c r="J157" i="15"/>
  <c r="AR157" i="15" s="1"/>
  <c r="I157" i="15"/>
  <c r="AQ157" i="15" s="1"/>
  <c r="H157" i="15"/>
  <c r="AP157" i="15" s="1"/>
  <c r="G157" i="15"/>
  <c r="AO157" i="15" s="1"/>
  <c r="F157" i="15"/>
  <c r="AN157" i="15" s="1"/>
  <c r="E157" i="15"/>
  <c r="AM157" i="15" s="1"/>
  <c r="D157" i="15"/>
  <c r="AL157" i="15" s="1"/>
  <c r="C157" i="15"/>
  <c r="O156" i="15"/>
  <c r="AW156" i="15" s="1"/>
  <c r="N156" i="15"/>
  <c r="AV156" i="15" s="1"/>
  <c r="M156" i="15"/>
  <c r="AU156" i="15" s="1"/>
  <c r="L156" i="15"/>
  <c r="AT156" i="15" s="1"/>
  <c r="K156" i="15"/>
  <c r="AS156" i="15" s="1"/>
  <c r="J156" i="15"/>
  <c r="AR156" i="15" s="1"/>
  <c r="I156" i="15"/>
  <c r="AQ156" i="15" s="1"/>
  <c r="H156" i="15"/>
  <c r="AP156" i="15" s="1"/>
  <c r="G156" i="15"/>
  <c r="AO156" i="15" s="1"/>
  <c r="F156" i="15"/>
  <c r="AN156" i="15" s="1"/>
  <c r="E156" i="15"/>
  <c r="AM156" i="15" s="1"/>
  <c r="D156" i="15"/>
  <c r="AL156" i="15" s="1"/>
  <c r="C156" i="15"/>
  <c r="O155" i="15"/>
  <c r="AW155" i="15" s="1"/>
  <c r="N155" i="15"/>
  <c r="AV155" i="15" s="1"/>
  <c r="L155" i="15"/>
  <c r="AT155" i="15" s="1"/>
  <c r="K155" i="15"/>
  <c r="AS155" i="15" s="1"/>
  <c r="J155" i="15"/>
  <c r="AR155" i="15" s="1"/>
  <c r="I155" i="15"/>
  <c r="AQ155" i="15" s="1"/>
  <c r="H155" i="15"/>
  <c r="AP155" i="15" s="1"/>
  <c r="G155" i="15"/>
  <c r="AO155" i="15" s="1"/>
  <c r="F155" i="15"/>
  <c r="AN155" i="15" s="1"/>
  <c r="E155" i="15"/>
  <c r="AM155" i="15" s="1"/>
  <c r="D155" i="15"/>
  <c r="AL155" i="15" s="1"/>
  <c r="C155" i="15"/>
  <c r="O159" i="14"/>
  <c r="AW159" i="14" s="1"/>
  <c r="N159" i="14"/>
  <c r="AV159" i="14" s="1"/>
  <c r="M159" i="14"/>
  <c r="AU159" i="14" s="1"/>
  <c r="L159" i="14"/>
  <c r="AT159" i="14" s="1"/>
  <c r="K159" i="14"/>
  <c r="AS159" i="14" s="1"/>
  <c r="J159" i="14"/>
  <c r="AR159" i="14" s="1"/>
  <c r="I159" i="14"/>
  <c r="AQ159" i="14" s="1"/>
  <c r="H159" i="14"/>
  <c r="AP159" i="14" s="1"/>
  <c r="G159" i="14"/>
  <c r="AO159" i="14" s="1"/>
  <c r="F159" i="14"/>
  <c r="AN159" i="14" s="1"/>
  <c r="E159" i="14"/>
  <c r="AM159" i="14" s="1"/>
  <c r="D159" i="14"/>
  <c r="AL159" i="14" s="1"/>
  <c r="C159" i="14"/>
  <c r="O158" i="14"/>
  <c r="AW158" i="14" s="1"/>
  <c r="N158" i="14"/>
  <c r="AV158" i="14" s="1"/>
  <c r="M158" i="14"/>
  <c r="AU158" i="14" s="1"/>
  <c r="L158" i="14"/>
  <c r="AT158" i="14" s="1"/>
  <c r="K158" i="14"/>
  <c r="AS158" i="14" s="1"/>
  <c r="J158" i="14"/>
  <c r="AR158" i="14" s="1"/>
  <c r="I158" i="14"/>
  <c r="AQ158" i="14" s="1"/>
  <c r="H158" i="14"/>
  <c r="AP158" i="14" s="1"/>
  <c r="G158" i="14"/>
  <c r="AO158" i="14" s="1"/>
  <c r="E158" i="14"/>
  <c r="AM158" i="14" s="1"/>
  <c r="D158" i="14"/>
  <c r="AL158" i="14" s="1"/>
  <c r="C158" i="14"/>
  <c r="O157" i="14"/>
  <c r="AW157" i="14" s="1"/>
  <c r="N157" i="14"/>
  <c r="AV157" i="14" s="1"/>
  <c r="M157" i="14"/>
  <c r="AU157" i="14" s="1"/>
  <c r="L157" i="14"/>
  <c r="AT157" i="14" s="1"/>
  <c r="K157" i="14"/>
  <c r="AS157" i="14" s="1"/>
  <c r="J157" i="14"/>
  <c r="AR157" i="14" s="1"/>
  <c r="I157" i="14"/>
  <c r="AQ157" i="14" s="1"/>
  <c r="H157" i="14"/>
  <c r="AP157" i="14" s="1"/>
  <c r="G157" i="14"/>
  <c r="AO157" i="14" s="1"/>
  <c r="F157" i="14"/>
  <c r="AN157" i="14" s="1"/>
  <c r="E157" i="14"/>
  <c r="AM157" i="14" s="1"/>
  <c r="D157" i="14"/>
  <c r="AL157" i="14" s="1"/>
  <c r="O156" i="14"/>
  <c r="AW156" i="14" s="1"/>
  <c r="N156" i="14"/>
  <c r="AV156" i="14" s="1"/>
  <c r="M156" i="14"/>
  <c r="AU156" i="14" s="1"/>
  <c r="L156" i="14"/>
  <c r="AT156" i="14" s="1"/>
  <c r="K156" i="14"/>
  <c r="AS156" i="14" s="1"/>
  <c r="J156" i="14"/>
  <c r="AR156" i="14" s="1"/>
  <c r="I156" i="14"/>
  <c r="AQ156" i="14" s="1"/>
  <c r="H156" i="14"/>
  <c r="AP156" i="14" s="1"/>
  <c r="G156" i="14"/>
  <c r="AO156" i="14" s="1"/>
  <c r="F156" i="14"/>
  <c r="AN156" i="14" s="1"/>
  <c r="E156" i="14"/>
  <c r="AM156" i="14" s="1"/>
  <c r="D156" i="14"/>
  <c r="AL156" i="14" s="1"/>
  <c r="C156" i="14"/>
  <c r="O155" i="14"/>
  <c r="AW155" i="14" s="1"/>
  <c r="N155" i="14"/>
  <c r="AV155" i="14" s="1"/>
  <c r="L155" i="14"/>
  <c r="AT155" i="14" s="1"/>
  <c r="K155" i="14"/>
  <c r="AS155" i="14" s="1"/>
  <c r="J155" i="14"/>
  <c r="AR155" i="14" s="1"/>
  <c r="I155" i="14"/>
  <c r="AQ155" i="14" s="1"/>
  <c r="H155" i="14"/>
  <c r="AP155" i="14" s="1"/>
  <c r="G155" i="14"/>
  <c r="AO155" i="14" s="1"/>
  <c r="E155" i="14"/>
  <c r="AM155" i="14" s="1"/>
  <c r="D155" i="14"/>
  <c r="AL155" i="14" s="1"/>
  <c r="C155" i="14"/>
  <c r="F155" i="14"/>
  <c r="AN155" i="14" s="1"/>
  <c r="L159" i="15"/>
  <c r="AT159" i="15" s="1"/>
  <c r="M155" i="15"/>
  <c r="AU155" i="15" s="1"/>
  <c r="F158" i="14"/>
  <c r="AN158" i="14" s="1"/>
  <c r="C157" i="14"/>
  <c r="M155" i="14"/>
  <c r="AU155" i="14" s="1"/>
  <c r="AW160" i="15" l="1"/>
  <c r="AW160" i="14"/>
  <c r="AV160" i="15"/>
  <c r="AV160" i="14"/>
  <c r="AU160" i="14"/>
  <c r="AU160" i="15"/>
  <c r="AS160" i="14"/>
  <c r="AT160" i="14"/>
  <c r="AT160" i="15"/>
  <c r="AQ160" i="15"/>
  <c r="AR160" i="15"/>
  <c r="AR160" i="14"/>
  <c r="AS160" i="15"/>
  <c r="AQ160" i="14"/>
  <c r="AM160" i="14"/>
  <c r="AL160" i="14"/>
  <c r="AP160" i="14"/>
  <c r="AO160" i="14"/>
  <c r="AN160" i="14"/>
  <c r="AN160" i="15"/>
  <c r="AO160" i="15"/>
  <c r="AL160" i="15"/>
  <c r="AP160" i="15"/>
  <c r="AM160" i="15"/>
  <c r="O159" i="13"/>
  <c r="AW159" i="13" s="1"/>
  <c r="N159" i="13"/>
  <c r="AV159" i="13" s="1"/>
  <c r="M159" i="13"/>
  <c r="AU159" i="13" s="1"/>
  <c r="L159" i="13"/>
  <c r="AT159" i="13" s="1"/>
  <c r="K159" i="13"/>
  <c r="AS159" i="13" s="1"/>
  <c r="J159" i="13"/>
  <c r="AR159" i="13" s="1"/>
  <c r="I159" i="13"/>
  <c r="AQ159" i="13" s="1"/>
  <c r="H159" i="13"/>
  <c r="AP159" i="13" s="1"/>
  <c r="G159" i="13"/>
  <c r="AO159" i="13" s="1"/>
  <c r="F159" i="13"/>
  <c r="AN159" i="13" s="1"/>
  <c r="E159" i="13"/>
  <c r="AM159" i="13" s="1"/>
  <c r="D159" i="13"/>
  <c r="AL159" i="13" s="1"/>
  <c r="C159" i="13"/>
  <c r="O158" i="13"/>
  <c r="AW158" i="13" s="1"/>
  <c r="N158" i="13"/>
  <c r="AV158" i="13" s="1"/>
  <c r="M158" i="13"/>
  <c r="AU158" i="13" s="1"/>
  <c r="L158" i="13"/>
  <c r="AT158" i="13" s="1"/>
  <c r="K158" i="13"/>
  <c r="AS158" i="13" s="1"/>
  <c r="J158" i="13"/>
  <c r="AR158" i="13" s="1"/>
  <c r="I158" i="13"/>
  <c r="AQ158" i="13" s="1"/>
  <c r="H158" i="13"/>
  <c r="AP158" i="13" s="1"/>
  <c r="G158" i="13"/>
  <c r="AO158" i="13" s="1"/>
  <c r="F158" i="13"/>
  <c r="AN158" i="13" s="1"/>
  <c r="E158" i="13"/>
  <c r="AM158" i="13" s="1"/>
  <c r="D158" i="13"/>
  <c r="AL158" i="13" s="1"/>
  <c r="C158" i="13"/>
  <c r="O157" i="13"/>
  <c r="AW157" i="13" s="1"/>
  <c r="N157" i="13"/>
  <c r="AV157" i="13" s="1"/>
  <c r="M157" i="13"/>
  <c r="AU157" i="13" s="1"/>
  <c r="L157" i="13"/>
  <c r="AT157" i="13" s="1"/>
  <c r="K157" i="13"/>
  <c r="AS157" i="13" s="1"/>
  <c r="J157" i="13"/>
  <c r="AR157" i="13" s="1"/>
  <c r="I157" i="13"/>
  <c r="AQ157" i="13" s="1"/>
  <c r="H157" i="13"/>
  <c r="AP157" i="13" s="1"/>
  <c r="G157" i="13"/>
  <c r="AO157" i="13" s="1"/>
  <c r="F157" i="13"/>
  <c r="AN157" i="13" s="1"/>
  <c r="E157" i="13"/>
  <c r="AM157" i="13" s="1"/>
  <c r="D157" i="13"/>
  <c r="AL157" i="13" s="1"/>
  <c r="C157" i="13"/>
  <c r="O156" i="13"/>
  <c r="AW156" i="13" s="1"/>
  <c r="N156" i="13"/>
  <c r="AV156" i="13" s="1"/>
  <c r="M156" i="13"/>
  <c r="AU156" i="13" s="1"/>
  <c r="L156" i="13"/>
  <c r="AT156" i="13" s="1"/>
  <c r="K156" i="13"/>
  <c r="AS156" i="13" s="1"/>
  <c r="J156" i="13"/>
  <c r="AR156" i="13" s="1"/>
  <c r="I156" i="13"/>
  <c r="AQ156" i="13" s="1"/>
  <c r="H156" i="13"/>
  <c r="AP156" i="13" s="1"/>
  <c r="G156" i="13"/>
  <c r="AO156" i="13" s="1"/>
  <c r="F156" i="13"/>
  <c r="AN156" i="13" s="1"/>
  <c r="E156" i="13"/>
  <c r="AM156" i="13" s="1"/>
  <c r="D156" i="13"/>
  <c r="AL156" i="13" s="1"/>
  <c r="C156" i="13"/>
  <c r="O155" i="13"/>
  <c r="AW155" i="13" s="1"/>
  <c r="N155" i="13"/>
  <c r="AV155" i="13" s="1"/>
  <c r="M155" i="13"/>
  <c r="AU155" i="13" s="1"/>
  <c r="L155" i="13"/>
  <c r="AT155" i="13" s="1"/>
  <c r="K155" i="13"/>
  <c r="AS155" i="13" s="1"/>
  <c r="J155" i="13"/>
  <c r="AR155" i="13" s="1"/>
  <c r="I155" i="13"/>
  <c r="AQ155" i="13" s="1"/>
  <c r="H155" i="13"/>
  <c r="AP155" i="13" s="1"/>
  <c r="G155" i="13"/>
  <c r="AO155" i="13" s="1"/>
  <c r="F155" i="13"/>
  <c r="AN155" i="13" s="1"/>
  <c r="E155" i="13"/>
  <c r="AM155" i="13" s="1"/>
  <c r="D155" i="13"/>
  <c r="AL155" i="13" s="1"/>
  <c r="AW160" i="13" l="1"/>
  <c r="AV160" i="13"/>
  <c r="AT160" i="13"/>
  <c r="AU160" i="13"/>
  <c r="AS160" i="13"/>
  <c r="AR160" i="13"/>
  <c r="AQ160" i="13"/>
  <c r="AN160" i="13"/>
  <c r="AM160" i="13"/>
  <c r="AP160" i="13"/>
  <c r="AL160" i="13"/>
  <c r="AO160" i="13"/>
  <c r="O204" i="15"/>
  <c r="N204" i="15"/>
  <c r="M204" i="15"/>
  <c r="L204" i="15"/>
  <c r="K204" i="15"/>
  <c r="J204" i="15"/>
  <c r="I204" i="15"/>
  <c r="H204" i="15"/>
  <c r="G204" i="15"/>
  <c r="F204" i="15"/>
  <c r="E204" i="15"/>
  <c r="D204" i="15"/>
  <c r="C204" i="15"/>
  <c r="AK203" i="15"/>
  <c r="AK202" i="15"/>
  <c r="AK201" i="15"/>
  <c r="AK198" i="15"/>
  <c r="AK195" i="15"/>
  <c r="O182" i="15"/>
  <c r="N182" i="15"/>
  <c r="M182" i="15"/>
  <c r="L182" i="15"/>
  <c r="K182" i="15"/>
  <c r="J182" i="15"/>
  <c r="I182" i="15"/>
  <c r="H182" i="15"/>
  <c r="G182" i="15"/>
  <c r="F182" i="15"/>
  <c r="E182" i="15"/>
  <c r="D182" i="15"/>
  <c r="C182" i="15"/>
  <c r="AK181" i="15"/>
  <c r="AK180" i="15"/>
  <c r="AK179" i="15"/>
  <c r="AK176" i="15"/>
  <c r="AK173" i="15"/>
  <c r="O171" i="15"/>
  <c r="N171" i="15"/>
  <c r="M171" i="15"/>
  <c r="L171" i="15"/>
  <c r="K171" i="15"/>
  <c r="J171" i="15"/>
  <c r="I171" i="15"/>
  <c r="H171" i="15"/>
  <c r="G171" i="15"/>
  <c r="F171" i="15"/>
  <c r="E171" i="15"/>
  <c r="D171" i="15"/>
  <c r="C171" i="15"/>
  <c r="AK170" i="15"/>
  <c r="AK169" i="15"/>
  <c r="AK168" i="15"/>
  <c r="AK165" i="15"/>
  <c r="AK162" i="15"/>
  <c r="O160" i="15"/>
  <c r="N160" i="15"/>
  <c r="M160" i="15"/>
  <c r="L160" i="15"/>
  <c r="K160" i="15"/>
  <c r="J160" i="15"/>
  <c r="I160" i="15"/>
  <c r="H160" i="15"/>
  <c r="G160" i="15"/>
  <c r="F160" i="15"/>
  <c r="E160" i="15"/>
  <c r="D160" i="15"/>
  <c r="C160" i="15"/>
  <c r="AK159" i="15"/>
  <c r="AK158" i="15"/>
  <c r="AK157" i="15"/>
  <c r="AK156" i="15"/>
  <c r="AK155" i="15"/>
  <c r="O153" i="15"/>
  <c r="N153" i="15"/>
  <c r="M153" i="15"/>
  <c r="L153" i="15"/>
  <c r="K153" i="15"/>
  <c r="J153" i="15"/>
  <c r="I153" i="15"/>
  <c r="H153" i="15"/>
  <c r="G153" i="15"/>
  <c r="F153" i="15"/>
  <c r="E153" i="15"/>
  <c r="D153" i="15"/>
  <c r="C153" i="15"/>
  <c r="AK152" i="15"/>
  <c r="AK151" i="15"/>
  <c r="AK150" i="15"/>
  <c r="AK149" i="15"/>
  <c r="AK148" i="15"/>
  <c r="O146" i="15"/>
  <c r="N146" i="15"/>
  <c r="M146" i="15"/>
  <c r="L146" i="15"/>
  <c r="K146" i="15"/>
  <c r="J146" i="15"/>
  <c r="I146" i="15"/>
  <c r="H146" i="15"/>
  <c r="G146" i="15"/>
  <c r="F146" i="15"/>
  <c r="E146" i="15"/>
  <c r="D146" i="15"/>
  <c r="C146" i="15"/>
  <c r="AK145" i="15"/>
  <c r="AK144" i="15"/>
  <c r="AK143" i="15"/>
  <c r="AK142" i="15"/>
  <c r="AK141" i="15"/>
  <c r="AK138" i="15"/>
  <c r="AK137" i="15"/>
  <c r="AK136" i="15"/>
  <c r="AK133" i="15"/>
  <c r="AK130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AK120" i="15"/>
  <c r="AK119" i="15"/>
  <c r="AK118" i="15"/>
  <c r="AK117" i="15"/>
  <c r="AK116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AK113" i="15"/>
  <c r="AK112" i="15"/>
  <c r="AK111" i="15"/>
  <c r="AK110" i="15"/>
  <c r="AK109" i="15"/>
  <c r="O107" i="15"/>
  <c r="P226" i="15" s="1"/>
  <c r="AX226" i="15" s="1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AK106" i="15"/>
  <c r="AK105" i="15"/>
  <c r="AK104" i="15"/>
  <c r="AK101" i="15"/>
  <c r="AK98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AK95" i="15"/>
  <c r="AK94" i="15"/>
  <c r="AK93" i="15"/>
  <c r="AK90" i="15"/>
  <c r="AK87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AK84" i="15"/>
  <c r="AK83" i="15"/>
  <c r="AK82" i="15"/>
  <c r="AK79" i="15"/>
  <c r="AK76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AK73" i="15"/>
  <c r="AK72" i="15"/>
  <c r="AK71" i="15"/>
  <c r="AK68" i="15"/>
  <c r="AK65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AK62" i="15"/>
  <c r="AK61" i="15"/>
  <c r="AK60" i="15"/>
  <c r="AK57" i="15"/>
  <c r="AK54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AK51" i="15"/>
  <c r="AK50" i="15"/>
  <c r="AK49" i="15"/>
  <c r="AK46" i="15"/>
  <c r="AK43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AK40" i="15"/>
  <c r="AK39" i="15"/>
  <c r="AK38" i="15"/>
  <c r="AK35" i="15"/>
  <c r="AK32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K29" i="15"/>
  <c r="AK28" i="15"/>
  <c r="AK27" i="15"/>
  <c r="AK24" i="15"/>
  <c r="AK21" i="15"/>
  <c r="A20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K18" i="15"/>
  <c r="AK17" i="15"/>
  <c r="AK16" i="15"/>
  <c r="AK13" i="15"/>
  <c r="AK10" i="15"/>
  <c r="O204" i="14"/>
  <c r="N204" i="14"/>
  <c r="M204" i="14"/>
  <c r="L204" i="14"/>
  <c r="K204" i="14"/>
  <c r="J204" i="14"/>
  <c r="I204" i="14"/>
  <c r="H204" i="14"/>
  <c r="G204" i="14"/>
  <c r="F204" i="14"/>
  <c r="E204" i="14"/>
  <c r="D204" i="14"/>
  <c r="C204" i="14"/>
  <c r="AK203" i="14"/>
  <c r="AK202" i="14"/>
  <c r="AK201" i="14"/>
  <c r="AK198" i="14"/>
  <c r="AK195" i="14"/>
  <c r="O182" i="14"/>
  <c r="N182" i="14"/>
  <c r="M182" i="14"/>
  <c r="L182" i="14"/>
  <c r="K182" i="14"/>
  <c r="J182" i="14"/>
  <c r="I182" i="14"/>
  <c r="H182" i="14"/>
  <c r="G182" i="14"/>
  <c r="F182" i="14"/>
  <c r="E182" i="14"/>
  <c r="D182" i="14"/>
  <c r="C182" i="14"/>
  <c r="AK181" i="14"/>
  <c r="AK180" i="14"/>
  <c r="AK179" i="14"/>
  <c r="AK176" i="14"/>
  <c r="AK173" i="14"/>
  <c r="O171" i="14"/>
  <c r="N171" i="14"/>
  <c r="M171" i="14"/>
  <c r="L171" i="14"/>
  <c r="K171" i="14"/>
  <c r="J171" i="14"/>
  <c r="I171" i="14"/>
  <c r="H171" i="14"/>
  <c r="G171" i="14"/>
  <c r="F171" i="14"/>
  <c r="E171" i="14"/>
  <c r="D171" i="14"/>
  <c r="C171" i="14"/>
  <c r="AK170" i="14"/>
  <c r="AK169" i="14"/>
  <c r="AK168" i="14"/>
  <c r="AK165" i="14"/>
  <c r="AK162" i="14"/>
  <c r="O160" i="14"/>
  <c r="N160" i="14"/>
  <c r="M160" i="14"/>
  <c r="L160" i="14"/>
  <c r="K160" i="14"/>
  <c r="J160" i="14"/>
  <c r="I160" i="14"/>
  <c r="H160" i="14"/>
  <c r="G160" i="14"/>
  <c r="F160" i="14"/>
  <c r="E160" i="14"/>
  <c r="D160" i="14"/>
  <c r="C160" i="14"/>
  <c r="AK159" i="14"/>
  <c r="AK158" i="14"/>
  <c r="AK157" i="14"/>
  <c r="AK156" i="14"/>
  <c r="AK155" i="14"/>
  <c r="O153" i="14"/>
  <c r="N153" i="14"/>
  <c r="M153" i="14"/>
  <c r="L153" i="14"/>
  <c r="K153" i="14"/>
  <c r="J153" i="14"/>
  <c r="I153" i="14"/>
  <c r="H153" i="14"/>
  <c r="G153" i="14"/>
  <c r="F153" i="14"/>
  <c r="E153" i="14"/>
  <c r="D153" i="14"/>
  <c r="C153" i="14"/>
  <c r="AK152" i="14"/>
  <c r="AK151" i="14"/>
  <c r="AK150" i="14"/>
  <c r="AK149" i="14"/>
  <c r="AK148" i="14"/>
  <c r="O146" i="14"/>
  <c r="N146" i="14"/>
  <c r="M146" i="14"/>
  <c r="L146" i="14"/>
  <c r="K146" i="14"/>
  <c r="J146" i="14"/>
  <c r="I146" i="14"/>
  <c r="H146" i="14"/>
  <c r="G146" i="14"/>
  <c r="F146" i="14"/>
  <c r="E146" i="14"/>
  <c r="D146" i="14"/>
  <c r="C146" i="14"/>
  <c r="AK145" i="14"/>
  <c r="AK144" i="14"/>
  <c r="AK143" i="14"/>
  <c r="AK142" i="14"/>
  <c r="AK141" i="14"/>
  <c r="O139" i="14"/>
  <c r="N139" i="14"/>
  <c r="M139" i="14"/>
  <c r="L139" i="14"/>
  <c r="K139" i="14"/>
  <c r="J139" i="14"/>
  <c r="I139" i="14"/>
  <c r="H139" i="14"/>
  <c r="G139" i="14"/>
  <c r="F139" i="14"/>
  <c r="E139" i="14"/>
  <c r="D139" i="14"/>
  <c r="C139" i="14"/>
  <c r="AK138" i="14"/>
  <c r="AK137" i="14"/>
  <c r="AK136" i="14"/>
  <c r="AK133" i="14"/>
  <c r="AK130" i="14"/>
  <c r="O128" i="14"/>
  <c r="N128" i="14"/>
  <c r="M128" i="14"/>
  <c r="L128" i="14"/>
  <c r="K128" i="14"/>
  <c r="J128" i="14"/>
  <c r="I128" i="14"/>
  <c r="H128" i="14"/>
  <c r="G128" i="14"/>
  <c r="F128" i="14"/>
  <c r="E128" i="14"/>
  <c r="D128" i="14"/>
  <c r="C128" i="14"/>
  <c r="O121" i="14"/>
  <c r="N121" i="14"/>
  <c r="M121" i="14"/>
  <c r="L121" i="14"/>
  <c r="K121" i="14"/>
  <c r="J121" i="14"/>
  <c r="I121" i="14"/>
  <c r="H121" i="14"/>
  <c r="G121" i="14"/>
  <c r="F121" i="14"/>
  <c r="E121" i="14"/>
  <c r="D121" i="14"/>
  <c r="C121" i="14"/>
  <c r="AK120" i="14"/>
  <c r="AK119" i="14"/>
  <c r="AK118" i="14"/>
  <c r="AK117" i="14"/>
  <c r="AK116" i="14"/>
  <c r="O114" i="14"/>
  <c r="N114" i="14"/>
  <c r="M114" i="14"/>
  <c r="L114" i="14"/>
  <c r="K114" i="14"/>
  <c r="J114" i="14"/>
  <c r="I114" i="14"/>
  <c r="H114" i="14"/>
  <c r="G114" i="14"/>
  <c r="F114" i="14"/>
  <c r="E114" i="14"/>
  <c r="D114" i="14"/>
  <c r="C114" i="14"/>
  <c r="AK113" i="14"/>
  <c r="AK112" i="14"/>
  <c r="AK111" i="14"/>
  <c r="AK110" i="14"/>
  <c r="AK109" i="14"/>
  <c r="O107" i="14"/>
  <c r="P226" i="14" s="1"/>
  <c r="AX226" i="14" s="1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AK106" i="14"/>
  <c r="AK105" i="14"/>
  <c r="AK104" i="14"/>
  <c r="AK101" i="14"/>
  <c r="AK98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AK95" i="14"/>
  <c r="AK94" i="14"/>
  <c r="AK93" i="14"/>
  <c r="AK90" i="14"/>
  <c r="AK87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AK84" i="14"/>
  <c r="AK83" i="14"/>
  <c r="AK82" i="14"/>
  <c r="AK79" i="14"/>
  <c r="AK76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AK73" i="14"/>
  <c r="AK72" i="14"/>
  <c r="AK71" i="14"/>
  <c r="AK68" i="14"/>
  <c r="AK65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AK62" i="14"/>
  <c r="AK61" i="14"/>
  <c r="AK60" i="14"/>
  <c r="AK57" i="14"/>
  <c r="AK54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AK51" i="14"/>
  <c r="AK50" i="14"/>
  <c r="AK49" i="14"/>
  <c r="AK46" i="14"/>
  <c r="AK43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AK40" i="14"/>
  <c r="AK39" i="14"/>
  <c r="AK38" i="14"/>
  <c r="AK35" i="14"/>
  <c r="AK32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AK29" i="14"/>
  <c r="AK28" i="14"/>
  <c r="AK27" i="14"/>
  <c r="AK24" i="14"/>
  <c r="AK21" i="14"/>
  <c r="A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AK18" i="14"/>
  <c r="AK17" i="14"/>
  <c r="AK16" i="14"/>
  <c r="AK13" i="14"/>
  <c r="AK10" i="14"/>
  <c r="O204" i="13"/>
  <c r="N204" i="13"/>
  <c r="M204" i="13"/>
  <c r="L204" i="13"/>
  <c r="K204" i="13"/>
  <c r="J204" i="13"/>
  <c r="I204" i="13"/>
  <c r="H204" i="13"/>
  <c r="G204" i="13"/>
  <c r="F204" i="13"/>
  <c r="E204" i="13"/>
  <c r="D204" i="13"/>
  <c r="C204" i="13"/>
  <c r="AK203" i="13"/>
  <c r="AK202" i="13"/>
  <c r="AK201" i="13"/>
  <c r="AK198" i="13"/>
  <c r="AK195" i="13"/>
  <c r="O182" i="13"/>
  <c r="N182" i="13"/>
  <c r="M182" i="13"/>
  <c r="L182" i="13"/>
  <c r="K182" i="13"/>
  <c r="J182" i="13"/>
  <c r="I182" i="13"/>
  <c r="H182" i="13"/>
  <c r="G182" i="13"/>
  <c r="F182" i="13"/>
  <c r="E182" i="13"/>
  <c r="D182" i="13"/>
  <c r="C182" i="13"/>
  <c r="AK181" i="13"/>
  <c r="AK180" i="13"/>
  <c r="AK179" i="13"/>
  <c r="AK176" i="13"/>
  <c r="AK173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C171" i="13"/>
  <c r="AK170" i="13"/>
  <c r="AK169" i="13"/>
  <c r="AK168" i="13"/>
  <c r="AK165" i="13"/>
  <c r="AK162" i="13"/>
  <c r="O160" i="13"/>
  <c r="N160" i="13"/>
  <c r="M160" i="13"/>
  <c r="L160" i="13"/>
  <c r="K160" i="13"/>
  <c r="J160" i="13"/>
  <c r="I160" i="13"/>
  <c r="H160" i="13"/>
  <c r="G160" i="13"/>
  <c r="F160" i="13"/>
  <c r="E160" i="13"/>
  <c r="D160" i="13"/>
  <c r="AK159" i="13"/>
  <c r="AK158" i="13"/>
  <c r="AK157" i="13"/>
  <c r="AK156" i="13"/>
  <c r="O153" i="13"/>
  <c r="N153" i="13"/>
  <c r="M153" i="13"/>
  <c r="L153" i="13"/>
  <c r="K153" i="13"/>
  <c r="J153" i="13"/>
  <c r="I153" i="13"/>
  <c r="H153" i="13"/>
  <c r="G153" i="13"/>
  <c r="F153" i="13"/>
  <c r="E153" i="13"/>
  <c r="D153" i="13"/>
  <c r="C153" i="13"/>
  <c r="AK152" i="13"/>
  <c r="AK151" i="13"/>
  <c r="AK150" i="13"/>
  <c r="AK149" i="13"/>
  <c r="AK148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AK145" i="13"/>
  <c r="AK144" i="13"/>
  <c r="AK143" i="13"/>
  <c r="AK142" i="13"/>
  <c r="AK141" i="13"/>
  <c r="O139" i="13"/>
  <c r="N139" i="13"/>
  <c r="M139" i="13"/>
  <c r="L139" i="13"/>
  <c r="K139" i="13"/>
  <c r="J139" i="13"/>
  <c r="I139" i="13"/>
  <c r="H139" i="13"/>
  <c r="G139" i="13"/>
  <c r="F139" i="13"/>
  <c r="E139" i="13"/>
  <c r="D139" i="13"/>
  <c r="AK138" i="13"/>
  <c r="AK137" i="13"/>
  <c r="AK136" i="13"/>
  <c r="AK133" i="13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AK120" i="13"/>
  <c r="AK119" i="13"/>
  <c r="AK118" i="13"/>
  <c r="AK117" i="13"/>
  <c r="O114" i="13"/>
  <c r="N114" i="13"/>
  <c r="M114" i="13"/>
  <c r="L114" i="13"/>
  <c r="K114" i="13"/>
  <c r="J114" i="13"/>
  <c r="I114" i="13"/>
  <c r="H114" i="13"/>
  <c r="G114" i="13"/>
  <c r="F114" i="13"/>
  <c r="E114" i="13"/>
  <c r="D114" i="13"/>
  <c r="C114" i="13"/>
  <c r="K107" i="13"/>
  <c r="G107" i="13"/>
  <c r="C107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AK95" i="13"/>
  <c r="AK94" i="13"/>
  <c r="AK93" i="13"/>
  <c r="AK90" i="13"/>
  <c r="AK87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AK84" i="13"/>
  <c r="AK83" i="13"/>
  <c r="AK82" i="13"/>
  <c r="AK79" i="13"/>
  <c r="AK76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AK73" i="13"/>
  <c r="AK72" i="13"/>
  <c r="AK71" i="13"/>
  <c r="AK68" i="13"/>
  <c r="AK65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AK62" i="13"/>
  <c r="AK61" i="13"/>
  <c r="AK60" i="13"/>
  <c r="AK57" i="13"/>
  <c r="AK54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AK51" i="13"/>
  <c r="AK50" i="13"/>
  <c r="AK49" i="13"/>
  <c r="AK46" i="13"/>
  <c r="AK43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AK40" i="13"/>
  <c r="AK39" i="13"/>
  <c r="AK38" i="13"/>
  <c r="AK35" i="13"/>
  <c r="AK32" i="13"/>
  <c r="AK29" i="13"/>
  <c r="AK28" i="13"/>
  <c r="AK27" i="13"/>
  <c r="AK24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A20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AK18" i="13"/>
  <c r="AK17" i="13"/>
  <c r="AK16" i="13"/>
  <c r="AK13" i="13"/>
  <c r="AK10" i="13"/>
  <c r="O204" i="11"/>
  <c r="N204" i="11"/>
  <c r="M204" i="11"/>
  <c r="L204" i="11"/>
  <c r="K204" i="11"/>
  <c r="J204" i="11"/>
  <c r="I204" i="11"/>
  <c r="H204" i="11"/>
  <c r="G204" i="11"/>
  <c r="F204" i="11"/>
  <c r="E204" i="11"/>
  <c r="D204" i="11"/>
  <c r="C204" i="11"/>
  <c r="AK203" i="11"/>
  <c r="AK202" i="11"/>
  <c r="AK201" i="11"/>
  <c r="AK198" i="11"/>
  <c r="AK195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AK181" i="11"/>
  <c r="AK180" i="11"/>
  <c r="AK179" i="11"/>
  <c r="AK176" i="11"/>
  <c r="AK173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AK170" i="11"/>
  <c r="AK169" i="11"/>
  <c r="AK168" i="11"/>
  <c r="AK165" i="11"/>
  <c r="AK162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AK159" i="11"/>
  <c r="AK158" i="11"/>
  <c r="AK157" i="11"/>
  <c r="AK156" i="11"/>
  <c r="AK155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AK152" i="11"/>
  <c r="AK151" i="11"/>
  <c r="AK150" i="11"/>
  <c r="AK149" i="11"/>
  <c r="AK148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AK145" i="11"/>
  <c r="AK144" i="11"/>
  <c r="AK143" i="11"/>
  <c r="AK142" i="11"/>
  <c r="AK141" i="11"/>
  <c r="O139" i="11"/>
  <c r="N139" i="11"/>
  <c r="M139" i="11"/>
  <c r="L139" i="11"/>
  <c r="K139" i="11"/>
  <c r="J139" i="11"/>
  <c r="I139" i="11"/>
  <c r="H139" i="11"/>
  <c r="G139" i="11"/>
  <c r="F139" i="11"/>
  <c r="E139" i="11"/>
  <c r="D139" i="11"/>
  <c r="AK138" i="11"/>
  <c r="AK137" i="11"/>
  <c r="AK136" i="11"/>
  <c r="AK133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AK127" i="11"/>
  <c r="AK126" i="11"/>
  <c r="AK125" i="11"/>
  <c r="AK124" i="11"/>
  <c r="AK123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AK120" i="11"/>
  <c r="AK119" i="11"/>
  <c r="AK118" i="11"/>
  <c r="AK117" i="11"/>
  <c r="AK113" i="11"/>
  <c r="AK112" i="11"/>
  <c r="AK111" i="11"/>
  <c r="AK110" i="11"/>
  <c r="AK109" i="11"/>
  <c r="N107" i="11"/>
  <c r="J107" i="11"/>
  <c r="F107" i="11"/>
  <c r="AK106" i="11"/>
  <c r="AK105" i="11"/>
  <c r="AK104" i="11"/>
  <c r="O107" i="11"/>
  <c r="P226" i="11" s="1"/>
  <c r="AX226" i="11" s="1"/>
  <c r="K107" i="11"/>
  <c r="G107" i="11"/>
  <c r="C107" i="11"/>
  <c r="AK98" i="11"/>
  <c r="M107" i="11"/>
  <c r="L107" i="11"/>
  <c r="I107" i="11"/>
  <c r="H107" i="11"/>
  <c r="E107" i="11"/>
  <c r="D107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K95" i="11"/>
  <c r="AK94" i="11"/>
  <c r="AK93" i="11"/>
  <c r="AK90" i="11"/>
  <c r="AK87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K84" i="11"/>
  <c r="AK83" i="11"/>
  <c r="AK82" i="11"/>
  <c r="AK79" i="11"/>
  <c r="AK76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K73" i="11"/>
  <c r="AK72" i="11"/>
  <c r="AK71" i="11"/>
  <c r="AK68" i="11"/>
  <c r="AK65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K62" i="11"/>
  <c r="AK61" i="11"/>
  <c r="AK60" i="11"/>
  <c r="AK57" i="11"/>
  <c r="AK54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K51" i="11"/>
  <c r="AK50" i="11"/>
  <c r="AK49" i="11"/>
  <c r="AK46" i="11"/>
  <c r="AK43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K40" i="11"/>
  <c r="AK39" i="11"/>
  <c r="AK38" i="11"/>
  <c r="AK35" i="11"/>
  <c r="AK32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K29" i="11"/>
  <c r="AK28" i="11"/>
  <c r="AK27" i="11"/>
  <c r="AK24" i="11"/>
  <c r="AK21" i="11"/>
  <c r="A20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K18" i="11"/>
  <c r="AK17" i="11"/>
  <c r="AK16" i="11"/>
  <c r="AK13" i="11"/>
  <c r="AK10" i="11"/>
  <c r="BH25" i="13"/>
  <c r="BH22" i="13"/>
  <c r="BH23" i="13" l="1"/>
  <c r="BH26" i="13"/>
  <c r="F226" i="15"/>
  <c r="AN226" i="15" s="1"/>
  <c r="N226" i="15"/>
  <c r="AV226" i="15" s="1"/>
  <c r="M226" i="14"/>
  <c r="AU226" i="14" s="1"/>
  <c r="J226" i="14"/>
  <c r="AR226" i="14" s="1"/>
  <c r="H226" i="15"/>
  <c r="AP226" i="15" s="1"/>
  <c r="K226" i="14"/>
  <c r="AS226" i="14" s="1"/>
  <c r="I226" i="11"/>
  <c r="AQ226" i="11" s="1"/>
  <c r="L226" i="15"/>
  <c r="AT226" i="15" s="1"/>
  <c r="H226" i="14"/>
  <c r="AP226" i="14" s="1"/>
  <c r="L226" i="11"/>
  <c r="AT226" i="11" s="1"/>
  <c r="J226" i="11"/>
  <c r="AR226" i="11" s="1"/>
  <c r="M226" i="11"/>
  <c r="AU226" i="11" s="1"/>
  <c r="L226" i="14"/>
  <c r="AT226" i="14" s="1"/>
  <c r="J226" i="15"/>
  <c r="AR226" i="15" s="1"/>
  <c r="F226" i="14"/>
  <c r="AN226" i="14" s="1"/>
  <c r="N226" i="14"/>
  <c r="AV226" i="14" s="1"/>
  <c r="H226" i="11"/>
  <c r="AP226" i="11" s="1"/>
  <c r="O226" i="11"/>
  <c r="AW226" i="11" s="1"/>
  <c r="F226" i="11"/>
  <c r="AN226" i="11" s="1"/>
  <c r="I226" i="14"/>
  <c r="AQ226" i="14" s="1"/>
  <c r="G226" i="15"/>
  <c r="AO226" i="15" s="1"/>
  <c r="O226" i="15"/>
  <c r="AW226" i="15" s="1"/>
  <c r="K226" i="15"/>
  <c r="AS226" i="15" s="1"/>
  <c r="D226" i="11"/>
  <c r="AL226" i="11" s="1"/>
  <c r="E226" i="11"/>
  <c r="AM226" i="11" s="1"/>
  <c r="I226" i="15"/>
  <c r="AQ226" i="15" s="1"/>
  <c r="N226" i="11"/>
  <c r="AV226" i="11" s="1"/>
  <c r="E226" i="14"/>
  <c r="AM226" i="14" s="1"/>
  <c r="D226" i="14"/>
  <c r="AL226" i="14" s="1"/>
  <c r="G226" i="11"/>
  <c r="AO226" i="11" s="1"/>
  <c r="K226" i="11"/>
  <c r="AS226" i="11" s="1"/>
  <c r="G226" i="14"/>
  <c r="AO226" i="14" s="1"/>
  <c r="O226" i="14"/>
  <c r="AW226" i="14" s="1"/>
  <c r="D226" i="15"/>
  <c r="AL226" i="15" s="1"/>
  <c r="E226" i="15"/>
  <c r="AM226" i="15" s="1"/>
  <c r="M226" i="15"/>
  <c r="AU226" i="15" s="1"/>
  <c r="A31" i="13"/>
  <c r="A31" i="15"/>
  <c r="AK114" i="15"/>
  <c r="AK171" i="15"/>
  <c r="A31" i="14"/>
  <c r="A31" i="11"/>
  <c r="AK41" i="15"/>
  <c r="AK85" i="15"/>
  <c r="AK19" i="15"/>
  <c r="AK74" i="14"/>
  <c r="AK160" i="14"/>
  <c r="AK63" i="14"/>
  <c r="AK107" i="14"/>
  <c r="AK171" i="14"/>
  <c r="AK121" i="14"/>
  <c r="AK139" i="14"/>
  <c r="AK182" i="14"/>
  <c r="AK182" i="15"/>
  <c r="AK160" i="11"/>
  <c r="AK139" i="15"/>
  <c r="AK160" i="15"/>
  <c r="AK204" i="15"/>
  <c r="AK153" i="15"/>
  <c r="AK146" i="15"/>
  <c r="AK128" i="15"/>
  <c r="AK121" i="15"/>
  <c r="AK107" i="15"/>
  <c r="AK96" i="15"/>
  <c r="AK74" i="15"/>
  <c r="AK63" i="15"/>
  <c r="AK52" i="15"/>
  <c r="AK30" i="15"/>
  <c r="AK204" i="14"/>
  <c r="AK153" i="14"/>
  <c r="AK146" i="14"/>
  <c r="AK114" i="14"/>
  <c r="AK96" i="14"/>
  <c r="AK85" i="14"/>
  <c r="AK52" i="14"/>
  <c r="AK41" i="14"/>
  <c r="AK30" i="14"/>
  <c r="AK19" i="14"/>
  <c r="AK114" i="11"/>
  <c r="AK128" i="11"/>
  <c r="AK30" i="11"/>
  <c r="AK128" i="13"/>
  <c r="AK114" i="13"/>
  <c r="AK204" i="13"/>
  <c r="AK204" i="11"/>
  <c r="AK182" i="11"/>
  <c r="AK182" i="13"/>
  <c r="AK153" i="13"/>
  <c r="AK146" i="13"/>
  <c r="AK153" i="11"/>
  <c r="AK171" i="13"/>
  <c r="AK96" i="13"/>
  <c r="AK85" i="13"/>
  <c r="AK98" i="13"/>
  <c r="AK106" i="13"/>
  <c r="AK74" i="13"/>
  <c r="D107" i="13"/>
  <c r="H107" i="13"/>
  <c r="L107" i="13"/>
  <c r="L226" i="13" s="1"/>
  <c r="AT226" i="13" s="1"/>
  <c r="AK101" i="13"/>
  <c r="E107" i="13"/>
  <c r="I107" i="13"/>
  <c r="M107" i="13"/>
  <c r="AK104" i="13"/>
  <c r="F107" i="13"/>
  <c r="G226" i="13" s="1"/>
  <c r="AO226" i="13" s="1"/>
  <c r="J107" i="13"/>
  <c r="K226" i="13" s="1"/>
  <c r="AS226" i="13" s="1"/>
  <c r="N107" i="13"/>
  <c r="AK105" i="13"/>
  <c r="AK63" i="13"/>
  <c r="AK52" i="13"/>
  <c r="AK41" i="13"/>
  <c r="AK19" i="13"/>
  <c r="AK74" i="11"/>
  <c r="AK52" i="11"/>
  <c r="AK41" i="11"/>
  <c r="AK19" i="11"/>
  <c r="AK63" i="11"/>
  <c r="AK85" i="11"/>
  <c r="AK96" i="11"/>
  <c r="AK146" i="11"/>
  <c r="AK171" i="11"/>
  <c r="O107" i="13"/>
  <c r="P226" i="13" s="1"/>
  <c r="AX226" i="13" s="1"/>
  <c r="AK21" i="13"/>
  <c r="AK30" i="13" s="1"/>
  <c r="AK101" i="11"/>
  <c r="AK107" i="11" s="1"/>
  <c r="BH25" i="11"/>
  <c r="BH36" i="13"/>
  <c r="BH33" i="13"/>
  <c r="BH22" i="11"/>
  <c r="BH23" i="14"/>
  <c r="BH26" i="14"/>
  <c r="BH23" i="15"/>
  <c r="BH26" i="15"/>
  <c r="BH34" i="13" l="1"/>
  <c r="BH37" i="13"/>
  <c r="BH30" i="14"/>
  <c r="BH22" i="14"/>
  <c r="BH25" i="14"/>
  <c r="BH22" i="15"/>
  <c r="BH30" i="15"/>
  <c r="BH26" i="11"/>
  <c r="BH25" i="15"/>
  <c r="BH23" i="11"/>
  <c r="BH30" i="11"/>
  <c r="I226" i="13"/>
  <c r="AQ226" i="13" s="1"/>
  <c r="N226" i="13"/>
  <c r="AV226" i="13" s="1"/>
  <c r="H226" i="13"/>
  <c r="AP226" i="13" s="1"/>
  <c r="J226" i="13"/>
  <c r="AR226" i="13" s="1"/>
  <c r="E226" i="13"/>
  <c r="AM226" i="13" s="1"/>
  <c r="D226" i="13"/>
  <c r="AL226" i="13" s="1"/>
  <c r="F226" i="13"/>
  <c r="AN226" i="13" s="1"/>
  <c r="O226" i="13"/>
  <c r="AW226" i="13" s="1"/>
  <c r="M226" i="13"/>
  <c r="AU226" i="13" s="1"/>
  <c r="A42" i="13"/>
  <c r="A42" i="15"/>
  <c r="A42" i="14"/>
  <c r="A42" i="11"/>
  <c r="AK107" i="13"/>
  <c r="BH33" i="11"/>
  <c r="BH37" i="15"/>
  <c r="BH36" i="11"/>
  <c r="BH37" i="14"/>
  <c r="BH34" i="14"/>
  <c r="BH34" i="15"/>
  <c r="BH47" i="13"/>
  <c r="BH48" i="13" l="1"/>
  <c r="BH36" i="14"/>
  <c r="BH33" i="15"/>
  <c r="BH41" i="15"/>
  <c r="BH41" i="14"/>
  <c r="BH33" i="14"/>
  <c r="BH36" i="15"/>
  <c r="BH37" i="11"/>
  <c r="BH41" i="11"/>
  <c r="BH34" i="11"/>
  <c r="A53" i="13"/>
  <c r="A53" i="15"/>
  <c r="A53" i="14"/>
  <c r="A53" i="11"/>
  <c r="BH47" i="11"/>
  <c r="BH44" i="11"/>
  <c r="BH58" i="13"/>
  <c r="BH48" i="15"/>
  <c r="BH45" i="15"/>
  <c r="BH48" i="14"/>
  <c r="BH45" i="14"/>
  <c r="BH44" i="13"/>
  <c r="BH55" i="13"/>
  <c r="BH45" i="13" l="1"/>
  <c r="BH56" i="13"/>
  <c r="BH59" i="13"/>
  <c r="BH44" i="15"/>
  <c r="BH52" i="15"/>
  <c r="BH47" i="15"/>
  <c r="BH52" i="14"/>
  <c r="BH44" i="14"/>
  <c r="BH45" i="11"/>
  <c r="BH52" i="11"/>
  <c r="BH48" i="11"/>
  <c r="BH47" i="14"/>
  <c r="A64" i="13"/>
  <c r="A64" i="15"/>
  <c r="A64" i="14"/>
  <c r="A64" i="11"/>
  <c r="BH58" i="11"/>
  <c r="BH55" i="11"/>
  <c r="BH56" i="15"/>
  <c r="BH56" i="14"/>
  <c r="BH59" i="15"/>
  <c r="BH59" i="14"/>
  <c r="BH69" i="13"/>
  <c r="BH70" i="13" l="1"/>
  <c r="BH58" i="15"/>
  <c r="BH58" i="14"/>
  <c r="BH63" i="11"/>
  <c r="BH56" i="11"/>
  <c r="BH55" i="15"/>
  <c r="BH63" i="15"/>
  <c r="BH59" i="11"/>
  <c r="BH63" i="14"/>
  <c r="BH55" i="14"/>
  <c r="A75" i="13"/>
  <c r="A75" i="15"/>
  <c r="A75" i="14"/>
  <c r="A75" i="11"/>
  <c r="BH66" i="13"/>
  <c r="BH69" i="11"/>
  <c r="BH67" i="15"/>
  <c r="BH66" i="11"/>
  <c r="BH70" i="14"/>
  <c r="BH67" i="14"/>
  <c r="BH70" i="15"/>
  <c r="BH80" i="13"/>
  <c r="BH67" i="13" l="1"/>
  <c r="BH81" i="13"/>
  <c r="BH74" i="11"/>
  <c r="BH67" i="11"/>
  <c r="BH66" i="15"/>
  <c r="BH74" i="15"/>
  <c r="BH69" i="14"/>
  <c r="BH69" i="15"/>
  <c r="BH70" i="11"/>
  <c r="BH74" i="14"/>
  <c r="BH66" i="14"/>
  <c r="A86" i="13"/>
  <c r="A86" i="15"/>
  <c r="A86" i="14"/>
  <c r="A86" i="11"/>
  <c r="C139" i="11"/>
  <c r="C121" i="11"/>
  <c r="AK130" i="11"/>
  <c r="AK139" i="11" s="1"/>
  <c r="BH81" i="14"/>
  <c r="BH78" i="14"/>
  <c r="BH77" i="13"/>
  <c r="BH81" i="15"/>
  <c r="BH77" i="11"/>
  <c r="BH80" i="11"/>
  <c r="BH78" i="15"/>
  <c r="BH91" i="13"/>
  <c r="BH78" i="13" l="1"/>
  <c r="BH92" i="13"/>
  <c r="BH80" i="14"/>
  <c r="BH77" i="14"/>
  <c r="BH85" i="14"/>
  <c r="BH77" i="15"/>
  <c r="BH85" i="15"/>
  <c r="BH85" i="11"/>
  <c r="BH78" i="11"/>
  <c r="BH81" i="11"/>
  <c r="BH80" i="15"/>
  <c r="A97" i="13"/>
  <c r="A97" i="15"/>
  <c r="A97" i="14"/>
  <c r="A97" i="11"/>
  <c r="AK116" i="11"/>
  <c r="AK121" i="11" s="1"/>
  <c r="BH91" i="11"/>
  <c r="BH89" i="14"/>
  <c r="BH88" i="11"/>
  <c r="BH88" i="13"/>
  <c r="BH99" i="13"/>
  <c r="BH92" i="15"/>
  <c r="BH89" i="15"/>
  <c r="BH92" i="14"/>
  <c r="BH102" i="13"/>
  <c r="BH89" i="13" l="1"/>
  <c r="BH100" i="13"/>
  <c r="BH103" i="13"/>
  <c r="BH89" i="11"/>
  <c r="BH96" i="11"/>
  <c r="BH91" i="14"/>
  <c r="BH96" i="14"/>
  <c r="BH88" i="14"/>
  <c r="BH91" i="15"/>
  <c r="BH88" i="15"/>
  <c r="BH96" i="15"/>
  <c r="BH92" i="11"/>
  <c r="A108" i="13"/>
  <c r="A115" i="13" s="1"/>
  <c r="A122" i="13" s="1"/>
  <c r="A129" i="13" s="1"/>
  <c r="A108" i="15"/>
  <c r="A108" i="14"/>
  <c r="A108" i="11"/>
  <c r="A115" i="11" s="1"/>
  <c r="A122" i="11" s="1"/>
  <c r="A129" i="11" s="1"/>
  <c r="BH103" i="15"/>
  <c r="BH102" i="11"/>
  <c r="BH103" i="14"/>
  <c r="BH99" i="11"/>
  <c r="BH100" i="15"/>
  <c r="BH100" i="14"/>
  <c r="BH134" i="13"/>
  <c r="BH135" i="13" l="1"/>
  <c r="BH103" i="11"/>
  <c r="BH102" i="15"/>
  <c r="BH99" i="15"/>
  <c r="BH107" i="15"/>
  <c r="BH102" i="14"/>
  <c r="BH100" i="11"/>
  <c r="BH107" i="11"/>
  <c r="BH99" i="14"/>
  <c r="BH107" i="14"/>
  <c r="A140" i="13"/>
  <c r="A115" i="15"/>
  <c r="A115" i="14"/>
  <c r="A140" i="11"/>
  <c r="BH134" i="11"/>
  <c r="BH131" i="11"/>
  <c r="BH131" i="13"/>
  <c r="BH132" i="13" l="1"/>
  <c r="BH135" i="11"/>
  <c r="BH132" i="11"/>
  <c r="A147" i="13"/>
  <c r="A122" i="15"/>
  <c r="A122" i="14"/>
  <c r="A147" i="11"/>
  <c r="A154" i="13" l="1"/>
  <c r="A161" i="13" s="1"/>
  <c r="A129" i="15"/>
  <c r="A140" i="15" s="1"/>
  <c r="A129" i="14"/>
  <c r="A140" i="14" s="1"/>
  <c r="A154" i="11"/>
  <c r="A161" i="11" s="1"/>
  <c r="BH163" i="13"/>
  <c r="BH166" i="13"/>
  <c r="BH164" i="13" l="1"/>
  <c r="BH167" i="13"/>
  <c r="A172" i="13"/>
  <c r="A147" i="15"/>
  <c r="A147" i="14"/>
  <c r="A172" i="11"/>
  <c r="BH163" i="11"/>
  <c r="BH166" i="11"/>
  <c r="BH174" i="13"/>
  <c r="BH177" i="13"/>
  <c r="BH175" i="13" l="1"/>
  <c r="BH178" i="13"/>
  <c r="BH171" i="11"/>
  <c r="BH164" i="11"/>
  <c r="BH167" i="11"/>
  <c r="A194" i="13"/>
  <c r="A154" i="15"/>
  <c r="A161" i="15" s="1"/>
  <c r="A154" i="14"/>
  <c r="A194" i="11"/>
  <c r="BH174" i="11"/>
  <c r="BH167" i="15"/>
  <c r="BH177" i="11"/>
  <c r="BH199" i="13"/>
  <c r="BH178" i="11" l="1"/>
  <c r="Z167" i="15"/>
  <c r="Z166" i="15" s="1"/>
  <c r="BH175" i="11"/>
  <c r="BH200" i="13"/>
  <c r="A205" i="11"/>
  <c r="A205" i="13"/>
  <c r="A216" i="11"/>
  <c r="A172" i="15"/>
  <c r="A161" i="14"/>
  <c r="C121" i="13"/>
  <c r="C155" i="13"/>
  <c r="C160" i="13" s="1"/>
  <c r="C139" i="13"/>
  <c r="AK116" i="13"/>
  <c r="AK121" i="13" s="1"/>
  <c r="BH210" i="13"/>
  <c r="BH167" i="14"/>
  <c r="BH175" i="15"/>
  <c r="BH207" i="13"/>
  <c r="BH196" i="13"/>
  <c r="BH178" i="15"/>
  <c r="BH164" i="15"/>
  <c r="BH199" i="11"/>
  <c r="BH196" i="11"/>
  <c r="BH177" i="15" l="1"/>
  <c r="BH197" i="13"/>
  <c r="BH208" i="13"/>
  <c r="BH211" i="13"/>
  <c r="BH174" i="15"/>
  <c r="Z164" i="15"/>
  <c r="Z163" i="15" s="1"/>
  <c r="BH200" i="11"/>
  <c r="BH166" i="15"/>
  <c r="BH204" i="11"/>
  <c r="BH197" i="11"/>
  <c r="BH163" i="15"/>
  <c r="BH171" i="15"/>
  <c r="A216" i="13"/>
  <c r="A194" i="15"/>
  <c r="A172" i="14"/>
  <c r="AK155" i="13"/>
  <c r="AK160" i="13" s="1"/>
  <c r="AK130" i="13"/>
  <c r="AK139" i="13" s="1"/>
  <c r="BH178" i="14"/>
  <c r="BH210" i="11"/>
  <c r="BH164" i="14"/>
  <c r="BH207" i="11"/>
  <c r="BH175" i="14"/>
  <c r="BH200" i="15"/>
  <c r="BH177" i="14" l="1"/>
  <c r="BH174" i="14"/>
  <c r="BH171" i="14"/>
  <c r="BH211" i="11"/>
  <c r="BH166" i="14"/>
  <c r="BH215" i="11"/>
  <c r="BH208" i="11"/>
  <c r="A205" i="15"/>
  <c r="A216" i="15" s="1"/>
  <c r="A194" i="14"/>
  <c r="BH197" i="15"/>
  <c r="BH200" i="14"/>
  <c r="BH196" i="15" l="1"/>
  <c r="BH204" i="15"/>
  <c r="BH199" i="15"/>
  <c r="A205" i="14"/>
  <c r="A216" i="14" s="1"/>
  <c r="BH211" i="15"/>
  <c r="BH197" i="14"/>
  <c r="BH208" i="15"/>
  <c r="BH207" i="15" l="1"/>
  <c r="BH215" i="15"/>
  <c r="BH199" i="14"/>
  <c r="BH210" i="15"/>
  <c r="BH204" i="14"/>
  <c r="BH196" i="14"/>
  <c r="BH163" i="14"/>
  <c r="Z163" i="14"/>
  <c r="BH211" i="14"/>
  <c r="BH208" i="14"/>
  <c r="BH210" i="14" l="1"/>
  <c r="BH215" i="14"/>
  <c r="BH207" i="14"/>
</calcChain>
</file>

<file path=xl/sharedStrings.xml><?xml version="1.0" encoding="utf-8"?>
<sst xmlns="http://schemas.openxmlformats.org/spreadsheetml/2006/main" count="2073" uniqueCount="209">
  <si>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</si>
  <si>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</si>
  <si>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</si>
  <si>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</si>
  <si>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</si>
  <si>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</si>
  <si>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</si>
  <si>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</si>
  <si>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</si>
  <si>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</si>
  <si>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</si>
  <si>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</si>
  <si>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</si>
  <si>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</si>
  <si>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May</t>
  </si>
  <si>
    <t>July</t>
  </si>
  <si>
    <t># of Customers w/ Arrears</t>
  </si>
  <si>
    <t>Arrearage Tracking Summary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</si>
  <si>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</si>
  <si>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</si>
  <si>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</si>
  <si>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</si>
  <si>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</si>
  <si>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</si>
  <si>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</si>
  <si>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</si>
  <si>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</si>
  <si>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</si>
  <si>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</si>
  <si>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</si>
  <si>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</si>
  <si>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</si>
  <si>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</si>
  <si>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</si>
  <si>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</si>
  <si>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</si>
  <si>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</si>
  <si>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</si>
  <si>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</si>
  <si>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</si>
  <si>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</si>
  <si>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</si>
  <si>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</si>
  <si>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</si>
  <si>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</si>
  <si>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</si>
  <si>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Customers on Arrearage Mgmt/Forgiveness Plans [AMP]</t>
  </si>
  <si>
    <t>CATEGORY</t>
  </si>
  <si>
    <t>LINE 4</t>
  </si>
  <si>
    <t>Column Labels</t>
  </si>
  <si>
    <t>Row Labels</t>
  </si>
  <si>
    <t>LINE 5</t>
  </si>
  <si>
    <t>LINE 6</t>
  </si>
  <si>
    <t>LINE 7</t>
  </si>
  <si>
    <t>LINE 8</t>
  </si>
  <si>
    <t>DATE_FILE</t>
  </si>
  <si>
    <t>COMPANY</t>
  </si>
  <si>
    <t>LINE 3</t>
  </si>
  <si>
    <t>BOSTON</t>
  </si>
  <si>
    <t>COLONIAL</t>
  </si>
  <si>
    <t>LINE 9</t>
  </si>
  <si>
    <t>LINE 1</t>
  </si>
  <si>
    <t>LINE 2</t>
  </si>
  <si>
    <t>LINE 13</t>
  </si>
  <si>
    <t>VALUE</t>
  </si>
  <si>
    <t>Sum of VALUE</t>
  </si>
  <si>
    <t>LINE 17</t>
  </si>
  <si>
    <t>LINE 19</t>
  </si>
  <si>
    <t>Residential:</t>
  </si>
  <si>
    <t>Low Income:</t>
  </si>
  <si>
    <t>Small C&amp;I:</t>
  </si>
  <si>
    <t>Medium C&amp;I:</t>
  </si>
  <si>
    <t>Having a service point rate class of R1 and a billing account Rec/Comm code of "R" (rate at the time query is run, not historic)</t>
  </si>
  <si>
    <t>Having a service point rate class of R2 and a billing account Rec/Comm code of "R" (rate at the time query is run, not historic)</t>
  </si>
  <si>
    <t>Having a service point rate class of G1 (rate at the time query is run, not historic)</t>
  </si>
  <si>
    <t>Having a service point rate class of G2 (rate at the time query is run, not historic)</t>
  </si>
  <si>
    <t>Having a service point rate class of G3 or higher (rate at the time query is run, not historic)</t>
  </si>
  <si>
    <t>Large C&amp;I:</t>
  </si>
  <si>
    <t>Line 1</t>
  </si>
  <si>
    <t>MONTH</t>
  </si>
  <si>
    <t>CSS DATA DATE</t>
  </si>
  <si>
    <t>CRIS DATA DATE</t>
  </si>
  <si>
    <t>TRIM_CAT</t>
  </si>
  <si>
    <t>TRIM_LINE</t>
  </si>
  <si>
    <t>WEEK</t>
  </si>
  <si>
    <t>LINE 11</t>
  </si>
  <si>
    <t>LINE 12</t>
  </si>
  <si>
    <t>Line 2:</t>
  </si>
  <si>
    <t>Line 3:</t>
  </si>
  <si>
    <t>Line 4:</t>
  </si>
  <si>
    <t>TBD</t>
  </si>
  <si>
    <t>Account status:</t>
  </si>
  <si>
    <t>CSS: Active means [css].[CU02TB01_BILL_ACCT].[CD_BA_STAT] = '02'</t>
  </si>
  <si>
    <t>CRS: Active means [crs].[BILLING_ACCOUNT].[CDE_STAT_ACCT] = '00'</t>
  </si>
  <si>
    <t>Service Account:</t>
  </si>
  <si>
    <t>CSS: Active means [css].[CU02TB01_BILL_ACCT].[CD_ACCT_TYPE] = '33'</t>
  </si>
  <si>
    <t>Line 5:</t>
  </si>
  <si>
    <t>Line 6:</t>
  </si>
  <si>
    <t>Line 7:</t>
  </si>
  <si>
    <t>Line 8:</t>
  </si>
  <si>
    <t>Line 9:</t>
  </si>
  <si>
    <t>Line 10:</t>
  </si>
  <si>
    <t>Line 11:</t>
  </si>
  <si>
    <t>Line 12:</t>
  </si>
  <si>
    <t>Line 13:</t>
  </si>
  <si>
    <t>Line 14:</t>
  </si>
  <si>
    <t>Line 15:</t>
  </si>
  <si>
    <t>Line 16:</t>
  </si>
  <si>
    <t>Line 17:</t>
  </si>
  <si>
    <t>Line 18:</t>
  </si>
  <si>
    <t>Line 19:</t>
  </si>
  <si>
    <t>Arrears 90+:</t>
  </si>
  <si>
    <t>Arrears 60-89:</t>
  </si>
  <si>
    <t>Arrears 30-59:</t>
  </si>
  <si>
    <t>CSS: [ccae].[css].[ArrearsAgingSummary].AT_ARREARS_30]</t>
  </si>
  <si>
    <t>CRS: [ccae].[crs].[ArrearsAgingSummary].AMT_ARREARS_30]</t>
  </si>
  <si>
    <t>CSS: [ccae].[css].[ArrearsAgingSummary].AT_ARREARS_60]</t>
  </si>
  <si>
    <t>CRS: [ccae].[crs].[ArrearsAgingSummary].AMT_ARREARS_60]</t>
  </si>
  <si>
    <t>CSS: [ccae].[css].[ArrearsAgingSummary].[AT_ARREARS_90] + .[AT_ARREARS_120] + .[AT_ARREARS_150] + .[AT_ARREARS_180] + .[AT_ARREARS_360_PLUS]</t>
  </si>
  <si>
    <t>CRS: [ccae].[crs].[ArrearsAgingSummary].AMT_ARREARS_90] + [AMT_ARREARS_120] + [AMT_ARREARS_150] + [AMT_ARREARS_180] + [AMT_ARREARS_360]</t>
  </si>
  <si>
    <t>Usage:</t>
  </si>
  <si>
    <t>DATA SOURCES</t>
  </si>
  <si>
    <t>RATE CLASSIFICATIONS</t>
  </si>
  <si>
    <t>Company:</t>
  </si>
  <si>
    <t>Massachusetts Electric Company</t>
  </si>
  <si>
    <t>Nantucket Electric Company</t>
  </si>
  <si>
    <t>Boston Gas Company</t>
  </si>
  <si>
    <t>Colonial Gas Company</t>
  </si>
  <si>
    <t>$ Revenue (Payments) Received (2)</t>
  </si>
  <si>
    <t>(2) Dollars allocated to reinstate and pay bad debt have been excluded from these amounts.</t>
  </si>
  <si>
    <t>Supplier Receivables (NOT PURCHASED) (1)</t>
  </si>
  <si>
    <t>(1) Marketer receivables are reported for clarity and for reconciliation. Marketer receivables are reported in line 2 through 9 as active A/R.</t>
  </si>
  <si>
    <t>(2) Dollars allocated to reinstate and pay bad debt have *NOT* been excluded from these amounts, because bad debt reinstatement reports do not exist by rate class.</t>
  </si>
  <si>
    <t>The sum of customer charges billed excluding purchased supplier receivables (electric) and marketer receivables (gas).</t>
  </si>
  <si>
    <t>purchased supplier receivables (electric) and marketer receivables (gas).</t>
  </si>
  <si>
    <t>The sum of all customer payments received. For electric companies only, payment amounts applied to recovered bad debt have been excluded.</t>
  </si>
  <si>
    <t>The count of all customer payments received.</t>
  </si>
  <si>
    <t>The difference between total billed customer charges and payments received.</t>
  </si>
  <si>
    <t>Count of service accounts having a status of "active" as of the designated data date for the month and system.  *</t>
  </si>
  <si>
    <t>Count of service accounts having an unpaid debit aged 30 days or older.  *</t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</si>
  <si>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30-59 days.  *</t>
    </r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</si>
  <si>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60-89 days.  *</t>
    </r>
  </si>
  <si>
    <r>
      <t xml:space="preserve">Count of service accounts having an </t>
    </r>
    <r>
      <rPr>
        <i/>
        <u/>
        <sz val="11"/>
        <color theme="1"/>
        <rFont val="Calibri"/>
        <family val="2"/>
        <scheme val="minor"/>
      </rPr>
      <t>oldest</t>
    </r>
    <r>
      <rPr>
        <sz val="11"/>
        <color theme="1"/>
        <rFont val="Calibri"/>
        <family val="2"/>
        <scheme val="minor"/>
      </rPr>
      <t xml:space="preserve"> unpaid debit aged 90 days or older.  *</t>
    </r>
  </si>
  <si>
    <t>The sum of unpaid debits aged 30-59 days (regardless of the age of the account's oldest debit).  *</t>
  </si>
  <si>
    <t>The sum of unpaid debits aged 60-89 days (regardless of the age of the account's oldest debit).  *</t>
  </si>
  <si>
    <t>The sum of unpaid debits aged 90 days or older (regardless of the age of the account's oldest debit).  *</t>
  </si>
  <si>
    <t>The sum of unpaid debits aged 30 days or older (regardless of the age of the account's oldest debit) [=Line 6 + Line 7 + Line 8].  *</t>
  </si>
  <si>
    <t>The number of active customers enrolled in the AMP program.  *</t>
  </si>
  <si>
    <t>The number of active customers with an active or restored deferred payment agreement.  *</t>
  </si>
  <si>
    <t>The number of service terminations completed.</t>
  </si>
  <si>
    <t>The sum of all billed customer charges (line 11 + line 12).</t>
  </si>
  <si>
    <t>The sum of commodity metered and billed in KwH (electric) and therms (gas).</t>
  </si>
  <si>
    <t>LINE-BY-LINE DATA DEFINITIONS ( * = point-in-time metric)</t>
  </si>
  <si>
    <t>* End-of-month data dates for point-in-time monthly data</t>
  </si>
  <si>
    <t>(1) Summed on billing month rather than calendar month.</t>
  </si>
  <si>
    <t>CSS: Sum of KWH Quantity for all tariff types from Y:\Credit and Collections\Reporting\FY21\Revenue by Month All Co's\MECO-NANT Revenue Downloads</t>
  </si>
  <si>
    <t>ESCO (CSS):</t>
  </si>
  <si>
    <t>CSS: Sum of SUM_AT_SUPP_CHG Y:\Credit and Collections\Reporting\FY21\ESCO\ESCo Revenue Download FY21\CN799 (ESCo Revenue Download [month])</t>
  </si>
  <si>
    <t>\\NYHCBDRS03\Shared\Credit and Collections\Reporting\FY21\ESCO</t>
  </si>
  <si>
    <t>LINE 20</t>
  </si>
  <si>
    <t>$ Current</t>
  </si>
  <si>
    <t>Collection Effectiveness Index</t>
  </si>
  <si>
    <t>\\NYHCBDRS03\Shared\Credit and Collections\Reporting\FY21\Revenue by Month (All Co's)\MECO-NANT Revenue Downloads</t>
  </si>
  <si>
    <t>Year-Over-Year Variance</t>
  </si>
  <si>
    <t>Default Supply</t>
  </si>
  <si>
    <t>External Supply</t>
  </si>
  <si>
    <t>1-Resdiential-ESCO</t>
  </si>
  <si>
    <t>1-Resdiential-GRID</t>
  </si>
  <si>
    <t>2-Low Income Resdiential-ESCO</t>
  </si>
  <si>
    <t>2-Low Income Resdiential-GRID</t>
  </si>
  <si>
    <t>Low Income Resdiential-ESCO</t>
  </si>
  <si>
    <t>Resdiential-ESCO</t>
  </si>
  <si>
    <t>1-Residential-ESCO</t>
  </si>
  <si>
    <t>1-Residential-GRID</t>
  </si>
  <si>
    <t>2-Low Income Residential-ESCO</t>
  </si>
  <si>
    <t>2-Low Income Residential-GRID</t>
  </si>
  <si>
    <t>Low Income Residential-GRID</t>
  </si>
  <si>
    <t>Residential-GRID</t>
  </si>
  <si>
    <t>LINE 18</t>
  </si>
  <si>
    <t>Mar 19-20</t>
  </si>
  <si>
    <t>Apr 19-20</t>
  </si>
  <si>
    <t>May 19-20</t>
  </si>
  <si>
    <t>Jun 19-20</t>
  </si>
  <si>
    <t>Jul 19-20</t>
  </si>
  <si>
    <t>Aug 19-20</t>
  </si>
  <si>
    <t>Sep 19-20</t>
  </si>
  <si>
    <t>Oct 19-20</t>
  </si>
  <si>
    <t>Nov 19-20</t>
  </si>
  <si>
    <t>Dec 19-20</t>
  </si>
  <si>
    <t>Jan 20-21</t>
  </si>
  <si>
    <t>Feb 20-21</t>
  </si>
  <si>
    <t>Mar 20-21</t>
  </si>
  <si>
    <t>Apr 20-21</t>
  </si>
  <si>
    <t>May 20-21</t>
  </si>
  <si>
    <t>Jun 20-21</t>
  </si>
  <si>
    <t>Jul 20-21</t>
  </si>
  <si>
    <t>Aug 20-21</t>
  </si>
  <si>
    <t>MECO</t>
  </si>
  <si>
    <t>NANT</t>
  </si>
  <si>
    <t>18B</t>
  </si>
  <si>
    <t>Customers Restored after Non-Payment</t>
  </si>
  <si>
    <t xml:space="preserve">18B </t>
  </si>
  <si>
    <t>Sep 20-21</t>
  </si>
  <si>
    <t>LINE 99</t>
  </si>
  <si>
    <t>Oct 20-21</t>
  </si>
  <si>
    <t>Nov 20-21</t>
  </si>
  <si>
    <t>Dec 20-21</t>
  </si>
  <si>
    <t>LINE</t>
  </si>
  <si>
    <t>Monthly filing for September 2021 with Supply data for NCLC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</si>
</sst>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mmm\.\ d\,\ yy"/>
    <numFmt numFmtId="165" formatCode="mmm\-yyyy"/>
    <numFmt numFmtId="166" formatCode="0.0%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4" fontId="3" fillId="0" borderId="3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left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21" xfId="0" applyFont="1" applyBorder="1" applyAlignment="1" applyProtection="1">
      <alignment horizontal="centerContinuous"/>
    </xf>
    <xf numFmtId="0" fontId="5" fillId="0" borderId="6" xfId="0" applyFont="1" applyBorder="1"/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0" fillId="2" borderId="2" xfId="0" applyFont="1" applyFill="1" applyBorder="1"/>
    <xf numFmtId="38" fontId="4" fillId="0" borderId="20" xfId="0" applyNumberFormat="1" applyFont="1" applyBorder="1"/>
    <xf numFmtId="6" fontId="4" fillId="0" borderId="20" xfId="0" applyNumberFormat="1" applyFont="1" applyBorder="1"/>
    <xf numFmtId="6" fontId="2" fillId="0" borderId="44" xfId="0" applyNumberFormat="1" applyFont="1" applyBorder="1"/>
    <xf numFmtId="6" fontId="2" fillId="0" borderId="39" xfId="0" applyNumberFormat="1" applyFont="1" applyBorder="1"/>
    <xf numFmtId="6" fontId="0" fillId="0" borderId="0" xfId="0" applyNumberFormat="1" applyFont="1"/>
    <xf numFmtId="6" fontId="4" fillId="0" borderId="39" xfId="0" applyNumberFormat="1" applyFont="1" applyBorder="1" applyAlignment="1">
      <alignment horizontal="left" indent="2"/>
    </xf>
    <xf numFmtId="6" fontId="4" fillId="0" borderId="18" xfId="0" applyNumberFormat="1" applyFont="1" applyBorder="1"/>
    <xf numFmtId="6" fontId="4" fillId="0" borderId="12" xfId="0" applyNumberFormat="1" applyFont="1" applyBorder="1"/>
    <xf numFmtId="6" fontId="4" fillId="0" borderId="19" xfId="0" applyNumberFormat="1" applyFont="1" applyBorder="1"/>
    <xf numFmtId="6" fontId="4" fillId="0" borderId="15" xfId="0" applyNumberFormat="1" applyFont="1" applyBorder="1"/>
    <xf numFmtId="6" fontId="4" fillId="0" borderId="12" xfId="0" applyNumberFormat="1" applyFont="1" applyBorder="1" applyAlignment="1">
      <alignment wrapText="1"/>
    </xf>
    <xf numFmtId="6" fontId="0" fillId="0" borderId="19" xfId="0" applyNumberFormat="1" applyFont="1" applyBorder="1"/>
    <xf numFmtId="6" fontId="2" fillId="0" borderId="15" xfId="0" applyNumberFormat="1" applyFont="1" applyBorder="1"/>
    <xf numFmtId="6" fontId="2" fillId="0" borderId="25" xfId="0" applyNumberFormat="1" applyFont="1" applyBorder="1"/>
    <xf numFmtId="6" fontId="4" fillId="3" borderId="18" xfId="0" applyNumberFormat="1" applyFont="1" applyFill="1" applyBorder="1"/>
    <xf numFmtId="6" fontId="4" fillId="3" borderId="12" xfId="0" applyNumberFormat="1" applyFont="1" applyFill="1" applyBorder="1"/>
    <xf numFmtId="6" fontId="4" fillId="3" borderId="19" xfId="0" applyNumberFormat="1" applyFont="1" applyFill="1" applyBorder="1"/>
    <xf numFmtId="6" fontId="4" fillId="3" borderId="15" xfId="0" applyNumberFormat="1" applyFont="1" applyFill="1" applyBorder="1"/>
    <xf numFmtId="6" fontId="4" fillId="3" borderId="12" xfId="0" applyNumberFormat="1" applyFont="1" applyFill="1" applyBorder="1" applyAlignment="1">
      <alignment wrapText="1"/>
    </xf>
    <xf numFmtId="6" fontId="0" fillId="3" borderId="19" xfId="0" applyNumberFormat="1" applyFont="1" applyFill="1" applyBorder="1"/>
    <xf numFmtId="6" fontId="4" fillId="0" borderId="41" xfId="0" applyNumberFormat="1" applyFont="1" applyBorder="1" applyAlignment="1">
      <alignment horizontal="left" indent="2"/>
    </xf>
    <xf numFmtId="38" fontId="2" fillId="0" borderId="23" xfId="0" applyNumberFormat="1" applyFont="1" applyBorder="1"/>
    <xf numFmtId="38" fontId="4" fillId="3" borderId="29" xfId="0" applyNumberFormat="1" applyFont="1" applyFill="1" applyBorder="1"/>
    <xf numFmtId="38" fontId="4" fillId="3" borderId="11" xfId="0" applyNumberFormat="1" applyFont="1" applyFill="1" applyBorder="1"/>
    <xf numFmtId="38" fontId="4" fillId="3" borderId="24" xfId="0" applyNumberFormat="1" applyFont="1" applyFill="1" applyBorder="1"/>
    <xf numFmtId="38" fontId="4" fillId="3" borderId="14" xfId="0" applyNumberFormat="1" applyFont="1" applyFill="1" applyBorder="1"/>
    <xf numFmtId="38" fontId="4" fillId="3" borderId="11" xfId="0" applyNumberFormat="1" applyFont="1" applyFill="1" applyBorder="1" applyAlignment="1">
      <alignment wrapText="1"/>
    </xf>
    <xf numFmtId="38" fontId="0" fillId="3" borderId="24" xfId="0" applyNumberFormat="1" applyFont="1" applyFill="1" applyBorder="1"/>
    <xf numFmtId="38" fontId="0" fillId="0" borderId="0" xfId="0" applyNumberFormat="1" applyFont="1"/>
    <xf numFmtId="38" fontId="4" fillId="0" borderId="39" xfId="0" applyNumberFormat="1" applyFont="1" applyBorder="1" applyAlignment="1">
      <alignment horizontal="left" indent="2"/>
    </xf>
    <xf numFmtId="38" fontId="4" fillId="0" borderId="34" xfId="0" applyNumberFormat="1" applyFont="1" applyBorder="1"/>
    <xf numFmtId="38" fontId="4" fillId="0" borderId="36" xfId="0" applyNumberFormat="1" applyFont="1" applyBorder="1"/>
    <xf numFmtId="38" fontId="4" fillId="0" borderId="40" xfId="0" applyNumberFormat="1" applyFont="1" applyBorder="1"/>
    <xf numFmtId="38" fontId="4" fillId="0" borderId="31" xfId="0" applyNumberFormat="1" applyFont="1" applyBorder="1"/>
    <xf numFmtId="38" fontId="4" fillId="0" borderId="36" xfId="0" applyNumberFormat="1" applyFont="1" applyBorder="1" applyAlignment="1">
      <alignment wrapText="1"/>
    </xf>
    <xf numFmtId="38" fontId="0" fillId="0" borderId="36" xfId="0" applyNumberFormat="1" applyFont="1" applyBorder="1"/>
    <xf numFmtId="38" fontId="0" fillId="0" borderId="40" xfId="0" applyNumberFormat="1" applyFont="1" applyBorder="1"/>
    <xf numFmtId="38" fontId="4" fillId="0" borderId="41" xfId="0" applyNumberFormat="1" applyFont="1" applyBorder="1" applyAlignment="1">
      <alignment horizontal="left" indent="2"/>
    </xf>
    <xf numFmtId="38" fontId="2" fillId="0" borderId="42" xfId="0" applyNumberFormat="1" applyFont="1" applyBorder="1"/>
    <xf numFmtId="38" fontId="2" fillId="0" borderId="43" xfId="0" applyNumberFormat="1" applyFont="1" applyBorder="1"/>
    <xf numFmtId="38" fontId="2" fillId="0" borderId="45" xfId="0" applyNumberFormat="1" applyFont="1" applyBorder="1"/>
    <xf numFmtId="38" fontId="2" fillId="0" borderId="44" xfId="0" applyNumberFormat="1" applyFont="1" applyBorder="1"/>
    <xf numFmtId="38" fontId="2" fillId="0" borderId="43" xfId="0" applyNumberFormat="1" applyFont="1" applyBorder="1" applyAlignment="1">
      <alignment wrapText="1"/>
    </xf>
    <xf numFmtId="38" fontId="1" fillId="0" borderId="45" xfId="0" applyNumberFormat="1" applyFont="1" applyBorder="1"/>
    <xf numFmtId="38" fontId="1" fillId="0" borderId="0" xfId="0" applyNumberFormat="1" applyFont="1"/>
    <xf numFmtId="38" fontId="2" fillId="0" borderId="39" xfId="0" applyNumberFormat="1" applyFont="1" applyBorder="1"/>
    <xf numFmtId="38" fontId="4" fillId="3" borderId="34" xfId="0" applyNumberFormat="1" applyFont="1" applyFill="1" applyBorder="1"/>
    <xf numFmtId="38" fontId="4" fillId="3" borderId="36" xfId="0" applyNumberFormat="1" applyFont="1" applyFill="1" applyBorder="1"/>
    <xf numFmtId="38" fontId="4" fillId="3" borderId="40" xfId="0" applyNumberFormat="1" applyFont="1" applyFill="1" applyBorder="1"/>
    <xf numFmtId="38" fontId="4" fillId="3" borderId="31" xfId="0" applyNumberFormat="1" applyFont="1" applyFill="1" applyBorder="1"/>
    <xf numFmtId="38" fontId="4" fillId="3" borderId="36" xfId="0" applyNumberFormat="1" applyFont="1" applyFill="1" applyBorder="1" applyAlignment="1">
      <alignment wrapText="1"/>
    </xf>
    <xf numFmtId="38" fontId="0" fillId="3" borderId="40" xfId="0" applyNumberFormat="1" applyFont="1" applyFill="1" applyBorder="1"/>
    <xf numFmtId="38" fontId="4" fillId="0" borderId="18" xfId="0" applyNumberFormat="1" applyFont="1" applyBorder="1"/>
    <xf numFmtId="38" fontId="4" fillId="0" borderId="12" xfId="0" applyNumberFormat="1" applyFont="1" applyBorder="1"/>
    <xf numFmtId="38" fontId="4" fillId="0" borderId="19" xfId="0" applyNumberFormat="1" applyFont="1" applyBorder="1"/>
    <xf numFmtId="38" fontId="4" fillId="0" borderId="15" xfId="0" applyNumberFormat="1" applyFont="1" applyBorder="1"/>
    <xf numFmtId="38" fontId="4" fillId="0" borderId="12" xfId="0" applyNumberFormat="1" applyFont="1" applyBorder="1" applyAlignment="1">
      <alignment wrapText="1"/>
    </xf>
    <xf numFmtId="38" fontId="0" fillId="0" borderId="19" xfId="0" applyNumberFormat="1" applyFont="1" applyBorder="1"/>
    <xf numFmtId="38" fontId="2" fillId="0" borderId="15" xfId="0" applyNumberFormat="1" applyFont="1" applyBorder="1"/>
    <xf numFmtId="38" fontId="2" fillId="0" borderId="25" xfId="0" applyNumberFormat="1" applyFont="1" applyBorder="1"/>
    <xf numFmtId="38" fontId="4" fillId="3" borderId="18" xfId="0" applyNumberFormat="1" applyFont="1" applyFill="1" applyBorder="1"/>
    <xf numFmtId="38" fontId="4" fillId="3" borderId="12" xfId="0" applyNumberFormat="1" applyFont="1" applyFill="1" applyBorder="1"/>
    <xf numFmtId="38" fontId="4" fillId="3" borderId="19" xfId="0" applyNumberFormat="1" applyFont="1" applyFill="1" applyBorder="1"/>
    <xf numFmtId="38" fontId="4" fillId="3" borderId="15" xfId="0" applyNumberFormat="1" applyFont="1" applyFill="1" applyBorder="1"/>
    <xf numFmtId="38" fontId="4" fillId="3" borderId="12" xfId="0" applyNumberFormat="1" applyFont="1" applyFill="1" applyBorder="1" applyAlignment="1">
      <alignment wrapText="1"/>
    </xf>
    <xf numFmtId="38" fontId="0" fillId="3" borderId="19" xfId="0" applyNumberFormat="1" applyFont="1" applyFill="1" applyBorder="1"/>
    <xf numFmtId="6" fontId="4" fillId="3" borderId="34" xfId="0" applyNumberFormat="1" applyFont="1" applyFill="1" applyBorder="1"/>
    <xf numFmtId="6" fontId="4" fillId="3" borderId="36" xfId="0" applyNumberFormat="1" applyFont="1" applyFill="1" applyBorder="1"/>
    <xf numFmtId="6" fontId="4" fillId="3" borderId="40" xfId="0" applyNumberFormat="1" applyFont="1" applyFill="1" applyBorder="1"/>
    <xf numFmtId="6" fontId="4" fillId="3" borderId="31" xfId="0" applyNumberFormat="1" applyFont="1" applyFill="1" applyBorder="1"/>
    <xf numFmtId="6" fontId="4" fillId="3" borderId="36" xfId="0" applyNumberFormat="1" applyFont="1" applyFill="1" applyBorder="1" applyAlignment="1">
      <alignment wrapText="1"/>
    </xf>
    <xf numFmtId="6" fontId="0" fillId="3" borderId="40" xfId="0" applyNumberFormat="1" applyFont="1" applyFill="1" applyBorder="1"/>
    <xf numFmtId="6" fontId="4" fillId="0" borderId="30" xfId="0" applyNumberFormat="1" applyFont="1" applyBorder="1"/>
    <xf numFmtId="6" fontId="4" fillId="0" borderId="17" xfId="0" applyNumberFormat="1" applyFont="1" applyBorder="1"/>
    <xf numFmtId="6" fontId="4" fillId="0" borderId="26" xfId="0" applyNumberFormat="1" applyFont="1" applyBorder="1"/>
    <xf numFmtId="6" fontId="4" fillId="0" borderId="17" xfId="0" applyNumberFormat="1" applyFont="1" applyBorder="1" applyAlignment="1">
      <alignment wrapText="1"/>
    </xf>
    <xf numFmtId="6" fontId="0" fillId="0" borderId="26" xfId="0" applyNumberFormat="1" applyFont="1" applyBorder="1"/>
    <xf numFmtId="6" fontId="2" fillId="0" borderId="33" xfId="0" applyNumberFormat="1" applyFont="1" applyBorder="1"/>
    <xf numFmtId="38" fontId="4" fillId="0" borderId="30" xfId="0" applyNumberFormat="1" applyFont="1" applyBorder="1"/>
    <xf numFmtId="38" fontId="4" fillId="0" borderId="17" xfId="0" applyNumberFormat="1" applyFont="1" applyBorder="1"/>
    <xf numFmtId="38" fontId="4" fillId="0" borderId="26" xfId="0" applyNumberFormat="1" applyFont="1" applyBorder="1"/>
    <xf numFmtId="38" fontId="4" fillId="0" borderId="17" xfId="0" applyNumberFormat="1" applyFont="1" applyBorder="1" applyAlignment="1">
      <alignment wrapText="1"/>
    </xf>
    <xf numFmtId="38" fontId="0" fillId="0" borderId="26" xfId="0" applyNumberFormat="1" applyFont="1" applyBorder="1"/>
    <xf numFmtId="38" fontId="2" fillId="0" borderId="33" xfId="0" applyNumberFormat="1" applyFont="1" applyBorder="1"/>
    <xf numFmtId="38" fontId="4" fillId="0" borderId="32" xfId="0" applyNumberFormat="1" applyFont="1" applyBorder="1"/>
    <xf numFmtId="38" fontId="4" fillId="0" borderId="31" xfId="0" applyNumberFormat="1" applyFont="1" applyBorder="1" applyAlignment="1">
      <alignment wrapText="1"/>
    </xf>
    <xf numFmtId="38" fontId="0" fillId="0" borderId="31" xfId="0" applyNumberFormat="1" applyFont="1" applyBorder="1"/>
    <xf numFmtId="38" fontId="0" fillId="0" borderId="32" xfId="0" applyNumberFormat="1" applyFont="1" applyBorder="1"/>
    <xf numFmtId="38" fontId="2" fillId="0" borderId="33" xfId="0" applyNumberFormat="1" applyFont="1" applyFill="1" applyBorder="1"/>
    <xf numFmtId="38" fontId="0" fillId="0" borderId="34" xfId="0" applyNumberFormat="1" applyFont="1" applyBorder="1"/>
    <xf numFmtId="38" fontId="4" fillId="0" borderId="27" xfId="0" applyNumberFormat="1" applyFont="1" applyBorder="1" applyAlignment="1">
      <alignment horizontal="left" indent="2"/>
    </xf>
    <xf numFmtId="38" fontId="1" fillId="0" borderId="35" xfId="0" applyNumberFormat="1" applyFont="1" applyBorder="1"/>
    <xf numFmtId="38" fontId="1" fillId="0" borderId="37" xfId="0" applyNumberFormat="1" applyFont="1" applyBorder="1"/>
    <xf numFmtId="38" fontId="1" fillId="0" borderId="38" xfId="0" applyNumberFormat="1" applyFont="1" applyBorder="1"/>
    <xf numFmtId="38" fontId="1" fillId="0" borderId="28" xfId="0" applyNumberFormat="1" applyFont="1" applyBorder="1"/>
    <xf numFmtId="38" fontId="1" fillId="0" borderId="34" xfId="0" applyNumberFormat="1" applyFont="1" applyBorder="1"/>
    <xf numFmtId="38" fontId="1" fillId="0" borderId="36" xfId="0" applyNumberFormat="1" applyFont="1" applyBorder="1"/>
    <xf numFmtId="38" fontId="1" fillId="0" borderId="31" xfId="0" applyNumberFormat="1" applyFont="1" applyBorder="1"/>
    <xf numFmtId="38" fontId="1" fillId="0" borderId="32" xfId="0" applyNumberFormat="1" applyFont="1" applyBorder="1"/>
    <xf numFmtId="38" fontId="2" fillId="0" borderId="34" xfId="0" applyNumberFormat="1" applyFont="1" applyBorder="1"/>
    <xf numFmtId="38" fontId="2" fillId="0" borderId="36" xfId="0" applyNumberFormat="1" applyFont="1" applyBorder="1"/>
    <xf numFmtId="38" fontId="2" fillId="0" borderId="31" xfId="0" applyNumberFormat="1" applyFont="1" applyBorder="1"/>
    <xf numFmtId="38" fontId="2" fillId="0" borderId="32" xfId="0" applyNumberFormat="1" applyFont="1" applyBorder="1"/>
    <xf numFmtId="38" fontId="2" fillId="0" borderId="31" xfId="0" applyNumberFormat="1" applyFont="1" applyBorder="1" applyAlignment="1">
      <alignment wrapText="1"/>
    </xf>
    <xf numFmtId="6" fontId="2" fillId="0" borderId="42" xfId="0" applyNumberFormat="1" applyFont="1" applyBorder="1"/>
    <xf numFmtId="6" fontId="2" fillId="0" borderId="43" xfId="0" applyNumberFormat="1" applyFont="1" applyBorder="1"/>
    <xf numFmtId="6" fontId="2" fillId="0" borderId="45" xfId="0" applyNumberFormat="1" applyFont="1" applyBorder="1"/>
    <xf numFmtId="6" fontId="2" fillId="0" borderId="43" xfId="0" applyNumberFormat="1" applyFont="1" applyBorder="1" applyAlignment="1">
      <alignment wrapText="1"/>
    </xf>
    <xf numFmtId="6" fontId="1" fillId="0" borderId="45" xfId="0" applyNumberFormat="1" applyFont="1" applyBorder="1"/>
    <xf numFmtId="6" fontId="1" fillId="0" borderId="0" xfId="0" applyNumberFormat="1" applyFont="1"/>
    <xf numFmtId="6" fontId="2" fillId="0" borderId="30" xfId="0" applyNumberFormat="1" applyFont="1" applyBorder="1"/>
    <xf numFmtId="6" fontId="2" fillId="0" borderId="17" xfId="0" applyNumberFormat="1" applyFont="1" applyBorder="1"/>
    <xf numFmtId="6" fontId="2" fillId="0" borderId="20" xfId="0" applyNumberFormat="1" applyFont="1" applyBorder="1"/>
    <xf numFmtId="6" fontId="2" fillId="0" borderId="26" xfId="0" applyNumberFormat="1" applyFont="1" applyBorder="1"/>
    <xf numFmtId="6" fontId="2" fillId="0" borderId="17" xfId="0" applyNumberFormat="1" applyFont="1" applyBorder="1" applyAlignment="1">
      <alignment wrapText="1"/>
    </xf>
    <xf numFmtId="6" fontId="1" fillId="0" borderId="26" xfId="0" applyNumberFormat="1" applyFont="1" applyBorder="1"/>
    <xf numFmtId="38" fontId="2" fillId="0" borderId="18" xfId="0" applyNumberFormat="1" applyFont="1" applyBorder="1"/>
    <xf numFmtId="38" fontId="2" fillId="0" borderId="12" xfId="0" applyNumberFormat="1" applyFont="1" applyBorder="1"/>
    <xf numFmtId="38" fontId="2" fillId="0" borderId="19" xfId="0" applyNumberFormat="1" applyFont="1" applyBorder="1"/>
    <xf numFmtId="38" fontId="2" fillId="0" borderId="12" xfId="0" applyNumberFormat="1" applyFont="1" applyBorder="1" applyAlignment="1">
      <alignment wrapText="1"/>
    </xf>
    <xf numFmtId="38" fontId="1" fillId="0" borderId="19" xfId="0" applyNumberFormat="1" applyFont="1" applyBorder="1"/>
    <xf numFmtId="6" fontId="2" fillId="0" borderId="18" xfId="0" applyNumberFormat="1" applyFont="1" applyBorder="1"/>
    <xf numFmtId="6" fontId="2" fillId="0" borderId="12" xfId="0" applyNumberFormat="1" applyFont="1" applyBorder="1"/>
    <xf numFmtId="6" fontId="2" fillId="0" borderId="19" xfId="0" applyNumberFormat="1" applyFont="1" applyBorder="1"/>
    <xf numFmtId="6" fontId="2" fillId="0" borderId="12" xfId="0" applyNumberFormat="1" applyFont="1" applyBorder="1" applyAlignment="1">
      <alignment wrapText="1"/>
    </xf>
    <xf numFmtId="6" fontId="1" fillId="0" borderId="19" xfId="0" applyNumberFormat="1" applyFont="1" applyBorder="1"/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6" fontId="4" fillId="0" borderId="20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6" fontId="4" fillId="0" borderId="17" xfId="0" applyNumberFormat="1" applyFont="1" applyBorder="1" applyAlignment="1">
      <alignment horizontal="center"/>
    </xf>
    <xf numFmtId="6" fontId="4" fillId="0" borderId="17" xfId="0" applyNumberFormat="1" applyFont="1" applyFill="1" applyBorder="1"/>
    <xf numFmtId="6" fontId="4" fillId="0" borderId="30" xfId="0" applyNumberFormat="1" applyFont="1" applyBorder="1" applyAlignment="1">
      <alignment horizontal="right"/>
    </xf>
    <xf numFmtId="6" fontId="4" fillId="0" borderId="17" xfId="0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/>
    </xf>
    <xf numFmtId="165" fontId="0" fillId="0" borderId="48" xfId="0" applyNumberFormat="1" applyBorder="1"/>
    <xf numFmtId="14" fontId="0" fillId="0" borderId="48" xfId="0" applyNumberFormat="1" applyBorder="1"/>
    <xf numFmtId="14" fontId="0" fillId="0" borderId="48" xfId="0" applyNumberFormat="1" applyBorder="1" applyAlignment="1">
      <alignment horizontal="right"/>
    </xf>
    <xf numFmtId="0" fontId="0" fillId="0" borderId="49" xfId="0" applyBorder="1"/>
    <xf numFmtId="165" fontId="0" fillId="0" borderId="0" xfId="0" applyNumberFormat="1" applyBorder="1"/>
    <xf numFmtId="14" fontId="0" fillId="0" borderId="0" xfId="0" applyNumberFormat="1" applyBorder="1" applyAlignment="1">
      <alignment horizontal="right"/>
    </xf>
    <xf numFmtId="14" fontId="0" fillId="0" borderId="0" xfId="0" applyNumberFormat="1" applyBorder="1"/>
    <xf numFmtId="14" fontId="7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1"/>
    <xf numFmtId="6" fontId="4" fillId="0" borderId="20" xfId="0" applyNumberFormat="1" applyFont="1" applyBorder="1" applyAlignment="1">
      <alignment horizontal="right"/>
    </xf>
    <xf numFmtId="6" fontId="2" fillId="0" borderId="17" xfId="0" applyNumberFormat="1" applyFont="1" applyBorder="1" applyAlignment="1">
      <alignment horizontal="right"/>
    </xf>
    <xf numFmtId="6" fontId="4" fillId="3" borderId="12" xfId="0" applyNumberFormat="1" applyFont="1" applyFill="1" applyBorder="1" applyAlignment="1">
      <alignment horizontal="right"/>
    </xf>
    <xf numFmtId="166" fontId="4" fillId="0" borderId="17" xfId="0" applyNumberFormat="1" applyFont="1" applyBorder="1"/>
    <xf numFmtId="166" fontId="0" fillId="0" borderId="36" xfId="0" applyNumberFormat="1" applyFont="1" applyBorder="1"/>
    <xf numFmtId="166" fontId="0" fillId="0" borderId="31" xfId="0" applyNumberFormat="1" applyFont="1" applyBorder="1"/>
    <xf numFmtId="166" fontId="0" fillId="0" borderId="32" xfId="0" applyNumberFormat="1" applyFont="1" applyBorder="1"/>
    <xf numFmtId="166" fontId="1" fillId="0" borderId="37" xfId="0" applyNumberFormat="1" applyFont="1" applyBorder="1"/>
    <xf numFmtId="166" fontId="1" fillId="0" borderId="38" xfId="0" applyNumberFormat="1" applyFont="1" applyBorder="1"/>
    <xf numFmtId="166" fontId="1" fillId="0" borderId="28" xfId="0" applyNumberFormat="1" applyFont="1" applyBorder="1"/>
    <xf numFmtId="38" fontId="4" fillId="0" borderId="12" xfId="0" applyNumberFormat="1" applyFont="1" applyBorder="1" applyAlignment="1">
      <alignment horizontal="right"/>
    </xf>
    <xf numFmtId="6" fontId="2" fillId="0" borderId="20" xfId="0" applyNumberFormat="1" applyFont="1" applyBorder="1" applyAlignment="1">
      <alignment horizontal="right"/>
    </xf>
    <xf numFmtId="6" fontId="4" fillId="3" borderId="12" xfId="0" applyNumberFormat="1" applyFont="1" applyFill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38" fontId="4" fillId="3" borderId="50" xfId="0" applyNumberFormat="1" applyFont="1" applyFill="1" applyBorder="1"/>
    <xf numFmtId="38" fontId="4" fillId="0" borderId="51" xfId="0" applyNumberFormat="1" applyFont="1" applyBorder="1"/>
    <xf numFmtId="38" fontId="2" fillId="0" borderId="52" xfId="0" applyNumberFormat="1" applyFont="1" applyBorder="1"/>
    <xf numFmtId="38" fontId="4" fillId="3" borderId="51" xfId="0" applyNumberFormat="1" applyFont="1" applyFill="1" applyBorder="1"/>
    <xf numFmtId="38" fontId="4" fillId="0" borderId="53" xfId="0" applyNumberFormat="1" applyFont="1" applyBorder="1"/>
    <xf numFmtId="38" fontId="2" fillId="0" borderId="53" xfId="0" applyNumberFormat="1" applyFont="1" applyBorder="1"/>
    <xf numFmtId="38" fontId="4" fillId="3" borderId="53" xfId="0" applyNumberFormat="1" applyFont="1" applyFill="1" applyBorder="1"/>
    <xf numFmtId="6" fontId="4" fillId="3" borderId="51" xfId="0" applyNumberFormat="1" applyFont="1" applyFill="1" applyBorder="1"/>
    <xf numFmtId="6" fontId="4" fillId="0" borderId="53" xfId="0" applyNumberFormat="1" applyFont="1" applyBorder="1"/>
    <xf numFmtId="6" fontId="2" fillId="0" borderId="53" xfId="0" applyNumberFormat="1" applyFont="1" applyBorder="1"/>
    <xf numFmtId="6" fontId="4" fillId="3" borderId="53" xfId="0" applyNumberFormat="1" applyFont="1" applyFill="1" applyBorder="1"/>
    <xf numFmtId="6" fontId="2" fillId="0" borderId="52" xfId="0" applyNumberFormat="1" applyFont="1" applyBorder="1"/>
    <xf numFmtId="6" fontId="4" fillId="0" borderId="54" xfId="0" applyNumberFormat="1" applyFont="1" applyBorder="1"/>
    <xf numFmtId="38" fontId="4" fillId="0" borderId="54" xfId="0" applyNumberFormat="1" applyFont="1" applyBorder="1"/>
    <xf numFmtId="38" fontId="4" fillId="0" borderId="55" xfId="0" applyNumberFormat="1" applyFont="1" applyBorder="1"/>
    <xf numFmtId="38" fontId="2" fillId="0" borderId="55" xfId="0" applyNumberFormat="1" applyFont="1" applyBorder="1"/>
    <xf numFmtId="38" fontId="0" fillId="0" borderId="55" xfId="0" applyNumberFormat="1" applyFont="1" applyBorder="1"/>
    <xf numFmtId="38" fontId="1" fillId="0" borderId="55" xfId="0" applyNumberFormat="1" applyFont="1" applyBorder="1"/>
    <xf numFmtId="38" fontId="1" fillId="0" borderId="56" xfId="0" applyNumberFormat="1" applyFont="1" applyBorder="1"/>
    <xf numFmtId="0" fontId="7" fillId="0" borderId="57" xfId="0" applyFont="1" applyBorder="1" applyAlignment="1" applyProtection="1">
      <alignment horizontal="center" vertical="center"/>
      <protection locked="0"/>
    </xf>
    <xf numFmtId="38" fontId="4" fillId="0" borderId="54" xfId="0" applyNumberFormat="1" applyFont="1" applyBorder="1" applyAlignment="1">
      <alignment horizontal="right"/>
    </xf>
    <xf numFmtId="38" fontId="4" fillId="0" borderId="54" xfId="0" applyNumberFormat="1" applyFont="1" applyBorder="1" applyAlignment="1"/>
    <xf numFmtId="38" fontId="4" fillId="3" borderId="50" xfId="0" applyNumberFormat="1" applyFont="1" applyFill="1" applyBorder="1" applyAlignment="1">
      <alignment wrapText="1"/>
    </xf>
    <xf numFmtId="38" fontId="4" fillId="0" borderId="53" xfId="0" applyNumberFormat="1" applyFont="1" applyBorder="1" applyAlignment="1">
      <alignment horizontal="right"/>
    </xf>
    <xf numFmtId="6" fontId="4" fillId="0" borderId="17" xfId="0" applyNumberFormat="1" applyFont="1" applyBorder="1" applyAlignment="1">
      <alignment horizontal="right" wrapText="1"/>
    </xf>
    <xf numFmtId="6" fontId="2" fillId="0" borderId="17" xfId="0" applyNumberFormat="1" applyFont="1" applyBorder="1" applyAlignment="1">
      <alignment horizontal="right" wrapText="1"/>
    </xf>
    <xf numFmtId="166" fontId="4" fillId="0" borderId="58" xfId="0" applyNumberFormat="1" applyFont="1" applyBorder="1"/>
    <xf numFmtId="38" fontId="3" fillId="0" borderId="39" xfId="0" applyNumberFormat="1" applyFont="1" applyBorder="1" applyAlignment="1">
      <alignment horizontal="left" indent="4"/>
    </xf>
    <xf numFmtId="38" fontId="10" fillId="0" borderId="51" xfId="0" applyNumberFormat="1" applyFont="1" applyBorder="1"/>
    <xf numFmtId="38" fontId="10" fillId="0" borderId="39" xfId="0" applyNumberFormat="1" applyFont="1" applyBorder="1" applyAlignment="1">
      <alignment horizontal="left" indent="4"/>
    </xf>
    <xf numFmtId="166" fontId="11" fillId="0" borderId="31" xfId="0" applyNumberFormat="1" applyFont="1" applyBorder="1"/>
    <xf numFmtId="6" fontId="10" fillId="0" borderId="51" xfId="0" applyNumberFormat="1" applyFont="1" applyBorder="1"/>
    <xf numFmtId="167" fontId="4" fillId="0" borderId="34" xfId="0" applyNumberFormat="1" applyFont="1" applyBorder="1"/>
    <xf numFmtId="167" fontId="4" fillId="0" borderId="36" xfId="0" applyNumberFormat="1" applyFont="1" applyBorder="1"/>
    <xf numFmtId="167" fontId="4" fillId="0" borderId="31" xfId="0" applyNumberFormat="1" applyFont="1" applyBorder="1"/>
    <xf numFmtId="167" fontId="4" fillId="0" borderId="32" xfId="0" applyNumberFormat="1" applyFont="1" applyBorder="1"/>
    <xf numFmtId="167" fontId="4" fillId="0" borderId="55" xfId="0" applyNumberFormat="1" applyFont="1" applyBorder="1"/>
    <xf numFmtId="167" fontId="10" fillId="0" borderId="51" xfId="0" applyNumberFormat="1" applyFont="1" applyBorder="1"/>
    <xf numFmtId="167" fontId="2" fillId="0" borderId="34" xfId="0" applyNumberFormat="1" applyFont="1" applyBorder="1"/>
    <xf numFmtId="167" fontId="2" fillId="0" borderId="36" xfId="0" applyNumberFormat="1" applyFont="1" applyBorder="1"/>
    <xf numFmtId="167" fontId="2" fillId="0" borderId="31" xfId="0" applyNumberFormat="1" applyFont="1" applyBorder="1"/>
    <xf numFmtId="167" fontId="2" fillId="0" borderId="32" xfId="0" applyNumberFormat="1" applyFont="1" applyBorder="1"/>
    <xf numFmtId="167" fontId="2" fillId="0" borderId="55" xfId="0" applyNumberFormat="1" applyFont="1" applyBorder="1"/>
    <xf numFmtId="6" fontId="4" fillId="0" borderId="31" xfId="0" applyNumberFormat="1" applyFont="1" applyBorder="1"/>
    <xf numFmtId="6" fontId="4" fillId="0" borderId="31" xfId="0" applyNumberFormat="1" applyFont="1" applyBorder="1" applyAlignment="1">
      <alignment wrapText="1"/>
    </xf>
    <xf numFmtId="6" fontId="2" fillId="0" borderId="31" xfId="0" applyNumberFormat="1" applyFont="1" applyBorder="1"/>
    <xf numFmtId="6" fontId="2" fillId="0" borderId="31" xfId="0" applyNumberFormat="1" applyFont="1" applyBorder="1" applyAlignment="1">
      <alignment wrapText="1"/>
    </xf>
    <xf numFmtId="1" fontId="11" fillId="0" borderId="0" xfId="0" applyNumberFormat="1" applyFont="1" applyAlignment="1">
      <alignment horizontal="center"/>
    </xf>
    <xf numFmtId="38" fontId="11" fillId="0" borderId="34" xfId="0" applyNumberFormat="1" applyFont="1" applyBorder="1"/>
    <xf numFmtId="166" fontId="10" fillId="0" borderId="58" xfId="0" applyNumberFormat="1" applyFont="1" applyBorder="1"/>
    <xf numFmtId="166" fontId="11" fillId="0" borderId="36" xfId="0" applyNumberFormat="1" applyFont="1" applyBorder="1"/>
    <xf numFmtId="166" fontId="11" fillId="0" borderId="32" xfId="0" applyNumberFormat="1" applyFont="1" applyBorder="1"/>
    <xf numFmtId="38" fontId="11" fillId="0" borderId="32" xfId="0" applyNumberFormat="1" applyFont="1" applyBorder="1"/>
    <xf numFmtId="38" fontId="10" fillId="0" borderId="31" xfId="0" applyNumberFormat="1" applyFont="1" applyBorder="1"/>
    <xf numFmtId="38" fontId="11" fillId="0" borderId="0" xfId="0" applyNumberFormat="1" applyFont="1"/>
    <xf numFmtId="6" fontId="2" fillId="0" borderId="54" xfId="0" applyNumberFormat="1" applyFont="1" applyBorder="1"/>
    <xf numFmtId="6" fontId="2" fillId="0" borderId="54" xfId="0" applyNumberFormat="1" applyFont="1" applyBorder="1" applyAlignment="1">
      <alignment horizontal="right"/>
    </xf>
    <xf numFmtId="38" fontId="10" fillId="0" borderId="55" xfId="0" applyNumberFormat="1" applyFont="1" applyBorder="1"/>
    <xf numFmtId="0" fontId="0" fillId="2" borderId="0" xfId="0" applyFill="1"/>
    <xf numFmtId="166" fontId="12" fillId="0" borderId="31" xfId="0" applyNumberFormat="1" applyFont="1" applyBorder="1"/>
    <xf numFmtId="6" fontId="10" fillId="0" borderId="59" xfId="0" applyNumberFormat="1" applyFont="1" applyBorder="1"/>
    <xf numFmtId="6" fontId="10" fillId="0" borderId="55" xfId="0" applyNumberFormat="1" applyFont="1" applyBorder="1"/>
    <xf numFmtId="6" fontId="4" fillId="0" borderId="54" xfId="0" applyNumberFormat="1" applyFont="1" applyBorder="1" applyAlignment="1">
      <alignment horizontal="right"/>
    </xf>
    <xf numFmtId="14" fontId="5" fillId="0" borderId="6" xfId="0" applyNumberFormat="1" applyFont="1" applyBorder="1"/>
    <xf numFmtId="38" fontId="2" fillId="0" borderId="54" xfId="0" applyNumberFormat="1" applyFont="1" applyBorder="1"/>
    <xf numFmtId="6" fontId="2" fillId="0" borderId="60" xfId="0" applyNumberFormat="1" applyFont="1" applyBorder="1"/>
    <xf numFmtId="0" fontId="0" fillId="0" borderId="0" xfId="0" applyFill="1"/>
    <xf numFmtId="38" fontId="2" fillId="0" borderId="15" xfId="0" applyNumberFormat="1" applyFont="1" applyBorder="1" applyAlignment="1">
      <alignment horizontal="right"/>
    </xf>
    <xf numFmtId="6" fontId="4" fillId="3" borderId="15" xfId="0" applyNumberFormat="1" applyFont="1" applyFill="1" applyBorder="1" applyAlignment="1">
      <alignment horizontal="right"/>
    </xf>
    <xf numFmtId="167" fontId="10" fillId="0" borderId="32" xfId="0" applyNumberFormat="1" applyFont="1" applyBorder="1"/>
    <xf numFmtId="0" fontId="0" fillId="4" borderId="0" xfId="0" applyFill="1"/>
    <xf numFmtId="8" fontId="4" fillId="0" borderId="0" xfId="0" applyNumberFormat="1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/>
    </xf>
    <xf numFmtId="0" fontId="5" fillId="0" borderId="46" xfId="0" applyFont="1" applyBorder="1" applyAlignment="1" applyProtection="1">
      <alignment horizontal="center"/>
    </xf>
    <xf numFmtId="0" fontId="5" fillId="0" borderId="47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0" fillId="2" borderId="0" xfId="0" applyFont="1" applyFill="1" applyBorder="1"/>
    <xf numFmtId="0" fontId="5" fillId="0" borderId="13" xfId="0" applyFont="1" applyBorder="1" applyAlignment="1" applyProtection="1">
      <alignment horizontal="centerContinuous"/>
    </xf>
    <xf numFmtId="14" fontId="7" fillId="0" borderId="61" xfId="0" applyNumberFormat="1" applyFont="1" applyBorder="1" applyAlignment="1" applyProtection="1">
      <alignment horizontal="center" vertical="center"/>
      <protection locked="0"/>
    </xf>
    <xf numFmtId="38" fontId="2" fillId="0" borderId="15" xfId="0" applyNumberFormat="1" applyFont="1" applyBorder="1" applyAlignment="1">
      <alignment wrapText="1"/>
    </xf>
    <xf numFmtId="38" fontId="2" fillId="0" borderId="44" xfId="0" applyNumberFormat="1" applyFont="1" applyBorder="1" applyAlignment="1">
      <alignment wrapText="1"/>
    </xf>
    <xf numFmtId="0" fontId="0" fillId="0" borderId="0" xfId="0" applyFont="1" applyBorder="1"/>
    <xf numFmtId="38" fontId="4" fillId="0" borderId="51" xfId="0" applyNumberFormat="1" applyFont="1" applyBorder="1" applyAlignment="1">
      <alignment wrapText="1"/>
    </xf>
    <xf numFmtId="38" fontId="2" fillId="0" borderId="52" xfId="0" applyNumberFormat="1" applyFont="1" applyBorder="1" applyAlignment="1">
      <alignment wrapText="1"/>
    </xf>
    <xf numFmtId="38" fontId="4" fillId="3" borderId="51" xfId="0" applyNumberFormat="1" applyFont="1" applyFill="1" applyBorder="1" applyAlignment="1">
      <alignment wrapText="1"/>
    </xf>
    <xf numFmtId="38" fontId="4" fillId="0" borderId="53" xfId="0" applyNumberFormat="1" applyFont="1" applyBorder="1" applyAlignment="1">
      <alignment wrapText="1"/>
    </xf>
    <xf numFmtId="38" fontId="2" fillId="0" borderId="53" xfId="0" applyNumberFormat="1" applyFont="1" applyBorder="1" applyAlignment="1">
      <alignment wrapText="1"/>
    </xf>
    <xf numFmtId="38" fontId="4" fillId="3" borderId="53" xfId="0" applyNumberFormat="1" applyFont="1" applyFill="1" applyBorder="1" applyAlignment="1">
      <alignment wrapText="1"/>
    </xf>
    <xf numFmtId="6" fontId="4" fillId="3" borderId="51" xfId="0" applyNumberFormat="1" applyFont="1" applyFill="1" applyBorder="1" applyAlignment="1">
      <alignment wrapText="1"/>
    </xf>
    <xf numFmtId="6" fontId="4" fillId="0" borderId="53" xfId="0" applyNumberFormat="1" applyFont="1" applyBorder="1" applyAlignment="1">
      <alignment wrapText="1"/>
    </xf>
    <xf numFmtId="6" fontId="2" fillId="0" borderId="53" xfId="0" applyNumberFormat="1" applyFont="1" applyBorder="1" applyAlignment="1">
      <alignment wrapText="1"/>
    </xf>
    <xf numFmtId="6" fontId="4" fillId="3" borderId="53" xfId="0" applyNumberFormat="1" applyFont="1" applyFill="1" applyBorder="1" applyAlignment="1">
      <alignment wrapText="1"/>
    </xf>
    <xf numFmtId="6" fontId="2" fillId="0" borderId="52" xfId="0" applyNumberFormat="1" applyFont="1" applyBorder="1" applyAlignment="1">
      <alignment wrapText="1"/>
    </xf>
    <xf numFmtId="6" fontId="4" fillId="0" borderId="54" xfId="0" applyNumberFormat="1" applyFont="1" applyBorder="1" applyAlignment="1">
      <alignment horizontal="right" wrapText="1"/>
    </xf>
    <xf numFmtId="6" fontId="2" fillId="0" borderId="54" xfId="0" applyNumberFormat="1" applyFont="1" applyBorder="1" applyAlignment="1">
      <alignment horizontal="right" wrapText="1"/>
    </xf>
    <xf numFmtId="6" fontId="4" fillId="0" borderId="54" xfId="0" applyNumberFormat="1" applyFont="1" applyBorder="1" applyAlignment="1">
      <alignment wrapText="1"/>
    </xf>
    <xf numFmtId="6" fontId="2" fillId="0" borderId="54" xfId="0" applyNumberFormat="1" applyFont="1" applyBorder="1" applyAlignment="1">
      <alignment wrapText="1"/>
    </xf>
    <xf numFmtId="38" fontId="4" fillId="0" borderId="54" xfId="0" applyNumberFormat="1" applyFont="1" applyBorder="1" applyAlignment="1">
      <alignment wrapText="1"/>
    </xf>
    <xf numFmtId="38" fontId="4" fillId="0" borderId="55" xfId="0" applyNumberFormat="1" applyFont="1" applyBorder="1" applyAlignment="1">
      <alignment wrapText="1"/>
    </xf>
    <xf numFmtId="38" fontId="2" fillId="0" borderId="55" xfId="0" applyNumberFormat="1" applyFont="1" applyBorder="1" applyAlignment="1">
      <alignment wrapText="1"/>
    </xf>
    <xf numFmtId="6" fontId="4" fillId="0" borderId="55" xfId="0" applyNumberFormat="1" applyFont="1" applyBorder="1" applyAlignment="1">
      <alignment wrapText="1"/>
    </xf>
    <xf numFmtId="6" fontId="2" fillId="0" borderId="55" xfId="0" applyNumberFormat="1" applyFont="1" applyBorder="1" applyAlignment="1">
      <alignment wrapText="1"/>
    </xf>
    <xf numFmtId="166" fontId="0" fillId="0" borderId="55" xfId="0" applyNumberFormat="1" applyFont="1" applyBorder="1"/>
    <xf numFmtId="166" fontId="1" fillId="0" borderId="56" xfId="0" applyNumberFormat="1" applyFont="1" applyBorder="1"/>
    <xf numFmtId="166" fontId="11" fillId="0" borderId="55" xfId="0" applyNumberFormat="1" applyFont="1" applyBorder="1"/>
    <xf numFmtId="0" fontId="5" fillId="0" borderId="62" xfId="0" applyFont="1" applyBorder="1" applyAlignment="1" applyProtection="1">
      <alignment horizontal="centerContinuous"/>
    </xf>
    <xf numFmtId="0" fontId="7" fillId="0" borderId="62" xfId="0" applyFont="1" applyBorder="1" applyAlignment="1" applyProtection="1">
      <alignment horizontal="center" vertical="center"/>
      <protection locked="0"/>
    </xf>
    <xf numFmtId="38" fontId="0" fillId="3" borderId="62" xfId="0" applyNumberFormat="1" applyFont="1" applyFill="1" applyBorder="1"/>
    <xf numFmtId="38" fontId="0" fillId="0" borderId="62" xfId="0" applyNumberFormat="1" applyFont="1" applyBorder="1"/>
    <xf numFmtId="38" fontId="1" fillId="0" borderId="62" xfId="0" applyNumberFormat="1" applyFont="1" applyBorder="1"/>
    <xf numFmtId="6" fontId="0" fillId="3" borderId="62" xfId="0" applyNumberFormat="1" applyFont="1" applyFill="1" applyBorder="1"/>
    <xf numFmtId="6" fontId="0" fillId="0" borderId="62" xfId="0" applyNumberFormat="1" applyFont="1" applyBorder="1"/>
    <xf numFmtId="6" fontId="1" fillId="0" borderId="62" xfId="0" applyNumberFormat="1" applyFont="1" applyBorder="1"/>
    <xf numFmtId="0" fontId="5" fillId="0" borderId="62" xfId="0" applyFont="1" applyBorder="1" applyAlignment="1" applyProtection="1">
      <alignment horizontal="center"/>
    </xf>
    <xf numFmtId="38" fontId="11" fillId="0" borderId="62" xfId="0" applyNumberFormat="1" applyFont="1" applyBorder="1"/>
    <xf numFmtId="0" fontId="5" fillId="0" borderId="22" xfId="0" applyFont="1" applyBorder="1" applyAlignment="1" applyProtection="1">
      <alignment horizontal="centerContinuous"/>
    </xf>
    <xf numFmtId="0" fontId="5" fillId="0" borderId="63" xfId="0" applyFont="1" applyBorder="1" applyAlignment="1" applyProtection="1">
      <alignment horizontal="center"/>
    </xf>
    <xf numFmtId="38" fontId="0" fillId="0" borderId="55" xfId="0" applyNumberFormat="1" applyBorder="1"/>
    <xf numFmtId="0" fontId="1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odelius, Kimberly A." refreshedDate="44477.362517476853" createdVersion="6" refreshedVersion="6" minRefreshableVersion="3" recordCount="123" xr:uid="{FEAA6618-35EA-4C81-8C8E-AE862C069184}">
  <cacheSource type="worksheet">
    <worksheetSource ref="A1:G1048576" sheet="CRS ESCO pvt"/>
  </cacheSource>
  <cacheFields count="7">
    <cacheField name="LINE" numFmtId="0">
      <sharedItems containsBlank="1"/>
    </cacheField>
    <cacheField name="DATE_FILE" numFmtId="0">
      <sharedItems containsNonDate="0" containsDate="1" containsString="0" containsBlank="1" minDate="2021-08-28T00:00:00" maxDate="2021-09-26T00:00:00" count="3">
        <d v="2021-09-25T00:00:00"/>
        <m/>
        <d v="2021-08-28T00:00:00" u="1"/>
      </sharedItems>
    </cacheField>
    <cacheField name="COMPANY" numFmtId="0">
      <sharedItems containsBlank="1" count="3">
        <s v="BOSTON"/>
        <s v="COLONIAL"/>
        <m/>
      </sharedItems>
    </cacheField>
    <cacheField name="CATEGORY" numFmtId="0">
      <sharedItems containsBlank="1"/>
    </cacheField>
    <cacheField name="VALUE" numFmtId="0">
      <sharedItems containsString="0" containsBlank="1" containsNumber="1" containsInteger="1" minValue="-98" maxValue="60021279"/>
    </cacheField>
    <cacheField name="TRIM_CAT" numFmtId="0">
      <sharedItems containsBlank="1" count="5">
        <s v="Resdiential-GRID"/>
        <s v="Low Income Resdiential-GRID"/>
        <s v="Low Income Resdiential-ESCO"/>
        <s v="Resdiential-ESCO"/>
        <m/>
      </sharedItems>
    </cacheField>
    <cacheField name="TRIM_LINE" numFmtId="0">
      <sharedItems containsString="0" containsBlank="1" containsNumber="1" containsInteger="1" minValue="1" maxValue="99" count="17">
        <n v="1"/>
        <n v="2"/>
        <n v="3"/>
        <n v="4"/>
        <n v="5"/>
        <n v="6"/>
        <n v="7"/>
        <n v="8"/>
        <n v="9"/>
        <n v="11"/>
        <n v="12"/>
        <n v="17"/>
        <n v="18"/>
        <n v="99"/>
        <n v="19"/>
        <n v="2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odelius, Kimberly A." refreshedDate="44477.363328819447" createdVersion="6" refreshedVersion="6" minRefreshableVersion="3" recordCount="302" xr:uid="{C87AD268-ABF1-4D88-80E8-AF88A48D84CB}">
  <cacheSource type="worksheet">
    <worksheetSource ref="A1:G1048576" sheet="CSS ESCO pvt"/>
  </cacheSource>
  <cacheFields count="7">
    <cacheField name="LINE" numFmtId="0">
      <sharedItems containsBlank="1"/>
    </cacheField>
    <cacheField name="DATE_FILE" numFmtId="0">
      <sharedItems containsNonDate="0" containsDate="1" containsString="0" containsBlank="1" minDate="2021-02-27T00:00:00" maxDate="2021-09-26T00:00:00" count="9">
        <d v="2021-09-25T00:00:00"/>
        <m/>
        <d v="2021-03-27T00:00:00" u="1"/>
        <d v="2021-05-29T00:00:00" u="1"/>
        <d v="2021-07-31T00:00:00" u="1"/>
        <d v="2021-06-26T00:00:00" u="1"/>
        <d v="2021-08-28T00:00:00" u="1"/>
        <d v="2021-02-27T00:00:00" u="1"/>
        <d v="2021-05-01T00:00:00" u="1"/>
      </sharedItems>
    </cacheField>
    <cacheField name="COMPANY" numFmtId="0">
      <sharedItems containsString="0" containsBlank="1" containsNumber="1" containsInteger="1" minValue="4" maxValue="5" count="3">
        <n v="4"/>
        <n v="5"/>
        <m/>
      </sharedItems>
    </cacheField>
    <cacheField name="CATEGORY" numFmtId="0">
      <sharedItems containsBlank="1"/>
    </cacheField>
    <cacheField name="VALUE" numFmtId="0">
      <sharedItems containsString="0" containsBlank="1" containsNumber="1" containsInteger="1" minValue="2" maxValue="119338919"/>
    </cacheField>
    <cacheField name="TRIM_CAT" numFmtId="0">
      <sharedItems containsBlank="1" count="6">
        <s v="Residential-ESCO"/>
        <s v="Residential-GRID"/>
        <s v="Low Income Residential-ESCO"/>
        <s v="Low Income Residential-GRID"/>
        <m/>
        <s v="" u="1"/>
      </sharedItems>
    </cacheField>
    <cacheField name="TRIM_LINE" numFmtId="0">
      <sharedItems containsString="0" containsBlank="1" containsNumber="1" containsInteger="1" minValue="1" maxValue="99" count="16">
        <n v="1"/>
        <n v="2"/>
        <n v="3"/>
        <n v="4"/>
        <n v="5"/>
        <n v="6"/>
        <n v="7"/>
        <n v="8"/>
        <n v="9"/>
        <n v="13"/>
        <n v="17"/>
        <n v="18"/>
        <n v="99"/>
        <n v="19"/>
        <n v="2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s v="LINE 1"/>
    <x v="0"/>
    <x v="0"/>
    <s v="1-Resdiential-GRID"/>
    <n v="592877"/>
    <x v="0"/>
    <x v="0"/>
  </r>
  <r>
    <s v="LINE 1"/>
    <x v="0"/>
    <x v="1"/>
    <s v="2-Low Income Resdiential-GRID"/>
    <n v="13345"/>
    <x v="1"/>
    <x v="0"/>
  </r>
  <r>
    <s v="LINE 1"/>
    <x v="0"/>
    <x v="0"/>
    <s v="2-Low Income Resdiential-GRID"/>
    <n v="58523"/>
    <x v="1"/>
    <x v="0"/>
  </r>
  <r>
    <s v="LINE 1"/>
    <x v="0"/>
    <x v="1"/>
    <s v="1-Resdiential-GRID"/>
    <n v="181336"/>
    <x v="0"/>
    <x v="0"/>
  </r>
  <r>
    <s v="LINE 1"/>
    <x v="0"/>
    <x v="0"/>
    <s v="2-Low Income Resdiential-ESCO"/>
    <n v="2294"/>
    <x v="2"/>
    <x v="0"/>
  </r>
  <r>
    <s v="LINE 1"/>
    <x v="0"/>
    <x v="1"/>
    <s v="2-Low Income Resdiential-ESCO"/>
    <n v="276"/>
    <x v="2"/>
    <x v="0"/>
  </r>
  <r>
    <s v="LINE 1"/>
    <x v="0"/>
    <x v="0"/>
    <s v="1-Resdiential-ESCO"/>
    <n v="13112"/>
    <x v="3"/>
    <x v="0"/>
  </r>
  <r>
    <s v="LINE 1"/>
    <x v="0"/>
    <x v="1"/>
    <s v="1-Resdiential-ESCO"/>
    <n v="2545"/>
    <x v="3"/>
    <x v="0"/>
  </r>
  <r>
    <s v="LINE 2"/>
    <x v="0"/>
    <x v="0"/>
    <s v="1-Resdiential-GRID"/>
    <n v="92031"/>
    <x v="0"/>
    <x v="1"/>
  </r>
  <r>
    <s v="LINE 2"/>
    <x v="0"/>
    <x v="1"/>
    <s v="2-Low Income Resdiential-GRID"/>
    <n v="5324"/>
    <x v="1"/>
    <x v="1"/>
  </r>
  <r>
    <s v="LINE 2"/>
    <x v="0"/>
    <x v="0"/>
    <s v="2-Low Income Resdiential-GRID"/>
    <n v="25124"/>
    <x v="1"/>
    <x v="1"/>
  </r>
  <r>
    <s v="LINE 2"/>
    <x v="0"/>
    <x v="1"/>
    <s v="1-Resdiential-GRID"/>
    <n v="22410"/>
    <x v="0"/>
    <x v="1"/>
  </r>
  <r>
    <s v="LINE 2"/>
    <x v="0"/>
    <x v="0"/>
    <s v="2-Low Income Resdiential-ESCO"/>
    <n v="907"/>
    <x v="2"/>
    <x v="1"/>
  </r>
  <r>
    <s v="LINE 2"/>
    <x v="0"/>
    <x v="1"/>
    <s v="2-Low Income Resdiential-ESCO"/>
    <n v="93"/>
    <x v="2"/>
    <x v="1"/>
  </r>
  <r>
    <s v="LINE 2"/>
    <x v="0"/>
    <x v="0"/>
    <s v="1-Resdiential-ESCO"/>
    <n v="2198"/>
    <x v="3"/>
    <x v="1"/>
  </r>
  <r>
    <s v="LINE 2"/>
    <x v="0"/>
    <x v="1"/>
    <s v="1-Resdiential-ESCO"/>
    <n v="299"/>
    <x v="3"/>
    <x v="1"/>
  </r>
  <r>
    <s v="LINE 3"/>
    <x v="0"/>
    <x v="0"/>
    <s v="1-Resdiential-GRID"/>
    <n v="33415"/>
    <x v="0"/>
    <x v="2"/>
  </r>
  <r>
    <s v="LINE 3"/>
    <x v="0"/>
    <x v="0"/>
    <s v="2-Low Income Resdiential-GRID"/>
    <n v="4044"/>
    <x v="1"/>
    <x v="2"/>
  </r>
  <r>
    <s v="LINE 3"/>
    <x v="0"/>
    <x v="0"/>
    <s v="2-Low Income Resdiential-ESCO"/>
    <n v="317"/>
    <x v="2"/>
    <x v="2"/>
  </r>
  <r>
    <s v="LINE 3"/>
    <x v="0"/>
    <x v="1"/>
    <s v="2-Low Income Resdiential-ESCO"/>
    <n v="44"/>
    <x v="2"/>
    <x v="2"/>
  </r>
  <r>
    <s v="LINE 3"/>
    <x v="0"/>
    <x v="1"/>
    <s v="2-Low Income Resdiential-GRID"/>
    <n v="856"/>
    <x v="1"/>
    <x v="2"/>
  </r>
  <r>
    <s v="LINE 3"/>
    <x v="0"/>
    <x v="1"/>
    <s v="1-Resdiential-GRID"/>
    <n v="8721"/>
    <x v="0"/>
    <x v="2"/>
  </r>
  <r>
    <s v="LINE 3"/>
    <x v="0"/>
    <x v="0"/>
    <s v="1-Resdiential-ESCO"/>
    <n v="896"/>
    <x v="3"/>
    <x v="2"/>
  </r>
  <r>
    <s v="LINE 3"/>
    <x v="0"/>
    <x v="1"/>
    <s v="1-Resdiential-ESCO"/>
    <n v="176"/>
    <x v="3"/>
    <x v="2"/>
  </r>
  <r>
    <s v="LINE 4"/>
    <x v="0"/>
    <x v="0"/>
    <s v="1-Resdiential-GRID"/>
    <n v="14061"/>
    <x v="0"/>
    <x v="3"/>
  </r>
  <r>
    <s v="LINE 4"/>
    <x v="0"/>
    <x v="1"/>
    <s v="2-Low Income Resdiential-GRID"/>
    <n v="509"/>
    <x v="1"/>
    <x v="3"/>
  </r>
  <r>
    <s v="LINE 4"/>
    <x v="0"/>
    <x v="0"/>
    <s v="2-Low Income Resdiential-ESCO"/>
    <n v="93"/>
    <x v="2"/>
    <x v="3"/>
  </r>
  <r>
    <s v="LINE 4"/>
    <x v="0"/>
    <x v="1"/>
    <s v="2-Low Income Resdiential-ESCO"/>
    <n v="23"/>
    <x v="2"/>
    <x v="3"/>
  </r>
  <r>
    <s v="LINE 4"/>
    <x v="0"/>
    <x v="0"/>
    <s v="1-Resdiential-ESCO"/>
    <n v="246"/>
    <x v="3"/>
    <x v="3"/>
  </r>
  <r>
    <s v="LINE 4"/>
    <x v="0"/>
    <x v="1"/>
    <s v="1-Resdiential-ESCO"/>
    <n v="42"/>
    <x v="3"/>
    <x v="3"/>
  </r>
  <r>
    <s v="LINE 4"/>
    <x v="0"/>
    <x v="1"/>
    <s v="1-Resdiential-GRID"/>
    <n v="3458"/>
    <x v="0"/>
    <x v="3"/>
  </r>
  <r>
    <s v="LINE 4"/>
    <x v="0"/>
    <x v="0"/>
    <s v="2-Low Income Resdiential-GRID"/>
    <n v="2373"/>
    <x v="1"/>
    <x v="3"/>
  </r>
  <r>
    <s v="LINE 5"/>
    <x v="0"/>
    <x v="0"/>
    <s v="1-Resdiential-GRID"/>
    <n v="44555"/>
    <x v="0"/>
    <x v="4"/>
  </r>
  <r>
    <s v="LINE 5"/>
    <x v="0"/>
    <x v="0"/>
    <s v="2-Low Income Resdiential-ESCO"/>
    <n v="497"/>
    <x v="2"/>
    <x v="4"/>
  </r>
  <r>
    <s v="LINE 5"/>
    <x v="0"/>
    <x v="1"/>
    <s v="2-Low Income Resdiential-ESCO"/>
    <n v="26"/>
    <x v="2"/>
    <x v="4"/>
  </r>
  <r>
    <s v="LINE 5"/>
    <x v="0"/>
    <x v="1"/>
    <s v="2-Low Income Resdiential-GRID"/>
    <n v="3959"/>
    <x v="1"/>
    <x v="4"/>
  </r>
  <r>
    <s v="LINE 5"/>
    <x v="0"/>
    <x v="0"/>
    <s v="2-Low Income Resdiential-GRID"/>
    <n v="18707"/>
    <x v="1"/>
    <x v="4"/>
  </r>
  <r>
    <s v="LINE 5"/>
    <x v="0"/>
    <x v="0"/>
    <s v="1-Resdiential-ESCO"/>
    <n v="1056"/>
    <x v="3"/>
    <x v="4"/>
  </r>
  <r>
    <s v="LINE 5"/>
    <x v="0"/>
    <x v="1"/>
    <s v="1-Resdiential-ESCO"/>
    <n v="81"/>
    <x v="3"/>
    <x v="4"/>
  </r>
  <r>
    <s v="LINE 5"/>
    <x v="0"/>
    <x v="1"/>
    <s v="1-Resdiential-GRID"/>
    <n v="10231"/>
    <x v="0"/>
    <x v="4"/>
  </r>
  <r>
    <s v="LINE 6"/>
    <x v="0"/>
    <x v="0"/>
    <s v="1-Resdiential-GRID"/>
    <n v="3136100"/>
    <x v="0"/>
    <x v="5"/>
  </r>
  <r>
    <s v="LINE 6"/>
    <x v="0"/>
    <x v="1"/>
    <s v="2-Low Income Resdiential-GRID"/>
    <n v="145732"/>
    <x v="1"/>
    <x v="5"/>
  </r>
  <r>
    <s v="LINE 6"/>
    <x v="0"/>
    <x v="0"/>
    <s v="2-Low Income Resdiential-GRID"/>
    <n v="920479"/>
    <x v="1"/>
    <x v="5"/>
  </r>
  <r>
    <s v="LINE 6"/>
    <x v="0"/>
    <x v="0"/>
    <s v="2-Low Income Resdiential-ESCO"/>
    <n v="21663"/>
    <x v="2"/>
    <x v="5"/>
  </r>
  <r>
    <s v="LINE 6"/>
    <x v="0"/>
    <x v="1"/>
    <s v="2-Low Income Resdiential-ESCO"/>
    <n v="1576"/>
    <x v="2"/>
    <x v="5"/>
  </r>
  <r>
    <s v="LINE 6"/>
    <x v="0"/>
    <x v="1"/>
    <s v="1-Resdiential-GRID"/>
    <n v="723908"/>
    <x v="0"/>
    <x v="5"/>
  </r>
  <r>
    <s v="LINE 6"/>
    <x v="0"/>
    <x v="0"/>
    <s v="1-Resdiential-ESCO"/>
    <n v="68101"/>
    <x v="3"/>
    <x v="5"/>
  </r>
  <r>
    <s v="LINE 6"/>
    <x v="0"/>
    <x v="1"/>
    <s v="1-Resdiential-ESCO"/>
    <n v="7426"/>
    <x v="3"/>
    <x v="5"/>
  </r>
  <r>
    <s v="LINE 7"/>
    <x v="0"/>
    <x v="0"/>
    <s v="1-Resdiential-GRID"/>
    <n v="1991108"/>
    <x v="0"/>
    <x v="6"/>
  </r>
  <r>
    <s v="LINE 7"/>
    <x v="0"/>
    <x v="1"/>
    <s v="2-Low Income Resdiential-GRID"/>
    <n v="146513"/>
    <x v="1"/>
    <x v="6"/>
  </r>
  <r>
    <s v="LINE 7"/>
    <x v="0"/>
    <x v="0"/>
    <s v="2-Low Income Resdiential-ESCO"/>
    <n v="24646"/>
    <x v="2"/>
    <x v="6"/>
  </r>
  <r>
    <s v="LINE 7"/>
    <x v="0"/>
    <x v="1"/>
    <s v="2-Low Income Resdiential-ESCO"/>
    <n v="859"/>
    <x v="2"/>
    <x v="6"/>
  </r>
  <r>
    <s v="LINE 7"/>
    <x v="0"/>
    <x v="0"/>
    <s v="2-Low Income Resdiential-GRID"/>
    <n v="972922"/>
    <x v="1"/>
    <x v="6"/>
  </r>
  <r>
    <s v="LINE 7"/>
    <x v="0"/>
    <x v="0"/>
    <s v="1-Resdiential-ESCO"/>
    <n v="42540"/>
    <x v="3"/>
    <x v="6"/>
  </r>
  <r>
    <s v="LINE 7"/>
    <x v="0"/>
    <x v="1"/>
    <s v="1-Resdiential-ESCO"/>
    <n v="2912"/>
    <x v="3"/>
    <x v="6"/>
  </r>
  <r>
    <s v="LINE 7"/>
    <x v="0"/>
    <x v="1"/>
    <s v="1-Resdiential-GRID"/>
    <n v="445161"/>
    <x v="0"/>
    <x v="6"/>
  </r>
  <r>
    <s v="LINE 8"/>
    <x v="0"/>
    <x v="0"/>
    <s v="1-Resdiential-GRID"/>
    <n v="54894070"/>
    <x v="0"/>
    <x v="7"/>
  </r>
  <r>
    <s v="LINE 8"/>
    <x v="0"/>
    <x v="1"/>
    <s v="2-Low Income Resdiential-GRID"/>
    <n v="5716162"/>
    <x v="1"/>
    <x v="7"/>
  </r>
  <r>
    <s v="LINE 8"/>
    <x v="0"/>
    <x v="0"/>
    <s v="2-Low Income Resdiential-GRID"/>
    <n v="34995972"/>
    <x v="1"/>
    <x v="7"/>
  </r>
  <r>
    <s v="LINE 8"/>
    <x v="0"/>
    <x v="1"/>
    <s v="1-Resdiential-GRID"/>
    <n v="11436366"/>
    <x v="0"/>
    <x v="7"/>
  </r>
  <r>
    <s v="LINE 8"/>
    <x v="0"/>
    <x v="0"/>
    <s v="2-Low Income Resdiential-ESCO"/>
    <n v="962408"/>
    <x v="2"/>
    <x v="7"/>
  </r>
  <r>
    <s v="LINE 8"/>
    <x v="0"/>
    <x v="1"/>
    <s v="2-Low Income Resdiential-ESCO"/>
    <n v="50767"/>
    <x v="2"/>
    <x v="7"/>
  </r>
  <r>
    <s v="LINE 8"/>
    <x v="0"/>
    <x v="0"/>
    <s v="1-Resdiential-ESCO"/>
    <n v="952645"/>
    <x v="3"/>
    <x v="7"/>
  </r>
  <r>
    <s v="LINE 8"/>
    <x v="0"/>
    <x v="1"/>
    <s v="1-Resdiential-ESCO"/>
    <n v="61155"/>
    <x v="3"/>
    <x v="7"/>
  </r>
  <r>
    <s v="LINE 9"/>
    <x v="0"/>
    <x v="1"/>
    <s v="2-Low Income Resdiential-GRID"/>
    <n v="6008408"/>
    <x v="1"/>
    <x v="8"/>
  </r>
  <r>
    <s v="LINE 9"/>
    <x v="0"/>
    <x v="0"/>
    <s v="1-Resdiential-GRID"/>
    <n v="60021279"/>
    <x v="0"/>
    <x v="8"/>
  </r>
  <r>
    <s v="LINE 9"/>
    <x v="0"/>
    <x v="0"/>
    <s v="2-Low Income Resdiential-GRID"/>
    <n v="36889373"/>
    <x v="1"/>
    <x v="8"/>
  </r>
  <r>
    <s v="LINE 9"/>
    <x v="0"/>
    <x v="1"/>
    <s v="1-Resdiential-GRID"/>
    <n v="12605436"/>
    <x v="0"/>
    <x v="8"/>
  </r>
  <r>
    <s v="LINE 9"/>
    <x v="0"/>
    <x v="0"/>
    <s v="1-Resdiential-ESCO"/>
    <n v="1063286"/>
    <x v="3"/>
    <x v="8"/>
  </r>
  <r>
    <s v="LINE 9"/>
    <x v="0"/>
    <x v="1"/>
    <s v="1-Resdiential-ESCO"/>
    <n v="71494"/>
    <x v="3"/>
    <x v="8"/>
  </r>
  <r>
    <s v="LINE 9"/>
    <x v="0"/>
    <x v="0"/>
    <s v="2-Low Income Resdiential-ESCO"/>
    <n v="1008718"/>
    <x v="2"/>
    <x v="8"/>
  </r>
  <r>
    <s v="LINE 9"/>
    <x v="0"/>
    <x v="1"/>
    <s v="2-Low Income Resdiential-ESCO"/>
    <n v="53202"/>
    <x v="2"/>
    <x v="8"/>
  </r>
  <r>
    <s v="LINE 11"/>
    <x v="0"/>
    <x v="0"/>
    <s v="1-Resdiential-ESCO"/>
    <n v="314514"/>
    <x v="3"/>
    <x v="9"/>
  </r>
  <r>
    <s v="LINE 11"/>
    <x v="0"/>
    <x v="1"/>
    <s v="1-Resdiential-ESCO"/>
    <n v="56917"/>
    <x v="3"/>
    <x v="9"/>
  </r>
  <r>
    <s v="LINE 11"/>
    <x v="0"/>
    <x v="0"/>
    <s v="1-Resdiential-GRID"/>
    <n v="17350586"/>
    <x v="0"/>
    <x v="9"/>
  </r>
  <r>
    <s v="LINE 11"/>
    <x v="0"/>
    <x v="1"/>
    <s v="1-Resdiential-GRID"/>
    <n v="5381113"/>
    <x v="0"/>
    <x v="9"/>
  </r>
  <r>
    <s v="LINE 11"/>
    <x v="0"/>
    <x v="0"/>
    <s v="2-Low Income Resdiential-ESCO"/>
    <n v="53259"/>
    <x v="2"/>
    <x v="9"/>
  </r>
  <r>
    <s v="LINE 11"/>
    <x v="0"/>
    <x v="1"/>
    <s v="2-Low Income Resdiential-ESCO"/>
    <n v="6186"/>
    <x v="2"/>
    <x v="9"/>
  </r>
  <r>
    <s v="LINE 11"/>
    <x v="0"/>
    <x v="0"/>
    <s v="2-Low Income Resdiential-GRID"/>
    <n v="1803520"/>
    <x v="1"/>
    <x v="9"/>
  </r>
  <r>
    <s v="LINE 11"/>
    <x v="0"/>
    <x v="1"/>
    <s v="2-Low Income Resdiential-GRID"/>
    <n v="387142"/>
    <x v="1"/>
    <x v="9"/>
  </r>
  <r>
    <s v="LINE 12"/>
    <x v="0"/>
    <x v="1"/>
    <s v="2-Low Income Resdiential-GRID"/>
    <n v="118"/>
    <x v="1"/>
    <x v="10"/>
  </r>
  <r>
    <s v="LINE 12"/>
    <x v="0"/>
    <x v="0"/>
    <s v="1-Resdiential-GRID"/>
    <n v="2450"/>
    <x v="0"/>
    <x v="10"/>
  </r>
  <r>
    <s v="LINE 12"/>
    <x v="0"/>
    <x v="1"/>
    <s v="1-Resdiential-GRID"/>
    <n v="-98"/>
    <x v="0"/>
    <x v="10"/>
  </r>
  <r>
    <s v="LINE 12"/>
    <x v="0"/>
    <x v="0"/>
    <s v="2-Low Income Resdiential-GRID"/>
    <n v="519"/>
    <x v="1"/>
    <x v="10"/>
  </r>
  <r>
    <s v="LINE 12"/>
    <x v="0"/>
    <x v="0"/>
    <s v="2-Low Income Resdiential-ESCO"/>
    <n v="35599"/>
    <x v="2"/>
    <x v="10"/>
  </r>
  <r>
    <s v="LINE 12"/>
    <x v="0"/>
    <x v="1"/>
    <s v="2-Low Income Resdiential-ESCO"/>
    <n v="4188"/>
    <x v="2"/>
    <x v="10"/>
  </r>
  <r>
    <s v="LINE 12"/>
    <x v="0"/>
    <x v="0"/>
    <s v="1-Resdiential-ESCO"/>
    <n v="169471"/>
    <x v="3"/>
    <x v="10"/>
  </r>
  <r>
    <s v="LINE 12"/>
    <x v="0"/>
    <x v="1"/>
    <s v="1-Resdiential-ESCO"/>
    <n v="33728"/>
    <x v="3"/>
    <x v="10"/>
  </r>
  <r>
    <s v="LINE 17"/>
    <x v="0"/>
    <x v="0"/>
    <s v="2-Low Income Resdiential-ESCO"/>
    <n v="14"/>
    <x v="2"/>
    <x v="11"/>
  </r>
  <r>
    <s v="LINE 17"/>
    <x v="0"/>
    <x v="1"/>
    <s v="2-Low Income Resdiential-ESCO"/>
    <n v="1"/>
    <x v="2"/>
    <x v="11"/>
  </r>
  <r>
    <s v="LINE 17"/>
    <x v="0"/>
    <x v="1"/>
    <s v="1-Resdiential-GRID"/>
    <n v="11"/>
    <x v="0"/>
    <x v="11"/>
  </r>
  <r>
    <s v="LINE 17"/>
    <x v="0"/>
    <x v="0"/>
    <s v="1-Resdiential-GRID"/>
    <n v="44"/>
    <x v="0"/>
    <x v="11"/>
  </r>
  <r>
    <s v="LINE 17"/>
    <x v="0"/>
    <x v="1"/>
    <s v="2-Low Income Resdiential-GRID"/>
    <n v="563"/>
    <x v="1"/>
    <x v="11"/>
  </r>
  <r>
    <s v="LINE 17"/>
    <x v="0"/>
    <x v="0"/>
    <s v="2-Low Income Resdiential-GRID"/>
    <n v="3155"/>
    <x v="1"/>
    <x v="11"/>
  </r>
  <r>
    <s v="LINE 18"/>
    <x v="0"/>
    <x v="0"/>
    <s v="1-Resdiential-GRID"/>
    <n v="649"/>
    <x v="0"/>
    <x v="12"/>
  </r>
  <r>
    <s v="LINE 18"/>
    <x v="0"/>
    <x v="1"/>
    <s v="1-Resdiential-GRID"/>
    <n v="186"/>
    <x v="0"/>
    <x v="12"/>
  </r>
  <r>
    <s v="LINE 18"/>
    <x v="0"/>
    <x v="0"/>
    <s v="2-Low Income Resdiential-ESCO"/>
    <n v="2"/>
    <x v="2"/>
    <x v="12"/>
  </r>
  <r>
    <s v="LINE 18"/>
    <x v="0"/>
    <x v="0"/>
    <s v="2-Low Income Resdiential-GRID"/>
    <n v="400"/>
    <x v="1"/>
    <x v="12"/>
  </r>
  <r>
    <s v="LINE 18"/>
    <x v="0"/>
    <x v="1"/>
    <s v="2-Low Income Resdiential-GRID"/>
    <n v="93"/>
    <x v="1"/>
    <x v="12"/>
  </r>
  <r>
    <s v="LINE 99"/>
    <x v="0"/>
    <x v="0"/>
    <s v="1-Resdiential-GRID"/>
    <n v="391"/>
    <x v="0"/>
    <x v="13"/>
  </r>
  <r>
    <s v="LINE 99"/>
    <x v="0"/>
    <x v="1"/>
    <s v="1-Resdiential-GRID"/>
    <n v="137"/>
    <x v="0"/>
    <x v="13"/>
  </r>
  <r>
    <s v="LINE 99"/>
    <x v="0"/>
    <x v="0"/>
    <s v="2-Low Income Resdiential-ESCO"/>
    <n v="1"/>
    <x v="2"/>
    <x v="13"/>
  </r>
  <r>
    <s v="LINE 99"/>
    <x v="0"/>
    <x v="0"/>
    <s v="2-Low Income Resdiential-GRID"/>
    <n v="318"/>
    <x v="1"/>
    <x v="13"/>
  </r>
  <r>
    <s v="LINE 99"/>
    <x v="0"/>
    <x v="1"/>
    <s v="2-Low Income Resdiential-GRID"/>
    <n v="69"/>
    <x v="1"/>
    <x v="13"/>
  </r>
  <r>
    <s v="LINE 19"/>
    <x v="0"/>
    <x v="0"/>
    <s v="1-Resdiential-GRID"/>
    <n v="12060"/>
    <x v="0"/>
    <x v="14"/>
  </r>
  <r>
    <s v="LINE 19"/>
    <x v="0"/>
    <x v="1"/>
    <s v="2-Low Income Resdiential-GRID"/>
    <n v="897"/>
    <x v="1"/>
    <x v="14"/>
  </r>
  <r>
    <s v="LINE 19"/>
    <x v="0"/>
    <x v="1"/>
    <s v="1-Resdiential-GRID"/>
    <n v="3215"/>
    <x v="0"/>
    <x v="14"/>
  </r>
  <r>
    <s v="LINE 19"/>
    <x v="0"/>
    <x v="0"/>
    <s v="2-Low Income Resdiential-ESCO"/>
    <n v="36"/>
    <x v="2"/>
    <x v="14"/>
  </r>
  <r>
    <s v="LINE 19"/>
    <x v="0"/>
    <x v="1"/>
    <s v="2-Low Income Resdiential-ESCO"/>
    <n v="6"/>
    <x v="2"/>
    <x v="14"/>
  </r>
  <r>
    <s v="LINE 19"/>
    <x v="0"/>
    <x v="0"/>
    <s v="2-Low Income Resdiential-GRID"/>
    <n v="4463"/>
    <x v="1"/>
    <x v="14"/>
  </r>
  <r>
    <s v="LINE 19"/>
    <x v="0"/>
    <x v="0"/>
    <s v="1-Resdiential-ESCO"/>
    <n v="56"/>
    <x v="3"/>
    <x v="14"/>
  </r>
  <r>
    <s v="LINE 19"/>
    <x v="0"/>
    <x v="1"/>
    <s v="1-Resdiential-ESCO"/>
    <n v="8"/>
    <x v="3"/>
    <x v="14"/>
  </r>
  <r>
    <s v="LINE 20"/>
    <x v="0"/>
    <x v="0"/>
    <s v="1-Resdiential-GRID"/>
    <n v="13010723"/>
    <x v="0"/>
    <x v="15"/>
  </r>
  <r>
    <s v="LINE 20"/>
    <x v="0"/>
    <x v="1"/>
    <s v="2-Low Income Resdiential-GRID"/>
    <n v="274456"/>
    <x v="1"/>
    <x v="15"/>
  </r>
  <r>
    <s v="LINE 20"/>
    <x v="0"/>
    <x v="0"/>
    <s v="2-Low Income Resdiential-GRID"/>
    <n v="1458278"/>
    <x v="1"/>
    <x v="15"/>
  </r>
  <r>
    <s v="LINE 20"/>
    <x v="0"/>
    <x v="1"/>
    <s v="1-Resdiential-GRID"/>
    <n v="3883943"/>
    <x v="0"/>
    <x v="15"/>
  </r>
  <r>
    <s v="LINE 20"/>
    <x v="0"/>
    <x v="0"/>
    <s v="2-Low Income Resdiential-ESCO"/>
    <n v="46066"/>
    <x v="2"/>
    <x v="15"/>
  </r>
  <r>
    <s v="LINE 20"/>
    <x v="0"/>
    <x v="1"/>
    <s v="2-Low Income Resdiential-ESCO"/>
    <n v="4383"/>
    <x v="2"/>
    <x v="15"/>
  </r>
  <r>
    <s v="LINE 20"/>
    <x v="0"/>
    <x v="0"/>
    <s v="1-Resdiential-ESCO"/>
    <n v="357644"/>
    <x v="3"/>
    <x v="15"/>
  </r>
  <r>
    <s v="LINE 20"/>
    <x v="0"/>
    <x v="1"/>
    <s v="1-Resdiential-ESCO"/>
    <n v="57966"/>
    <x v="3"/>
    <x v="15"/>
  </r>
  <r>
    <m/>
    <x v="1"/>
    <x v="2"/>
    <m/>
    <m/>
    <x v="4"/>
    <x v="16"/>
  </r>
  <r>
    <m/>
    <x v="1"/>
    <x v="2"/>
    <m/>
    <m/>
    <x v="4"/>
    <x v="16"/>
  </r>
  <r>
    <m/>
    <x v="1"/>
    <x v="2"/>
    <m/>
    <m/>
    <x v="4"/>
    <x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LINE 1"/>
    <x v="0"/>
    <x v="0"/>
    <s v="1-Residential-ESCO"/>
    <n v="10094"/>
    <x v="0"/>
    <x v="0"/>
  </r>
  <r>
    <s v="LINE 1"/>
    <x v="0"/>
    <x v="0"/>
    <s v="1-Residential-GRID"/>
    <n v="1857"/>
    <x v="1"/>
    <x v="0"/>
  </r>
  <r>
    <s v="LINE 1"/>
    <x v="0"/>
    <x v="0"/>
    <s v="2-Low Income Residential-ESCO"/>
    <n v="132"/>
    <x v="2"/>
    <x v="0"/>
  </r>
  <r>
    <s v="LINE 1"/>
    <x v="0"/>
    <x v="0"/>
    <s v="2-Low Income Residential-GRID"/>
    <n v="37"/>
    <x v="3"/>
    <x v="0"/>
  </r>
  <r>
    <s v="LINE 1"/>
    <x v="0"/>
    <x v="1"/>
    <s v="1-Residential-ESCO"/>
    <n v="495025"/>
    <x v="0"/>
    <x v="0"/>
  </r>
  <r>
    <s v="LINE 1"/>
    <x v="0"/>
    <x v="1"/>
    <s v="1-Residential-GRID"/>
    <n v="517920"/>
    <x v="1"/>
    <x v="0"/>
  </r>
  <r>
    <s v="LINE 1"/>
    <x v="0"/>
    <x v="1"/>
    <s v="2-Low Income Residential-ESCO"/>
    <n v="73082"/>
    <x v="2"/>
    <x v="0"/>
  </r>
  <r>
    <s v="LINE 1"/>
    <x v="0"/>
    <x v="1"/>
    <s v="2-Low Income Residential-GRID"/>
    <n v="64305"/>
    <x v="3"/>
    <x v="0"/>
  </r>
  <r>
    <s v="LINE 2"/>
    <x v="0"/>
    <x v="0"/>
    <s v="1-Residential-ESCO"/>
    <n v="862"/>
    <x v="0"/>
    <x v="1"/>
  </r>
  <r>
    <s v="LINE 2"/>
    <x v="0"/>
    <x v="0"/>
    <s v="1-Residential-GRID"/>
    <n v="234"/>
    <x v="1"/>
    <x v="1"/>
  </r>
  <r>
    <s v="LINE 2"/>
    <x v="0"/>
    <x v="0"/>
    <s v="2-Low Income Residential-ESCO"/>
    <n v="47"/>
    <x v="2"/>
    <x v="1"/>
  </r>
  <r>
    <s v="LINE 2"/>
    <x v="0"/>
    <x v="0"/>
    <s v="2-Low Income Residential-GRID"/>
    <n v="6"/>
    <x v="3"/>
    <x v="1"/>
  </r>
  <r>
    <s v="LINE 2"/>
    <x v="0"/>
    <x v="1"/>
    <s v="1-Residential-ESCO"/>
    <n v="86650"/>
    <x v="0"/>
    <x v="1"/>
  </r>
  <r>
    <s v="LINE 2"/>
    <x v="0"/>
    <x v="1"/>
    <s v="1-Residential-GRID"/>
    <n v="86359"/>
    <x v="1"/>
    <x v="1"/>
  </r>
  <r>
    <s v="LINE 2"/>
    <x v="0"/>
    <x v="1"/>
    <s v="2-Low Income Residential-ESCO"/>
    <n v="30847"/>
    <x v="2"/>
    <x v="1"/>
  </r>
  <r>
    <s v="LINE 2"/>
    <x v="0"/>
    <x v="1"/>
    <s v="2-Low Income Residential-GRID"/>
    <n v="24730"/>
    <x v="3"/>
    <x v="1"/>
  </r>
  <r>
    <s v="LINE 3"/>
    <x v="0"/>
    <x v="0"/>
    <s v="1-Residential-ESCO"/>
    <n v="493"/>
    <x v="0"/>
    <x v="2"/>
  </r>
  <r>
    <s v="LINE 3"/>
    <x v="0"/>
    <x v="0"/>
    <s v="1-Residential-GRID"/>
    <n v="120"/>
    <x v="1"/>
    <x v="2"/>
  </r>
  <r>
    <s v="LINE 3"/>
    <x v="0"/>
    <x v="0"/>
    <s v="2-Low Income Residential-ESCO"/>
    <n v="10"/>
    <x v="2"/>
    <x v="2"/>
  </r>
  <r>
    <s v="LINE 3"/>
    <x v="0"/>
    <x v="0"/>
    <s v="2-Low Income Residential-GRID"/>
    <n v="2"/>
    <x v="3"/>
    <x v="2"/>
  </r>
  <r>
    <s v="LINE 3"/>
    <x v="0"/>
    <x v="1"/>
    <s v="1-Residential-ESCO"/>
    <n v="34517"/>
    <x v="0"/>
    <x v="2"/>
  </r>
  <r>
    <s v="LINE 3"/>
    <x v="0"/>
    <x v="1"/>
    <s v="1-Residential-GRID"/>
    <n v="36410"/>
    <x v="1"/>
    <x v="2"/>
  </r>
  <r>
    <s v="LINE 3"/>
    <x v="0"/>
    <x v="1"/>
    <s v="2-Low Income Residential-ESCO"/>
    <n v="5443"/>
    <x v="2"/>
    <x v="2"/>
  </r>
  <r>
    <s v="LINE 3"/>
    <x v="0"/>
    <x v="1"/>
    <s v="2-Low Income Residential-GRID"/>
    <n v="4805"/>
    <x v="3"/>
    <x v="2"/>
  </r>
  <r>
    <s v="LINE 4"/>
    <x v="0"/>
    <x v="0"/>
    <s v="1-Residential-ESCO"/>
    <n v="125"/>
    <x v="0"/>
    <x v="3"/>
  </r>
  <r>
    <s v="LINE 4"/>
    <x v="0"/>
    <x v="0"/>
    <s v="1-Residential-GRID"/>
    <n v="44"/>
    <x v="1"/>
    <x v="3"/>
  </r>
  <r>
    <s v="LINE 4"/>
    <x v="0"/>
    <x v="0"/>
    <s v="2-Low Income Residential-ESCO"/>
    <n v="4"/>
    <x v="2"/>
    <x v="3"/>
  </r>
  <r>
    <s v="LINE 4"/>
    <x v="0"/>
    <x v="1"/>
    <s v="1-Residential-ESCO"/>
    <n v="12254"/>
    <x v="0"/>
    <x v="3"/>
  </r>
  <r>
    <s v="LINE 4"/>
    <x v="0"/>
    <x v="1"/>
    <s v="1-Residential-GRID"/>
    <n v="12372"/>
    <x v="1"/>
    <x v="3"/>
  </r>
  <r>
    <s v="LINE 4"/>
    <x v="0"/>
    <x v="1"/>
    <s v="2-Low Income Residential-ESCO"/>
    <n v="2901"/>
    <x v="2"/>
    <x v="3"/>
  </r>
  <r>
    <s v="LINE 4"/>
    <x v="0"/>
    <x v="1"/>
    <s v="2-Low Income Residential-GRID"/>
    <n v="2411"/>
    <x v="3"/>
    <x v="3"/>
  </r>
  <r>
    <s v="LINE 5"/>
    <x v="0"/>
    <x v="0"/>
    <s v="1-Residential-ESCO"/>
    <n v="244"/>
    <x v="0"/>
    <x v="4"/>
  </r>
  <r>
    <s v="LINE 5"/>
    <x v="0"/>
    <x v="0"/>
    <s v="1-Residential-GRID"/>
    <n v="70"/>
    <x v="1"/>
    <x v="4"/>
  </r>
  <r>
    <s v="LINE 5"/>
    <x v="0"/>
    <x v="0"/>
    <s v="2-Low Income Residential-ESCO"/>
    <n v="33"/>
    <x v="2"/>
    <x v="4"/>
  </r>
  <r>
    <s v="LINE 5"/>
    <x v="0"/>
    <x v="0"/>
    <s v="2-Low Income Residential-GRID"/>
    <n v="4"/>
    <x v="3"/>
    <x v="4"/>
  </r>
  <r>
    <s v="LINE 5"/>
    <x v="0"/>
    <x v="1"/>
    <s v="1-Residential-ESCO"/>
    <n v="39879"/>
    <x v="0"/>
    <x v="4"/>
  </r>
  <r>
    <s v="LINE 5"/>
    <x v="0"/>
    <x v="1"/>
    <s v="1-Residential-GRID"/>
    <n v="37577"/>
    <x v="1"/>
    <x v="4"/>
  </r>
  <r>
    <s v="LINE 5"/>
    <x v="0"/>
    <x v="1"/>
    <s v="2-Low Income Residential-ESCO"/>
    <n v="22503"/>
    <x v="2"/>
    <x v="4"/>
  </r>
  <r>
    <s v="LINE 5"/>
    <x v="0"/>
    <x v="1"/>
    <s v="2-Low Income Residential-GRID"/>
    <n v="17514"/>
    <x v="3"/>
    <x v="4"/>
  </r>
  <r>
    <s v="LINE 6"/>
    <x v="0"/>
    <x v="0"/>
    <s v="1-Residential-ESCO"/>
    <n v="221393"/>
    <x v="0"/>
    <x v="5"/>
  </r>
  <r>
    <s v="LINE 6"/>
    <x v="0"/>
    <x v="0"/>
    <s v="1-Residential-GRID"/>
    <n v="55687"/>
    <x v="1"/>
    <x v="5"/>
  </r>
  <r>
    <s v="LINE 6"/>
    <x v="0"/>
    <x v="0"/>
    <s v="2-Low Income Residential-ESCO"/>
    <n v="6887"/>
    <x v="2"/>
    <x v="5"/>
  </r>
  <r>
    <s v="LINE 6"/>
    <x v="0"/>
    <x v="0"/>
    <s v="2-Low Income Residential-GRID"/>
    <n v="866"/>
    <x v="3"/>
    <x v="5"/>
  </r>
  <r>
    <s v="LINE 6"/>
    <x v="0"/>
    <x v="1"/>
    <s v="1-Residential-ESCO"/>
    <n v="15503783"/>
    <x v="0"/>
    <x v="5"/>
  </r>
  <r>
    <s v="LINE 6"/>
    <x v="0"/>
    <x v="1"/>
    <s v="1-Residential-GRID"/>
    <n v="13762322"/>
    <x v="1"/>
    <x v="5"/>
  </r>
  <r>
    <s v="LINE 6"/>
    <x v="0"/>
    <x v="1"/>
    <s v="2-Low Income Residential-ESCO"/>
    <n v="3843077"/>
    <x v="2"/>
    <x v="5"/>
  </r>
  <r>
    <s v="LINE 6"/>
    <x v="0"/>
    <x v="1"/>
    <s v="2-Low Income Residential-GRID"/>
    <n v="2945060"/>
    <x v="3"/>
    <x v="5"/>
  </r>
  <r>
    <s v="LINE 7"/>
    <x v="0"/>
    <x v="0"/>
    <s v="1-Residential-ESCO"/>
    <n v="76127"/>
    <x v="0"/>
    <x v="6"/>
  </r>
  <r>
    <s v="LINE 7"/>
    <x v="0"/>
    <x v="0"/>
    <s v="1-Residential-GRID"/>
    <n v="20458"/>
    <x v="1"/>
    <x v="6"/>
  </r>
  <r>
    <s v="LINE 7"/>
    <x v="0"/>
    <x v="0"/>
    <s v="2-Low Income Residential-ESCO"/>
    <n v="5163"/>
    <x v="2"/>
    <x v="6"/>
  </r>
  <r>
    <s v="LINE 7"/>
    <x v="0"/>
    <x v="0"/>
    <s v="2-Low Income Residential-GRID"/>
    <n v="529"/>
    <x v="3"/>
    <x v="6"/>
  </r>
  <r>
    <s v="LINE 7"/>
    <x v="0"/>
    <x v="1"/>
    <s v="1-Residential-ESCO"/>
    <n v="8991651"/>
    <x v="0"/>
    <x v="6"/>
  </r>
  <r>
    <s v="LINE 7"/>
    <x v="0"/>
    <x v="1"/>
    <s v="1-Residential-GRID"/>
    <n v="7929342"/>
    <x v="1"/>
    <x v="6"/>
  </r>
  <r>
    <s v="LINE 7"/>
    <x v="0"/>
    <x v="1"/>
    <s v="2-Low Income Residential-ESCO"/>
    <n v="3377503"/>
    <x v="2"/>
    <x v="6"/>
  </r>
  <r>
    <s v="LINE 7"/>
    <x v="0"/>
    <x v="1"/>
    <s v="2-Low Income Residential-GRID"/>
    <n v="2522907"/>
    <x v="3"/>
    <x v="6"/>
  </r>
  <r>
    <s v="LINE 8"/>
    <x v="0"/>
    <x v="0"/>
    <s v="1-Residential-ESCO"/>
    <n v="526929"/>
    <x v="0"/>
    <x v="7"/>
  </r>
  <r>
    <s v="LINE 8"/>
    <x v="0"/>
    <x v="0"/>
    <s v="1-Residential-GRID"/>
    <n v="58427"/>
    <x v="1"/>
    <x v="7"/>
  </r>
  <r>
    <s v="LINE 8"/>
    <x v="0"/>
    <x v="0"/>
    <s v="2-Low Income Residential-ESCO"/>
    <n v="74863"/>
    <x v="2"/>
    <x v="7"/>
  </r>
  <r>
    <s v="LINE 8"/>
    <x v="0"/>
    <x v="0"/>
    <s v="2-Low Income Residential-GRID"/>
    <n v="23225"/>
    <x v="3"/>
    <x v="7"/>
  </r>
  <r>
    <s v="LINE 8"/>
    <x v="0"/>
    <x v="1"/>
    <s v="1-Residential-ESCO"/>
    <n v="94843485"/>
    <x v="0"/>
    <x v="7"/>
  </r>
  <r>
    <s v="LINE 8"/>
    <x v="0"/>
    <x v="1"/>
    <s v="1-Residential-GRID"/>
    <n v="74470746"/>
    <x v="1"/>
    <x v="7"/>
  </r>
  <r>
    <s v="LINE 8"/>
    <x v="0"/>
    <x v="1"/>
    <s v="2-Low Income Residential-ESCO"/>
    <n v="56236706"/>
    <x v="2"/>
    <x v="7"/>
  </r>
  <r>
    <s v="LINE 8"/>
    <x v="0"/>
    <x v="1"/>
    <s v="2-Low Income Residential-GRID"/>
    <n v="37302311"/>
    <x v="3"/>
    <x v="7"/>
  </r>
  <r>
    <s v="LINE 9"/>
    <x v="0"/>
    <x v="0"/>
    <s v="1-Residential-ESCO"/>
    <n v="824449"/>
    <x v="0"/>
    <x v="8"/>
  </r>
  <r>
    <s v="LINE 9"/>
    <x v="0"/>
    <x v="0"/>
    <s v="1-Residential-GRID"/>
    <n v="134572"/>
    <x v="1"/>
    <x v="8"/>
  </r>
  <r>
    <s v="LINE 9"/>
    <x v="0"/>
    <x v="0"/>
    <s v="2-Low Income Residential-ESCO"/>
    <n v="86914"/>
    <x v="2"/>
    <x v="8"/>
  </r>
  <r>
    <s v="LINE 9"/>
    <x v="0"/>
    <x v="0"/>
    <s v="2-Low Income Residential-GRID"/>
    <n v="24619"/>
    <x v="3"/>
    <x v="8"/>
  </r>
  <r>
    <s v="LINE 9"/>
    <x v="0"/>
    <x v="1"/>
    <s v="1-Residential-ESCO"/>
    <n v="119338919"/>
    <x v="0"/>
    <x v="8"/>
  </r>
  <r>
    <s v="LINE 9"/>
    <x v="0"/>
    <x v="1"/>
    <s v="1-Residential-GRID"/>
    <n v="96162409"/>
    <x v="1"/>
    <x v="8"/>
  </r>
  <r>
    <s v="LINE 9"/>
    <x v="0"/>
    <x v="1"/>
    <s v="2-Low Income Residential-ESCO"/>
    <n v="63457287"/>
    <x v="2"/>
    <x v="8"/>
  </r>
  <r>
    <s v="LINE 9"/>
    <x v="0"/>
    <x v="1"/>
    <s v="2-Low Income Residential-GRID"/>
    <n v="42770278"/>
    <x v="3"/>
    <x v="8"/>
  </r>
  <r>
    <s v="LINE 13"/>
    <x v="0"/>
    <x v="0"/>
    <s v="1-Residential-ESCO"/>
    <n v="3659017"/>
    <x v="0"/>
    <x v="9"/>
  </r>
  <r>
    <s v="LINE 13"/>
    <x v="0"/>
    <x v="0"/>
    <s v="1-Residential-GRID"/>
    <n v="561965"/>
    <x v="1"/>
    <x v="9"/>
  </r>
  <r>
    <s v="LINE 13"/>
    <x v="0"/>
    <x v="0"/>
    <s v="2-Low Income Residential-ESCO"/>
    <n v="16307"/>
    <x v="2"/>
    <x v="9"/>
  </r>
  <r>
    <s v="LINE 13"/>
    <x v="0"/>
    <x v="0"/>
    <s v="2-Low Income Residential-GRID"/>
    <n v="4046"/>
    <x v="3"/>
    <x v="9"/>
  </r>
  <r>
    <s v="LINE 13"/>
    <x v="0"/>
    <x v="1"/>
    <s v="1-Residential-ESCO"/>
    <n v="95904966"/>
    <x v="0"/>
    <x v="9"/>
  </r>
  <r>
    <s v="LINE 13"/>
    <x v="0"/>
    <x v="1"/>
    <s v="1-Residential-GRID"/>
    <n v="87443535"/>
    <x v="1"/>
    <x v="9"/>
  </r>
  <r>
    <s v="LINE 13"/>
    <x v="0"/>
    <x v="1"/>
    <s v="2-Low Income Residential-ESCO"/>
    <n v="8089752"/>
    <x v="2"/>
    <x v="9"/>
  </r>
  <r>
    <s v="LINE 13"/>
    <x v="0"/>
    <x v="1"/>
    <s v="2-Low Income Residential-GRID"/>
    <n v="6705913"/>
    <x v="3"/>
    <x v="9"/>
  </r>
  <r>
    <s v="LINE 17"/>
    <x v="0"/>
    <x v="0"/>
    <s v="1-Residential-ESCO"/>
    <n v="3"/>
    <x v="0"/>
    <x v="10"/>
  </r>
  <r>
    <s v="LINE 17"/>
    <x v="0"/>
    <x v="0"/>
    <s v="2-Low Income Residential-ESCO"/>
    <n v="22"/>
    <x v="2"/>
    <x v="10"/>
  </r>
  <r>
    <s v="LINE 17"/>
    <x v="0"/>
    <x v="0"/>
    <s v="2-Low Income Residential-GRID"/>
    <n v="4"/>
    <x v="3"/>
    <x v="10"/>
  </r>
  <r>
    <s v="LINE 17"/>
    <x v="0"/>
    <x v="1"/>
    <s v="1-Residential-ESCO"/>
    <n v="1325"/>
    <x v="0"/>
    <x v="10"/>
  </r>
  <r>
    <s v="LINE 17"/>
    <x v="0"/>
    <x v="1"/>
    <s v="1-Residential-GRID"/>
    <n v="1323"/>
    <x v="1"/>
    <x v="10"/>
  </r>
  <r>
    <s v="LINE 17"/>
    <x v="0"/>
    <x v="1"/>
    <s v="2-Low Income Residential-ESCO"/>
    <n v="13400"/>
    <x v="2"/>
    <x v="10"/>
  </r>
  <r>
    <s v="LINE 17"/>
    <x v="0"/>
    <x v="1"/>
    <s v="2-Low Income Residential-GRID"/>
    <n v="11179"/>
    <x v="3"/>
    <x v="10"/>
  </r>
  <r>
    <s v="LINE 18"/>
    <x v="0"/>
    <x v="0"/>
    <s v="1-Residential-ESCO"/>
    <n v="6"/>
    <x v="0"/>
    <x v="11"/>
  </r>
  <r>
    <s v="LINE 18"/>
    <x v="0"/>
    <x v="0"/>
    <s v="1-Residential-GRID"/>
    <n v="2"/>
    <x v="1"/>
    <x v="11"/>
  </r>
  <r>
    <s v="LINE 18"/>
    <x v="0"/>
    <x v="0"/>
    <s v="2-Low Income Residential-ESCO"/>
    <n v="2"/>
    <x v="2"/>
    <x v="11"/>
  </r>
  <r>
    <s v="LINE 18"/>
    <x v="0"/>
    <x v="1"/>
    <s v="1-Residential-ESCO"/>
    <n v="904"/>
    <x v="0"/>
    <x v="11"/>
  </r>
  <r>
    <s v="LINE 18"/>
    <x v="0"/>
    <x v="1"/>
    <s v="1-Residential-GRID"/>
    <n v="668"/>
    <x v="1"/>
    <x v="11"/>
  </r>
  <r>
    <s v="LINE 18"/>
    <x v="0"/>
    <x v="1"/>
    <s v="2-Low Income Residential-ESCO"/>
    <n v="280"/>
    <x v="2"/>
    <x v="11"/>
  </r>
  <r>
    <s v="LINE 18"/>
    <x v="0"/>
    <x v="1"/>
    <s v="2-Low Income Residential-GRID"/>
    <n v="163"/>
    <x v="3"/>
    <x v="11"/>
  </r>
  <r>
    <s v="LINE 99"/>
    <x v="0"/>
    <x v="0"/>
    <s v="1-Residential-ESCO"/>
    <n v="5"/>
    <x v="0"/>
    <x v="12"/>
  </r>
  <r>
    <s v="LINE 99"/>
    <x v="0"/>
    <x v="0"/>
    <s v="1-Residential-GRID"/>
    <n v="3"/>
    <x v="1"/>
    <x v="12"/>
  </r>
  <r>
    <s v="LINE 99"/>
    <x v="0"/>
    <x v="0"/>
    <s v="2-Low Income Residential-ESCO"/>
    <n v="2"/>
    <x v="2"/>
    <x v="12"/>
  </r>
  <r>
    <s v="LINE 99"/>
    <x v="0"/>
    <x v="1"/>
    <s v="1-Residential-ESCO"/>
    <n v="865"/>
    <x v="0"/>
    <x v="12"/>
  </r>
  <r>
    <s v="LINE 99"/>
    <x v="0"/>
    <x v="1"/>
    <s v="1-Residential-GRID"/>
    <n v="636"/>
    <x v="1"/>
    <x v="12"/>
  </r>
  <r>
    <s v="LINE 99"/>
    <x v="0"/>
    <x v="1"/>
    <s v="2-Low Income Residential-ESCO"/>
    <n v="287"/>
    <x v="2"/>
    <x v="12"/>
  </r>
  <r>
    <s v="LINE 99"/>
    <x v="0"/>
    <x v="1"/>
    <s v="2-Low Income Residential-GRID"/>
    <n v="166"/>
    <x v="3"/>
    <x v="12"/>
  </r>
  <r>
    <s v="LINE 19"/>
    <x v="0"/>
    <x v="0"/>
    <s v="1-Residential-ESCO"/>
    <n v="79"/>
    <x v="0"/>
    <x v="13"/>
  </r>
  <r>
    <s v="LINE 19"/>
    <x v="0"/>
    <x v="0"/>
    <s v="1-Residential-GRID"/>
    <n v="14"/>
    <x v="1"/>
    <x v="13"/>
  </r>
  <r>
    <s v="LINE 19"/>
    <x v="0"/>
    <x v="0"/>
    <s v="2-Low Income Residential-ESCO"/>
    <n v="5"/>
    <x v="2"/>
    <x v="13"/>
  </r>
  <r>
    <s v="LINE 19"/>
    <x v="0"/>
    <x v="1"/>
    <s v="1-Residential-ESCO"/>
    <n v="17371"/>
    <x v="0"/>
    <x v="13"/>
  </r>
  <r>
    <s v="LINE 19"/>
    <x v="0"/>
    <x v="1"/>
    <s v="1-Residential-GRID"/>
    <n v="16388"/>
    <x v="1"/>
    <x v="13"/>
  </r>
  <r>
    <s v="LINE 19"/>
    <x v="0"/>
    <x v="1"/>
    <s v="2-Low Income Residential-ESCO"/>
    <n v="4102"/>
    <x v="2"/>
    <x v="13"/>
  </r>
  <r>
    <s v="LINE 19"/>
    <x v="0"/>
    <x v="1"/>
    <s v="2-Low Income Residential-GRID"/>
    <n v="3640"/>
    <x v="3"/>
    <x v="13"/>
  </r>
  <r>
    <s v="LINE 20"/>
    <x v="0"/>
    <x v="0"/>
    <s v="1-Residential-ESCO"/>
    <n v="1935090"/>
    <x v="0"/>
    <x v="14"/>
  </r>
  <r>
    <s v="LINE 20"/>
    <x v="0"/>
    <x v="0"/>
    <s v="1-Residential-GRID"/>
    <n v="340139"/>
    <x v="1"/>
    <x v="14"/>
  </r>
  <r>
    <s v="LINE 20"/>
    <x v="0"/>
    <x v="0"/>
    <s v="2-Low Income Residential-ESCO"/>
    <n v="13955"/>
    <x v="2"/>
    <x v="14"/>
  </r>
  <r>
    <s v="LINE 20"/>
    <x v="0"/>
    <x v="0"/>
    <s v="2-Low Income Residential-GRID"/>
    <n v="2940"/>
    <x v="3"/>
    <x v="14"/>
  </r>
  <r>
    <s v="LINE 20"/>
    <x v="0"/>
    <x v="1"/>
    <s v="1-Residential-ESCO"/>
    <n v="69520527"/>
    <x v="0"/>
    <x v="14"/>
  </r>
  <r>
    <s v="LINE 20"/>
    <x v="0"/>
    <x v="1"/>
    <s v="1-Residential-GRID"/>
    <n v="61340253"/>
    <x v="1"/>
    <x v="14"/>
  </r>
  <r>
    <s v="LINE 20"/>
    <x v="0"/>
    <x v="1"/>
    <s v="2-Low Income Residential-ESCO"/>
    <n v="6478449"/>
    <x v="2"/>
    <x v="14"/>
  </r>
  <r>
    <s v="LINE 20"/>
    <x v="0"/>
    <x v="1"/>
    <s v="2-Low Income Residential-GRID"/>
    <n v="5152913"/>
    <x v="3"/>
    <x v="14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  <r>
    <m/>
    <x v="1"/>
    <x v="2"/>
    <m/>
    <m/>
    <x v="4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139111-0FDD-4405-912B-A67FFAC0F586}" name="PivotTable1" cacheId="16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I2:K49" firstHeaderRow="1" firstDataRow="3" firstDataCol="1"/>
  <pivotFields count="7">
    <pivotField subtotalTop="0" showAll="0" defaultSubtotal="0"/>
    <pivotField axis="axisCol" showAll="0" defaultSubtotal="0">
      <items count="3">
        <item x="1"/>
        <item m="1" x="2"/>
        <item x="0"/>
      </items>
    </pivotField>
    <pivotField axis="axisCol" showAll="0" defaultSubtotal="0">
      <items count="3">
        <item x="0"/>
        <item x="1"/>
        <item x="2"/>
      </items>
    </pivotField>
    <pivotField showAll="0" defaultSubtotal="0"/>
    <pivotField dataField="1" subtotalTop="0" showAll="0" defaultSubtotal="0"/>
    <pivotField axis="axisRow" showAll="0" defaultSubtotal="0">
      <items count="5">
        <item x="2"/>
        <item h="1" x="1"/>
        <item x="3"/>
        <item h="1" x="0"/>
        <item h="1" x="4"/>
      </items>
    </pivotField>
    <pivotField axis="axisRow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4"/>
        <item x="15"/>
        <item x="16"/>
        <item x="12"/>
        <item x="13"/>
      </items>
    </pivotField>
  </pivotFields>
  <rowFields count="2">
    <field x="6"/>
    <field x="5"/>
  </rowFields>
  <rowItems count="45">
    <i>
      <x/>
    </i>
    <i r="1">
      <x/>
    </i>
    <i r="1">
      <x v="2"/>
    </i>
    <i>
      <x v="1"/>
    </i>
    <i r="1">
      <x/>
    </i>
    <i r="1">
      <x v="2"/>
    </i>
    <i>
      <x v="2"/>
    </i>
    <i r="1">
      <x/>
    </i>
    <i r="1">
      <x v="2"/>
    </i>
    <i>
      <x v="3"/>
    </i>
    <i r="1">
      <x/>
    </i>
    <i r="1">
      <x v="2"/>
    </i>
    <i>
      <x v="4"/>
    </i>
    <i r="1">
      <x/>
    </i>
    <i r="1">
      <x v="2"/>
    </i>
    <i>
      <x v="5"/>
    </i>
    <i r="1">
      <x/>
    </i>
    <i r="1">
      <x v="2"/>
    </i>
    <i>
      <x v="6"/>
    </i>
    <i r="1">
      <x/>
    </i>
    <i r="1">
      <x v="2"/>
    </i>
    <i>
      <x v="7"/>
    </i>
    <i r="1">
      <x/>
    </i>
    <i r="1">
      <x v="2"/>
    </i>
    <i>
      <x v="8"/>
    </i>
    <i r="1">
      <x/>
    </i>
    <i r="1">
      <x v="2"/>
    </i>
    <i>
      <x v="9"/>
    </i>
    <i r="1">
      <x/>
    </i>
    <i r="1">
      <x v="2"/>
    </i>
    <i>
      <x v="10"/>
    </i>
    <i r="1">
      <x/>
    </i>
    <i r="1">
      <x v="2"/>
    </i>
    <i>
      <x v="11"/>
    </i>
    <i r="1">
      <x/>
    </i>
    <i>
      <x v="12"/>
    </i>
    <i r="1">
      <x/>
    </i>
    <i r="1">
      <x v="2"/>
    </i>
    <i>
      <x v="13"/>
    </i>
    <i r="1">
      <x/>
    </i>
    <i r="1">
      <x v="2"/>
    </i>
    <i>
      <x v="15"/>
    </i>
    <i r="1">
      <x/>
    </i>
    <i>
      <x v="16"/>
    </i>
    <i r="1">
      <x/>
    </i>
  </rowItems>
  <colFields count="2">
    <field x="1"/>
    <field x="2"/>
  </colFields>
  <colItems count="2">
    <i>
      <x v="2"/>
      <x/>
    </i>
    <i r="1">
      <x v="1"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D60772-DF24-4062-A982-F728AC98B744}" name="PivotTable1" cacheId="16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I3:K50" firstHeaderRow="1" firstDataRow="3" firstDataCol="1"/>
  <pivotFields count="7">
    <pivotField subtotalTop="0" showAll="0" defaultSubtotal="0"/>
    <pivotField axis="axisCol" showAll="0" defaultSubtotal="0">
      <items count="9">
        <item m="1" x="7"/>
        <item x="1"/>
        <item m="1" x="2"/>
        <item m="1" x="8"/>
        <item m="1" x="3"/>
        <item m="1" x="5"/>
        <item m="1" x="4"/>
        <item m="1" x="6"/>
        <item x="0"/>
      </items>
    </pivotField>
    <pivotField axis="axisCol" showAll="0" defaultSubtotal="0">
      <items count="3">
        <item h="1" x="2"/>
        <item x="0"/>
        <item x="1"/>
      </items>
    </pivotField>
    <pivotField showAll="0" defaultSubtotal="0"/>
    <pivotField dataField="1" subtotalTop="0" showAll="0" defaultSubtotal="0"/>
    <pivotField axis="axisRow" showAll="0" defaultSubtotal="0">
      <items count="6">
        <item h="1" x="2"/>
        <item x="3"/>
        <item h="1" x="0"/>
        <item x="1"/>
        <item h="1" x="4"/>
        <item h="1" m="1" x="5"/>
      </items>
    </pivotField>
    <pivotField axis="axisRow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3"/>
        <item x="14"/>
        <item x="15"/>
        <item x="11"/>
        <item x="12"/>
      </items>
    </pivotField>
  </pivotFields>
  <rowFields count="2">
    <field x="6"/>
    <field x="5"/>
  </rowFields>
  <rowItems count="45">
    <i>
      <x/>
    </i>
    <i r="1">
      <x v="1"/>
    </i>
    <i r="1">
      <x v="3"/>
    </i>
    <i>
      <x v="1"/>
    </i>
    <i r="1">
      <x v="1"/>
    </i>
    <i r="1">
      <x v="3"/>
    </i>
    <i>
      <x v="2"/>
    </i>
    <i r="1">
      <x v="1"/>
    </i>
    <i r="1">
      <x v="3"/>
    </i>
    <i>
      <x v="3"/>
    </i>
    <i r="1">
      <x v="1"/>
    </i>
    <i r="1">
      <x v="3"/>
    </i>
    <i>
      <x v="4"/>
    </i>
    <i r="1">
      <x v="1"/>
    </i>
    <i r="1">
      <x v="3"/>
    </i>
    <i>
      <x v="5"/>
    </i>
    <i r="1">
      <x v="1"/>
    </i>
    <i r="1">
      <x v="3"/>
    </i>
    <i>
      <x v="6"/>
    </i>
    <i r="1">
      <x v="1"/>
    </i>
    <i r="1">
      <x v="3"/>
    </i>
    <i>
      <x v="7"/>
    </i>
    <i r="1">
      <x v="1"/>
    </i>
    <i r="1">
      <x v="3"/>
    </i>
    <i>
      <x v="8"/>
    </i>
    <i r="1">
      <x v="1"/>
    </i>
    <i r="1">
      <x v="3"/>
    </i>
    <i>
      <x v="9"/>
    </i>
    <i r="1">
      <x v="1"/>
    </i>
    <i r="1">
      <x v="3"/>
    </i>
    <i>
      <x v="10"/>
    </i>
    <i r="1">
      <x v="1"/>
    </i>
    <i r="1">
      <x v="3"/>
    </i>
    <i>
      <x v="11"/>
    </i>
    <i r="1">
      <x v="1"/>
    </i>
    <i r="1">
      <x v="3"/>
    </i>
    <i>
      <x v="12"/>
    </i>
    <i r="1">
      <x v="1"/>
    </i>
    <i r="1">
      <x v="3"/>
    </i>
    <i>
      <x v="14"/>
    </i>
    <i r="1">
      <x v="1"/>
    </i>
    <i r="1">
      <x v="3"/>
    </i>
    <i>
      <x v="15"/>
    </i>
    <i r="1">
      <x v="1"/>
    </i>
    <i r="1">
      <x v="3"/>
    </i>
  </rowItems>
  <colFields count="2">
    <field x="1"/>
    <field x="2"/>
  </colFields>
  <colItems count="2">
    <i>
      <x v="8"/>
      <x v="1"/>
    </i>
    <i r="1">
      <x v="2"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NYHCBDRS03\Shared\Credit%20and%20Collections\Reporting\FY21\ESCO" TargetMode="External"/><Relationship Id="rId1" Type="http://schemas.openxmlformats.org/officeDocument/2006/relationships/hyperlink" Target="file:///\\NYHCBDRS03\Shared\Credit%20and%20Collections\Reporting\FY21\Revenue%20by%20Month%20(All%20Co's)\MECO-NANT%20Revenue%20Downloa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ED62-9771-4746-916A-615CD882A6E1}">
  <dimension ref="A1:F49"/>
  <sheetViews>
    <sheetView topLeftCell="A37" workbookViewId="0">
      <selection activeCell="C48" sqref="C48"/>
    </sheetView>
  </sheetViews>
  <sheetFormatPr defaultRowHeight="14.5" x14ac:dyDescent="0.35"/>
  <cols>
    <col min="1" max="1" width="18.1796875" style="183" customWidth="1"/>
    <col min="2" max="2" width="94.81640625" style="175" customWidth="1"/>
    <col min="4" max="6" width="17.7265625" customWidth="1"/>
  </cols>
  <sheetData>
    <row r="1" spans="1:6" ht="15" thickBot="1" x14ac:dyDescent="0.4"/>
    <row r="2" spans="1:6" ht="15" thickBot="1" x14ac:dyDescent="0.4">
      <c r="A2" s="281" t="s">
        <v>122</v>
      </c>
      <c r="B2" s="282"/>
    </row>
    <row r="3" spans="1:6" ht="29" x14ac:dyDescent="0.35">
      <c r="A3" s="184" t="s">
        <v>68</v>
      </c>
      <c r="B3" s="181" t="s">
        <v>72</v>
      </c>
    </row>
    <row r="4" spans="1:6" ht="29" x14ac:dyDescent="0.35">
      <c r="A4" s="184" t="s">
        <v>69</v>
      </c>
      <c r="B4" s="181" t="s">
        <v>73</v>
      </c>
    </row>
    <row r="5" spans="1:6" x14ac:dyDescent="0.35">
      <c r="A5" s="184" t="s">
        <v>70</v>
      </c>
      <c r="B5" s="181" t="s">
        <v>74</v>
      </c>
    </row>
    <row r="6" spans="1:6" x14ac:dyDescent="0.35">
      <c r="A6" s="184" t="s">
        <v>71</v>
      </c>
      <c r="B6" s="181" t="s">
        <v>75</v>
      </c>
    </row>
    <row r="7" spans="1:6" x14ac:dyDescent="0.35">
      <c r="A7" s="184" t="s">
        <v>77</v>
      </c>
      <c r="B7" s="181" t="s">
        <v>76</v>
      </c>
    </row>
    <row r="8" spans="1:6" x14ac:dyDescent="0.35">
      <c r="A8" s="182"/>
    </row>
    <row r="9" spans="1:6" x14ac:dyDescent="0.35">
      <c r="A9" s="182"/>
    </row>
    <row r="10" spans="1:6" ht="15" thickBot="1" x14ac:dyDescent="0.4">
      <c r="A10" s="182"/>
    </row>
    <row r="11" spans="1:6" ht="15" thickBot="1" x14ac:dyDescent="0.4">
      <c r="A11" s="281" t="s">
        <v>152</v>
      </c>
      <c r="B11" s="282"/>
      <c r="D11" s="283" t="s">
        <v>153</v>
      </c>
      <c r="E11" s="284"/>
      <c r="F11" s="285"/>
    </row>
    <row r="12" spans="1:6" ht="29" x14ac:dyDescent="0.35">
      <c r="A12" s="182" t="s">
        <v>78</v>
      </c>
      <c r="B12" s="175" t="s">
        <v>138</v>
      </c>
      <c r="D12" s="188" t="s">
        <v>79</v>
      </c>
      <c r="E12" s="188" t="s">
        <v>80</v>
      </c>
      <c r="F12" s="188" t="s">
        <v>81</v>
      </c>
    </row>
    <row r="13" spans="1:6" x14ac:dyDescent="0.35">
      <c r="A13" s="182" t="s">
        <v>87</v>
      </c>
      <c r="B13" s="175" t="s">
        <v>139</v>
      </c>
      <c r="D13" s="185">
        <v>43525</v>
      </c>
      <c r="E13" s="186">
        <v>43554</v>
      </c>
      <c r="F13" s="186">
        <v>43554</v>
      </c>
    </row>
    <row r="14" spans="1:6" x14ac:dyDescent="0.35">
      <c r="A14" s="182" t="s">
        <v>88</v>
      </c>
      <c r="B14" s="175" t="s">
        <v>140</v>
      </c>
      <c r="D14" s="185">
        <v>43556</v>
      </c>
      <c r="E14" s="186">
        <v>43582</v>
      </c>
      <c r="F14" s="186">
        <v>43582</v>
      </c>
    </row>
    <row r="15" spans="1:6" x14ac:dyDescent="0.35">
      <c r="A15" s="182" t="s">
        <v>89</v>
      </c>
      <c r="B15" s="175" t="s">
        <v>141</v>
      </c>
      <c r="D15" s="185">
        <v>43586</v>
      </c>
      <c r="E15" s="186">
        <v>43610</v>
      </c>
      <c r="F15" s="186">
        <v>43617</v>
      </c>
    </row>
    <row r="16" spans="1:6" x14ac:dyDescent="0.35">
      <c r="A16" s="182" t="s">
        <v>96</v>
      </c>
      <c r="B16" s="175" t="s">
        <v>142</v>
      </c>
      <c r="D16" s="185">
        <v>43617</v>
      </c>
      <c r="E16" s="186">
        <v>43645</v>
      </c>
      <c r="F16" s="186">
        <v>43645</v>
      </c>
    </row>
    <row r="17" spans="1:6" x14ac:dyDescent="0.35">
      <c r="A17" s="182" t="s">
        <v>97</v>
      </c>
      <c r="B17" s="175" t="s">
        <v>143</v>
      </c>
      <c r="D17" s="185">
        <v>43647</v>
      </c>
      <c r="E17" s="186">
        <v>43673</v>
      </c>
      <c r="F17" s="186">
        <v>43673</v>
      </c>
    </row>
    <row r="18" spans="1:6" x14ac:dyDescent="0.35">
      <c r="A18" s="182" t="s">
        <v>98</v>
      </c>
      <c r="B18" s="175" t="s">
        <v>144</v>
      </c>
      <c r="D18" s="185">
        <v>43678</v>
      </c>
      <c r="E18" s="186">
        <v>43708</v>
      </c>
      <c r="F18" s="186">
        <v>43708</v>
      </c>
    </row>
    <row r="19" spans="1:6" x14ac:dyDescent="0.35">
      <c r="A19" s="182" t="s">
        <v>99</v>
      </c>
      <c r="B19" s="175" t="s">
        <v>145</v>
      </c>
      <c r="D19" s="185">
        <v>43709</v>
      </c>
      <c r="E19" s="186">
        <v>43736</v>
      </c>
      <c r="F19" s="186">
        <v>43736</v>
      </c>
    </row>
    <row r="20" spans="1:6" ht="29" x14ac:dyDescent="0.35">
      <c r="A20" s="182" t="s">
        <v>100</v>
      </c>
      <c r="B20" s="175" t="s">
        <v>146</v>
      </c>
      <c r="D20" s="185">
        <v>43739</v>
      </c>
      <c r="E20" s="186">
        <v>43764</v>
      </c>
      <c r="F20" s="186">
        <v>43764</v>
      </c>
    </row>
    <row r="21" spans="1:6" x14ac:dyDescent="0.35">
      <c r="A21" s="182" t="s">
        <v>101</v>
      </c>
      <c r="B21" s="175" t="s">
        <v>151</v>
      </c>
      <c r="D21" s="185">
        <v>43770</v>
      </c>
      <c r="E21" s="186">
        <v>43799</v>
      </c>
      <c r="F21" s="186">
        <v>43799</v>
      </c>
    </row>
    <row r="22" spans="1:6" ht="29" x14ac:dyDescent="0.35">
      <c r="A22" s="182" t="s">
        <v>102</v>
      </c>
      <c r="B22" s="175" t="s">
        <v>133</v>
      </c>
      <c r="D22" s="185">
        <v>43800</v>
      </c>
      <c r="E22" s="186">
        <v>43820</v>
      </c>
      <c r="F22" s="186">
        <v>43827</v>
      </c>
    </row>
    <row r="23" spans="1:6" x14ac:dyDescent="0.35">
      <c r="A23" s="182" t="s">
        <v>103</v>
      </c>
      <c r="B23" s="175" t="s">
        <v>134</v>
      </c>
      <c r="D23" s="185">
        <v>43831</v>
      </c>
      <c r="E23" s="186">
        <v>43855</v>
      </c>
      <c r="F23" s="186">
        <v>43862</v>
      </c>
    </row>
    <row r="24" spans="1:6" x14ac:dyDescent="0.35">
      <c r="A24" s="182" t="s">
        <v>104</v>
      </c>
      <c r="B24" s="175" t="s">
        <v>150</v>
      </c>
      <c r="D24" s="185">
        <v>43862</v>
      </c>
      <c r="E24" s="186">
        <v>43890</v>
      </c>
      <c r="F24" s="186">
        <v>43890</v>
      </c>
    </row>
    <row r="25" spans="1:6" ht="29" x14ac:dyDescent="0.35">
      <c r="A25" s="182" t="s">
        <v>105</v>
      </c>
      <c r="B25" s="175" t="s">
        <v>135</v>
      </c>
      <c r="D25" s="185">
        <v>43891</v>
      </c>
      <c r="E25" s="186">
        <v>43918</v>
      </c>
      <c r="F25" s="186">
        <v>43918</v>
      </c>
    </row>
    <row r="26" spans="1:6" x14ac:dyDescent="0.35">
      <c r="A26" s="182" t="s">
        <v>106</v>
      </c>
      <c r="B26" s="175" t="s">
        <v>136</v>
      </c>
      <c r="D26" s="185">
        <v>43922</v>
      </c>
      <c r="E26" s="187" t="s">
        <v>90</v>
      </c>
      <c r="F26" s="186">
        <v>43953</v>
      </c>
    </row>
    <row r="27" spans="1:6" x14ac:dyDescent="0.35">
      <c r="A27" s="182" t="s">
        <v>107</v>
      </c>
      <c r="B27" s="175" t="s">
        <v>137</v>
      </c>
      <c r="D27" s="185">
        <v>43952</v>
      </c>
      <c r="E27" s="187" t="s">
        <v>90</v>
      </c>
      <c r="F27" s="186">
        <v>43981</v>
      </c>
    </row>
    <row r="28" spans="1:6" x14ac:dyDescent="0.35">
      <c r="A28" s="182" t="s">
        <v>108</v>
      </c>
      <c r="B28" s="175" t="s">
        <v>147</v>
      </c>
      <c r="D28" s="185">
        <v>43983</v>
      </c>
      <c r="E28" s="187" t="s">
        <v>90</v>
      </c>
      <c r="F28" s="186">
        <v>44009</v>
      </c>
    </row>
    <row r="29" spans="1:6" x14ac:dyDescent="0.35">
      <c r="A29" s="182" t="s">
        <v>109</v>
      </c>
      <c r="B29" s="175" t="s">
        <v>149</v>
      </c>
      <c r="D29" s="185">
        <v>44013</v>
      </c>
      <c r="E29" s="187" t="s">
        <v>90</v>
      </c>
      <c r="F29" s="186">
        <v>44044</v>
      </c>
    </row>
    <row r="30" spans="1:6" x14ac:dyDescent="0.35">
      <c r="A30" s="182" t="s">
        <v>110</v>
      </c>
      <c r="B30" s="175" t="s">
        <v>148</v>
      </c>
      <c r="D30" s="185">
        <v>44044</v>
      </c>
      <c r="E30" s="187" t="s">
        <v>90</v>
      </c>
      <c r="F30" s="186">
        <v>44072</v>
      </c>
    </row>
    <row r="31" spans="1:6" x14ac:dyDescent="0.35">
      <c r="D31" s="185">
        <v>44075</v>
      </c>
      <c r="E31" s="187" t="s">
        <v>90</v>
      </c>
      <c r="F31" s="186">
        <v>44100</v>
      </c>
    </row>
    <row r="32" spans="1:6" x14ac:dyDescent="0.35">
      <c r="D32" s="189"/>
      <c r="E32" s="190"/>
      <c r="F32" s="191"/>
    </row>
    <row r="33" spans="1:6" x14ac:dyDescent="0.35">
      <c r="D33" s="189"/>
      <c r="E33" s="190"/>
      <c r="F33" s="191"/>
    </row>
    <row r="35" spans="1:6" ht="15" thickBot="1" x14ac:dyDescent="0.4">
      <c r="A35" s="281" t="s">
        <v>121</v>
      </c>
      <c r="B35" s="282"/>
    </row>
    <row r="36" spans="1:6" x14ac:dyDescent="0.35">
      <c r="A36" s="182" t="s">
        <v>94</v>
      </c>
      <c r="B36" s="175" t="s">
        <v>95</v>
      </c>
    </row>
    <row r="37" spans="1:6" x14ac:dyDescent="0.35">
      <c r="A37" s="182" t="s">
        <v>91</v>
      </c>
      <c r="B37" s="175" t="s">
        <v>92</v>
      </c>
    </row>
    <row r="38" spans="1:6" x14ac:dyDescent="0.35">
      <c r="A38" s="182"/>
      <c r="B38" s="175" t="s">
        <v>93</v>
      </c>
    </row>
    <row r="39" spans="1:6" x14ac:dyDescent="0.35">
      <c r="A39" s="182" t="s">
        <v>113</v>
      </c>
      <c r="B39" s="175" t="s">
        <v>114</v>
      </c>
    </row>
    <row r="40" spans="1:6" x14ac:dyDescent="0.35">
      <c r="A40" s="182"/>
      <c r="B40" s="175" t="s">
        <v>115</v>
      </c>
    </row>
    <row r="41" spans="1:6" x14ac:dyDescent="0.35">
      <c r="A41" s="182" t="s">
        <v>112</v>
      </c>
      <c r="B41" s="175" t="s">
        <v>116</v>
      </c>
    </row>
    <row r="42" spans="1:6" x14ac:dyDescent="0.35">
      <c r="A42" s="182"/>
      <c r="B42" s="175" t="s">
        <v>117</v>
      </c>
    </row>
    <row r="43" spans="1:6" ht="29" x14ac:dyDescent="0.35">
      <c r="A43" s="182" t="s">
        <v>111</v>
      </c>
      <c r="B43" s="175" t="s">
        <v>118</v>
      </c>
    </row>
    <row r="44" spans="1:6" ht="29" x14ac:dyDescent="0.35">
      <c r="A44" s="182"/>
      <c r="B44" s="175" t="s">
        <v>119</v>
      </c>
    </row>
    <row r="45" spans="1:6" x14ac:dyDescent="0.35">
      <c r="A45" s="182"/>
    </row>
    <row r="46" spans="1:6" x14ac:dyDescent="0.35">
      <c r="A46" s="182"/>
    </row>
    <row r="47" spans="1:6" x14ac:dyDescent="0.35">
      <c r="A47" s="182"/>
    </row>
    <row r="48" spans="1:6" ht="29" x14ac:dyDescent="0.35">
      <c r="A48" s="182" t="s">
        <v>120</v>
      </c>
      <c r="B48" s="175" t="s">
        <v>155</v>
      </c>
      <c r="C48" s="193" t="s">
        <v>162</v>
      </c>
    </row>
    <row r="49" spans="1:3" ht="29" x14ac:dyDescent="0.35">
      <c r="A49" s="182" t="s">
        <v>156</v>
      </c>
      <c r="B49" s="175" t="s">
        <v>157</v>
      </c>
      <c r="C49" s="193" t="s">
        <v>158</v>
      </c>
    </row>
  </sheetData>
  <mergeCells count="4">
    <mergeCell ref="A2:B2"/>
    <mergeCell ref="A35:B35"/>
    <mergeCell ref="A11:B11"/>
    <mergeCell ref="D11:F11"/>
  </mergeCells>
  <hyperlinks>
    <hyperlink ref="C48" r:id="rId1" xr:uid="{747C9DB6-AC29-4B22-BA8C-8A1841F4721F}"/>
    <hyperlink ref="C49" r:id="rId2" xr:uid="{ECACA39E-E767-4F05-863B-B3EAFAB8D7B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A3EA-8520-425A-9AF5-1D716EB4EB2B}">
  <sheetPr>
    <tabColor rgb="FF0070C0"/>
  </sheetPr>
  <dimension ref="A1:BI236"/>
  <sheetViews>
    <sheetView tabSelected="1" workbookViewId="0">
      <pane xSplit="2" ySplit="8" topLeftCell="C9" activePane="bottomRight" state="frozen"/>
      <selection activeCell="AW32" sqref="AW32"/>
      <selection pane="topRight" activeCell="AW32" sqref="AW32"/>
      <selection pane="bottomLeft" activeCell="AW32" sqref="AW32"/>
      <selection pane="bottomRight" activeCell="C5" sqref="C5"/>
    </sheetView>
  </sheetViews>
  <sheetFormatPr defaultColWidth="9.1796875" defaultRowHeight="14.5" x14ac:dyDescent="0.35"/>
  <cols>
    <col min="1" max="1" width="4.7265625" style="164" customWidth="1"/>
    <col min="2" max="2" width="40.7265625" style="2" customWidth="1"/>
    <col min="3" max="58" width="13.7265625" style="2" customWidth="1"/>
    <col min="59" max="59" width="6" style="298" customWidth="1"/>
    <col min="60" max="60" width="20.08984375" style="2" hidden="1" customWidth="1"/>
    <col min="61" max="61" width="14.26953125" style="2" customWidth="1"/>
    <col min="62" max="63" width="9.1796875" style="2" customWidth="1"/>
    <col min="64" max="16384" width="9.1796875" style="2"/>
  </cols>
  <sheetData>
    <row r="1" spans="1:60" ht="15.5" thickTop="1" thickBot="1" x14ac:dyDescent="0.4">
      <c r="B1" s="286" t="s">
        <v>17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293"/>
    </row>
    <row r="2" spans="1:60" ht="27.65" customHeight="1" thickTop="1" x14ac:dyDescent="0.35">
      <c r="B2" s="4" t="s">
        <v>123</v>
      </c>
      <c r="C2" s="5" t="s">
        <v>124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BH2" s="8"/>
    </row>
    <row r="3" spans="1:60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BH3" s="280"/>
    </row>
    <row r="4" spans="1:60" ht="27.65" customHeight="1" x14ac:dyDescent="0.35">
      <c r="B4" s="4" t="s">
        <v>1</v>
      </c>
      <c r="C4" s="13" t="s">
        <v>208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6"/>
      <c r="BH4" s="11"/>
    </row>
    <row r="5" spans="1:60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6"/>
      <c r="BH5" s="11"/>
    </row>
    <row r="6" spans="1:60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5"/>
      <c r="BH6" s="23">
        <v>5</v>
      </c>
    </row>
    <row r="7" spans="1:60" s="3" customFormat="1" ht="15" thickBot="1" x14ac:dyDescent="0.4">
      <c r="A7" s="165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88">
        <v>2020</v>
      </c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91"/>
      <c r="Y7" s="288">
        <v>2021</v>
      </c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90"/>
      <c r="AK7" s="27" t="s">
        <v>163</v>
      </c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332"/>
      <c r="BG7" s="322"/>
      <c r="BH7" s="294" t="s">
        <v>84</v>
      </c>
    </row>
    <row r="8" spans="1:60" ht="15" thickBot="1" x14ac:dyDescent="0.4">
      <c r="B8" s="272"/>
      <c r="C8" s="31" t="s">
        <v>8</v>
      </c>
      <c r="D8" s="32" t="s">
        <v>9</v>
      </c>
      <c r="E8" s="32" t="s">
        <v>14</v>
      </c>
      <c r="F8" s="32" t="s">
        <v>10</v>
      </c>
      <c r="G8" s="32" t="s">
        <v>15</v>
      </c>
      <c r="H8" s="32" t="s">
        <v>2</v>
      </c>
      <c r="I8" s="32" t="s">
        <v>12</v>
      </c>
      <c r="J8" s="32" t="s">
        <v>3</v>
      </c>
      <c r="K8" s="32" t="s">
        <v>4</v>
      </c>
      <c r="L8" s="33" t="s">
        <v>5</v>
      </c>
      <c r="M8" s="32" t="s">
        <v>6</v>
      </c>
      <c r="N8" s="32" t="s">
        <v>7</v>
      </c>
      <c r="O8" s="32" t="s">
        <v>8</v>
      </c>
      <c r="P8" s="32" t="s">
        <v>9</v>
      </c>
      <c r="Q8" s="192" t="s">
        <v>14</v>
      </c>
      <c r="R8" s="32" t="s">
        <v>10</v>
      </c>
      <c r="S8" s="32" t="s">
        <v>11</v>
      </c>
      <c r="T8" s="32" t="s">
        <v>2</v>
      </c>
      <c r="U8" s="32" t="s">
        <v>12</v>
      </c>
      <c r="V8" s="32" t="s">
        <v>3</v>
      </c>
      <c r="W8" s="32" t="s">
        <v>4</v>
      </c>
      <c r="X8" s="33" t="s">
        <v>5</v>
      </c>
      <c r="Y8" s="32" t="s">
        <v>6</v>
      </c>
      <c r="Z8" s="32" t="s">
        <v>7</v>
      </c>
      <c r="AA8" s="32" t="s">
        <v>8</v>
      </c>
      <c r="AB8" s="32" t="s">
        <v>9</v>
      </c>
      <c r="AC8" s="32" t="s">
        <v>14</v>
      </c>
      <c r="AD8" s="32" t="s">
        <v>10</v>
      </c>
      <c r="AE8" s="32" t="s">
        <v>11</v>
      </c>
      <c r="AF8" s="32" t="s">
        <v>2</v>
      </c>
      <c r="AG8" s="32" t="s">
        <v>12</v>
      </c>
      <c r="AH8" s="32" t="s">
        <v>3</v>
      </c>
      <c r="AI8" s="32" t="s">
        <v>4</v>
      </c>
      <c r="AJ8" s="192" t="s">
        <v>5</v>
      </c>
      <c r="AK8" s="31" t="s">
        <v>179</v>
      </c>
      <c r="AL8" s="32" t="s">
        <v>180</v>
      </c>
      <c r="AM8" s="32" t="s">
        <v>181</v>
      </c>
      <c r="AN8" s="32" t="s">
        <v>182</v>
      </c>
      <c r="AO8" s="32" t="s">
        <v>183</v>
      </c>
      <c r="AP8" s="32" t="s">
        <v>184</v>
      </c>
      <c r="AQ8" s="228" t="s">
        <v>185</v>
      </c>
      <c r="AR8" s="228" t="s">
        <v>186</v>
      </c>
      <c r="AS8" s="228" t="s">
        <v>187</v>
      </c>
      <c r="AT8" s="228" t="s">
        <v>188</v>
      </c>
      <c r="AU8" s="228" t="s">
        <v>189</v>
      </c>
      <c r="AV8" s="228" t="s">
        <v>190</v>
      </c>
      <c r="AW8" s="228" t="s">
        <v>191</v>
      </c>
      <c r="AX8" s="228" t="s">
        <v>192</v>
      </c>
      <c r="AY8" s="228" t="s">
        <v>193</v>
      </c>
      <c r="AZ8" s="228" t="s">
        <v>194</v>
      </c>
      <c r="BA8" s="228" t="s">
        <v>195</v>
      </c>
      <c r="BB8" s="228" t="s">
        <v>196</v>
      </c>
      <c r="BC8" s="228" t="s">
        <v>202</v>
      </c>
      <c r="BD8" s="228" t="s">
        <v>204</v>
      </c>
      <c r="BE8" s="228" t="s">
        <v>205</v>
      </c>
      <c r="BF8" s="34" t="s">
        <v>206</v>
      </c>
      <c r="BG8" s="323"/>
      <c r="BH8" s="295">
        <v>44464</v>
      </c>
    </row>
    <row r="9" spans="1:60" s="66" customFormat="1" x14ac:dyDescent="0.35">
      <c r="A9" s="166">
        <v>1</v>
      </c>
      <c r="B9" s="59" t="s">
        <v>13</v>
      </c>
      <c r="C9" s="60"/>
      <c r="D9" s="61"/>
      <c r="E9" s="61"/>
      <c r="F9" s="61"/>
      <c r="G9" s="61"/>
      <c r="H9" s="61"/>
      <c r="I9" s="61"/>
      <c r="J9" s="61"/>
      <c r="K9" s="61"/>
      <c r="L9" s="62"/>
      <c r="M9" s="61"/>
      <c r="N9" s="61"/>
      <c r="O9" s="61"/>
      <c r="P9" s="61"/>
      <c r="Q9" s="61"/>
      <c r="R9" s="61"/>
      <c r="S9" s="61"/>
      <c r="T9" s="61"/>
      <c r="U9" s="209"/>
      <c r="V9" s="209"/>
      <c r="W9" s="209"/>
      <c r="X9" s="62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62"/>
      <c r="AK9" s="63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231"/>
      <c r="BD9" s="231"/>
      <c r="BE9" s="231"/>
      <c r="BF9" s="65"/>
      <c r="BG9" s="324"/>
      <c r="BH9" s="63"/>
    </row>
    <row r="10" spans="1:60" s="66" customFormat="1" x14ac:dyDescent="0.35">
      <c r="A10" s="166"/>
      <c r="B10" s="67" t="s">
        <v>37</v>
      </c>
      <c r="C10" s="68">
        <v>1015578</v>
      </c>
      <c r="D10" s="69">
        <v>1016330</v>
      </c>
      <c r="E10" s="69">
        <v>1016566</v>
      </c>
      <c r="F10" s="69">
        <v>1016626</v>
      </c>
      <c r="G10" s="69">
        <v>1017316</v>
      </c>
      <c r="H10" s="69">
        <v>1017889</v>
      </c>
      <c r="I10" s="69">
        <v>1019401</v>
      </c>
      <c r="J10" s="69">
        <v>1020368</v>
      </c>
      <c r="K10" s="69">
        <v>1022942</v>
      </c>
      <c r="L10" s="70">
        <v>1026267</v>
      </c>
      <c r="M10" s="69">
        <v>1026574</v>
      </c>
      <c r="N10" s="69">
        <v>1029176</v>
      </c>
      <c r="O10" s="69">
        <v>1031441</v>
      </c>
      <c r="P10" s="69">
        <v>1025784</v>
      </c>
      <c r="Q10" s="69">
        <v>1027983</v>
      </c>
      <c r="R10" s="69">
        <v>1028685</v>
      </c>
      <c r="S10" s="69">
        <v>1018629</v>
      </c>
      <c r="T10" s="69">
        <v>1019521</v>
      </c>
      <c r="U10" s="210">
        <v>1020889</v>
      </c>
      <c r="V10" s="210">
        <v>1024367</v>
      </c>
      <c r="W10" s="210">
        <v>1019622</v>
      </c>
      <c r="X10" s="70">
        <v>1016262</v>
      </c>
      <c r="Y10" s="210">
        <v>1017309</v>
      </c>
      <c r="Z10" s="210">
        <v>1013578</v>
      </c>
      <c r="AA10" s="210">
        <v>1012141</v>
      </c>
      <c r="AB10" s="210">
        <v>1014950</v>
      </c>
      <c r="AC10" s="210">
        <v>1012129</v>
      </c>
      <c r="AD10" s="210">
        <v>1011356</v>
      </c>
      <c r="AE10" s="210">
        <v>1010028</v>
      </c>
      <c r="AF10" s="210">
        <v>1010849</v>
      </c>
      <c r="AG10" s="210">
        <v>1012945</v>
      </c>
      <c r="AH10" s="210"/>
      <c r="AI10" s="210"/>
      <c r="AJ10" s="70"/>
      <c r="AK10" s="71">
        <f>O10-C10</f>
        <v>15863</v>
      </c>
      <c r="AL10" s="72">
        <f>P10-D10</f>
        <v>9454</v>
      </c>
      <c r="AM10" s="72">
        <f>Q10-E10</f>
        <v>11417</v>
      </c>
      <c r="AN10" s="72">
        <f>R10-F10</f>
        <v>12059</v>
      </c>
      <c r="AO10" s="72">
        <f>S10-G10</f>
        <v>1313</v>
      </c>
      <c r="AP10" s="72">
        <f>T10-H10</f>
        <v>1632</v>
      </c>
      <c r="AQ10" s="72">
        <f>U10-I10</f>
        <v>1488</v>
      </c>
      <c r="AR10" s="72">
        <f>V10-J10</f>
        <v>3999</v>
      </c>
      <c r="AS10" s="72">
        <f>W10-K10</f>
        <v>-3320</v>
      </c>
      <c r="AT10" s="72">
        <f>X10-L10</f>
        <v>-10005</v>
      </c>
      <c r="AU10" s="72">
        <f>Y10-M10</f>
        <v>-9265</v>
      </c>
      <c r="AV10" s="72">
        <f>Z10-N10</f>
        <v>-15598</v>
      </c>
      <c r="AW10" s="72">
        <f>AA10-O10</f>
        <v>-19300</v>
      </c>
      <c r="AX10" s="72">
        <f>AB10-P10</f>
        <v>-10834</v>
      </c>
      <c r="AY10" s="72">
        <f>AC10-Q10</f>
        <v>-15854</v>
      </c>
      <c r="AZ10" s="72">
        <f>AD10-R10</f>
        <v>-17329</v>
      </c>
      <c r="BA10" s="72">
        <f>AE10-S10</f>
        <v>-8601</v>
      </c>
      <c r="BB10" s="72">
        <f>AF10-T10</f>
        <v>-8672</v>
      </c>
      <c r="BC10" s="299"/>
      <c r="BD10" s="299"/>
      <c r="BE10" s="299"/>
      <c r="BF10" s="74"/>
      <c r="BG10" s="325"/>
      <c r="BH10" s="71">
        <f>'MONTHLY SUMMARIES'!D10</f>
        <v>1012945</v>
      </c>
    </row>
    <row r="11" spans="1:60" s="66" customFormat="1" x14ac:dyDescent="0.35">
      <c r="A11" s="166"/>
      <c r="B11" s="238" t="s">
        <v>164</v>
      </c>
      <c r="C11" s="68"/>
      <c r="D11" s="69"/>
      <c r="E11" s="69"/>
      <c r="F11" s="69"/>
      <c r="G11" s="69"/>
      <c r="H11" s="69"/>
      <c r="I11" s="69"/>
      <c r="J11" s="69"/>
      <c r="K11" s="69"/>
      <c r="L11" s="70"/>
      <c r="M11" s="69"/>
      <c r="N11" s="69"/>
      <c r="O11" s="69"/>
      <c r="P11" s="69"/>
      <c r="Q11" s="69"/>
      <c r="R11" s="69"/>
      <c r="S11" s="69"/>
      <c r="T11" s="69"/>
      <c r="U11" s="210"/>
      <c r="V11" s="210"/>
      <c r="W11" s="237">
        <f>W10-W12</f>
        <v>504249</v>
      </c>
      <c r="X11" s="70">
        <f>X10-X12</f>
        <v>500861</v>
      </c>
      <c r="Y11" s="237">
        <f>Y10-Y12</f>
        <v>503168</v>
      </c>
      <c r="Z11" s="237">
        <v>500580</v>
      </c>
      <c r="AA11" s="237">
        <v>496713</v>
      </c>
      <c r="AB11" s="237">
        <v>495851</v>
      </c>
      <c r="AC11" s="237">
        <v>497633</v>
      </c>
      <c r="AD11" s="237">
        <v>502771</v>
      </c>
      <c r="AE11" s="237">
        <v>504659</v>
      </c>
      <c r="AF11" s="237">
        <v>511404</v>
      </c>
      <c r="AG11" s="237">
        <v>517920</v>
      </c>
      <c r="AH11" s="237"/>
      <c r="AI11" s="237"/>
      <c r="AJ11" s="70"/>
      <c r="AK11" s="71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299"/>
      <c r="BD11" s="299"/>
      <c r="BE11" s="299"/>
      <c r="BF11" s="74"/>
      <c r="BG11" s="325"/>
      <c r="BH11" s="71">
        <f>GETPIVOTDATA("VALUE",'CSS ESCO pvt'!$I$3,"DATE_FILE",$BH$8,"COMPANY",$BH$6,"TRIM_CAT","Residential-GRID","TRIM_LINE",$A9)</f>
        <v>517920</v>
      </c>
    </row>
    <row r="12" spans="1:60" s="66" customFormat="1" x14ac:dyDescent="0.35">
      <c r="A12" s="166"/>
      <c r="B12" s="238" t="s">
        <v>165</v>
      </c>
      <c r="C12" s="68"/>
      <c r="D12" s="69"/>
      <c r="E12" s="69"/>
      <c r="F12" s="69"/>
      <c r="G12" s="69"/>
      <c r="H12" s="69"/>
      <c r="I12" s="69"/>
      <c r="J12" s="69"/>
      <c r="K12" s="69"/>
      <c r="L12" s="70"/>
      <c r="M12" s="69"/>
      <c r="N12" s="69"/>
      <c r="O12" s="69"/>
      <c r="P12" s="69"/>
      <c r="Q12" s="69"/>
      <c r="R12" s="69"/>
      <c r="S12" s="69"/>
      <c r="T12" s="69"/>
      <c r="U12" s="210"/>
      <c r="V12" s="210"/>
      <c r="W12" s="237">
        <v>515373</v>
      </c>
      <c r="X12" s="70">
        <v>515401</v>
      </c>
      <c r="Y12" s="237">
        <v>514141</v>
      </c>
      <c r="Z12" s="237">
        <v>512998</v>
      </c>
      <c r="AA12" s="237">
        <v>515428</v>
      </c>
      <c r="AB12" s="237">
        <v>519099</v>
      </c>
      <c r="AC12" s="237">
        <v>514496</v>
      </c>
      <c r="AD12" s="237">
        <v>508585</v>
      </c>
      <c r="AE12" s="237">
        <v>505369</v>
      </c>
      <c r="AF12" s="237">
        <v>499445</v>
      </c>
      <c r="AG12" s="237">
        <v>495025</v>
      </c>
      <c r="AH12" s="237"/>
      <c r="AI12" s="237"/>
      <c r="AJ12" s="70"/>
      <c r="AK12" s="71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299"/>
      <c r="BD12" s="299"/>
      <c r="BE12" s="299"/>
      <c r="BF12" s="74"/>
      <c r="BG12" s="325"/>
      <c r="BH12" s="87">
        <f>BH10-BH11</f>
        <v>495025</v>
      </c>
    </row>
    <row r="13" spans="1:60" s="66" customFormat="1" x14ac:dyDescent="0.35">
      <c r="A13" s="166"/>
      <c r="B13" s="67" t="s">
        <v>38</v>
      </c>
      <c r="C13" s="68">
        <v>123812</v>
      </c>
      <c r="D13" s="69">
        <v>123917</v>
      </c>
      <c r="E13" s="69">
        <v>123984</v>
      </c>
      <c r="F13" s="69">
        <v>124026</v>
      </c>
      <c r="G13" s="69">
        <v>124104</v>
      </c>
      <c r="H13" s="69">
        <v>124206</v>
      </c>
      <c r="I13" s="69">
        <v>124342</v>
      </c>
      <c r="J13" s="69">
        <v>124433</v>
      </c>
      <c r="K13" s="69">
        <v>124677</v>
      </c>
      <c r="L13" s="70">
        <v>124903</v>
      </c>
      <c r="M13" s="69">
        <v>124906</v>
      </c>
      <c r="N13" s="69">
        <v>124988</v>
      </c>
      <c r="O13" s="69">
        <v>125021</v>
      </c>
      <c r="P13" s="69">
        <v>132366</v>
      </c>
      <c r="Q13" s="69">
        <v>129957</v>
      </c>
      <c r="R13" s="69">
        <v>129181</v>
      </c>
      <c r="S13" s="69">
        <v>137736</v>
      </c>
      <c r="T13" s="69">
        <v>136992</v>
      </c>
      <c r="U13" s="210">
        <v>135105</v>
      </c>
      <c r="V13" s="210">
        <v>131164</v>
      </c>
      <c r="W13" s="210">
        <v>136343</v>
      </c>
      <c r="X13" s="70">
        <v>139152</v>
      </c>
      <c r="Y13" s="210">
        <v>138473</v>
      </c>
      <c r="Z13" s="210">
        <v>142541</v>
      </c>
      <c r="AA13" s="210">
        <v>144167</v>
      </c>
      <c r="AB13" s="210">
        <v>140658</v>
      </c>
      <c r="AC13" s="210">
        <v>143246</v>
      </c>
      <c r="AD13" s="210">
        <v>143474</v>
      </c>
      <c r="AE13" s="210">
        <v>143642</v>
      </c>
      <c r="AF13" s="210">
        <v>142454</v>
      </c>
      <c r="AG13" s="210">
        <v>137387</v>
      </c>
      <c r="AH13" s="210"/>
      <c r="AI13" s="210"/>
      <c r="AJ13" s="70"/>
      <c r="AK13" s="71">
        <f>O13-C13</f>
        <v>1209</v>
      </c>
      <c r="AL13" s="72">
        <f>P13-D13</f>
        <v>8449</v>
      </c>
      <c r="AM13" s="72">
        <f>Q13-E13</f>
        <v>5973</v>
      </c>
      <c r="AN13" s="72">
        <f>R13-F13</f>
        <v>5155</v>
      </c>
      <c r="AO13" s="72">
        <f>S13-G13</f>
        <v>13632</v>
      </c>
      <c r="AP13" s="72">
        <f>T13-H13</f>
        <v>12786</v>
      </c>
      <c r="AQ13" s="72">
        <f>U13-I13</f>
        <v>10763</v>
      </c>
      <c r="AR13" s="72">
        <f>V13-J13</f>
        <v>6731</v>
      </c>
      <c r="AS13" s="72">
        <f>W13-K13</f>
        <v>11666</v>
      </c>
      <c r="AT13" s="72">
        <f>X13-L13</f>
        <v>14249</v>
      </c>
      <c r="AU13" s="72">
        <f>Y13-M13</f>
        <v>13567</v>
      </c>
      <c r="AV13" s="72">
        <f>Z13-N13</f>
        <v>17553</v>
      </c>
      <c r="AW13" s="72">
        <f>AA13-O13</f>
        <v>19146</v>
      </c>
      <c r="AX13" s="72">
        <f>AB13-P13</f>
        <v>8292</v>
      </c>
      <c r="AY13" s="72">
        <f>AC13-Q13</f>
        <v>13289</v>
      </c>
      <c r="AZ13" s="72">
        <f>AD13-R13</f>
        <v>14293</v>
      </c>
      <c r="BA13" s="72">
        <f>AE13-S13</f>
        <v>5906</v>
      </c>
      <c r="BB13" s="72">
        <f>AF13-T13</f>
        <v>5462</v>
      </c>
      <c r="BC13" s="299"/>
      <c r="BD13" s="299"/>
      <c r="BE13" s="299"/>
      <c r="BF13" s="74"/>
      <c r="BG13" s="325"/>
      <c r="BH13" s="71">
        <f>'MONTHLY SUMMARIES'!D11</f>
        <v>137387</v>
      </c>
    </row>
    <row r="14" spans="1:60" s="66" customFormat="1" x14ac:dyDescent="0.35">
      <c r="A14" s="166"/>
      <c r="B14" s="238" t="s">
        <v>164</v>
      </c>
      <c r="C14" s="68"/>
      <c r="D14" s="69"/>
      <c r="E14" s="69"/>
      <c r="F14" s="69"/>
      <c r="G14" s="69"/>
      <c r="H14" s="69"/>
      <c r="I14" s="69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210"/>
      <c r="V14" s="210"/>
      <c r="W14" s="237">
        <f>W13-W15</f>
        <v>61919</v>
      </c>
      <c r="X14" s="70">
        <f>X13-X15</f>
        <v>64726</v>
      </c>
      <c r="Y14" s="237">
        <f>Y13-Y15</f>
        <v>63939</v>
      </c>
      <c r="Z14" s="237">
        <v>66055</v>
      </c>
      <c r="AA14" s="237">
        <v>66055</v>
      </c>
      <c r="AB14" s="237">
        <v>64281</v>
      </c>
      <c r="AC14" s="237">
        <v>65800</v>
      </c>
      <c r="AD14" s="237">
        <v>65641</v>
      </c>
      <c r="AE14" s="237">
        <v>66091</v>
      </c>
      <c r="AF14" s="237">
        <v>65714</v>
      </c>
      <c r="AG14" s="237">
        <v>64305</v>
      </c>
      <c r="AH14" s="237"/>
      <c r="AI14" s="237"/>
      <c r="AJ14" s="70"/>
      <c r="AK14" s="71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299"/>
      <c r="BD14" s="299"/>
      <c r="BE14" s="299"/>
      <c r="BF14" s="74"/>
      <c r="BG14" s="325"/>
      <c r="BH14" s="71">
        <f>GETPIVOTDATA("VALUE",'CSS ESCO pvt'!$I$3,"DATE_FILE",$BH$8,"COMPANY",$BH$6,"TRIM_CAT","Low Income Residential-GRID","TRIM_LINE",$A9)</f>
        <v>64305</v>
      </c>
    </row>
    <row r="15" spans="1:60" s="66" customFormat="1" x14ac:dyDescent="0.35">
      <c r="A15" s="166"/>
      <c r="B15" s="238" t="s">
        <v>165</v>
      </c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210"/>
      <c r="V15" s="210"/>
      <c r="W15" s="237">
        <v>74424</v>
      </c>
      <c r="X15" s="70">
        <v>74426</v>
      </c>
      <c r="Y15" s="237">
        <v>74534</v>
      </c>
      <c r="Z15" s="237">
        <v>76486</v>
      </c>
      <c r="AA15" s="237">
        <v>78112</v>
      </c>
      <c r="AB15" s="237">
        <v>76377</v>
      </c>
      <c r="AC15" s="237">
        <v>77446</v>
      </c>
      <c r="AD15" s="237">
        <v>77833</v>
      </c>
      <c r="AE15" s="237">
        <v>77551</v>
      </c>
      <c r="AF15" s="237">
        <v>76740</v>
      </c>
      <c r="AG15" s="237">
        <v>73082</v>
      </c>
      <c r="AH15" s="237"/>
      <c r="AI15" s="237"/>
      <c r="AJ15" s="70"/>
      <c r="AK15" s="71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299"/>
      <c r="BD15" s="299"/>
      <c r="BE15" s="299"/>
      <c r="BF15" s="74"/>
      <c r="BG15" s="325"/>
      <c r="BH15" s="87">
        <f>BH13-BH14</f>
        <v>73082</v>
      </c>
    </row>
    <row r="16" spans="1:60" s="66" customFormat="1" x14ac:dyDescent="0.35">
      <c r="A16" s="166"/>
      <c r="B16" s="67" t="s">
        <v>39</v>
      </c>
      <c r="C16" s="68">
        <v>151355</v>
      </c>
      <c r="D16" s="69">
        <v>151388</v>
      </c>
      <c r="E16" s="69">
        <v>151600</v>
      </c>
      <c r="F16" s="69">
        <v>151908</v>
      </c>
      <c r="G16" s="69">
        <v>152108</v>
      </c>
      <c r="H16" s="69">
        <v>152342</v>
      </c>
      <c r="I16" s="69">
        <v>152567</v>
      </c>
      <c r="J16" s="69">
        <v>152771</v>
      </c>
      <c r="K16" s="69">
        <v>153237</v>
      </c>
      <c r="L16" s="70">
        <v>153747</v>
      </c>
      <c r="M16" s="69">
        <v>153828</v>
      </c>
      <c r="N16" s="69">
        <v>154227</v>
      </c>
      <c r="O16" s="69">
        <v>154557</v>
      </c>
      <c r="P16" s="69">
        <v>154768</v>
      </c>
      <c r="Q16" s="69">
        <v>154702</v>
      </c>
      <c r="R16" s="69">
        <v>154732</v>
      </c>
      <c r="S16" s="69">
        <v>154639</v>
      </c>
      <c r="T16" s="69">
        <v>154564</v>
      </c>
      <c r="U16" s="210">
        <v>154411</v>
      </c>
      <c r="V16" s="210">
        <v>154466</v>
      </c>
      <c r="W16" s="210">
        <v>154459</v>
      </c>
      <c r="X16" s="70">
        <v>154496</v>
      </c>
      <c r="Y16" s="210">
        <v>154472</v>
      </c>
      <c r="Z16" s="210">
        <v>154480</v>
      </c>
      <c r="AA16" s="210">
        <v>154516</v>
      </c>
      <c r="AB16" s="210">
        <v>154548</v>
      </c>
      <c r="AC16" s="210">
        <v>154596</v>
      </c>
      <c r="AD16" s="210">
        <v>154665</v>
      </c>
      <c r="AE16" s="210">
        <v>154642</v>
      </c>
      <c r="AF16" s="210">
        <v>154685</v>
      </c>
      <c r="AG16" s="210">
        <v>154540</v>
      </c>
      <c r="AH16" s="210"/>
      <c r="AI16" s="210"/>
      <c r="AJ16" s="70"/>
      <c r="AK16" s="71">
        <f>O16-C16</f>
        <v>3202</v>
      </c>
      <c r="AL16" s="72">
        <f>P16-D16</f>
        <v>3380</v>
      </c>
      <c r="AM16" s="72">
        <f>Q16-E16</f>
        <v>3102</v>
      </c>
      <c r="AN16" s="72">
        <f>R16-F16</f>
        <v>2824</v>
      </c>
      <c r="AO16" s="72">
        <f>S16-G16</f>
        <v>2531</v>
      </c>
      <c r="AP16" s="72">
        <f>T16-H16</f>
        <v>2222</v>
      </c>
      <c r="AQ16" s="72">
        <f>U16-I16</f>
        <v>1844</v>
      </c>
      <c r="AR16" s="72">
        <f>V16-J16</f>
        <v>1695</v>
      </c>
      <c r="AS16" s="72">
        <f>W16-K16</f>
        <v>1222</v>
      </c>
      <c r="AT16" s="72">
        <f>X16-L16</f>
        <v>749</v>
      </c>
      <c r="AU16" s="72">
        <f>Y16-M16</f>
        <v>644</v>
      </c>
      <c r="AV16" s="72">
        <f>Z16-N16</f>
        <v>253</v>
      </c>
      <c r="AW16" s="72">
        <f>AA16-O16</f>
        <v>-41</v>
      </c>
      <c r="AX16" s="72">
        <f>AB16-P16</f>
        <v>-220</v>
      </c>
      <c r="AY16" s="72">
        <f>AC16-Q16</f>
        <v>-106</v>
      </c>
      <c r="AZ16" s="72">
        <f>AD16-R16</f>
        <v>-67</v>
      </c>
      <c r="BA16" s="72">
        <f>AE16-S16</f>
        <v>3</v>
      </c>
      <c r="BB16" s="72">
        <f>AF16-T16</f>
        <v>121</v>
      </c>
      <c r="BC16" s="299"/>
      <c r="BD16" s="299"/>
      <c r="BE16" s="299"/>
      <c r="BF16" s="74"/>
      <c r="BG16" s="325"/>
      <c r="BH16" s="71">
        <f>'MONTHLY SUMMARIES'!D12</f>
        <v>154540</v>
      </c>
    </row>
    <row r="17" spans="1:60" s="66" customFormat="1" x14ac:dyDescent="0.35">
      <c r="A17" s="166"/>
      <c r="B17" s="67" t="s">
        <v>40</v>
      </c>
      <c r="C17" s="68">
        <v>11453</v>
      </c>
      <c r="D17" s="69">
        <v>11486</v>
      </c>
      <c r="E17" s="69">
        <v>11516</v>
      </c>
      <c r="F17" s="69">
        <v>11550</v>
      </c>
      <c r="G17" s="69">
        <v>11579</v>
      </c>
      <c r="H17" s="69">
        <v>11607</v>
      </c>
      <c r="I17" s="69">
        <v>11644</v>
      </c>
      <c r="J17" s="69">
        <v>11664</v>
      </c>
      <c r="K17" s="69">
        <v>11727</v>
      </c>
      <c r="L17" s="70">
        <v>11771</v>
      </c>
      <c r="M17" s="69">
        <v>11794</v>
      </c>
      <c r="N17" s="69">
        <v>11839</v>
      </c>
      <c r="O17" s="69">
        <v>11883</v>
      </c>
      <c r="P17" s="69">
        <v>11885</v>
      </c>
      <c r="Q17" s="69">
        <v>11868</v>
      </c>
      <c r="R17" s="69">
        <v>11853</v>
      </c>
      <c r="S17" s="69">
        <v>11836</v>
      </c>
      <c r="T17" s="69">
        <v>11802</v>
      </c>
      <c r="U17" s="210">
        <v>11789</v>
      </c>
      <c r="V17" s="210">
        <v>11779</v>
      </c>
      <c r="W17" s="210">
        <v>11759</v>
      </c>
      <c r="X17" s="70">
        <v>11737</v>
      </c>
      <c r="Y17" s="210">
        <v>11718</v>
      </c>
      <c r="Z17" s="210">
        <v>11729</v>
      </c>
      <c r="AA17" s="210">
        <v>11720</v>
      </c>
      <c r="AB17" s="210">
        <v>11676</v>
      </c>
      <c r="AC17" s="210">
        <v>11663</v>
      </c>
      <c r="AD17" s="210">
        <v>11647</v>
      </c>
      <c r="AE17" s="210">
        <v>11630</v>
      </c>
      <c r="AF17" s="210">
        <v>11601</v>
      </c>
      <c r="AG17" s="210">
        <v>11555</v>
      </c>
      <c r="AH17" s="210"/>
      <c r="AI17" s="210"/>
      <c r="AJ17" s="70"/>
      <c r="AK17" s="71">
        <f>O17-C17</f>
        <v>430</v>
      </c>
      <c r="AL17" s="72">
        <f>P17-D17</f>
        <v>399</v>
      </c>
      <c r="AM17" s="72">
        <f>Q17-E17</f>
        <v>352</v>
      </c>
      <c r="AN17" s="72">
        <f>R17-F17</f>
        <v>303</v>
      </c>
      <c r="AO17" s="72">
        <f>S17-G17</f>
        <v>257</v>
      </c>
      <c r="AP17" s="72">
        <f>T17-H17</f>
        <v>195</v>
      </c>
      <c r="AQ17" s="72">
        <f>U17-I17</f>
        <v>145</v>
      </c>
      <c r="AR17" s="72">
        <f>V17-J17</f>
        <v>115</v>
      </c>
      <c r="AS17" s="72">
        <f>W17-K17</f>
        <v>32</v>
      </c>
      <c r="AT17" s="72">
        <f>X17-L17</f>
        <v>-34</v>
      </c>
      <c r="AU17" s="72">
        <f>Y17-M17</f>
        <v>-76</v>
      </c>
      <c r="AV17" s="72">
        <f>Z17-N17</f>
        <v>-110</v>
      </c>
      <c r="AW17" s="72">
        <f>AA17-O17</f>
        <v>-163</v>
      </c>
      <c r="AX17" s="72">
        <f>AB17-P17</f>
        <v>-209</v>
      </c>
      <c r="AY17" s="72">
        <f>AC17-Q17</f>
        <v>-205</v>
      </c>
      <c r="AZ17" s="72">
        <f>AD17-R17</f>
        <v>-206</v>
      </c>
      <c r="BA17" s="72">
        <f>AE17-S17</f>
        <v>-206</v>
      </c>
      <c r="BB17" s="72">
        <f>AF17-T17</f>
        <v>-201</v>
      </c>
      <c r="BC17" s="299"/>
      <c r="BD17" s="299"/>
      <c r="BE17" s="299"/>
      <c r="BF17" s="74"/>
      <c r="BG17" s="325"/>
      <c r="BH17" s="71">
        <f>'MONTHLY SUMMARIES'!D13</f>
        <v>11555</v>
      </c>
    </row>
    <row r="18" spans="1:60" s="66" customFormat="1" x14ac:dyDescent="0.35">
      <c r="A18" s="166"/>
      <c r="B18" s="67" t="s">
        <v>41</v>
      </c>
      <c r="C18" s="68">
        <v>2995</v>
      </c>
      <c r="D18" s="69">
        <v>2998</v>
      </c>
      <c r="E18" s="69">
        <v>2999</v>
      </c>
      <c r="F18" s="69">
        <v>3001</v>
      </c>
      <c r="G18" s="69">
        <v>3000</v>
      </c>
      <c r="H18" s="69">
        <v>3002</v>
      </c>
      <c r="I18" s="69">
        <v>3006</v>
      </c>
      <c r="J18" s="69">
        <v>3008</v>
      </c>
      <c r="K18" s="69">
        <v>3007</v>
      </c>
      <c r="L18" s="70">
        <v>3008</v>
      </c>
      <c r="M18" s="69">
        <v>3008</v>
      </c>
      <c r="N18" s="69">
        <v>3009</v>
      </c>
      <c r="O18" s="69">
        <v>3015</v>
      </c>
      <c r="P18" s="69">
        <v>3029</v>
      </c>
      <c r="Q18" s="69">
        <v>3017</v>
      </c>
      <c r="R18" s="69">
        <v>3009</v>
      </c>
      <c r="S18" s="69">
        <v>3001</v>
      </c>
      <c r="T18" s="69">
        <v>3001</v>
      </c>
      <c r="U18" s="210">
        <v>3004</v>
      </c>
      <c r="V18" s="210">
        <v>3010</v>
      </c>
      <c r="W18" s="210">
        <v>3006</v>
      </c>
      <c r="X18" s="70">
        <v>3004</v>
      </c>
      <c r="Y18" s="210">
        <v>3001</v>
      </c>
      <c r="Z18" s="210">
        <v>2995</v>
      </c>
      <c r="AA18" s="210">
        <v>2994</v>
      </c>
      <c r="AB18" s="210">
        <v>2989</v>
      </c>
      <c r="AC18" s="210">
        <v>2997</v>
      </c>
      <c r="AD18" s="210">
        <v>2996</v>
      </c>
      <c r="AE18" s="210">
        <v>2987</v>
      </c>
      <c r="AF18" s="210">
        <v>2989</v>
      </c>
      <c r="AG18" s="210">
        <v>2985</v>
      </c>
      <c r="AH18" s="210"/>
      <c r="AI18" s="210"/>
      <c r="AJ18" s="70"/>
      <c r="AK18" s="71">
        <f>O18-C18</f>
        <v>20</v>
      </c>
      <c r="AL18" s="72">
        <f>P18-D18</f>
        <v>31</v>
      </c>
      <c r="AM18" s="72">
        <f>Q18-E18</f>
        <v>18</v>
      </c>
      <c r="AN18" s="72">
        <f>R18-F18</f>
        <v>8</v>
      </c>
      <c r="AO18" s="72">
        <f>S18-G18</f>
        <v>1</v>
      </c>
      <c r="AP18" s="72">
        <f>T18-H18</f>
        <v>-1</v>
      </c>
      <c r="AQ18" s="72">
        <f>U18-I18</f>
        <v>-2</v>
      </c>
      <c r="AR18" s="72">
        <f>V18-J18</f>
        <v>2</v>
      </c>
      <c r="AS18" s="72">
        <f>W18-K18</f>
        <v>-1</v>
      </c>
      <c r="AT18" s="72">
        <f>X18-L18</f>
        <v>-4</v>
      </c>
      <c r="AU18" s="72">
        <f>Y18-M18</f>
        <v>-7</v>
      </c>
      <c r="AV18" s="72">
        <f>Z18-N18</f>
        <v>-14</v>
      </c>
      <c r="AW18" s="72">
        <f>AA18-O18</f>
        <v>-21</v>
      </c>
      <c r="AX18" s="72">
        <f>AB18-P18</f>
        <v>-40</v>
      </c>
      <c r="AY18" s="72">
        <f>AC18-Q18</f>
        <v>-20</v>
      </c>
      <c r="AZ18" s="72">
        <f>AD18-R18</f>
        <v>-13</v>
      </c>
      <c r="BA18" s="72">
        <f>AE18-S18</f>
        <v>-14</v>
      </c>
      <c r="BB18" s="72">
        <f>AF18-T18</f>
        <v>-12</v>
      </c>
      <c r="BC18" s="299"/>
      <c r="BD18" s="299"/>
      <c r="BE18" s="299"/>
      <c r="BF18" s="74"/>
      <c r="BG18" s="325"/>
      <c r="BH18" s="71">
        <f>'MONTHLY SUMMARIES'!D14</f>
        <v>2985</v>
      </c>
    </row>
    <row r="19" spans="1:60" s="82" customFormat="1" ht="15" thickBot="1" x14ac:dyDescent="0.4">
      <c r="A19" s="167"/>
      <c r="B19" s="75" t="s">
        <v>42</v>
      </c>
      <c r="C19" s="76">
        <f>SUM(C10:C18)</f>
        <v>1305193</v>
      </c>
      <c r="D19" s="77">
        <f t="shared" ref="D19:AK19" si="0">SUM(D10:D18)</f>
        <v>1306119</v>
      </c>
      <c r="E19" s="77">
        <f t="shared" si="0"/>
        <v>1306665</v>
      </c>
      <c r="F19" s="77">
        <f t="shared" si="0"/>
        <v>1307111</v>
      </c>
      <c r="G19" s="77">
        <f t="shared" si="0"/>
        <v>1308107</v>
      </c>
      <c r="H19" s="77">
        <f t="shared" si="0"/>
        <v>1309046</v>
      </c>
      <c r="I19" s="77">
        <f t="shared" si="0"/>
        <v>1310960</v>
      </c>
      <c r="J19" s="77">
        <f t="shared" si="0"/>
        <v>1312244</v>
      </c>
      <c r="K19" s="77">
        <f t="shared" si="0"/>
        <v>1315590</v>
      </c>
      <c r="L19" s="78">
        <f t="shared" si="0"/>
        <v>1319696</v>
      </c>
      <c r="M19" s="77">
        <f t="shared" si="0"/>
        <v>1320110</v>
      </c>
      <c r="N19" s="77">
        <f t="shared" si="0"/>
        <v>1323239</v>
      </c>
      <c r="O19" s="77">
        <f t="shared" si="0"/>
        <v>1325917</v>
      </c>
      <c r="P19" s="77">
        <f t="shared" si="0"/>
        <v>1327832</v>
      </c>
      <c r="Q19" s="77">
        <f t="shared" si="0"/>
        <v>1327527</v>
      </c>
      <c r="R19" s="77">
        <v>1327460</v>
      </c>
      <c r="S19" s="77">
        <v>1325841</v>
      </c>
      <c r="T19" s="77">
        <v>1325880</v>
      </c>
      <c r="U19" s="211">
        <v>1325198</v>
      </c>
      <c r="V19" s="211">
        <v>1324786</v>
      </c>
      <c r="W19" s="211">
        <f t="shared" ref="W19:AA19" si="1">SUM(W10+W13+W16+W17+W18)</f>
        <v>1325189</v>
      </c>
      <c r="X19" s="78">
        <f t="shared" si="1"/>
        <v>1324651</v>
      </c>
      <c r="Y19" s="211">
        <f t="shared" si="1"/>
        <v>1324973</v>
      </c>
      <c r="Z19" s="211">
        <v>1325323</v>
      </c>
      <c r="AA19" s="211">
        <f t="shared" si="1"/>
        <v>1325538</v>
      </c>
      <c r="AB19" s="211">
        <v>1324821</v>
      </c>
      <c r="AC19" s="211">
        <v>1324631</v>
      </c>
      <c r="AD19" s="211">
        <v>1324138</v>
      </c>
      <c r="AE19" s="211">
        <v>1322929</v>
      </c>
      <c r="AF19" s="211">
        <v>1322578</v>
      </c>
      <c r="AG19" s="211">
        <v>1319412</v>
      </c>
      <c r="AH19" s="211"/>
      <c r="AI19" s="211"/>
      <c r="AJ19" s="78"/>
      <c r="AK19" s="79">
        <f t="shared" si="0"/>
        <v>20724</v>
      </c>
      <c r="AL19" s="80">
        <f t="shared" ref="AL19:AN19" si="2">SUM(AL10:AL18)</f>
        <v>21713</v>
      </c>
      <c r="AM19" s="80">
        <f t="shared" si="2"/>
        <v>20862</v>
      </c>
      <c r="AN19" s="80">
        <f t="shared" si="2"/>
        <v>20349</v>
      </c>
      <c r="AO19" s="80">
        <f t="shared" ref="AO19:AP19" si="3">SUM(AO10:AO18)</f>
        <v>17734</v>
      </c>
      <c r="AP19" s="80">
        <f t="shared" si="3"/>
        <v>16834</v>
      </c>
      <c r="AQ19" s="80">
        <f t="shared" ref="AQ19:AR19" si="4">SUM(AQ10:AQ18)</f>
        <v>14238</v>
      </c>
      <c r="AR19" s="80">
        <f t="shared" si="4"/>
        <v>12542</v>
      </c>
      <c r="AS19" s="80">
        <f t="shared" ref="AS19:AT19" si="5">SUM(AS10:AS18)</f>
        <v>9599</v>
      </c>
      <c r="AT19" s="80">
        <f t="shared" si="5"/>
        <v>4955</v>
      </c>
      <c r="AU19" s="80">
        <f t="shared" ref="AU19:AV19" si="6">SUM(AU10:AU18)</f>
        <v>4863</v>
      </c>
      <c r="AV19" s="80">
        <f t="shared" si="6"/>
        <v>2084</v>
      </c>
      <c r="AW19" s="80">
        <f t="shared" ref="AW19:AX19" si="7">SUM(AW10:AW18)</f>
        <v>-379</v>
      </c>
      <c r="AX19" s="80">
        <f t="shared" si="7"/>
        <v>-3011</v>
      </c>
      <c r="AY19" s="80">
        <f t="shared" ref="AY19:AZ19" si="8">SUM(AY10:AY18)</f>
        <v>-2896</v>
      </c>
      <c r="AZ19" s="80">
        <f t="shared" si="8"/>
        <v>-3322</v>
      </c>
      <c r="BA19" s="80">
        <f t="shared" ref="BA19:BB19" si="9">SUM(BA10:BA18)</f>
        <v>-2912</v>
      </c>
      <c r="BB19" s="80">
        <f t="shared" si="9"/>
        <v>-3302</v>
      </c>
      <c r="BC19" s="300"/>
      <c r="BD19" s="300"/>
      <c r="BE19" s="300"/>
      <c r="BF19" s="81"/>
      <c r="BG19" s="326"/>
      <c r="BH19" s="79">
        <f>BH10+BH13+BH16+BH17+BH18</f>
        <v>1319412</v>
      </c>
    </row>
    <row r="20" spans="1:60" s="66" customFormat="1" x14ac:dyDescent="0.35">
      <c r="A20" s="166">
        <f>+A9+1</f>
        <v>2</v>
      </c>
      <c r="B20" s="83" t="s">
        <v>16</v>
      </c>
      <c r="C20" s="84"/>
      <c r="D20" s="85"/>
      <c r="E20" s="85"/>
      <c r="F20" s="85"/>
      <c r="G20" s="85"/>
      <c r="H20" s="85"/>
      <c r="I20" s="85"/>
      <c r="J20" s="85"/>
      <c r="K20" s="85"/>
      <c r="L20" s="86"/>
      <c r="M20" s="85"/>
      <c r="N20" s="85"/>
      <c r="O20" s="85"/>
      <c r="P20" s="85"/>
      <c r="Q20" s="85"/>
      <c r="R20" s="85"/>
      <c r="S20" s="85"/>
      <c r="T20" s="85"/>
      <c r="U20" s="212"/>
      <c r="V20" s="212"/>
      <c r="W20" s="212"/>
      <c r="X20" s="86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86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301"/>
      <c r="BD20" s="301"/>
      <c r="BE20" s="301"/>
      <c r="BF20" s="89"/>
      <c r="BG20" s="324"/>
      <c r="BH20" s="87"/>
    </row>
    <row r="21" spans="1:60" s="66" customFormat="1" x14ac:dyDescent="0.35">
      <c r="A21" s="166"/>
      <c r="B21" s="67" t="s">
        <v>37</v>
      </c>
      <c r="C21" s="90">
        <v>150767</v>
      </c>
      <c r="D21" s="91">
        <v>158881</v>
      </c>
      <c r="E21" s="91">
        <v>155093</v>
      </c>
      <c r="F21" s="91">
        <v>150599</v>
      </c>
      <c r="G21" s="91">
        <v>156967</v>
      </c>
      <c r="H21" s="91">
        <v>165154</v>
      </c>
      <c r="I21" s="91">
        <v>175199</v>
      </c>
      <c r="J21" s="91">
        <v>179222</v>
      </c>
      <c r="K21" s="91">
        <v>189033</v>
      </c>
      <c r="L21" s="92">
        <v>187314</v>
      </c>
      <c r="M21" s="91">
        <v>180639</v>
      </c>
      <c r="N21" s="91">
        <v>192778</v>
      </c>
      <c r="O21" s="91">
        <v>205488</v>
      </c>
      <c r="P21" s="91">
        <v>209088</v>
      </c>
      <c r="Q21" s="91">
        <v>200775</v>
      </c>
      <c r="R21" s="91">
        <v>195120</v>
      </c>
      <c r="S21" s="91">
        <v>189701</v>
      </c>
      <c r="T21" s="91">
        <v>194625</v>
      </c>
      <c r="U21" s="213">
        <v>209581</v>
      </c>
      <c r="V21" s="213">
        <v>213669</v>
      </c>
      <c r="W21" s="213">
        <v>215209</v>
      </c>
      <c r="X21" s="92">
        <v>214134</v>
      </c>
      <c r="Y21" s="213">
        <v>192738</v>
      </c>
      <c r="Z21" s="213">
        <v>197240</v>
      </c>
      <c r="AA21" s="213">
        <v>185797</v>
      </c>
      <c r="AB21" s="213">
        <v>190698</v>
      </c>
      <c r="AC21" s="213">
        <v>177642</v>
      </c>
      <c r="AD21" s="213">
        <v>174246</v>
      </c>
      <c r="AE21" s="213">
        <v>169310</v>
      </c>
      <c r="AF21" s="213">
        <v>170366</v>
      </c>
      <c r="AG21" s="213">
        <v>173009</v>
      </c>
      <c r="AH21" s="213"/>
      <c r="AI21" s="213"/>
      <c r="AJ21" s="92"/>
      <c r="AK21" s="93">
        <f>O21-C21</f>
        <v>54721</v>
      </c>
      <c r="AL21" s="94">
        <f>P21-D21</f>
        <v>50207</v>
      </c>
      <c r="AM21" s="94">
        <f>Q21-E21</f>
        <v>45682</v>
      </c>
      <c r="AN21" s="94">
        <f>R21-F21</f>
        <v>44521</v>
      </c>
      <c r="AO21" s="94">
        <f>S21-G21</f>
        <v>32734</v>
      </c>
      <c r="AP21" s="94">
        <f>T21-H21</f>
        <v>29471</v>
      </c>
      <c r="AQ21" s="94">
        <f>U21-I21</f>
        <v>34382</v>
      </c>
      <c r="AR21" s="94">
        <f>V21-J21</f>
        <v>34447</v>
      </c>
      <c r="AS21" s="94">
        <f>W21-K21</f>
        <v>26176</v>
      </c>
      <c r="AT21" s="94">
        <f>X21-L21</f>
        <v>26820</v>
      </c>
      <c r="AU21" s="94">
        <f>Y21-M21</f>
        <v>12099</v>
      </c>
      <c r="AV21" s="94">
        <f>Z21-N21</f>
        <v>4462</v>
      </c>
      <c r="AW21" s="94">
        <f>AA21-O21</f>
        <v>-19691</v>
      </c>
      <c r="AX21" s="94">
        <f>AB21-P21</f>
        <v>-18390</v>
      </c>
      <c r="AY21" s="94">
        <f>AC21-Q21</f>
        <v>-23133</v>
      </c>
      <c r="AZ21" s="94">
        <f>AD21-R21</f>
        <v>-20874</v>
      </c>
      <c r="BA21" s="94">
        <f>AE21-S21</f>
        <v>-20391</v>
      </c>
      <c r="BB21" s="94">
        <f>AF21-T21</f>
        <v>-24259</v>
      </c>
      <c r="BC21" s="302"/>
      <c r="BD21" s="302"/>
      <c r="BE21" s="302"/>
      <c r="BF21" s="95"/>
      <c r="BG21" s="325"/>
      <c r="BH21" s="71">
        <f>'MONTHLY SUMMARIES'!D17</f>
        <v>173009</v>
      </c>
    </row>
    <row r="22" spans="1:60" s="66" customFormat="1" x14ac:dyDescent="0.35">
      <c r="A22" s="166"/>
      <c r="B22" s="238" t="s">
        <v>164</v>
      </c>
      <c r="C22" s="90"/>
      <c r="D22" s="91"/>
      <c r="E22" s="91"/>
      <c r="F22" s="91"/>
      <c r="G22" s="91"/>
      <c r="H22" s="91"/>
      <c r="I22" s="91"/>
      <c r="J22" s="91"/>
      <c r="K22" s="91"/>
      <c r="L22" s="92"/>
      <c r="M22" s="91"/>
      <c r="N22" s="91"/>
      <c r="O22" s="91"/>
      <c r="P22" s="91"/>
      <c r="Q22" s="91"/>
      <c r="R22" s="91"/>
      <c r="S22" s="91"/>
      <c r="T22" s="91"/>
      <c r="U22" s="213"/>
      <c r="V22" s="213"/>
      <c r="W22" s="237">
        <f>W21-W23</f>
        <v>106627</v>
      </c>
      <c r="X22" s="92">
        <f>X21-X23</f>
        <v>105388</v>
      </c>
      <c r="Y22" s="237">
        <f>Y21-Y23</f>
        <v>95790</v>
      </c>
      <c r="Z22" s="237">
        <v>95469</v>
      </c>
      <c r="AA22" s="237">
        <v>90019</v>
      </c>
      <c r="AB22" s="237">
        <v>92473</v>
      </c>
      <c r="AC22" s="237">
        <v>85959</v>
      </c>
      <c r="AD22" s="237">
        <v>84271</v>
      </c>
      <c r="AE22" s="237">
        <v>81833</v>
      </c>
      <c r="AF22" s="237">
        <v>83287</v>
      </c>
      <c r="AG22" s="237">
        <v>86359</v>
      </c>
      <c r="AH22" s="237"/>
      <c r="AI22" s="237"/>
      <c r="AJ22" s="92"/>
      <c r="AK22" s="93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302"/>
      <c r="BD22" s="302"/>
      <c r="BE22" s="302"/>
      <c r="BF22" s="95"/>
      <c r="BG22" s="325"/>
      <c r="BH22" s="71">
        <f>GETPIVOTDATA("VALUE",'CSS ESCO pvt'!$I$3,"DATE_FILE",$BH$8,"COMPANY",$BH$6,"TRIM_CAT","Residential-GRID","TRIM_LINE",$A20)</f>
        <v>86359</v>
      </c>
    </row>
    <row r="23" spans="1:60" s="66" customFormat="1" x14ac:dyDescent="0.35">
      <c r="A23" s="166"/>
      <c r="B23" s="238" t="s">
        <v>165</v>
      </c>
      <c r="C23" s="90"/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1"/>
      <c r="O23" s="91"/>
      <c r="P23" s="91"/>
      <c r="Q23" s="91"/>
      <c r="R23" s="91"/>
      <c r="S23" s="91"/>
      <c r="T23" s="91"/>
      <c r="U23" s="213"/>
      <c r="V23" s="213"/>
      <c r="W23" s="237">
        <v>108582</v>
      </c>
      <c r="X23" s="92">
        <v>108746</v>
      </c>
      <c r="Y23" s="237">
        <v>96948</v>
      </c>
      <c r="Z23" s="237">
        <v>101771</v>
      </c>
      <c r="AA23" s="237">
        <v>95778</v>
      </c>
      <c r="AB23" s="237">
        <v>98225</v>
      </c>
      <c r="AC23" s="237">
        <v>91683</v>
      </c>
      <c r="AD23" s="237">
        <v>89975</v>
      </c>
      <c r="AE23" s="237">
        <v>87477</v>
      </c>
      <c r="AF23" s="237">
        <v>87079</v>
      </c>
      <c r="AG23" s="237">
        <v>86650</v>
      </c>
      <c r="AH23" s="237"/>
      <c r="AI23" s="237"/>
      <c r="AJ23" s="92"/>
      <c r="AK23" s="93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302"/>
      <c r="BD23" s="302"/>
      <c r="BE23" s="302"/>
      <c r="BF23" s="95"/>
      <c r="BG23" s="325"/>
      <c r="BH23" s="87">
        <f>BH21-BH22</f>
        <v>86650</v>
      </c>
    </row>
    <row r="24" spans="1:60" s="66" customFormat="1" x14ac:dyDescent="0.35">
      <c r="A24" s="166"/>
      <c r="B24" s="67" t="s">
        <v>38</v>
      </c>
      <c r="C24" s="90">
        <v>45173</v>
      </c>
      <c r="D24" s="91">
        <v>46478</v>
      </c>
      <c r="E24" s="91">
        <v>45482</v>
      </c>
      <c r="F24" s="91">
        <v>45455</v>
      </c>
      <c r="G24" s="91">
        <v>46346</v>
      </c>
      <c r="H24" s="91">
        <v>47992</v>
      </c>
      <c r="I24" s="91">
        <v>49877</v>
      </c>
      <c r="J24" s="91">
        <v>50603</v>
      </c>
      <c r="K24" s="91">
        <v>52529</v>
      </c>
      <c r="L24" s="92">
        <v>52966</v>
      </c>
      <c r="M24" s="91">
        <v>52826</v>
      </c>
      <c r="N24" s="91">
        <v>53418</v>
      </c>
      <c r="O24" s="91">
        <v>53395</v>
      </c>
      <c r="P24" s="91">
        <v>57949</v>
      </c>
      <c r="Q24" s="91">
        <v>53112</v>
      </c>
      <c r="R24" s="91">
        <v>51623</v>
      </c>
      <c r="S24" s="91">
        <v>54979</v>
      </c>
      <c r="T24" s="91">
        <v>54009</v>
      </c>
      <c r="U24" s="213">
        <v>54282</v>
      </c>
      <c r="V24" s="213">
        <v>53615</v>
      </c>
      <c r="W24" s="213">
        <v>57624</v>
      </c>
      <c r="X24" s="92">
        <v>60397</v>
      </c>
      <c r="Y24" s="213">
        <v>56486</v>
      </c>
      <c r="Z24" s="213">
        <v>60027</v>
      </c>
      <c r="AA24" s="213">
        <v>59561</v>
      </c>
      <c r="AB24" s="213">
        <v>58315</v>
      </c>
      <c r="AC24" s="213">
        <v>58307</v>
      </c>
      <c r="AD24" s="213">
        <v>58702</v>
      </c>
      <c r="AE24" s="213">
        <v>58473</v>
      </c>
      <c r="AF24" s="213">
        <v>58056</v>
      </c>
      <c r="AG24" s="213">
        <v>55577</v>
      </c>
      <c r="AH24" s="213"/>
      <c r="AI24" s="213"/>
      <c r="AJ24" s="92"/>
      <c r="AK24" s="93">
        <f>O24-C24</f>
        <v>8222</v>
      </c>
      <c r="AL24" s="94">
        <f>P24-D24</f>
        <v>11471</v>
      </c>
      <c r="AM24" s="94">
        <f>Q24-E24</f>
        <v>7630</v>
      </c>
      <c r="AN24" s="94">
        <f>R24-F24</f>
        <v>6168</v>
      </c>
      <c r="AO24" s="94">
        <f>S24-G24</f>
        <v>8633</v>
      </c>
      <c r="AP24" s="94">
        <f>T24-H24</f>
        <v>6017</v>
      </c>
      <c r="AQ24" s="94">
        <f>U24-I24</f>
        <v>4405</v>
      </c>
      <c r="AR24" s="94">
        <f>V24-J24</f>
        <v>3012</v>
      </c>
      <c r="AS24" s="94">
        <f>W24-K24</f>
        <v>5095</v>
      </c>
      <c r="AT24" s="94">
        <f>X24-L24</f>
        <v>7431</v>
      </c>
      <c r="AU24" s="94">
        <f>Y24-M24</f>
        <v>3660</v>
      </c>
      <c r="AV24" s="94">
        <f>Z24-N24</f>
        <v>6609</v>
      </c>
      <c r="AW24" s="94">
        <f>AA24-O24</f>
        <v>6166</v>
      </c>
      <c r="AX24" s="94">
        <f>AB24-P24</f>
        <v>366</v>
      </c>
      <c r="AY24" s="94">
        <f>AC24-Q24</f>
        <v>5195</v>
      </c>
      <c r="AZ24" s="94">
        <f>AD24-R24</f>
        <v>7079</v>
      </c>
      <c r="BA24" s="94">
        <f>AE24-S24</f>
        <v>3494</v>
      </c>
      <c r="BB24" s="94">
        <f>AF24-T24</f>
        <v>4047</v>
      </c>
      <c r="BC24" s="302"/>
      <c r="BD24" s="302"/>
      <c r="BE24" s="302"/>
      <c r="BF24" s="95"/>
      <c r="BG24" s="325"/>
      <c r="BH24" s="71">
        <f>'MONTHLY SUMMARIES'!D18</f>
        <v>55577</v>
      </c>
    </row>
    <row r="25" spans="1:60" s="66" customFormat="1" x14ac:dyDescent="0.35">
      <c r="A25" s="166"/>
      <c r="B25" s="238" t="s">
        <v>164</v>
      </c>
      <c r="C25" s="90"/>
      <c r="D25" s="91"/>
      <c r="E25" s="91"/>
      <c r="F25" s="91"/>
      <c r="G25" s="91"/>
      <c r="H25" s="91"/>
      <c r="I25" s="91"/>
      <c r="J25" s="91"/>
      <c r="K25" s="91"/>
      <c r="L25" s="92"/>
      <c r="M25" s="91"/>
      <c r="N25" s="91"/>
      <c r="O25" s="91"/>
      <c r="P25" s="91"/>
      <c r="Q25" s="91"/>
      <c r="R25" s="91"/>
      <c r="S25" s="91"/>
      <c r="T25" s="91"/>
      <c r="U25" s="213"/>
      <c r="V25" s="213"/>
      <c r="W25" s="237">
        <f>W24-W26</f>
        <v>24975</v>
      </c>
      <c r="X25" s="92">
        <f>X24-X26</f>
        <v>27023</v>
      </c>
      <c r="Y25" s="237">
        <f>Y24-Y26</f>
        <v>25174</v>
      </c>
      <c r="Z25" s="237">
        <v>26318</v>
      </c>
      <c r="AA25" s="237">
        <v>26318</v>
      </c>
      <c r="AB25" s="237">
        <v>25729</v>
      </c>
      <c r="AC25" s="237">
        <v>25857</v>
      </c>
      <c r="AD25" s="237">
        <v>25894</v>
      </c>
      <c r="AE25" s="237">
        <v>25752</v>
      </c>
      <c r="AF25" s="237">
        <v>25717</v>
      </c>
      <c r="AG25" s="237">
        <v>24730</v>
      </c>
      <c r="AH25" s="237"/>
      <c r="AI25" s="237"/>
      <c r="AJ25" s="92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302"/>
      <c r="BD25" s="302"/>
      <c r="BE25" s="302"/>
      <c r="BF25" s="95"/>
      <c r="BG25" s="325"/>
      <c r="BH25" s="71">
        <f>GETPIVOTDATA("VALUE",'CSS ESCO pvt'!$I$3,"DATE_FILE",$BH$8,"COMPANY",$BH$6,"TRIM_CAT","Low Income Residential-GRID","TRIM_LINE",$A20)</f>
        <v>24730</v>
      </c>
    </row>
    <row r="26" spans="1:60" s="66" customFormat="1" x14ac:dyDescent="0.35">
      <c r="A26" s="166"/>
      <c r="B26" s="238" t="s">
        <v>165</v>
      </c>
      <c r="C26" s="90"/>
      <c r="D26" s="91"/>
      <c r="E26" s="91"/>
      <c r="F26" s="91"/>
      <c r="G26" s="91"/>
      <c r="H26" s="91"/>
      <c r="I26" s="91"/>
      <c r="J26" s="91"/>
      <c r="K26" s="91"/>
      <c r="L26" s="92"/>
      <c r="M26" s="91"/>
      <c r="N26" s="91"/>
      <c r="O26" s="91"/>
      <c r="P26" s="91"/>
      <c r="Q26" s="91"/>
      <c r="R26" s="91"/>
      <c r="S26" s="91"/>
      <c r="T26" s="91"/>
      <c r="U26" s="213"/>
      <c r="V26" s="213"/>
      <c r="W26" s="237">
        <v>32649</v>
      </c>
      <c r="X26" s="92">
        <v>33374</v>
      </c>
      <c r="Y26" s="237">
        <v>31312</v>
      </c>
      <c r="Z26" s="237">
        <v>33709</v>
      </c>
      <c r="AA26" s="237">
        <v>33243</v>
      </c>
      <c r="AB26" s="237">
        <v>32586</v>
      </c>
      <c r="AC26" s="237">
        <v>32450</v>
      </c>
      <c r="AD26" s="237">
        <v>32808</v>
      </c>
      <c r="AE26" s="237">
        <v>32721</v>
      </c>
      <c r="AF26" s="237">
        <v>32339</v>
      </c>
      <c r="AG26" s="237">
        <v>30847</v>
      </c>
      <c r="AH26" s="237"/>
      <c r="AI26" s="237"/>
      <c r="AJ26" s="92"/>
      <c r="AK26" s="93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302"/>
      <c r="BD26" s="302"/>
      <c r="BE26" s="302"/>
      <c r="BF26" s="95"/>
      <c r="BG26" s="325"/>
      <c r="BH26" s="87">
        <f>BH24-BH25</f>
        <v>30847</v>
      </c>
    </row>
    <row r="27" spans="1:60" s="66" customFormat="1" x14ac:dyDescent="0.35">
      <c r="A27" s="166"/>
      <c r="B27" s="67" t="s">
        <v>39</v>
      </c>
      <c r="C27" s="90">
        <v>28569</v>
      </c>
      <c r="D27" s="91">
        <v>30527</v>
      </c>
      <c r="E27" s="91">
        <v>25122</v>
      </c>
      <c r="F27" s="91">
        <v>22667</v>
      </c>
      <c r="G27" s="91">
        <v>24273</v>
      </c>
      <c r="H27" s="91">
        <v>24394</v>
      </c>
      <c r="I27" s="91">
        <v>25775</v>
      </c>
      <c r="J27" s="91">
        <v>24959</v>
      </c>
      <c r="K27" s="91">
        <v>28521</v>
      </c>
      <c r="L27" s="92">
        <v>30875</v>
      </c>
      <c r="M27" s="91">
        <v>28922</v>
      </c>
      <c r="N27" s="91">
        <v>26064</v>
      </c>
      <c r="O27" s="91">
        <v>31846</v>
      </c>
      <c r="P27" s="91">
        <v>35912</v>
      </c>
      <c r="Q27" s="91">
        <v>32344</v>
      </c>
      <c r="R27" s="91">
        <v>31085</v>
      </c>
      <c r="S27" s="91">
        <v>30711</v>
      </c>
      <c r="T27" s="91">
        <v>29142</v>
      </c>
      <c r="U27" s="213">
        <v>26882</v>
      </c>
      <c r="V27" s="213">
        <v>27768</v>
      </c>
      <c r="W27" s="213">
        <v>31567</v>
      </c>
      <c r="X27" s="92">
        <v>30785</v>
      </c>
      <c r="Y27" s="213">
        <v>31441</v>
      </c>
      <c r="Z27" s="213">
        <v>32948</v>
      </c>
      <c r="AA27" s="213">
        <v>29021</v>
      </c>
      <c r="AB27" s="213">
        <v>28019</v>
      </c>
      <c r="AC27" s="213">
        <v>28770</v>
      </c>
      <c r="AD27" s="213">
        <v>31104</v>
      </c>
      <c r="AE27" s="213">
        <v>29422</v>
      </c>
      <c r="AF27" s="213">
        <v>25669</v>
      </c>
      <c r="AG27" s="213">
        <v>28930</v>
      </c>
      <c r="AH27" s="213"/>
      <c r="AI27" s="213"/>
      <c r="AJ27" s="92"/>
      <c r="AK27" s="93">
        <f>O27-C27</f>
        <v>3277</v>
      </c>
      <c r="AL27" s="94">
        <f>P27-D27</f>
        <v>5385</v>
      </c>
      <c r="AM27" s="94">
        <f>Q27-E27</f>
        <v>7222</v>
      </c>
      <c r="AN27" s="94">
        <f>R27-F27</f>
        <v>8418</v>
      </c>
      <c r="AO27" s="94">
        <f>S27-G27</f>
        <v>6438</v>
      </c>
      <c r="AP27" s="94">
        <f>T27-H27</f>
        <v>4748</v>
      </c>
      <c r="AQ27" s="94">
        <f>U27-I27</f>
        <v>1107</v>
      </c>
      <c r="AR27" s="94">
        <f>V27-J27</f>
        <v>2809</v>
      </c>
      <c r="AS27" s="94">
        <f>W27-K27</f>
        <v>3046</v>
      </c>
      <c r="AT27" s="94">
        <f>X27-L27</f>
        <v>-90</v>
      </c>
      <c r="AU27" s="94">
        <f>Y27-M27</f>
        <v>2519</v>
      </c>
      <c r="AV27" s="94">
        <f>Z27-N27</f>
        <v>6884</v>
      </c>
      <c r="AW27" s="94">
        <f>AA27-O27</f>
        <v>-2825</v>
      </c>
      <c r="AX27" s="94">
        <f>AB27-P27</f>
        <v>-7893</v>
      </c>
      <c r="AY27" s="94">
        <f>AC27-Q27</f>
        <v>-3574</v>
      </c>
      <c r="AZ27" s="94">
        <f>AD27-R27</f>
        <v>19</v>
      </c>
      <c r="BA27" s="94">
        <f>AE27-S27</f>
        <v>-1289</v>
      </c>
      <c r="BB27" s="94">
        <f>AF27-T27</f>
        <v>-3473</v>
      </c>
      <c r="BC27" s="302"/>
      <c r="BD27" s="302"/>
      <c r="BE27" s="302"/>
      <c r="BF27" s="95"/>
      <c r="BG27" s="325"/>
      <c r="BH27" s="71">
        <f>'MONTHLY SUMMARIES'!D19</f>
        <v>28930</v>
      </c>
    </row>
    <row r="28" spans="1:60" s="66" customFormat="1" x14ac:dyDescent="0.35">
      <c r="A28" s="166"/>
      <c r="B28" s="67" t="s">
        <v>40</v>
      </c>
      <c r="C28" s="90">
        <v>1672</v>
      </c>
      <c r="D28" s="91">
        <v>1787</v>
      </c>
      <c r="E28" s="91">
        <v>1475</v>
      </c>
      <c r="F28" s="91">
        <v>1319</v>
      </c>
      <c r="G28" s="91">
        <v>1443</v>
      </c>
      <c r="H28" s="91">
        <v>1453</v>
      </c>
      <c r="I28" s="91">
        <v>1408</v>
      </c>
      <c r="J28" s="91">
        <v>1476</v>
      </c>
      <c r="K28" s="91">
        <v>1819</v>
      </c>
      <c r="L28" s="92">
        <v>1924</v>
      </c>
      <c r="M28" s="91">
        <v>1741</v>
      </c>
      <c r="N28" s="91">
        <v>1668</v>
      </c>
      <c r="O28" s="91">
        <v>1949</v>
      </c>
      <c r="P28" s="91">
        <v>2652</v>
      </c>
      <c r="Q28" s="91">
        <v>2371</v>
      </c>
      <c r="R28" s="91">
        <v>2133</v>
      </c>
      <c r="S28" s="91">
        <v>1751</v>
      </c>
      <c r="T28" s="91">
        <v>1780</v>
      </c>
      <c r="U28" s="213">
        <v>1707</v>
      </c>
      <c r="V28" s="213">
        <v>1687</v>
      </c>
      <c r="W28" s="213">
        <v>1919</v>
      </c>
      <c r="X28" s="92">
        <v>1923</v>
      </c>
      <c r="Y28" s="213">
        <v>2046</v>
      </c>
      <c r="Z28" s="213">
        <v>2191</v>
      </c>
      <c r="AA28" s="213">
        <v>1751</v>
      </c>
      <c r="AB28" s="213">
        <v>1588</v>
      </c>
      <c r="AC28" s="213">
        <v>1477</v>
      </c>
      <c r="AD28" s="213">
        <v>1584</v>
      </c>
      <c r="AE28" s="213">
        <v>1662</v>
      </c>
      <c r="AF28" s="213">
        <v>1426</v>
      </c>
      <c r="AG28" s="213">
        <v>1506</v>
      </c>
      <c r="AH28" s="213"/>
      <c r="AI28" s="213"/>
      <c r="AJ28" s="92"/>
      <c r="AK28" s="93">
        <f>O28-C28</f>
        <v>277</v>
      </c>
      <c r="AL28" s="94">
        <f>P28-D28</f>
        <v>865</v>
      </c>
      <c r="AM28" s="94">
        <f>Q28-E28</f>
        <v>896</v>
      </c>
      <c r="AN28" s="94">
        <f>R28-F28</f>
        <v>814</v>
      </c>
      <c r="AO28" s="94">
        <f>S28-G28</f>
        <v>308</v>
      </c>
      <c r="AP28" s="94">
        <f>T28-H28</f>
        <v>327</v>
      </c>
      <c r="AQ28" s="94">
        <f>U28-I28</f>
        <v>299</v>
      </c>
      <c r="AR28" s="94">
        <f>V28-J28</f>
        <v>211</v>
      </c>
      <c r="AS28" s="94">
        <f>W28-K28</f>
        <v>100</v>
      </c>
      <c r="AT28" s="94">
        <f>X28-L28</f>
        <v>-1</v>
      </c>
      <c r="AU28" s="94">
        <f>Y28-M28</f>
        <v>305</v>
      </c>
      <c r="AV28" s="94">
        <f>Z28-N28</f>
        <v>523</v>
      </c>
      <c r="AW28" s="94">
        <f>AA28-O28</f>
        <v>-198</v>
      </c>
      <c r="AX28" s="94">
        <f>AB28-P28</f>
        <v>-1064</v>
      </c>
      <c r="AY28" s="94">
        <f>AC28-Q28</f>
        <v>-894</v>
      </c>
      <c r="AZ28" s="94">
        <f>AD28-R28</f>
        <v>-549</v>
      </c>
      <c r="BA28" s="94">
        <f>AE28-S28</f>
        <v>-89</v>
      </c>
      <c r="BB28" s="94">
        <f>AF28-T28</f>
        <v>-354</v>
      </c>
      <c r="BC28" s="302"/>
      <c r="BD28" s="302"/>
      <c r="BE28" s="302"/>
      <c r="BF28" s="95"/>
      <c r="BG28" s="325"/>
      <c r="BH28" s="71">
        <f>'MONTHLY SUMMARIES'!D20</f>
        <v>1506</v>
      </c>
    </row>
    <row r="29" spans="1:60" s="66" customFormat="1" x14ac:dyDescent="0.35">
      <c r="A29" s="166"/>
      <c r="B29" s="67" t="s">
        <v>41</v>
      </c>
      <c r="C29" s="90">
        <v>466</v>
      </c>
      <c r="D29" s="91">
        <v>476</v>
      </c>
      <c r="E29" s="91">
        <v>401</v>
      </c>
      <c r="F29" s="91">
        <v>359</v>
      </c>
      <c r="G29" s="91">
        <v>367</v>
      </c>
      <c r="H29" s="91">
        <v>346</v>
      </c>
      <c r="I29" s="91">
        <v>341</v>
      </c>
      <c r="J29" s="91">
        <v>358</v>
      </c>
      <c r="K29" s="91">
        <v>490</v>
      </c>
      <c r="L29" s="92">
        <v>476</v>
      </c>
      <c r="M29" s="91">
        <v>454</v>
      </c>
      <c r="N29" s="91">
        <v>444</v>
      </c>
      <c r="O29" s="91">
        <v>503</v>
      </c>
      <c r="P29" s="91">
        <v>598</v>
      </c>
      <c r="Q29" s="91">
        <v>609</v>
      </c>
      <c r="R29" s="91">
        <v>576</v>
      </c>
      <c r="S29" s="91">
        <v>456</v>
      </c>
      <c r="T29" s="91">
        <v>468</v>
      </c>
      <c r="U29" s="213">
        <v>452</v>
      </c>
      <c r="V29" s="213">
        <v>476</v>
      </c>
      <c r="W29" s="213">
        <v>539</v>
      </c>
      <c r="X29" s="92">
        <v>519</v>
      </c>
      <c r="Y29" s="213">
        <v>605</v>
      </c>
      <c r="Z29" s="213">
        <v>596</v>
      </c>
      <c r="AA29" s="213">
        <v>473</v>
      </c>
      <c r="AB29" s="213">
        <v>418</v>
      </c>
      <c r="AC29" s="213">
        <v>403</v>
      </c>
      <c r="AD29" s="213">
        <v>448</v>
      </c>
      <c r="AE29" s="213">
        <v>456</v>
      </c>
      <c r="AF29" s="213">
        <v>403</v>
      </c>
      <c r="AG29" s="213">
        <v>383</v>
      </c>
      <c r="AH29" s="213"/>
      <c r="AI29" s="213"/>
      <c r="AJ29" s="92"/>
      <c r="AK29" s="93">
        <f>O29-C29</f>
        <v>37</v>
      </c>
      <c r="AL29" s="94">
        <f>P29-D29</f>
        <v>122</v>
      </c>
      <c r="AM29" s="94">
        <f>Q29-E29</f>
        <v>208</v>
      </c>
      <c r="AN29" s="94">
        <f>R29-F29</f>
        <v>217</v>
      </c>
      <c r="AO29" s="94">
        <f>S29-G29</f>
        <v>89</v>
      </c>
      <c r="AP29" s="94">
        <f>T29-H29</f>
        <v>122</v>
      </c>
      <c r="AQ29" s="94">
        <f>U29-I29</f>
        <v>111</v>
      </c>
      <c r="AR29" s="94">
        <f>V29-J29</f>
        <v>118</v>
      </c>
      <c r="AS29" s="94">
        <f>W29-K29</f>
        <v>49</v>
      </c>
      <c r="AT29" s="94">
        <f>X29-L29</f>
        <v>43</v>
      </c>
      <c r="AU29" s="94">
        <f>Y29-M29</f>
        <v>151</v>
      </c>
      <c r="AV29" s="94">
        <f>Z29-N29</f>
        <v>152</v>
      </c>
      <c r="AW29" s="94">
        <f>AA29-O29</f>
        <v>-30</v>
      </c>
      <c r="AX29" s="94">
        <f>AB29-P29</f>
        <v>-180</v>
      </c>
      <c r="AY29" s="94">
        <f>AC29-Q29</f>
        <v>-206</v>
      </c>
      <c r="AZ29" s="94">
        <f>AD29-R29</f>
        <v>-128</v>
      </c>
      <c r="BA29" s="94">
        <f>AE29-S29</f>
        <v>0</v>
      </c>
      <c r="BB29" s="94">
        <f>AF29-T29</f>
        <v>-65</v>
      </c>
      <c r="BC29" s="302"/>
      <c r="BD29" s="302"/>
      <c r="BE29" s="302"/>
      <c r="BF29" s="95"/>
      <c r="BG29" s="325"/>
      <c r="BH29" s="71">
        <f>'MONTHLY SUMMARIES'!D21</f>
        <v>383</v>
      </c>
    </row>
    <row r="30" spans="1:60" s="82" customFormat="1" x14ac:dyDescent="0.35">
      <c r="A30" s="168"/>
      <c r="B30" s="67" t="s">
        <v>42</v>
      </c>
      <c r="C30" s="154">
        <f>SUM(C21:C29)</f>
        <v>226647</v>
      </c>
      <c r="D30" s="155">
        <f t="shared" ref="D30:AK30" si="10">SUM(D21:D29)</f>
        <v>238149</v>
      </c>
      <c r="E30" s="155">
        <f t="shared" si="10"/>
        <v>227573</v>
      </c>
      <c r="F30" s="155">
        <f t="shared" si="10"/>
        <v>220399</v>
      </c>
      <c r="G30" s="155">
        <f t="shared" si="10"/>
        <v>229396</v>
      </c>
      <c r="H30" s="155">
        <f t="shared" si="10"/>
        <v>239339</v>
      </c>
      <c r="I30" s="155">
        <f t="shared" si="10"/>
        <v>252600</v>
      </c>
      <c r="J30" s="155">
        <f t="shared" si="10"/>
        <v>256618</v>
      </c>
      <c r="K30" s="155">
        <f t="shared" si="10"/>
        <v>272392</v>
      </c>
      <c r="L30" s="156">
        <f t="shared" si="10"/>
        <v>273555</v>
      </c>
      <c r="M30" s="155">
        <f t="shared" si="10"/>
        <v>264582</v>
      </c>
      <c r="N30" s="155">
        <f t="shared" si="10"/>
        <v>274372</v>
      </c>
      <c r="O30" s="155">
        <f t="shared" si="10"/>
        <v>293181</v>
      </c>
      <c r="P30" s="155">
        <f t="shared" si="10"/>
        <v>306199</v>
      </c>
      <c r="Q30" s="155">
        <f t="shared" si="10"/>
        <v>289211</v>
      </c>
      <c r="R30" s="155">
        <v>280537</v>
      </c>
      <c r="S30" s="155">
        <v>277598</v>
      </c>
      <c r="T30" s="155">
        <v>280024</v>
      </c>
      <c r="U30" s="214">
        <v>292904</v>
      </c>
      <c r="V30" s="214">
        <f t="shared" ref="V30:AA30" si="11">SUM(V21+V24+V27+V28+V29)</f>
        <v>297215</v>
      </c>
      <c r="W30" s="214">
        <f t="shared" si="11"/>
        <v>306858</v>
      </c>
      <c r="X30" s="156">
        <f t="shared" si="11"/>
        <v>307758</v>
      </c>
      <c r="Y30" s="214">
        <f t="shared" si="11"/>
        <v>283316</v>
      </c>
      <c r="Z30" s="214">
        <f t="shared" si="11"/>
        <v>293002</v>
      </c>
      <c r="AA30" s="214">
        <f t="shared" si="11"/>
        <v>276603</v>
      </c>
      <c r="AB30" s="214">
        <v>279038</v>
      </c>
      <c r="AC30" s="214">
        <v>266599</v>
      </c>
      <c r="AD30" s="214">
        <v>266084</v>
      </c>
      <c r="AE30" s="214">
        <v>259323</v>
      </c>
      <c r="AF30" s="214">
        <v>255920</v>
      </c>
      <c r="AG30" s="214">
        <v>259405</v>
      </c>
      <c r="AH30" s="214"/>
      <c r="AI30" s="214"/>
      <c r="AJ30" s="156"/>
      <c r="AK30" s="96">
        <f t="shared" si="10"/>
        <v>66534</v>
      </c>
      <c r="AL30" s="157">
        <f t="shared" ref="AL30:AN30" si="12">SUM(AL21:AL29)</f>
        <v>68050</v>
      </c>
      <c r="AM30" s="157">
        <f t="shared" si="12"/>
        <v>61638</v>
      </c>
      <c r="AN30" s="157">
        <f t="shared" si="12"/>
        <v>60138</v>
      </c>
      <c r="AO30" s="157">
        <f t="shared" ref="AO30:AP30" si="13">SUM(AO21:AO29)</f>
        <v>48202</v>
      </c>
      <c r="AP30" s="157">
        <f t="shared" si="13"/>
        <v>40685</v>
      </c>
      <c r="AQ30" s="157">
        <f t="shared" ref="AQ30:AR30" si="14">SUM(AQ21:AQ29)</f>
        <v>40304</v>
      </c>
      <c r="AR30" s="157">
        <f t="shared" si="14"/>
        <v>40597</v>
      </c>
      <c r="AS30" s="157">
        <f t="shared" ref="AS30:AT30" si="15">SUM(AS21:AS29)</f>
        <v>34466</v>
      </c>
      <c r="AT30" s="157">
        <f t="shared" si="15"/>
        <v>34203</v>
      </c>
      <c r="AU30" s="157">
        <f t="shared" ref="AU30:AV30" si="16">SUM(AU21:AU29)</f>
        <v>18734</v>
      </c>
      <c r="AV30" s="157">
        <f t="shared" si="16"/>
        <v>18630</v>
      </c>
      <c r="AW30" s="157">
        <f t="shared" ref="AW30:AX30" si="17">SUM(AW21:AW29)</f>
        <v>-16578</v>
      </c>
      <c r="AX30" s="157">
        <f t="shared" si="17"/>
        <v>-27161</v>
      </c>
      <c r="AY30" s="157">
        <f t="shared" ref="AY30:AZ30" si="18">SUM(AY21:AY29)</f>
        <v>-22612</v>
      </c>
      <c r="AZ30" s="157">
        <f t="shared" si="18"/>
        <v>-14453</v>
      </c>
      <c r="BA30" s="157">
        <f t="shared" ref="BA30:BB30" si="19">SUM(BA21:BA29)</f>
        <v>-18275</v>
      </c>
      <c r="BB30" s="157">
        <f t="shared" si="19"/>
        <v>-24104</v>
      </c>
      <c r="BC30" s="303"/>
      <c r="BD30" s="303"/>
      <c r="BE30" s="303"/>
      <c r="BF30" s="158"/>
      <c r="BG30" s="326"/>
      <c r="BH30" s="296">
        <f>BH21+BH24+BH27+BH28+BH29</f>
        <v>259405</v>
      </c>
    </row>
    <row r="31" spans="1:60" s="66" customFormat="1" x14ac:dyDescent="0.35">
      <c r="A31" s="166">
        <f>+A20+1</f>
        <v>3</v>
      </c>
      <c r="B31" s="97" t="s">
        <v>18</v>
      </c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99"/>
      <c r="N31" s="99"/>
      <c r="O31" s="99"/>
      <c r="P31" s="99"/>
      <c r="Q31" s="99"/>
      <c r="R31" s="99"/>
      <c r="S31" s="99"/>
      <c r="T31" s="99"/>
      <c r="U31" s="215"/>
      <c r="V31" s="215"/>
      <c r="W31" s="215"/>
      <c r="X31" s="100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100"/>
      <c r="AK31" s="101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04"/>
      <c r="BD31" s="304"/>
      <c r="BE31" s="304"/>
      <c r="BF31" s="103"/>
      <c r="BG31" s="324"/>
      <c r="BH31" s="101"/>
    </row>
    <row r="32" spans="1:60" s="66" customFormat="1" x14ac:dyDescent="0.35">
      <c r="A32" s="164"/>
      <c r="B32" s="67" t="s">
        <v>37</v>
      </c>
      <c r="C32" s="90">
        <v>68065</v>
      </c>
      <c r="D32" s="91">
        <v>75038</v>
      </c>
      <c r="E32" s="91">
        <v>67855</v>
      </c>
      <c r="F32" s="91">
        <v>63011</v>
      </c>
      <c r="G32" s="91">
        <v>71891</v>
      </c>
      <c r="H32" s="91">
        <v>79076</v>
      </c>
      <c r="I32" s="91">
        <v>86014</v>
      </c>
      <c r="J32" s="91">
        <v>81936</v>
      </c>
      <c r="K32" s="91">
        <v>83919</v>
      </c>
      <c r="L32" s="92">
        <v>83808</v>
      </c>
      <c r="M32" s="91">
        <v>73870</v>
      </c>
      <c r="N32" s="91">
        <v>90706</v>
      </c>
      <c r="O32" s="91">
        <v>89760</v>
      </c>
      <c r="P32" s="91">
        <v>78878</v>
      </c>
      <c r="Q32" s="91">
        <v>68314</v>
      </c>
      <c r="R32" s="91">
        <v>64153</v>
      </c>
      <c r="S32" s="91">
        <v>65757</v>
      </c>
      <c r="T32" s="91">
        <v>71641</v>
      </c>
      <c r="U32" s="213">
        <v>80474</v>
      </c>
      <c r="V32" s="213">
        <v>70183</v>
      </c>
      <c r="W32" s="213">
        <v>68802</v>
      </c>
      <c r="X32" s="92">
        <v>70741</v>
      </c>
      <c r="Y32" s="213">
        <v>58818</v>
      </c>
      <c r="Z32" s="213">
        <v>68249</v>
      </c>
      <c r="AA32" s="213">
        <v>59546</v>
      </c>
      <c r="AB32" s="213">
        <v>62134</v>
      </c>
      <c r="AC32" s="213">
        <v>57626</v>
      </c>
      <c r="AD32" s="213">
        <v>60507</v>
      </c>
      <c r="AE32" s="213">
        <v>64760</v>
      </c>
      <c r="AF32" s="213">
        <v>69532</v>
      </c>
      <c r="AG32" s="213">
        <v>70927</v>
      </c>
      <c r="AH32" s="213"/>
      <c r="AI32" s="213"/>
      <c r="AJ32" s="92"/>
      <c r="AK32" s="93">
        <f>O32-C32</f>
        <v>21695</v>
      </c>
      <c r="AL32" s="94">
        <f>P32-D32</f>
        <v>3840</v>
      </c>
      <c r="AM32" s="94">
        <f>Q32-E32</f>
        <v>459</v>
      </c>
      <c r="AN32" s="94">
        <f>R32-F32</f>
        <v>1142</v>
      </c>
      <c r="AO32" s="94">
        <f>S32-G32</f>
        <v>-6134</v>
      </c>
      <c r="AP32" s="94">
        <f>T32-H32</f>
        <v>-7435</v>
      </c>
      <c r="AQ32" s="94">
        <f>U32-I32</f>
        <v>-5540</v>
      </c>
      <c r="AR32" s="94">
        <f>V32-J32</f>
        <v>-11753</v>
      </c>
      <c r="AS32" s="94">
        <f>W32-K32</f>
        <v>-15117</v>
      </c>
      <c r="AT32" s="94">
        <f>X32-L32</f>
        <v>-13067</v>
      </c>
      <c r="AU32" s="94">
        <f>Y32-M32</f>
        <v>-15052</v>
      </c>
      <c r="AV32" s="94">
        <f>Z32-N32</f>
        <v>-22457</v>
      </c>
      <c r="AW32" s="94">
        <f>AA32-O32</f>
        <v>-30214</v>
      </c>
      <c r="AX32" s="94">
        <f>AB32-P32</f>
        <v>-16744</v>
      </c>
      <c r="AY32" s="94">
        <f>AC32-Q32</f>
        <v>-10688</v>
      </c>
      <c r="AZ32" s="94">
        <f>AD32-R32</f>
        <v>-3646</v>
      </c>
      <c r="BA32" s="94">
        <f>AE32-S32</f>
        <v>-997</v>
      </c>
      <c r="BB32" s="94">
        <f>AF32-T32</f>
        <v>-2109</v>
      </c>
      <c r="BC32" s="302"/>
      <c r="BD32" s="302"/>
      <c r="BE32" s="302"/>
      <c r="BF32" s="95"/>
      <c r="BG32" s="325"/>
      <c r="BH32" s="71">
        <f>'MONTHLY SUMMARIES'!D24</f>
        <v>70927</v>
      </c>
    </row>
    <row r="33" spans="1:60" s="66" customFormat="1" x14ac:dyDescent="0.35">
      <c r="A33" s="164"/>
      <c r="B33" s="238" t="s">
        <v>164</v>
      </c>
      <c r="C33" s="90"/>
      <c r="D33" s="91"/>
      <c r="E33" s="91"/>
      <c r="F33" s="91"/>
      <c r="G33" s="91"/>
      <c r="H33" s="91"/>
      <c r="I33" s="91"/>
      <c r="J33" s="91"/>
      <c r="K33" s="91"/>
      <c r="L33" s="92"/>
      <c r="M33" s="91"/>
      <c r="N33" s="91"/>
      <c r="O33" s="91"/>
      <c r="P33" s="91"/>
      <c r="Q33" s="91"/>
      <c r="R33" s="91"/>
      <c r="S33" s="91"/>
      <c r="T33" s="91"/>
      <c r="U33" s="213"/>
      <c r="V33" s="213"/>
      <c r="W33" s="237">
        <f>W32-W34</f>
        <v>34712</v>
      </c>
      <c r="X33" s="92">
        <f>X32-X34</f>
        <v>36027</v>
      </c>
      <c r="Y33" s="237">
        <f>Y32-Y34</f>
        <v>30605</v>
      </c>
      <c r="Z33" s="237">
        <v>34012</v>
      </c>
      <c r="AA33" s="237">
        <v>29585</v>
      </c>
      <c r="AB33" s="237">
        <v>31125</v>
      </c>
      <c r="AC33" s="237">
        <v>28540</v>
      </c>
      <c r="AD33" s="237">
        <v>30316</v>
      </c>
      <c r="AE33" s="237">
        <v>31841</v>
      </c>
      <c r="AF33" s="237">
        <v>34636</v>
      </c>
      <c r="AG33" s="237">
        <v>36410</v>
      </c>
      <c r="AH33" s="237"/>
      <c r="AI33" s="237"/>
      <c r="AJ33" s="92"/>
      <c r="AK33" s="93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02"/>
      <c r="BD33" s="302"/>
      <c r="BE33" s="302"/>
      <c r="BF33" s="95"/>
      <c r="BG33" s="325"/>
      <c r="BH33" s="71">
        <f>GETPIVOTDATA("VALUE",'CSS ESCO pvt'!$I$3,"DATE_FILE",$BH$8,"COMPANY",$BH$6,"TRIM_CAT","Residential-GRID","TRIM_LINE",$A31)</f>
        <v>36410</v>
      </c>
    </row>
    <row r="34" spans="1:60" s="66" customFormat="1" x14ac:dyDescent="0.35">
      <c r="A34" s="164"/>
      <c r="B34" s="238" t="s">
        <v>165</v>
      </c>
      <c r="C34" s="90"/>
      <c r="D34" s="91"/>
      <c r="E34" s="91"/>
      <c r="F34" s="91"/>
      <c r="G34" s="91"/>
      <c r="H34" s="91"/>
      <c r="I34" s="91"/>
      <c r="J34" s="91"/>
      <c r="K34" s="91"/>
      <c r="L34" s="92"/>
      <c r="M34" s="91"/>
      <c r="N34" s="91"/>
      <c r="O34" s="91"/>
      <c r="P34" s="91"/>
      <c r="Q34" s="91"/>
      <c r="R34" s="91"/>
      <c r="S34" s="91"/>
      <c r="T34" s="91"/>
      <c r="U34" s="213"/>
      <c r="V34" s="213"/>
      <c r="W34" s="237">
        <v>34090</v>
      </c>
      <c r="X34" s="92">
        <v>34714</v>
      </c>
      <c r="Y34" s="237">
        <v>28213</v>
      </c>
      <c r="Z34" s="237">
        <v>34237</v>
      </c>
      <c r="AA34" s="237">
        <v>29961</v>
      </c>
      <c r="AB34" s="237">
        <v>31009</v>
      </c>
      <c r="AC34" s="237">
        <v>29086</v>
      </c>
      <c r="AD34" s="237">
        <v>30191</v>
      </c>
      <c r="AE34" s="237">
        <v>32919</v>
      </c>
      <c r="AF34" s="237">
        <v>34896</v>
      </c>
      <c r="AG34" s="237">
        <v>34517</v>
      </c>
      <c r="AH34" s="237"/>
      <c r="AI34" s="237"/>
      <c r="AJ34" s="92"/>
      <c r="AK34" s="93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302"/>
      <c r="BD34" s="302"/>
      <c r="BE34" s="302"/>
      <c r="BF34" s="95"/>
      <c r="BG34" s="325"/>
      <c r="BH34" s="87">
        <f>BH32-BH33</f>
        <v>34517</v>
      </c>
    </row>
    <row r="35" spans="1:60" s="66" customFormat="1" x14ac:dyDescent="0.35">
      <c r="A35" s="164"/>
      <c r="B35" s="67" t="s">
        <v>38</v>
      </c>
      <c r="C35" s="90">
        <v>10614</v>
      </c>
      <c r="D35" s="91">
        <v>12079</v>
      </c>
      <c r="E35" s="91">
        <v>11485</v>
      </c>
      <c r="F35" s="91">
        <v>11037</v>
      </c>
      <c r="G35" s="91">
        <v>12395</v>
      </c>
      <c r="H35" s="91">
        <v>13543</v>
      </c>
      <c r="I35" s="91">
        <v>14499</v>
      </c>
      <c r="J35" s="91">
        <v>13404</v>
      </c>
      <c r="K35" s="91">
        <v>12886</v>
      </c>
      <c r="L35" s="92">
        <v>12818</v>
      </c>
      <c r="M35" s="91">
        <v>11337</v>
      </c>
      <c r="N35" s="91">
        <v>12711</v>
      </c>
      <c r="O35" s="91">
        <v>11830</v>
      </c>
      <c r="P35" s="91">
        <v>12108</v>
      </c>
      <c r="Q35" s="91">
        <v>9639</v>
      </c>
      <c r="R35" s="91">
        <v>9582</v>
      </c>
      <c r="S35" s="91">
        <v>10758</v>
      </c>
      <c r="T35" s="91">
        <v>11080</v>
      </c>
      <c r="U35" s="213">
        <v>11680</v>
      </c>
      <c r="V35" s="213">
        <v>9977</v>
      </c>
      <c r="W35" s="213">
        <v>10312</v>
      </c>
      <c r="X35" s="92">
        <v>11028</v>
      </c>
      <c r="Y35" s="213">
        <v>9531</v>
      </c>
      <c r="Z35" s="213">
        <v>11431</v>
      </c>
      <c r="AA35" s="213">
        <v>9944</v>
      </c>
      <c r="AB35" s="213">
        <v>10318</v>
      </c>
      <c r="AC35" s="213">
        <v>9959</v>
      </c>
      <c r="AD35" s="213">
        <v>10316</v>
      </c>
      <c r="AE35" s="213">
        <v>11064</v>
      </c>
      <c r="AF35" s="213">
        <v>11349</v>
      </c>
      <c r="AG35" s="213">
        <v>10248</v>
      </c>
      <c r="AH35" s="213"/>
      <c r="AI35" s="213"/>
      <c r="AJ35" s="92"/>
      <c r="AK35" s="93">
        <f>O35-C35</f>
        <v>1216</v>
      </c>
      <c r="AL35" s="94">
        <f>P35-D35</f>
        <v>29</v>
      </c>
      <c r="AM35" s="94">
        <f>Q35-E35</f>
        <v>-1846</v>
      </c>
      <c r="AN35" s="94">
        <f>R35-F35</f>
        <v>-1455</v>
      </c>
      <c r="AO35" s="94">
        <f>S35-G35</f>
        <v>-1637</v>
      </c>
      <c r="AP35" s="94">
        <f>T35-H35</f>
        <v>-2463</v>
      </c>
      <c r="AQ35" s="94">
        <f>U35-I35</f>
        <v>-2819</v>
      </c>
      <c r="AR35" s="94">
        <f>V35-J35</f>
        <v>-3427</v>
      </c>
      <c r="AS35" s="94">
        <f>W35-K35</f>
        <v>-2574</v>
      </c>
      <c r="AT35" s="94">
        <f>X35-L35</f>
        <v>-1790</v>
      </c>
      <c r="AU35" s="94">
        <f>Y35-M35</f>
        <v>-1806</v>
      </c>
      <c r="AV35" s="94">
        <f>Z35-N35</f>
        <v>-1280</v>
      </c>
      <c r="AW35" s="94">
        <f>AA35-O35</f>
        <v>-1886</v>
      </c>
      <c r="AX35" s="94">
        <f>AB35-P35</f>
        <v>-1790</v>
      </c>
      <c r="AY35" s="94">
        <f>AC35-Q35</f>
        <v>320</v>
      </c>
      <c r="AZ35" s="94">
        <f>AD35-R35</f>
        <v>734</v>
      </c>
      <c r="BA35" s="94">
        <f>AE35-S35</f>
        <v>306</v>
      </c>
      <c r="BB35" s="94">
        <f>AF35-T35</f>
        <v>269</v>
      </c>
      <c r="BC35" s="302"/>
      <c r="BD35" s="302"/>
      <c r="BE35" s="302"/>
      <c r="BF35" s="95"/>
      <c r="BG35" s="325"/>
      <c r="BH35" s="71">
        <f>'MONTHLY SUMMARIES'!D25</f>
        <v>10248</v>
      </c>
    </row>
    <row r="36" spans="1:60" s="66" customFormat="1" x14ac:dyDescent="0.35">
      <c r="A36" s="164"/>
      <c r="B36" s="236" t="s">
        <v>164</v>
      </c>
      <c r="C36" s="90"/>
      <c r="D36" s="91"/>
      <c r="E36" s="91"/>
      <c r="F36" s="91"/>
      <c r="G36" s="91"/>
      <c r="H36" s="91"/>
      <c r="I36" s="91"/>
      <c r="J36" s="91"/>
      <c r="K36" s="91"/>
      <c r="L36" s="92"/>
      <c r="M36" s="91"/>
      <c r="N36" s="91"/>
      <c r="O36" s="91"/>
      <c r="P36" s="91"/>
      <c r="Q36" s="91"/>
      <c r="R36" s="91"/>
      <c r="S36" s="91"/>
      <c r="T36" s="91"/>
      <c r="U36" s="213"/>
      <c r="V36" s="213"/>
      <c r="W36" s="237">
        <f>W35-W37</f>
        <v>4814</v>
      </c>
      <c r="X36" s="92">
        <f>X35-X37</f>
        <v>5274</v>
      </c>
      <c r="Y36" s="237">
        <f>Y35-Y37</f>
        <v>4662</v>
      </c>
      <c r="Z36" s="237">
        <v>5405</v>
      </c>
      <c r="AA36" s="237">
        <v>4677</v>
      </c>
      <c r="AB36" s="237">
        <v>4820</v>
      </c>
      <c r="AC36" s="237">
        <v>4694</v>
      </c>
      <c r="AD36" s="237">
        <v>4738</v>
      </c>
      <c r="AE36" s="237">
        <v>5017</v>
      </c>
      <c r="AF36" s="237">
        <v>5258</v>
      </c>
      <c r="AG36" s="237">
        <v>4805</v>
      </c>
      <c r="AH36" s="237"/>
      <c r="AI36" s="237"/>
      <c r="AJ36" s="92"/>
      <c r="AK36" s="93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302"/>
      <c r="BD36" s="302"/>
      <c r="BE36" s="302"/>
      <c r="BF36" s="95"/>
      <c r="BG36" s="325"/>
      <c r="BH36" s="71">
        <f>GETPIVOTDATA("VALUE",'CSS ESCO pvt'!$I$3,"DATE_FILE",$BH$8,"COMPANY",$BH$6,"TRIM_CAT","Low Income Residential-GRID","TRIM_LINE",$A31)</f>
        <v>4805</v>
      </c>
    </row>
    <row r="37" spans="1:60" s="66" customFormat="1" x14ac:dyDescent="0.35">
      <c r="A37" s="164"/>
      <c r="B37" s="236" t="s">
        <v>165</v>
      </c>
      <c r="C37" s="90"/>
      <c r="D37" s="91"/>
      <c r="E37" s="91"/>
      <c r="F37" s="91"/>
      <c r="G37" s="91"/>
      <c r="H37" s="91"/>
      <c r="I37" s="91"/>
      <c r="J37" s="91"/>
      <c r="K37" s="91"/>
      <c r="L37" s="92"/>
      <c r="M37" s="91"/>
      <c r="N37" s="91"/>
      <c r="O37" s="91"/>
      <c r="P37" s="91"/>
      <c r="Q37" s="91"/>
      <c r="R37" s="91"/>
      <c r="S37" s="91"/>
      <c r="T37" s="91"/>
      <c r="U37" s="213"/>
      <c r="V37" s="213"/>
      <c r="W37" s="237">
        <v>5498</v>
      </c>
      <c r="X37" s="92">
        <v>5754</v>
      </c>
      <c r="Y37" s="237">
        <v>4869</v>
      </c>
      <c r="Z37" s="237">
        <v>6026</v>
      </c>
      <c r="AA37" s="237">
        <v>5267</v>
      </c>
      <c r="AB37" s="237">
        <v>5498</v>
      </c>
      <c r="AC37" s="237">
        <v>5265</v>
      </c>
      <c r="AD37" s="237">
        <v>5578</v>
      </c>
      <c r="AE37" s="237">
        <v>6047</v>
      </c>
      <c r="AF37" s="237">
        <v>6091</v>
      </c>
      <c r="AG37" s="237">
        <v>5443</v>
      </c>
      <c r="AH37" s="237"/>
      <c r="AI37" s="237"/>
      <c r="AJ37" s="92"/>
      <c r="AK37" s="93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302"/>
      <c r="BD37" s="302"/>
      <c r="BE37" s="302"/>
      <c r="BF37" s="95"/>
      <c r="BG37" s="325"/>
      <c r="BH37" s="87">
        <f>BH35-BH36</f>
        <v>5443</v>
      </c>
    </row>
    <row r="38" spans="1:60" s="66" customFormat="1" x14ac:dyDescent="0.35">
      <c r="A38" s="164"/>
      <c r="B38" s="67" t="s">
        <v>39</v>
      </c>
      <c r="C38" s="90">
        <v>18638</v>
      </c>
      <c r="D38" s="91">
        <v>18892</v>
      </c>
      <c r="E38" s="91">
        <v>13438</v>
      </c>
      <c r="F38" s="91">
        <v>11078</v>
      </c>
      <c r="G38" s="91">
        <v>13511</v>
      </c>
      <c r="H38" s="91">
        <v>12397</v>
      </c>
      <c r="I38" s="91">
        <v>14530</v>
      </c>
      <c r="J38" s="91">
        <v>13418</v>
      </c>
      <c r="K38" s="91">
        <v>16183</v>
      </c>
      <c r="L38" s="92">
        <v>18124</v>
      </c>
      <c r="M38" s="91">
        <v>15899</v>
      </c>
      <c r="N38" s="91">
        <v>14550</v>
      </c>
      <c r="O38" s="91">
        <v>18862</v>
      </c>
      <c r="P38" s="91">
        <v>17472</v>
      </c>
      <c r="Q38" s="91">
        <v>13118</v>
      </c>
      <c r="R38" s="91">
        <v>13020</v>
      </c>
      <c r="S38" s="91">
        <v>13203</v>
      </c>
      <c r="T38" s="91">
        <v>11863</v>
      </c>
      <c r="U38" s="213">
        <v>11494</v>
      </c>
      <c r="V38" s="213">
        <v>13055</v>
      </c>
      <c r="W38" s="213">
        <v>16183</v>
      </c>
      <c r="X38" s="92">
        <v>14898</v>
      </c>
      <c r="Y38" s="213">
        <v>16060</v>
      </c>
      <c r="Z38" s="213">
        <v>18186</v>
      </c>
      <c r="AA38" s="213">
        <v>14545</v>
      </c>
      <c r="AB38" s="213">
        <v>13398</v>
      </c>
      <c r="AC38" s="213">
        <v>14264</v>
      </c>
      <c r="AD38" s="213">
        <v>16255</v>
      </c>
      <c r="AE38" s="213">
        <v>14466</v>
      </c>
      <c r="AF38" s="213">
        <v>11731</v>
      </c>
      <c r="AG38" s="213">
        <v>14987</v>
      </c>
      <c r="AH38" s="213"/>
      <c r="AI38" s="213"/>
      <c r="AJ38" s="92"/>
      <c r="AK38" s="93">
        <f>O38-C38</f>
        <v>224</v>
      </c>
      <c r="AL38" s="94">
        <f>P38-D38</f>
        <v>-1420</v>
      </c>
      <c r="AM38" s="94">
        <f>Q38-E38</f>
        <v>-320</v>
      </c>
      <c r="AN38" s="94">
        <f>R38-F38</f>
        <v>1942</v>
      </c>
      <c r="AO38" s="94">
        <f>S38-G38</f>
        <v>-308</v>
      </c>
      <c r="AP38" s="94">
        <f>T38-H38</f>
        <v>-534</v>
      </c>
      <c r="AQ38" s="94">
        <f>U38-I38</f>
        <v>-3036</v>
      </c>
      <c r="AR38" s="94">
        <f>V38-J38</f>
        <v>-363</v>
      </c>
      <c r="AS38" s="94">
        <f>W38-K38</f>
        <v>0</v>
      </c>
      <c r="AT38" s="94">
        <f>X38-L38</f>
        <v>-3226</v>
      </c>
      <c r="AU38" s="94">
        <f>Y38-M38</f>
        <v>161</v>
      </c>
      <c r="AV38" s="94">
        <f>Z38-N38</f>
        <v>3636</v>
      </c>
      <c r="AW38" s="94">
        <f>AA38-O38</f>
        <v>-4317</v>
      </c>
      <c r="AX38" s="94">
        <f>AB38-P38</f>
        <v>-4074</v>
      </c>
      <c r="AY38" s="94">
        <f>AC38-Q38</f>
        <v>1146</v>
      </c>
      <c r="AZ38" s="94">
        <f>AD38-R38</f>
        <v>3235</v>
      </c>
      <c r="BA38" s="94">
        <f>AE38-S38</f>
        <v>1263</v>
      </c>
      <c r="BB38" s="94">
        <f>AF38-T38</f>
        <v>-132</v>
      </c>
      <c r="BC38" s="302"/>
      <c r="BD38" s="302"/>
      <c r="BE38" s="302"/>
      <c r="BF38" s="95"/>
      <c r="BG38" s="325"/>
      <c r="BH38" s="71">
        <f>'MONTHLY SUMMARIES'!D26</f>
        <v>14987</v>
      </c>
    </row>
    <row r="39" spans="1:60" s="66" customFormat="1" x14ac:dyDescent="0.35">
      <c r="A39" s="164"/>
      <c r="B39" s="67" t="s">
        <v>40</v>
      </c>
      <c r="C39" s="90">
        <v>1109</v>
      </c>
      <c r="D39" s="91">
        <v>1145</v>
      </c>
      <c r="E39" s="91">
        <v>892</v>
      </c>
      <c r="F39" s="91">
        <v>746</v>
      </c>
      <c r="G39" s="91">
        <v>922</v>
      </c>
      <c r="H39" s="91">
        <v>829</v>
      </c>
      <c r="I39" s="91">
        <v>841</v>
      </c>
      <c r="J39" s="91">
        <v>890</v>
      </c>
      <c r="K39" s="91">
        <v>1179</v>
      </c>
      <c r="L39" s="92">
        <v>1231</v>
      </c>
      <c r="M39" s="91">
        <v>1041</v>
      </c>
      <c r="N39" s="91">
        <v>1076</v>
      </c>
      <c r="O39" s="91">
        <v>1274</v>
      </c>
      <c r="P39" s="91">
        <v>1586</v>
      </c>
      <c r="Q39" s="91">
        <v>1129</v>
      </c>
      <c r="R39" s="91">
        <v>1012</v>
      </c>
      <c r="S39" s="91">
        <v>808</v>
      </c>
      <c r="T39" s="91">
        <v>837</v>
      </c>
      <c r="U39" s="213">
        <v>889</v>
      </c>
      <c r="V39" s="213">
        <v>877</v>
      </c>
      <c r="W39" s="213">
        <v>1092</v>
      </c>
      <c r="X39" s="92">
        <v>1077</v>
      </c>
      <c r="Y39" s="213">
        <v>1166</v>
      </c>
      <c r="Z39" s="213">
        <v>1319</v>
      </c>
      <c r="AA39" s="213">
        <v>954</v>
      </c>
      <c r="AB39" s="213">
        <v>811</v>
      </c>
      <c r="AC39" s="213">
        <v>808</v>
      </c>
      <c r="AD39" s="213">
        <v>892</v>
      </c>
      <c r="AE39" s="213">
        <v>953</v>
      </c>
      <c r="AF39" s="213">
        <v>775</v>
      </c>
      <c r="AG39" s="213">
        <v>861</v>
      </c>
      <c r="AH39" s="213"/>
      <c r="AI39" s="213"/>
      <c r="AJ39" s="92"/>
      <c r="AK39" s="93">
        <f>O39-C39</f>
        <v>165</v>
      </c>
      <c r="AL39" s="94">
        <f>P39-D39</f>
        <v>441</v>
      </c>
      <c r="AM39" s="94">
        <f>Q39-E39</f>
        <v>237</v>
      </c>
      <c r="AN39" s="94">
        <f>R39-F39</f>
        <v>266</v>
      </c>
      <c r="AO39" s="94">
        <f>S39-G39</f>
        <v>-114</v>
      </c>
      <c r="AP39" s="94">
        <f>T39-H39</f>
        <v>8</v>
      </c>
      <c r="AQ39" s="94">
        <f>U39-I39</f>
        <v>48</v>
      </c>
      <c r="AR39" s="94">
        <f>V39-J39</f>
        <v>-13</v>
      </c>
      <c r="AS39" s="94">
        <f>W39-K39</f>
        <v>-87</v>
      </c>
      <c r="AT39" s="94">
        <f>X39-L39</f>
        <v>-154</v>
      </c>
      <c r="AU39" s="94">
        <f>Y39-M39</f>
        <v>125</v>
      </c>
      <c r="AV39" s="94">
        <f>Z39-N39</f>
        <v>243</v>
      </c>
      <c r="AW39" s="94">
        <f>AA39-O39</f>
        <v>-320</v>
      </c>
      <c r="AX39" s="94">
        <f>AB39-P39</f>
        <v>-775</v>
      </c>
      <c r="AY39" s="94">
        <f>AC39-Q39</f>
        <v>-321</v>
      </c>
      <c r="AZ39" s="94">
        <f>AD39-R39</f>
        <v>-120</v>
      </c>
      <c r="BA39" s="94">
        <f>AE39-S39</f>
        <v>145</v>
      </c>
      <c r="BB39" s="94">
        <f>AF39-T39</f>
        <v>-62</v>
      </c>
      <c r="BC39" s="302"/>
      <c r="BD39" s="302"/>
      <c r="BE39" s="302"/>
      <c r="BF39" s="95"/>
      <c r="BG39" s="325"/>
      <c r="BH39" s="71">
        <f>'MONTHLY SUMMARIES'!D27</f>
        <v>861</v>
      </c>
    </row>
    <row r="40" spans="1:60" s="66" customFormat="1" x14ac:dyDescent="0.35">
      <c r="A40" s="164"/>
      <c r="B40" s="67" t="s">
        <v>41</v>
      </c>
      <c r="C40" s="90">
        <v>314</v>
      </c>
      <c r="D40" s="91">
        <v>303</v>
      </c>
      <c r="E40" s="91">
        <v>250</v>
      </c>
      <c r="F40" s="91">
        <v>216</v>
      </c>
      <c r="G40" s="91">
        <v>224</v>
      </c>
      <c r="H40" s="91">
        <v>187</v>
      </c>
      <c r="I40" s="91">
        <v>180</v>
      </c>
      <c r="J40" s="91">
        <v>216</v>
      </c>
      <c r="K40" s="91">
        <v>311</v>
      </c>
      <c r="L40" s="92">
        <v>282</v>
      </c>
      <c r="M40" s="91">
        <v>250</v>
      </c>
      <c r="N40" s="91">
        <v>281</v>
      </c>
      <c r="O40" s="91">
        <v>320</v>
      </c>
      <c r="P40" s="91">
        <v>328</v>
      </c>
      <c r="Q40" s="91">
        <v>304</v>
      </c>
      <c r="R40" s="91">
        <v>268</v>
      </c>
      <c r="S40" s="91">
        <v>212</v>
      </c>
      <c r="T40" s="91">
        <v>232</v>
      </c>
      <c r="U40" s="213">
        <v>247</v>
      </c>
      <c r="V40" s="213">
        <v>271</v>
      </c>
      <c r="W40" s="213">
        <v>339</v>
      </c>
      <c r="X40" s="92">
        <v>290</v>
      </c>
      <c r="Y40" s="213">
        <v>378</v>
      </c>
      <c r="Z40" s="213">
        <v>358</v>
      </c>
      <c r="AA40" s="213">
        <v>266</v>
      </c>
      <c r="AB40" s="213">
        <v>220</v>
      </c>
      <c r="AC40" s="213">
        <v>213</v>
      </c>
      <c r="AD40" s="213">
        <v>251</v>
      </c>
      <c r="AE40" s="213">
        <v>269</v>
      </c>
      <c r="AF40" s="213">
        <v>221</v>
      </c>
      <c r="AG40" s="213">
        <v>211</v>
      </c>
      <c r="AH40" s="213"/>
      <c r="AI40" s="213"/>
      <c r="AJ40" s="92"/>
      <c r="AK40" s="93">
        <f>O40-C40</f>
        <v>6</v>
      </c>
      <c r="AL40" s="94">
        <f>P40-D40</f>
        <v>25</v>
      </c>
      <c r="AM40" s="94">
        <f>Q40-E40</f>
        <v>54</v>
      </c>
      <c r="AN40" s="94">
        <f>R40-F40</f>
        <v>52</v>
      </c>
      <c r="AO40" s="94">
        <f>S40-G40</f>
        <v>-12</v>
      </c>
      <c r="AP40" s="94">
        <f>T40-H40</f>
        <v>45</v>
      </c>
      <c r="AQ40" s="94">
        <f>U40-I40</f>
        <v>67</v>
      </c>
      <c r="AR40" s="94">
        <f>V40-J40</f>
        <v>55</v>
      </c>
      <c r="AS40" s="94">
        <f>W40-K40</f>
        <v>28</v>
      </c>
      <c r="AT40" s="94">
        <f>X40-L40</f>
        <v>8</v>
      </c>
      <c r="AU40" s="94">
        <f>Y40-M40</f>
        <v>128</v>
      </c>
      <c r="AV40" s="94">
        <f>Z40-N40</f>
        <v>77</v>
      </c>
      <c r="AW40" s="94">
        <f>AA40-O40</f>
        <v>-54</v>
      </c>
      <c r="AX40" s="94">
        <f>AB40-P40</f>
        <v>-108</v>
      </c>
      <c r="AY40" s="94">
        <f>AC40-Q40</f>
        <v>-91</v>
      </c>
      <c r="AZ40" s="94">
        <f>AD40-R40</f>
        <v>-17</v>
      </c>
      <c r="BA40" s="94">
        <f>AE40-S40</f>
        <v>57</v>
      </c>
      <c r="BB40" s="94">
        <f>AF40-T40</f>
        <v>-11</v>
      </c>
      <c r="BC40" s="302"/>
      <c r="BD40" s="302"/>
      <c r="BE40" s="302"/>
      <c r="BF40" s="95"/>
      <c r="BG40" s="325"/>
      <c r="BH40" s="71">
        <f>'MONTHLY SUMMARIES'!D28</f>
        <v>211</v>
      </c>
    </row>
    <row r="41" spans="1:60" s="82" customFormat="1" x14ac:dyDescent="0.35">
      <c r="A41" s="168"/>
      <c r="B41" s="67" t="s">
        <v>42</v>
      </c>
      <c r="C41" s="154">
        <f t="shared" ref="C41:O41" si="20">SUM(C32:C40)</f>
        <v>98740</v>
      </c>
      <c r="D41" s="155">
        <f t="shared" si="20"/>
        <v>107457</v>
      </c>
      <c r="E41" s="155">
        <f t="shared" si="20"/>
        <v>93920</v>
      </c>
      <c r="F41" s="155">
        <f t="shared" si="20"/>
        <v>86088</v>
      </c>
      <c r="G41" s="155">
        <f t="shared" si="20"/>
        <v>98943</v>
      </c>
      <c r="H41" s="155">
        <f t="shared" si="20"/>
        <v>106032</v>
      </c>
      <c r="I41" s="155">
        <f t="shared" si="20"/>
        <v>116064</v>
      </c>
      <c r="J41" s="155">
        <f t="shared" si="20"/>
        <v>109864</v>
      </c>
      <c r="K41" s="155">
        <f t="shared" si="20"/>
        <v>114478</v>
      </c>
      <c r="L41" s="156">
        <f t="shared" si="20"/>
        <v>116263</v>
      </c>
      <c r="M41" s="155">
        <f t="shared" si="20"/>
        <v>102397</v>
      </c>
      <c r="N41" s="155">
        <f t="shared" si="20"/>
        <v>119324</v>
      </c>
      <c r="O41" s="155">
        <f t="shared" si="20"/>
        <v>122046</v>
      </c>
      <c r="P41" s="155">
        <f t="shared" ref="P41:Q41" si="21">SUM(P32:P40)</f>
        <v>110372</v>
      </c>
      <c r="Q41" s="155">
        <f t="shared" si="21"/>
        <v>92504</v>
      </c>
      <c r="R41" s="155">
        <v>88035</v>
      </c>
      <c r="S41" s="155">
        <v>90738</v>
      </c>
      <c r="T41" s="155">
        <v>95653</v>
      </c>
      <c r="U41" s="214">
        <v>104784</v>
      </c>
      <c r="V41" s="214">
        <v>94363</v>
      </c>
      <c r="W41" s="214">
        <f t="shared" ref="W41:AA41" si="22">SUM(W32+W35+W38+W39+W40)</f>
        <v>96728</v>
      </c>
      <c r="X41" s="156">
        <f t="shared" si="22"/>
        <v>98034</v>
      </c>
      <c r="Y41" s="214">
        <f t="shared" si="22"/>
        <v>85953</v>
      </c>
      <c r="Z41" s="214">
        <v>99543</v>
      </c>
      <c r="AA41" s="214">
        <f t="shared" si="22"/>
        <v>85255</v>
      </c>
      <c r="AB41" s="273">
        <v>86881</v>
      </c>
      <c r="AC41" s="273">
        <v>82870</v>
      </c>
      <c r="AD41" s="273">
        <v>88221</v>
      </c>
      <c r="AE41" s="273">
        <v>91512</v>
      </c>
      <c r="AF41" s="273">
        <v>93608</v>
      </c>
      <c r="AG41" s="273">
        <v>97234</v>
      </c>
      <c r="AH41" s="273"/>
      <c r="AI41" s="273"/>
      <c r="AJ41" s="156"/>
      <c r="AK41" s="96">
        <f t="shared" ref="AK41" si="23">SUM(AK32:AK40)</f>
        <v>23306</v>
      </c>
      <c r="AL41" s="157">
        <f t="shared" ref="AL41:AN41" si="24">SUM(AL32:AL40)</f>
        <v>2915</v>
      </c>
      <c r="AM41" s="157">
        <f t="shared" si="24"/>
        <v>-1416</v>
      </c>
      <c r="AN41" s="157">
        <f t="shared" si="24"/>
        <v>1947</v>
      </c>
      <c r="AO41" s="157">
        <f t="shared" ref="AO41:AP41" si="25">SUM(AO32:AO40)</f>
        <v>-8205</v>
      </c>
      <c r="AP41" s="157">
        <f t="shared" si="25"/>
        <v>-10379</v>
      </c>
      <c r="AQ41" s="157">
        <f t="shared" ref="AQ41:AR41" si="26">SUM(AQ32:AQ40)</f>
        <v>-11280</v>
      </c>
      <c r="AR41" s="157">
        <f t="shared" si="26"/>
        <v>-15501</v>
      </c>
      <c r="AS41" s="157">
        <f t="shared" ref="AS41:AT41" si="27">SUM(AS32:AS40)</f>
        <v>-17750</v>
      </c>
      <c r="AT41" s="157">
        <f t="shared" si="27"/>
        <v>-18229</v>
      </c>
      <c r="AU41" s="157">
        <f t="shared" ref="AU41:AV41" si="28">SUM(AU32:AU40)</f>
        <v>-16444</v>
      </c>
      <c r="AV41" s="157">
        <f t="shared" si="28"/>
        <v>-19781</v>
      </c>
      <c r="AW41" s="157">
        <f t="shared" ref="AW41:AX41" si="29">SUM(AW32:AW40)</f>
        <v>-36791</v>
      </c>
      <c r="AX41" s="157">
        <f t="shared" si="29"/>
        <v>-23491</v>
      </c>
      <c r="AY41" s="157">
        <f t="shared" ref="AY41:AZ41" si="30">SUM(AY32:AY40)</f>
        <v>-9634</v>
      </c>
      <c r="AZ41" s="157">
        <f t="shared" si="30"/>
        <v>186</v>
      </c>
      <c r="BA41" s="157">
        <f t="shared" ref="BA41:BB41" si="31">SUM(BA32:BA40)</f>
        <v>774</v>
      </c>
      <c r="BB41" s="157">
        <f t="shared" si="31"/>
        <v>-2045</v>
      </c>
      <c r="BC41" s="303"/>
      <c r="BD41" s="303"/>
      <c r="BE41" s="303"/>
      <c r="BF41" s="158"/>
      <c r="BG41" s="326"/>
      <c r="BH41" s="296">
        <f>BH32+BH35+BH38+BH39+BH40</f>
        <v>97234</v>
      </c>
    </row>
    <row r="42" spans="1:60" s="66" customFormat="1" x14ac:dyDescent="0.35">
      <c r="A42" s="166">
        <f>+A31+1</f>
        <v>4</v>
      </c>
      <c r="B42" s="97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99"/>
      <c r="S42" s="99"/>
      <c r="T42" s="99"/>
      <c r="U42" s="215"/>
      <c r="V42" s="215"/>
      <c r="W42" s="215"/>
      <c r="X42" s="100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00"/>
      <c r="AK42" s="101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304"/>
      <c r="BD42" s="304"/>
      <c r="BE42" s="304"/>
      <c r="BF42" s="103"/>
      <c r="BG42" s="324"/>
      <c r="BH42" s="101"/>
    </row>
    <row r="43" spans="1:60" s="66" customFormat="1" x14ac:dyDescent="0.35">
      <c r="A43" s="166"/>
      <c r="B43" s="67" t="s">
        <v>37</v>
      </c>
      <c r="C43" s="90">
        <v>26299</v>
      </c>
      <c r="D43" s="91">
        <v>27624</v>
      </c>
      <c r="E43" s="91">
        <v>30010</v>
      </c>
      <c r="F43" s="91">
        <v>27891</v>
      </c>
      <c r="G43" s="91">
        <v>24752</v>
      </c>
      <c r="H43" s="91">
        <v>26854</v>
      </c>
      <c r="I43" s="91">
        <v>29835</v>
      </c>
      <c r="J43" s="91">
        <v>35870</v>
      </c>
      <c r="K43" s="91">
        <v>35917</v>
      </c>
      <c r="L43" s="92">
        <v>30421</v>
      </c>
      <c r="M43" s="91">
        <v>31434</v>
      </c>
      <c r="N43" s="91">
        <v>28679</v>
      </c>
      <c r="O43" s="91">
        <v>38739</v>
      </c>
      <c r="P43" s="91">
        <v>43660</v>
      </c>
      <c r="Q43" s="91">
        <v>34553</v>
      </c>
      <c r="R43" s="91">
        <v>30348</v>
      </c>
      <c r="S43" s="91">
        <v>25686</v>
      </c>
      <c r="T43" s="91">
        <v>25721</v>
      </c>
      <c r="U43" s="213">
        <v>31108</v>
      </c>
      <c r="V43" s="213">
        <v>38846</v>
      </c>
      <c r="W43" s="213">
        <v>34266</v>
      </c>
      <c r="X43" s="92">
        <v>27508</v>
      </c>
      <c r="Y43" s="213">
        <v>22449</v>
      </c>
      <c r="Z43" s="213">
        <v>22875</v>
      </c>
      <c r="AA43" s="213">
        <v>26564</v>
      </c>
      <c r="AB43" s="213">
        <v>26104</v>
      </c>
      <c r="AC43" s="213">
        <v>22513</v>
      </c>
      <c r="AD43" s="213">
        <v>21667</v>
      </c>
      <c r="AE43" s="213">
        <v>18822</v>
      </c>
      <c r="AF43" s="213">
        <v>20388</v>
      </c>
      <c r="AG43" s="213">
        <v>24626</v>
      </c>
      <c r="AH43" s="213"/>
      <c r="AI43" s="213"/>
      <c r="AJ43" s="92"/>
      <c r="AK43" s="93">
        <f>O43-C43</f>
        <v>12440</v>
      </c>
      <c r="AL43" s="94">
        <f>P43-D43</f>
        <v>16036</v>
      </c>
      <c r="AM43" s="94">
        <f>Q43-E43</f>
        <v>4543</v>
      </c>
      <c r="AN43" s="94">
        <f>R43-F43</f>
        <v>2457</v>
      </c>
      <c r="AO43" s="94">
        <f>S43-G43</f>
        <v>934</v>
      </c>
      <c r="AP43" s="94">
        <f>T43-H43</f>
        <v>-1133</v>
      </c>
      <c r="AQ43" s="94">
        <f>U43-I43</f>
        <v>1273</v>
      </c>
      <c r="AR43" s="94">
        <f>V43-J43</f>
        <v>2976</v>
      </c>
      <c r="AS43" s="94">
        <f>W43-K43</f>
        <v>-1651</v>
      </c>
      <c r="AT43" s="94">
        <f>X43-L43</f>
        <v>-2913</v>
      </c>
      <c r="AU43" s="94">
        <f>Y43-M43</f>
        <v>-8985</v>
      </c>
      <c r="AV43" s="94">
        <f>Z43-N43</f>
        <v>-5804</v>
      </c>
      <c r="AW43" s="94">
        <f>AA43-O43</f>
        <v>-12175</v>
      </c>
      <c r="AX43" s="94">
        <f>AB43-P43</f>
        <v>-17556</v>
      </c>
      <c r="AY43" s="94">
        <f>AC43-Q43</f>
        <v>-12040</v>
      </c>
      <c r="AZ43" s="94">
        <f>AD43-R43</f>
        <v>-8681</v>
      </c>
      <c r="BA43" s="94">
        <f>AE43-S43</f>
        <v>-6864</v>
      </c>
      <c r="BB43" s="94">
        <f>AF43-T43</f>
        <v>-5333</v>
      </c>
      <c r="BC43" s="302"/>
      <c r="BD43" s="302"/>
      <c r="BE43" s="302"/>
      <c r="BF43" s="95"/>
      <c r="BG43" s="325"/>
      <c r="BH43" s="71">
        <f>'MONTHLY SUMMARIES'!D31</f>
        <v>24626</v>
      </c>
    </row>
    <row r="44" spans="1:60" s="66" customFormat="1" x14ac:dyDescent="0.35">
      <c r="A44" s="166"/>
      <c r="B44" s="238" t="s">
        <v>164</v>
      </c>
      <c r="C44" s="90"/>
      <c r="D44" s="91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91"/>
      <c r="R44" s="91"/>
      <c r="S44" s="91"/>
      <c r="T44" s="91"/>
      <c r="U44" s="213"/>
      <c r="V44" s="213"/>
      <c r="W44" s="237">
        <f>W43-W45</f>
        <v>16859</v>
      </c>
      <c r="X44" s="92">
        <f>X43-X45</f>
        <v>13851</v>
      </c>
      <c r="Y44" s="237">
        <f>Y43-Y45</f>
        <v>11536</v>
      </c>
      <c r="Z44" s="237">
        <v>11130</v>
      </c>
      <c r="AA44" s="237">
        <v>13150</v>
      </c>
      <c r="AB44" s="237">
        <v>13336</v>
      </c>
      <c r="AC44" s="237">
        <v>11299</v>
      </c>
      <c r="AD44" s="237">
        <v>10692</v>
      </c>
      <c r="AE44" s="237">
        <v>9654</v>
      </c>
      <c r="AF44" s="237">
        <v>10305</v>
      </c>
      <c r="AG44" s="237">
        <v>12372</v>
      </c>
      <c r="AH44" s="237"/>
      <c r="AI44" s="237"/>
      <c r="AJ44" s="92"/>
      <c r="AK44" s="93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302"/>
      <c r="BD44" s="302"/>
      <c r="BE44" s="302"/>
      <c r="BF44" s="95"/>
      <c r="BG44" s="325"/>
      <c r="BH44" s="71">
        <f>GETPIVOTDATA("VALUE",'CSS ESCO pvt'!$I$3,"DATE_FILE",$BH$8,"COMPANY",$BH$6,"TRIM_CAT","Residential-GRID","TRIM_LINE",$A42)</f>
        <v>12372</v>
      </c>
    </row>
    <row r="45" spans="1:60" s="66" customFormat="1" x14ac:dyDescent="0.35">
      <c r="A45" s="166"/>
      <c r="B45" s="238" t="s">
        <v>165</v>
      </c>
      <c r="C45" s="90"/>
      <c r="D45" s="91"/>
      <c r="E45" s="91"/>
      <c r="F45" s="91"/>
      <c r="G45" s="91"/>
      <c r="H45" s="91"/>
      <c r="I45" s="91"/>
      <c r="J45" s="91"/>
      <c r="K45" s="91"/>
      <c r="L45" s="92"/>
      <c r="M45" s="91"/>
      <c r="N45" s="91"/>
      <c r="O45" s="91"/>
      <c r="P45" s="91"/>
      <c r="Q45" s="91"/>
      <c r="R45" s="91"/>
      <c r="S45" s="91"/>
      <c r="T45" s="91"/>
      <c r="U45" s="213"/>
      <c r="V45" s="213"/>
      <c r="W45" s="237">
        <v>17407</v>
      </c>
      <c r="X45" s="92">
        <v>13657</v>
      </c>
      <c r="Y45" s="237">
        <v>10913</v>
      </c>
      <c r="Z45" s="237">
        <v>11745</v>
      </c>
      <c r="AA45" s="237">
        <v>13414</v>
      </c>
      <c r="AB45" s="237">
        <v>12768</v>
      </c>
      <c r="AC45" s="237">
        <v>11214</v>
      </c>
      <c r="AD45" s="237">
        <v>10975</v>
      </c>
      <c r="AE45" s="237">
        <v>9168</v>
      </c>
      <c r="AF45" s="237">
        <v>10083</v>
      </c>
      <c r="AG45" s="237">
        <v>12254</v>
      </c>
      <c r="AH45" s="237"/>
      <c r="AI45" s="237"/>
      <c r="AJ45" s="92"/>
      <c r="AK45" s="93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302"/>
      <c r="BD45" s="302"/>
      <c r="BE45" s="302"/>
      <c r="BF45" s="95"/>
      <c r="BG45" s="325"/>
      <c r="BH45" s="87">
        <f>BH43-BH44</f>
        <v>12254</v>
      </c>
    </row>
    <row r="46" spans="1:60" s="66" customFormat="1" x14ac:dyDescent="0.35">
      <c r="A46" s="166"/>
      <c r="B46" s="67" t="s">
        <v>38</v>
      </c>
      <c r="C46" s="90">
        <v>6377</v>
      </c>
      <c r="D46" s="91">
        <v>6215</v>
      </c>
      <c r="E46" s="91">
        <v>6435</v>
      </c>
      <c r="F46" s="91">
        <v>6384</v>
      </c>
      <c r="G46" s="91">
        <v>5711</v>
      </c>
      <c r="H46" s="91">
        <v>6215</v>
      </c>
      <c r="I46" s="91">
        <v>6942</v>
      </c>
      <c r="J46" s="91">
        <v>7988</v>
      </c>
      <c r="K46" s="91">
        <v>8029</v>
      </c>
      <c r="L46" s="92">
        <v>6929</v>
      </c>
      <c r="M46" s="91">
        <v>6836</v>
      </c>
      <c r="N46" s="91">
        <v>6482</v>
      </c>
      <c r="O46" s="91">
        <v>6892</v>
      </c>
      <c r="P46" s="91">
        <v>7462</v>
      </c>
      <c r="Q46" s="91">
        <v>5960</v>
      </c>
      <c r="R46" s="91">
        <v>5117</v>
      </c>
      <c r="S46" s="91">
        <v>5367</v>
      </c>
      <c r="T46" s="91">
        <v>5103</v>
      </c>
      <c r="U46" s="213">
        <v>5814</v>
      </c>
      <c r="V46" s="213">
        <v>7033</v>
      </c>
      <c r="W46" s="213">
        <v>6368</v>
      </c>
      <c r="X46" s="92">
        <v>5591</v>
      </c>
      <c r="Y46" s="213">
        <v>4588</v>
      </c>
      <c r="Z46" s="213">
        <v>4902</v>
      </c>
      <c r="AA46" s="213">
        <v>5797</v>
      </c>
      <c r="AB46" s="213">
        <v>5229</v>
      </c>
      <c r="AC46" s="213">
        <v>4942</v>
      </c>
      <c r="AD46" s="213">
        <v>4899</v>
      </c>
      <c r="AE46" s="213">
        <v>4478</v>
      </c>
      <c r="AF46" s="213">
        <v>4662</v>
      </c>
      <c r="AG46" s="213">
        <v>5312</v>
      </c>
      <c r="AH46" s="213"/>
      <c r="AI46" s="213"/>
      <c r="AJ46" s="92"/>
      <c r="AK46" s="93">
        <f>O46-C46</f>
        <v>515</v>
      </c>
      <c r="AL46" s="94">
        <f>P46-D46</f>
        <v>1247</v>
      </c>
      <c r="AM46" s="94">
        <f>Q46-E46</f>
        <v>-475</v>
      </c>
      <c r="AN46" s="94">
        <f>R46-F46</f>
        <v>-1267</v>
      </c>
      <c r="AO46" s="94">
        <f>S46-G46</f>
        <v>-344</v>
      </c>
      <c r="AP46" s="94">
        <f>T46-H46</f>
        <v>-1112</v>
      </c>
      <c r="AQ46" s="94">
        <f>U46-I46</f>
        <v>-1128</v>
      </c>
      <c r="AR46" s="94">
        <f>V46-J46</f>
        <v>-955</v>
      </c>
      <c r="AS46" s="94">
        <f>W46-K46</f>
        <v>-1661</v>
      </c>
      <c r="AT46" s="94">
        <f>X46-L46</f>
        <v>-1338</v>
      </c>
      <c r="AU46" s="94">
        <f>Y46-M46</f>
        <v>-2248</v>
      </c>
      <c r="AV46" s="94">
        <f>Z46-N46</f>
        <v>-1580</v>
      </c>
      <c r="AW46" s="94">
        <f>AA46-O46</f>
        <v>-1095</v>
      </c>
      <c r="AX46" s="94">
        <f>AB46-P46</f>
        <v>-2233</v>
      </c>
      <c r="AY46" s="94">
        <f>AC46-Q46</f>
        <v>-1018</v>
      </c>
      <c r="AZ46" s="94">
        <f>AD46-R46</f>
        <v>-218</v>
      </c>
      <c r="BA46" s="94">
        <f>AE46-S46</f>
        <v>-889</v>
      </c>
      <c r="BB46" s="94">
        <f>AF46-T46</f>
        <v>-441</v>
      </c>
      <c r="BC46" s="302"/>
      <c r="BD46" s="302"/>
      <c r="BE46" s="302"/>
      <c r="BF46" s="95"/>
      <c r="BG46" s="325"/>
      <c r="BH46" s="71">
        <f>'MONTHLY SUMMARIES'!D32</f>
        <v>5312</v>
      </c>
    </row>
    <row r="47" spans="1:60" s="66" customFormat="1" x14ac:dyDescent="0.35">
      <c r="A47" s="166"/>
      <c r="B47" s="238" t="s">
        <v>164</v>
      </c>
      <c r="C47" s="90"/>
      <c r="D47" s="91"/>
      <c r="E47" s="91"/>
      <c r="F47" s="91"/>
      <c r="G47" s="91"/>
      <c r="H47" s="91"/>
      <c r="I47" s="91"/>
      <c r="J47" s="91"/>
      <c r="K47" s="91"/>
      <c r="L47" s="92"/>
      <c r="M47" s="91"/>
      <c r="N47" s="91"/>
      <c r="O47" s="91"/>
      <c r="P47" s="91"/>
      <c r="Q47" s="91"/>
      <c r="R47" s="91"/>
      <c r="S47" s="91"/>
      <c r="T47" s="91"/>
      <c r="U47" s="213"/>
      <c r="V47" s="213"/>
      <c r="W47" s="237">
        <f>W46-W48</f>
        <v>2744</v>
      </c>
      <c r="X47" s="92">
        <f>X46-X48</f>
        <v>2623</v>
      </c>
      <c r="Y47" s="237">
        <f>Y46-Y48</f>
        <v>2178</v>
      </c>
      <c r="Z47" s="237">
        <v>2382</v>
      </c>
      <c r="AA47" s="237">
        <v>2776</v>
      </c>
      <c r="AB47" s="237">
        <v>2511</v>
      </c>
      <c r="AC47" s="237">
        <v>2330</v>
      </c>
      <c r="AD47" s="237">
        <v>2262</v>
      </c>
      <c r="AE47" s="237">
        <v>2159</v>
      </c>
      <c r="AF47" s="237">
        <v>2185</v>
      </c>
      <c r="AG47" s="237">
        <v>2411</v>
      </c>
      <c r="AH47" s="237"/>
      <c r="AI47" s="237"/>
      <c r="AJ47" s="92"/>
      <c r="AK47" s="93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302"/>
      <c r="BD47" s="302"/>
      <c r="BE47" s="302"/>
      <c r="BF47" s="95"/>
      <c r="BG47" s="325"/>
      <c r="BH47" s="71">
        <f>GETPIVOTDATA("VALUE",'CSS ESCO pvt'!$I$3,"DATE_FILE",$BH$8,"COMPANY",$BH$6,"TRIM_CAT","Low Income Residential-GRID","TRIM_LINE",$A42)</f>
        <v>2411</v>
      </c>
    </row>
    <row r="48" spans="1:60" s="66" customFormat="1" x14ac:dyDescent="0.35">
      <c r="A48" s="166"/>
      <c r="B48" s="238" t="s">
        <v>165</v>
      </c>
      <c r="C48" s="90"/>
      <c r="D48" s="91"/>
      <c r="E48" s="91"/>
      <c r="F48" s="91"/>
      <c r="G48" s="91"/>
      <c r="H48" s="91"/>
      <c r="I48" s="91"/>
      <c r="J48" s="91"/>
      <c r="K48" s="91"/>
      <c r="L48" s="92"/>
      <c r="M48" s="91"/>
      <c r="N48" s="91"/>
      <c r="O48" s="91"/>
      <c r="P48" s="91"/>
      <c r="Q48" s="91"/>
      <c r="R48" s="91"/>
      <c r="S48" s="91"/>
      <c r="T48" s="91"/>
      <c r="U48" s="213"/>
      <c r="V48" s="213"/>
      <c r="W48" s="237">
        <v>3624</v>
      </c>
      <c r="X48" s="92">
        <v>2968</v>
      </c>
      <c r="Y48" s="237">
        <v>2410</v>
      </c>
      <c r="Z48" s="237">
        <v>2520</v>
      </c>
      <c r="AA48" s="237">
        <v>3021</v>
      </c>
      <c r="AB48" s="237">
        <v>2718</v>
      </c>
      <c r="AC48" s="237">
        <v>2612</v>
      </c>
      <c r="AD48" s="237">
        <v>2637</v>
      </c>
      <c r="AE48" s="237">
        <v>2319</v>
      </c>
      <c r="AF48" s="237">
        <v>2477</v>
      </c>
      <c r="AG48" s="237">
        <v>2901</v>
      </c>
      <c r="AH48" s="237"/>
      <c r="AI48" s="237"/>
      <c r="AJ48" s="92"/>
      <c r="AK48" s="93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302"/>
      <c r="BD48" s="302"/>
      <c r="BE48" s="302"/>
      <c r="BF48" s="95"/>
      <c r="BG48" s="325"/>
      <c r="BH48" s="87">
        <f>BH46-BH47</f>
        <v>2901</v>
      </c>
    </row>
    <row r="49" spans="1:60" s="66" customFormat="1" x14ac:dyDescent="0.35">
      <c r="A49" s="166"/>
      <c r="B49" s="67" t="s">
        <v>39</v>
      </c>
      <c r="C49" s="90">
        <v>4299</v>
      </c>
      <c r="D49" s="91">
        <v>5887</v>
      </c>
      <c r="E49" s="91">
        <v>5210</v>
      </c>
      <c r="F49" s="91">
        <v>4939</v>
      </c>
      <c r="G49" s="91">
        <v>3940</v>
      </c>
      <c r="H49" s="91">
        <v>5373</v>
      </c>
      <c r="I49" s="91">
        <v>4586</v>
      </c>
      <c r="J49" s="91">
        <v>4890</v>
      </c>
      <c r="K49" s="91">
        <v>5398</v>
      </c>
      <c r="L49" s="92">
        <v>5652</v>
      </c>
      <c r="M49" s="91">
        <v>5619</v>
      </c>
      <c r="N49" s="91">
        <v>4620</v>
      </c>
      <c r="O49" s="91">
        <v>5539</v>
      </c>
      <c r="P49" s="91">
        <v>8540</v>
      </c>
      <c r="Q49" s="91">
        <v>6492</v>
      </c>
      <c r="R49" s="91">
        <v>4892</v>
      </c>
      <c r="S49" s="91">
        <v>4576</v>
      </c>
      <c r="T49" s="91">
        <v>5238</v>
      </c>
      <c r="U49" s="213">
        <v>3980</v>
      </c>
      <c r="V49" s="213">
        <v>4630</v>
      </c>
      <c r="W49" s="213">
        <v>5071</v>
      </c>
      <c r="X49" s="92">
        <v>5149</v>
      </c>
      <c r="Y49" s="213">
        <v>4636</v>
      </c>
      <c r="Z49" s="213">
        <v>4379</v>
      </c>
      <c r="AA49" s="213">
        <v>4709</v>
      </c>
      <c r="AB49" s="213">
        <v>4500</v>
      </c>
      <c r="AC49" s="213">
        <v>4667</v>
      </c>
      <c r="AD49" s="213">
        <v>4934</v>
      </c>
      <c r="AE49" s="213">
        <v>4768</v>
      </c>
      <c r="AF49" s="213">
        <v>3751</v>
      </c>
      <c r="AG49" s="213">
        <v>4494</v>
      </c>
      <c r="AH49" s="213"/>
      <c r="AI49" s="213"/>
      <c r="AJ49" s="92"/>
      <c r="AK49" s="93">
        <f>O49-C49</f>
        <v>1240</v>
      </c>
      <c r="AL49" s="94">
        <f>P49-D49</f>
        <v>2653</v>
      </c>
      <c r="AM49" s="94">
        <f>Q49-E49</f>
        <v>1282</v>
      </c>
      <c r="AN49" s="94">
        <f>R49-F49</f>
        <v>-47</v>
      </c>
      <c r="AO49" s="94">
        <f>S49-G49</f>
        <v>636</v>
      </c>
      <c r="AP49" s="94">
        <f>T49-H49</f>
        <v>-135</v>
      </c>
      <c r="AQ49" s="94">
        <f>U49-I49</f>
        <v>-606</v>
      </c>
      <c r="AR49" s="94">
        <f>V49-J49</f>
        <v>-260</v>
      </c>
      <c r="AS49" s="94">
        <f>W49-K49</f>
        <v>-327</v>
      </c>
      <c r="AT49" s="94">
        <f>X49-L49</f>
        <v>-503</v>
      </c>
      <c r="AU49" s="94">
        <f>Y49-M49</f>
        <v>-983</v>
      </c>
      <c r="AV49" s="94">
        <f>Z49-N49</f>
        <v>-241</v>
      </c>
      <c r="AW49" s="94">
        <f>AA49-O49</f>
        <v>-830</v>
      </c>
      <c r="AX49" s="94">
        <f>AB49-P49</f>
        <v>-4040</v>
      </c>
      <c r="AY49" s="94">
        <f>AC49-Q49</f>
        <v>-1825</v>
      </c>
      <c r="AZ49" s="94">
        <f>AD49-R49</f>
        <v>42</v>
      </c>
      <c r="BA49" s="94">
        <f>AE49-S49</f>
        <v>192</v>
      </c>
      <c r="BB49" s="94">
        <f>AF49-T49</f>
        <v>-1487</v>
      </c>
      <c r="BC49" s="302"/>
      <c r="BD49" s="302"/>
      <c r="BE49" s="302"/>
      <c r="BF49" s="95"/>
      <c r="BG49" s="325"/>
      <c r="BH49" s="71">
        <f>'MONTHLY SUMMARIES'!D33</f>
        <v>4494</v>
      </c>
    </row>
    <row r="50" spans="1:60" s="66" customFormat="1" x14ac:dyDescent="0.35">
      <c r="A50" s="166"/>
      <c r="B50" s="67" t="s">
        <v>40</v>
      </c>
      <c r="C50" s="90">
        <v>259</v>
      </c>
      <c r="D50" s="91">
        <v>339</v>
      </c>
      <c r="E50" s="91">
        <v>277</v>
      </c>
      <c r="F50" s="91">
        <v>258</v>
      </c>
      <c r="G50" s="91">
        <v>216</v>
      </c>
      <c r="H50" s="91">
        <v>317</v>
      </c>
      <c r="I50" s="91">
        <v>247</v>
      </c>
      <c r="J50" s="91">
        <v>276</v>
      </c>
      <c r="K50" s="91">
        <v>312</v>
      </c>
      <c r="L50" s="92">
        <v>358</v>
      </c>
      <c r="M50" s="91">
        <v>366</v>
      </c>
      <c r="N50" s="91">
        <v>236</v>
      </c>
      <c r="O50" s="91">
        <v>305</v>
      </c>
      <c r="P50" s="91">
        <v>581</v>
      </c>
      <c r="Q50" s="91">
        <v>552</v>
      </c>
      <c r="R50" s="91">
        <v>385</v>
      </c>
      <c r="S50" s="91">
        <v>271</v>
      </c>
      <c r="T50" s="91">
        <v>269</v>
      </c>
      <c r="U50" s="213">
        <v>246</v>
      </c>
      <c r="V50" s="213">
        <v>273</v>
      </c>
      <c r="W50" s="213">
        <v>294</v>
      </c>
      <c r="X50" s="92">
        <v>289</v>
      </c>
      <c r="Y50" s="213">
        <v>316</v>
      </c>
      <c r="Z50" s="213">
        <v>310</v>
      </c>
      <c r="AA50" s="213">
        <v>312</v>
      </c>
      <c r="AB50" s="213">
        <v>278</v>
      </c>
      <c r="AC50" s="213">
        <v>230</v>
      </c>
      <c r="AD50" s="213">
        <v>259</v>
      </c>
      <c r="AE50" s="213">
        <v>279</v>
      </c>
      <c r="AF50" s="213">
        <v>229</v>
      </c>
      <c r="AG50" s="213">
        <v>263</v>
      </c>
      <c r="AH50" s="213"/>
      <c r="AI50" s="213"/>
      <c r="AJ50" s="92"/>
      <c r="AK50" s="93">
        <f>O50-C50</f>
        <v>46</v>
      </c>
      <c r="AL50" s="94">
        <f>P50-D50</f>
        <v>242</v>
      </c>
      <c r="AM50" s="94">
        <f>Q50-E50</f>
        <v>275</v>
      </c>
      <c r="AN50" s="94">
        <f>R50-F50</f>
        <v>127</v>
      </c>
      <c r="AO50" s="94">
        <f>S50-G50</f>
        <v>55</v>
      </c>
      <c r="AP50" s="94">
        <f>T50-H50</f>
        <v>-48</v>
      </c>
      <c r="AQ50" s="94">
        <f>U50-I50</f>
        <v>-1</v>
      </c>
      <c r="AR50" s="94">
        <f>V50-J50</f>
        <v>-3</v>
      </c>
      <c r="AS50" s="94">
        <f>W50-K50</f>
        <v>-18</v>
      </c>
      <c r="AT50" s="94">
        <f>X50-L50</f>
        <v>-69</v>
      </c>
      <c r="AU50" s="94">
        <f>Y50-M50</f>
        <v>-50</v>
      </c>
      <c r="AV50" s="94">
        <f>Z50-N50</f>
        <v>74</v>
      </c>
      <c r="AW50" s="94">
        <f>AA50-O50</f>
        <v>7</v>
      </c>
      <c r="AX50" s="94">
        <f>AB50-P50</f>
        <v>-303</v>
      </c>
      <c r="AY50" s="94">
        <f>AC50-Q50</f>
        <v>-322</v>
      </c>
      <c r="AZ50" s="94">
        <f>AD50-R50</f>
        <v>-126</v>
      </c>
      <c r="BA50" s="94">
        <f>AE50-S50</f>
        <v>8</v>
      </c>
      <c r="BB50" s="94">
        <f>AF50-T50</f>
        <v>-40</v>
      </c>
      <c r="BC50" s="302"/>
      <c r="BD50" s="302"/>
      <c r="BE50" s="302"/>
      <c r="BF50" s="95"/>
      <c r="BG50" s="325"/>
      <c r="BH50" s="71">
        <f>'MONTHLY SUMMARIES'!D34</f>
        <v>263</v>
      </c>
    </row>
    <row r="51" spans="1:60" s="66" customFormat="1" x14ac:dyDescent="0.35">
      <c r="A51" s="166"/>
      <c r="B51" s="67" t="s">
        <v>41</v>
      </c>
      <c r="C51" s="90">
        <v>69</v>
      </c>
      <c r="D51" s="91">
        <v>90</v>
      </c>
      <c r="E51" s="91">
        <v>67</v>
      </c>
      <c r="F51" s="91">
        <v>72</v>
      </c>
      <c r="G51" s="91">
        <v>68</v>
      </c>
      <c r="H51" s="91">
        <v>79</v>
      </c>
      <c r="I51" s="91">
        <v>75</v>
      </c>
      <c r="J51" s="91">
        <v>61</v>
      </c>
      <c r="K51" s="91">
        <v>95</v>
      </c>
      <c r="L51" s="92">
        <v>101</v>
      </c>
      <c r="M51" s="91">
        <v>93</v>
      </c>
      <c r="N51" s="91">
        <v>70</v>
      </c>
      <c r="O51" s="91">
        <v>84</v>
      </c>
      <c r="P51" s="91">
        <v>144</v>
      </c>
      <c r="Q51" s="91">
        <v>133</v>
      </c>
      <c r="R51" s="91">
        <v>123</v>
      </c>
      <c r="S51" s="91">
        <v>79</v>
      </c>
      <c r="T51" s="91">
        <v>78</v>
      </c>
      <c r="U51" s="213">
        <v>76</v>
      </c>
      <c r="V51" s="213">
        <v>80</v>
      </c>
      <c r="W51" s="213">
        <v>83</v>
      </c>
      <c r="X51" s="92">
        <v>107</v>
      </c>
      <c r="Y51" s="213">
        <v>92</v>
      </c>
      <c r="Z51" s="213">
        <v>110</v>
      </c>
      <c r="AA51" s="213">
        <v>91</v>
      </c>
      <c r="AB51" s="213">
        <v>79</v>
      </c>
      <c r="AC51" s="213">
        <v>71</v>
      </c>
      <c r="AD51" s="213">
        <v>76</v>
      </c>
      <c r="AE51" s="213">
        <v>66</v>
      </c>
      <c r="AF51" s="213">
        <v>66</v>
      </c>
      <c r="AG51" s="213">
        <v>65</v>
      </c>
      <c r="AH51" s="213"/>
      <c r="AI51" s="213"/>
      <c r="AJ51" s="92"/>
      <c r="AK51" s="93">
        <f>O51-C51</f>
        <v>15</v>
      </c>
      <c r="AL51" s="94">
        <f>P51-D51</f>
        <v>54</v>
      </c>
      <c r="AM51" s="94">
        <f>Q51-E51</f>
        <v>66</v>
      </c>
      <c r="AN51" s="94">
        <f>R51-F51</f>
        <v>51</v>
      </c>
      <c r="AO51" s="94">
        <f>S51-G51</f>
        <v>11</v>
      </c>
      <c r="AP51" s="94">
        <f>T51-H51</f>
        <v>-1</v>
      </c>
      <c r="AQ51" s="94">
        <f>U51-I51</f>
        <v>1</v>
      </c>
      <c r="AR51" s="94">
        <f>V51-J51</f>
        <v>19</v>
      </c>
      <c r="AS51" s="94">
        <f>W51-K51</f>
        <v>-12</v>
      </c>
      <c r="AT51" s="94">
        <f>X51-L51</f>
        <v>6</v>
      </c>
      <c r="AU51" s="94">
        <f>Y51-M51</f>
        <v>-1</v>
      </c>
      <c r="AV51" s="94">
        <f>Z51-N51</f>
        <v>40</v>
      </c>
      <c r="AW51" s="94">
        <f>AA51-O51</f>
        <v>7</v>
      </c>
      <c r="AX51" s="94">
        <f>AB51-P51</f>
        <v>-65</v>
      </c>
      <c r="AY51" s="94">
        <f>AC51-Q51</f>
        <v>-62</v>
      </c>
      <c r="AZ51" s="94">
        <f>AD51-R51</f>
        <v>-47</v>
      </c>
      <c r="BA51" s="94">
        <f>AE51-S51</f>
        <v>-13</v>
      </c>
      <c r="BB51" s="94">
        <f>AF51-T51</f>
        <v>-12</v>
      </c>
      <c r="BC51" s="302"/>
      <c r="BD51" s="302"/>
      <c r="BE51" s="302"/>
      <c r="BF51" s="95"/>
      <c r="BG51" s="325"/>
      <c r="BH51" s="71">
        <f>'MONTHLY SUMMARIES'!D35</f>
        <v>65</v>
      </c>
    </row>
    <row r="52" spans="1:60" s="82" customFormat="1" x14ac:dyDescent="0.35">
      <c r="A52" s="167"/>
      <c r="B52" s="67" t="s">
        <v>42</v>
      </c>
      <c r="C52" s="154">
        <f>SUM(C43:C51)</f>
        <v>37303</v>
      </c>
      <c r="D52" s="155">
        <f t="shared" ref="D52:Q52" si="32">SUM(D43:D51)</f>
        <v>40155</v>
      </c>
      <c r="E52" s="155">
        <f t="shared" si="32"/>
        <v>41999</v>
      </c>
      <c r="F52" s="155">
        <f t="shared" si="32"/>
        <v>39544</v>
      </c>
      <c r="G52" s="155">
        <f t="shared" si="32"/>
        <v>34687</v>
      </c>
      <c r="H52" s="155">
        <f t="shared" si="32"/>
        <v>38838</v>
      </c>
      <c r="I52" s="155">
        <f t="shared" si="32"/>
        <v>41685</v>
      </c>
      <c r="J52" s="155">
        <f t="shared" si="32"/>
        <v>49085</v>
      </c>
      <c r="K52" s="155">
        <f t="shared" si="32"/>
        <v>49751</v>
      </c>
      <c r="L52" s="156">
        <f t="shared" si="32"/>
        <v>43461</v>
      </c>
      <c r="M52" s="155">
        <f t="shared" si="32"/>
        <v>44348</v>
      </c>
      <c r="N52" s="155">
        <f t="shared" si="32"/>
        <v>40087</v>
      </c>
      <c r="O52" s="155">
        <f t="shared" si="32"/>
        <v>51559</v>
      </c>
      <c r="P52" s="155">
        <f t="shared" si="32"/>
        <v>60387</v>
      </c>
      <c r="Q52" s="155">
        <f t="shared" si="32"/>
        <v>47690</v>
      </c>
      <c r="R52" s="155">
        <v>40865</v>
      </c>
      <c r="S52" s="155">
        <v>35979</v>
      </c>
      <c r="T52" s="155">
        <v>36409</v>
      </c>
      <c r="U52" s="214">
        <v>41224</v>
      </c>
      <c r="V52" s="214">
        <f t="shared" ref="V52:AA52" si="33">SUM(V43+V46+V49+V50+V51)</f>
        <v>50862</v>
      </c>
      <c r="W52" s="214">
        <f t="shared" si="33"/>
        <v>46082</v>
      </c>
      <c r="X52" s="156">
        <f t="shared" si="33"/>
        <v>38644</v>
      </c>
      <c r="Y52" s="214">
        <f t="shared" si="33"/>
        <v>32081</v>
      </c>
      <c r="Z52" s="214">
        <f t="shared" si="33"/>
        <v>32576</v>
      </c>
      <c r="AA52" s="214">
        <f t="shared" si="33"/>
        <v>37473</v>
      </c>
      <c r="AB52" s="214">
        <v>36190</v>
      </c>
      <c r="AC52" s="214">
        <v>32423</v>
      </c>
      <c r="AD52" s="214">
        <v>31835</v>
      </c>
      <c r="AE52" s="214">
        <v>28413</v>
      </c>
      <c r="AF52" s="214">
        <v>29096</v>
      </c>
      <c r="AG52" s="214">
        <v>34760</v>
      </c>
      <c r="AH52" s="214"/>
      <c r="AI52" s="214"/>
      <c r="AJ52" s="156"/>
      <c r="AK52" s="96">
        <f t="shared" ref="AK52:AP52" si="34">SUM(AK43:AK51)</f>
        <v>14256</v>
      </c>
      <c r="AL52" s="157">
        <f t="shared" si="34"/>
        <v>20232</v>
      </c>
      <c r="AM52" s="157">
        <f t="shared" si="34"/>
        <v>5691</v>
      </c>
      <c r="AN52" s="157">
        <f t="shared" si="34"/>
        <v>1321</v>
      </c>
      <c r="AO52" s="157">
        <f t="shared" si="34"/>
        <v>1292</v>
      </c>
      <c r="AP52" s="157">
        <f t="shared" si="34"/>
        <v>-2429</v>
      </c>
      <c r="AQ52" s="157">
        <f t="shared" ref="AQ52:AR52" si="35">SUM(AQ43:AQ51)</f>
        <v>-461</v>
      </c>
      <c r="AR52" s="157">
        <f t="shared" si="35"/>
        <v>1777</v>
      </c>
      <c r="AS52" s="157">
        <f t="shared" ref="AS52:AT52" si="36">SUM(AS43:AS51)</f>
        <v>-3669</v>
      </c>
      <c r="AT52" s="157">
        <f t="shared" si="36"/>
        <v>-4817</v>
      </c>
      <c r="AU52" s="157">
        <f t="shared" ref="AU52:AV52" si="37">SUM(AU43:AU51)</f>
        <v>-12267</v>
      </c>
      <c r="AV52" s="157">
        <f t="shared" si="37"/>
        <v>-7511</v>
      </c>
      <c r="AW52" s="157">
        <f t="shared" ref="AW52:AX52" si="38">SUM(AW43:AW51)</f>
        <v>-14086</v>
      </c>
      <c r="AX52" s="157">
        <f t="shared" si="38"/>
        <v>-24197</v>
      </c>
      <c r="AY52" s="157">
        <f t="shared" ref="AY52:AZ52" si="39">SUM(AY43:AY51)</f>
        <v>-15267</v>
      </c>
      <c r="AZ52" s="157">
        <f t="shared" si="39"/>
        <v>-9030</v>
      </c>
      <c r="BA52" s="157">
        <f t="shared" ref="BA52:BB52" si="40">SUM(BA43:BA51)</f>
        <v>-7566</v>
      </c>
      <c r="BB52" s="157">
        <f t="shared" si="40"/>
        <v>-7313</v>
      </c>
      <c r="BC52" s="303"/>
      <c r="BD52" s="303"/>
      <c r="BE52" s="303"/>
      <c r="BF52" s="158"/>
      <c r="BG52" s="326"/>
      <c r="BH52" s="296">
        <f>BH43+BH46+BH49+BH50+BH51</f>
        <v>34760</v>
      </c>
    </row>
    <row r="53" spans="1:60" s="66" customFormat="1" x14ac:dyDescent="0.35">
      <c r="A53" s="166">
        <f>+A42+1</f>
        <v>5</v>
      </c>
      <c r="B53" s="97" t="s">
        <v>20</v>
      </c>
      <c r="C53" s="98"/>
      <c r="D53" s="99"/>
      <c r="E53" s="99"/>
      <c r="F53" s="99"/>
      <c r="G53" s="99"/>
      <c r="H53" s="99"/>
      <c r="I53" s="99"/>
      <c r="J53" s="99"/>
      <c r="K53" s="99"/>
      <c r="L53" s="100"/>
      <c r="M53" s="99"/>
      <c r="N53" s="99"/>
      <c r="O53" s="99"/>
      <c r="P53" s="99"/>
      <c r="Q53" s="99"/>
      <c r="R53" s="99"/>
      <c r="S53" s="99"/>
      <c r="T53" s="99"/>
      <c r="U53" s="215"/>
      <c r="V53" s="215"/>
      <c r="W53" s="215"/>
      <c r="X53" s="100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100"/>
      <c r="AK53" s="101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304"/>
      <c r="BD53" s="304"/>
      <c r="BE53" s="304"/>
      <c r="BF53" s="103"/>
      <c r="BG53" s="324"/>
      <c r="BH53" s="101"/>
    </row>
    <row r="54" spans="1:60" s="66" customFormat="1" x14ac:dyDescent="0.35">
      <c r="A54" s="166"/>
      <c r="B54" s="67" t="s">
        <v>37</v>
      </c>
      <c r="C54" s="90">
        <v>56403</v>
      </c>
      <c r="D54" s="91">
        <v>56219</v>
      </c>
      <c r="E54" s="91">
        <v>57228</v>
      </c>
      <c r="F54" s="91">
        <v>59697</v>
      </c>
      <c r="G54" s="91">
        <v>60324</v>
      </c>
      <c r="H54" s="91">
        <v>59224</v>
      </c>
      <c r="I54" s="91">
        <v>59350</v>
      </c>
      <c r="J54" s="91">
        <v>61416</v>
      </c>
      <c r="K54" s="91">
        <v>69197</v>
      </c>
      <c r="L54" s="92">
        <v>73085</v>
      </c>
      <c r="M54" s="91">
        <v>75335</v>
      </c>
      <c r="N54" s="91">
        <v>73393</v>
      </c>
      <c r="O54" s="91">
        <v>76989</v>
      </c>
      <c r="P54" s="91">
        <v>86550</v>
      </c>
      <c r="Q54" s="91">
        <v>97908</v>
      </c>
      <c r="R54" s="91">
        <v>100619</v>
      </c>
      <c r="S54" s="91">
        <v>98258</v>
      </c>
      <c r="T54" s="91">
        <v>97263</v>
      </c>
      <c r="U54" s="213">
        <v>97999</v>
      </c>
      <c r="V54" s="213">
        <v>104640</v>
      </c>
      <c r="W54" s="213">
        <v>112141</v>
      </c>
      <c r="X54" s="92">
        <v>115885</v>
      </c>
      <c r="Y54" s="213">
        <v>111471</v>
      </c>
      <c r="Z54" s="213">
        <v>106116</v>
      </c>
      <c r="AA54" s="213">
        <v>99687</v>
      </c>
      <c r="AB54" s="213">
        <v>102460</v>
      </c>
      <c r="AC54" s="213">
        <v>97503</v>
      </c>
      <c r="AD54" s="213">
        <v>92072</v>
      </c>
      <c r="AE54" s="213">
        <v>85728</v>
      </c>
      <c r="AF54" s="213">
        <v>80446</v>
      </c>
      <c r="AG54" s="213">
        <v>77456</v>
      </c>
      <c r="AH54" s="213"/>
      <c r="AI54" s="213"/>
      <c r="AJ54" s="92"/>
      <c r="AK54" s="93">
        <f>O54-C54</f>
        <v>20586</v>
      </c>
      <c r="AL54" s="94">
        <f>P54-D54</f>
        <v>30331</v>
      </c>
      <c r="AM54" s="94">
        <f>Q54-E54</f>
        <v>40680</v>
      </c>
      <c r="AN54" s="94">
        <f>R54-F54</f>
        <v>40922</v>
      </c>
      <c r="AO54" s="94">
        <f>S54-G54</f>
        <v>37934</v>
      </c>
      <c r="AP54" s="94">
        <f>T54-H54</f>
        <v>38039</v>
      </c>
      <c r="AQ54" s="94">
        <f>U54-I54</f>
        <v>38649</v>
      </c>
      <c r="AR54" s="94">
        <f>V54-J54</f>
        <v>43224</v>
      </c>
      <c r="AS54" s="94">
        <f>W54-K54</f>
        <v>42944</v>
      </c>
      <c r="AT54" s="94">
        <f>X54-L54</f>
        <v>42800</v>
      </c>
      <c r="AU54" s="94">
        <f>Y54-M54</f>
        <v>36136</v>
      </c>
      <c r="AV54" s="94">
        <f>Z54-N54</f>
        <v>32723</v>
      </c>
      <c r="AW54" s="94">
        <f>AA54-O54</f>
        <v>22698</v>
      </c>
      <c r="AX54" s="94">
        <f>AB54-P54</f>
        <v>15910</v>
      </c>
      <c r="AY54" s="94">
        <f>AC54-Q54</f>
        <v>-405</v>
      </c>
      <c r="AZ54" s="94">
        <f>AD54-R54</f>
        <v>-8547</v>
      </c>
      <c r="BA54" s="94">
        <f>AE54-S54</f>
        <v>-12530</v>
      </c>
      <c r="BB54" s="94">
        <f>AF54-T54</f>
        <v>-16817</v>
      </c>
      <c r="BC54" s="302"/>
      <c r="BD54" s="302"/>
      <c r="BE54" s="302"/>
      <c r="BF54" s="95"/>
      <c r="BG54" s="325"/>
      <c r="BH54" s="71">
        <f>'MONTHLY SUMMARIES'!D38</f>
        <v>77456</v>
      </c>
    </row>
    <row r="55" spans="1:60" s="66" customFormat="1" x14ac:dyDescent="0.35">
      <c r="A55" s="166"/>
      <c r="B55" s="238" t="s">
        <v>164</v>
      </c>
      <c r="C55" s="90"/>
      <c r="D55" s="91"/>
      <c r="E55" s="91"/>
      <c r="F55" s="91"/>
      <c r="G55" s="91"/>
      <c r="H55" s="91"/>
      <c r="I55" s="91"/>
      <c r="J55" s="91"/>
      <c r="K55" s="91"/>
      <c r="L55" s="92"/>
      <c r="M55" s="91"/>
      <c r="N55" s="91"/>
      <c r="O55" s="91"/>
      <c r="P55" s="91"/>
      <c r="Q55" s="91"/>
      <c r="R55" s="91"/>
      <c r="S55" s="91"/>
      <c r="T55" s="91"/>
      <c r="U55" s="213"/>
      <c r="V55" s="213"/>
      <c r="W55" s="237">
        <f>W54-W56</f>
        <v>55056</v>
      </c>
      <c r="X55" s="92">
        <f>X54-X56</f>
        <v>55510</v>
      </c>
      <c r="Y55" s="237">
        <f>Y54-Y56</f>
        <v>53649</v>
      </c>
      <c r="Z55" s="237">
        <v>50327</v>
      </c>
      <c r="AA55" s="237">
        <v>47284</v>
      </c>
      <c r="AB55" s="237">
        <v>48012</v>
      </c>
      <c r="AC55" s="237">
        <v>46120</v>
      </c>
      <c r="AD55" s="237">
        <v>43263</v>
      </c>
      <c r="AE55" s="237">
        <v>40338</v>
      </c>
      <c r="AF55" s="237">
        <v>38346</v>
      </c>
      <c r="AG55" s="237">
        <v>37577</v>
      </c>
      <c r="AH55" s="237"/>
      <c r="AI55" s="237"/>
      <c r="AJ55" s="92"/>
      <c r="AK55" s="93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302"/>
      <c r="BD55" s="302"/>
      <c r="BE55" s="302"/>
      <c r="BF55" s="95"/>
      <c r="BG55" s="325"/>
      <c r="BH55" s="71">
        <f>GETPIVOTDATA("VALUE",'CSS ESCO pvt'!$I$3,"DATE_FILE",$BH$8,"COMPANY",$BH$6,"TRIM_CAT","Residential-GRID","TRIM_LINE",$A53)</f>
        <v>37577</v>
      </c>
    </row>
    <row r="56" spans="1:60" s="66" customFormat="1" x14ac:dyDescent="0.35">
      <c r="A56" s="166"/>
      <c r="B56" s="238" t="s">
        <v>165</v>
      </c>
      <c r="C56" s="90"/>
      <c r="D56" s="91"/>
      <c r="E56" s="91"/>
      <c r="F56" s="91"/>
      <c r="G56" s="91"/>
      <c r="H56" s="91"/>
      <c r="I56" s="91"/>
      <c r="J56" s="91"/>
      <c r="K56" s="91"/>
      <c r="L56" s="92"/>
      <c r="M56" s="91"/>
      <c r="N56" s="91"/>
      <c r="O56" s="91"/>
      <c r="P56" s="91"/>
      <c r="Q56" s="91"/>
      <c r="R56" s="91"/>
      <c r="S56" s="91"/>
      <c r="T56" s="91"/>
      <c r="U56" s="213"/>
      <c r="V56" s="213"/>
      <c r="W56" s="237">
        <v>57085</v>
      </c>
      <c r="X56" s="92">
        <v>60375</v>
      </c>
      <c r="Y56" s="237">
        <v>57822</v>
      </c>
      <c r="Z56" s="237">
        <v>55789</v>
      </c>
      <c r="AA56" s="237">
        <v>52403</v>
      </c>
      <c r="AB56" s="237">
        <v>54448</v>
      </c>
      <c r="AC56" s="237">
        <v>51383</v>
      </c>
      <c r="AD56" s="237">
        <v>48809</v>
      </c>
      <c r="AE56" s="237">
        <v>45390</v>
      </c>
      <c r="AF56" s="237">
        <v>42100</v>
      </c>
      <c r="AG56" s="237">
        <v>39879</v>
      </c>
      <c r="AH56" s="237"/>
      <c r="AI56" s="237"/>
      <c r="AJ56" s="92"/>
      <c r="AK56" s="93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302"/>
      <c r="BD56" s="302"/>
      <c r="BE56" s="302"/>
      <c r="BF56" s="95"/>
      <c r="BG56" s="325"/>
      <c r="BH56" s="87">
        <f>BH54-BH55</f>
        <v>39879</v>
      </c>
    </row>
    <row r="57" spans="1:60" s="66" customFormat="1" x14ac:dyDescent="0.35">
      <c r="A57" s="166"/>
      <c r="B57" s="67" t="s">
        <v>38</v>
      </c>
      <c r="C57" s="90">
        <v>28182</v>
      </c>
      <c r="D57" s="91">
        <v>28184</v>
      </c>
      <c r="E57" s="91">
        <v>27562</v>
      </c>
      <c r="F57" s="91">
        <v>28034</v>
      </c>
      <c r="G57" s="91">
        <v>28240</v>
      </c>
      <c r="H57" s="91">
        <v>28234</v>
      </c>
      <c r="I57" s="91">
        <v>28436</v>
      </c>
      <c r="J57" s="91">
        <v>29211</v>
      </c>
      <c r="K57" s="91">
        <v>31614</v>
      </c>
      <c r="L57" s="92">
        <v>33219</v>
      </c>
      <c r="M57" s="91">
        <v>34653</v>
      </c>
      <c r="N57" s="91">
        <v>34225</v>
      </c>
      <c r="O57" s="91">
        <v>34673</v>
      </c>
      <c r="P57" s="91">
        <v>38379</v>
      </c>
      <c r="Q57" s="91">
        <v>37513</v>
      </c>
      <c r="R57" s="91">
        <v>36924</v>
      </c>
      <c r="S57" s="91">
        <v>38854</v>
      </c>
      <c r="T57" s="91">
        <v>37826</v>
      </c>
      <c r="U57" s="213">
        <v>36788</v>
      </c>
      <c r="V57" s="213">
        <v>36605</v>
      </c>
      <c r="W57" s="213">
        <v>40944</v>
      </c>
      <c r="X57" s="92">
        <v>43778</v>
      </c>
      <c r="Y57" s="213">
        <v>42367</v>
      </c>
      <c r="Z57" s="213">
        <v>43694</v>
      </c>
      <c r="AA57" s="213">
        <v>43820</v>
      </c>
      <c r="AB57" s="213">
        <v>42768</v>
      </c>
      <c r="AC57" s="213">
        <v>43406</v>
      </c>
      <c r="AD57" s="213">
        <v>43487</v>
      </c>
      <c r="AE57" s="213">
        <v>42931</v>
      </c>
      <c r="AF57" s="213">
        <v>42045</v>
      </c>
      <c r="AG57" s="213">
        <v>40017</v>
      </c>
      <c r="AH57" s="213"/>
      <c r="AI57" s="213"/>
      <c r="AJ57" s="92"/>
      <c r="AK57" s="93">
        <f>O57-C57</f>
        <v>6491</v>
      </c>
      <c r="AL57" s="94">
        <f>P57-D57</f>
        <v>10195</v>
      </c>
      <c r="AM57" s="94">
        <f>Q57-E57</f>
        <v>9951</v>
      </c>
      <c r="AN57" s="94">
        <f>R57-F57</f>
        <v>8890</v>
      </c>
      <c r="AO57" s="94">
        <f>S57-G57</f>
        <v>10614</v>
      </c>
      <c r="AP57" s="94">
        <f>T57-H57</f>
        <v>9592</v>
      </c>
      <c r="AQ57" s="94">
        <f>U57-I57</f>
        <v>8352</v>
      </c>
      <c r="AR57" s="94">
        <f>V57-J57</f>
        <v>7394</v>
      </c>
      <c r="AS57" s="94">
        <f>W57-K57</f>
        <v>9330</v>
      </c>
      <c r="AT57" s="94">
        <f>X57-L57</f>
        <v>10559</v>
      </c>
      <c r="AU57" s="94">
        <f>Y57-M57</f>
        <v>7714</v>
      </c>
      <c r="AV57" s="94">
        <f>Z57-N57</f>
        <v>9469</v>
      </c>
      <c r="AW57" s="94">
        <f>AA57-O57</f>
        <v>9147</v>
      </c>
      <c r="AX57" s="94">
        <f>AB57-P57</f>
        <v>4389</v>
      </c>
      <c r="AY57" s="94">
        <f>AC57-Q57</f>
        <v>5893</v>
      </c>
      <c r="AZ57" s="94">
        <f>AD57-R57</f>
        <v>6563</v>
      </c>
      <c r="BA57" s="94">
        <f>AE57-S57</f>
        <v>4077</v>
      </c>
      <c r="BB57" s="94">
        <f>AF57-T57</f>
        <v>4219</v>
      </c>
      <c r="BC57" s="302"/>
      <c r="BD57" s="302"/>
      <c r="BE57" s="302"/>
      <c r="BF57" s="95"/>
      <c r="BG57" s="325"/>
      <c r="BH57" s="71">
        <f>'MONTHLY SUMMARIES'!D39</f>
        <v>40017</v>
      </c>
    </row>
    <row r="58" spans="1:60" s="66" customFormat="1" x14ac:dyDescent="0.35">
      <c r="A58" s="166"/>
      <c r="B58" s="238" t="s">
        <v>164</v>
      </c>
      <c r="C58" s="90"/>
      <c r="D58" s="91"/>
      <c r="E58" s="91"/>
      <c r="F58" s="91"/>
      <c r="G58" s="91"/>
      <c r="H58" s="91"/>
      <c r="I58" s="91"/>
      <c r="J58" s="91"/>
      <c r="K58" s="91"/>
      <c r="L58" s="92"/>
      <c r="M58" s="91"/>
      <c r="N58" s="91"/>
      <c r="O58" s="91"/>
      <c r="P58" s="91"/>
      <c r="Q58" s="91"/>
      <c r="R58" s="91"/>
      <c r="S58" s="91"/>
      <c r="T58" s="91"/>
      <c r="U58" s="213"/>
      <c r="V58" s="213"/>
      <c r="W58" s="237">
        <f>W57-W59</f>
        <v>17417</v>
      </c>
      <c r="X58" s="92">
        <f>X57-X59</f>
        <v>19126</v>
      </c>
      <c r="Y58" s="237">
        <f>Y57-Y59</f>
        <v>18334</v>
      </c>
      <c r="Z58" s="237">
        <v>18988</v>
      </c>
      <c r="AA58" s="237">
        <v>18865</v>
      </c>
      <c r="AB58" s="237">
        <v>18398</v>
      </c>
      <c r="AC58" s="237">
        <v>18833</v>
      </c>
      <c r="AD58" s="237">
        <v>18894</v>
      </c>
      <c r="AE58" s="237">
        <v>18576</v>
      </c>
      <c r="AF58" s="237">
        <v>18274</v>
      </c>
      <c r="AG58" s="237">
        <v>17514</v>
      </c>
      <c r="AH58" s="237"/>
      <c r="AI58" s="237"/>
      <c r="AJ58" s="92"/>
      <c r="AK58" s="93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302"/>
      <c r="BD58" s="302"/>
      <c r="BE58" s="302"/>
      <c r="BF58" s="95"/>
      <c r="BG58" s="325"/>
      <c r="BH58" s="71">
        <f>GETPIVOTDATA("VALUE",'CSS ESCO pvt'!$I$3,"DATE_FILE",$BH$8,"COMPANY",$BH$6,"TRIM_CAT","Low Income Residential-GRID","TRIM_LINE",$A53)</f>
        <v>17514</v>
      </c>
    </row>
    <row r="59" spans="1:60" s="66" customFormat="1" x14ac:dyDescent="0.35">
      <c r="A59" s="166"/>
      <c r="B59" s="238" t="s">
        <v>165</v>
      </c>
      <c r="C59" s="90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1"/>
      <c r="O59" s="91"/>
      <c r="P59" s="91"/>
      <c r="Q59" s="91"/>
      <c r="R59" s="91"/>
      <c r="S59" s="91"/>
      <c r="T59" s="91"/>
      <c r="U59" s="213"/>
      <c r="V59" s="213"/>
      <c r="W59" s="237">
        <v>23527</v>
      </c>
      <c r="X59" s="92">
        <v>24652</v>
      </c>
      <c r="Y59" s="237">
        <v>24033</v>
      </c>
      <c r="Z59" s="237">
        <v>24706</v>
      </c>
      <c r="AA59" s="237">
        <v>24955</v>
      </c>
      <c r="AB59" s="237">
        <v>24370</v>
      </c>
      <c r="AC59" s="237">
        <v>24573</v>
      </c>
      <c r="AD59" s="237">
        <v>24593</v>
      </c>
      <c r="AE59" s="237">
        <v>24355</v>
      </c>
      <c r="AF59" s="237">
        <v>23771</v>
      </c>
      <c r="AG59" s="237">
        <v>22503</v>
      </c>
      <c r="AH59" s="237"/>
      <c r="AI59" s="237"/>
      <c r="AJ59" s="92"/>
      <c r="AK59" s="93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302"/>
      <c r="BD59" s="302"/>
      <c r="BE59" s="302"/>
      <c r="BF59" s="95"/>
      <c r="BG59" s="325"/>
      <c r="BH59" s="87">
        <f>BH57-BH58</f>
        <v>22503</v>
      </c>
    </row>
    <row r="60" spans="1:60" s="66" customFormat="1" x14ac:dyDescent="0.35">
      <c r="A60" s="166"/>
      <c r="B60" s="67" t="s">
        <v>39</v>
      </c>
      <c r="C60" s="90">
        <v>5632</v>
      </c>
      <c r="D60" s="91">
        <v>5748</v>
      </c>
      <c r="E60" s="91">
        <v>6474</v>
      </c>
      <c r="F60" s="91">
        <v>6650</v>
      </c>
      <c r="G60" s="91">
        <v>6822</v>
      </c>
      <c r="H60" s="91">
        <v>6624</v>
      </c>
      <c r="I60" s="91">
        <v>6659</v>
      </c>
      <c r="J60" s="91">
        <v>6651</v>
      </c>
      <c r="K60" s="91">
        <v>6940</v>
      </c>
      <c r="L60" s="92">
        <v>7099</v>
      </c>
      <c r="M60" s="91">
        <v>7404</v>
      </c>
      <c r="N60" s="91">
        <v>6894</v>
      </c>
      <c r="O60" s="91">
        <v>7445</v>
      </c>
      <c r="P60" s="91">
        <v>9900</v>
      </c>
      <c r="Q60" s="91">
        <v>12734</v>
      </c>
      <c r="R60" s="91">
        <v>13173</v>
      </c>
      <c r="S60" s="91">
        <v>12932</v>
      </c>
      <c r="T60" s="91">
        <v>12041</v>
      </c>
      <c r="U60" s="213">
        <v>11408</v>
      </c>
      <c r="V60" s="213">
        <v>10083</v>
      </c>
      <c r="W60" s="213">
        <v>10313</v>
      </c>
      <c r="X60" s="92">
        <v>10738</v>
      </c>
      <c r="Y60" s="213">
        <v>10745</v>
      </c>
      <c r="Z60" s="213">
        <v>10383</v>
      </c>
      <c r="AA60" s="213">
        <v>9767</v>
      </c>
      <c r="AB60" s="213">
        <v>10121</v>
      </c>
      <c r="AC60" s="213">
        <v>9839</v>
      </c>
      <c r="AD60" s="213">
        <v>9915</v>
      </c>
      <c r="AE60" s="213">
        <v>10188</v>
      </c>
      <c r="AF60" s="213">
        <v>10187</v>
      </c>
      <c r="AG60" s="213">
        <v>9449</v>
      </c>
      <c r="AH60" s="213"/>
      <c r="AI60" s="213"/>
      <c r="AJ60" s="92"/>
      <c r="AK60" s="93">
        <f>O60-C60</f>
        <v>1813</v>
      </c>
      <c r="AL60" s="94">
        <f>P60-D60</f>
        <v>4152</v>
      </c>
      <c r="AM60" s="94">
        <f>Q60-E60</f>
        <v>6260</v>
      </c>
      <c r="AN60" s="94">
        <f>R60-F60</f>
        <v>6523</v>
      </c>
      <c r="AO60" s="94">
        <f>S60-G60</f>
        <v>6110</v>
      </c>
      <c r="AP60" s="94">
        <f>T60-H60</f>
        <v>5417</v>
      </c>
      <c r="AQ60" s="94">
        <f>U60-I60</f>
        <v>4749</v>
      </c>
      <c r="AR60" s="94">
        <f>V60-J60</f>
        <v>3432</v>
      </c>
      <c r="AS60" s="94">
        <f>W60-K60</f>
        <v>3373</v>
      </c>
      <c r="AT60" s="94">
        <f>X60-L60</f>
        <v>3639</v>
      </c>
      <c r="AU60" s="94">
        <f>Y60-M60</f>
        <v>3341</v>
      </c>
      <c r="AV60" s="94">
        <f>Z60-N60</f>
        <v>3489</v>
      </c>
      <c r="AW60" s="94">
        <f>AA60-O60</f>
        <v>2322</v>
      </c>
      <c r="AX60" s="94">
        <f>AB60-P60</f>
        <v>221</v>
      </c>
      <c r="AY60" s="94">
        <f>AC60-Q60</f>
        <v>-2895</v>
      </c>
      <c r="AZ60" s="94">
        <f>AD60-R60</f>
        <v>-3258</v>
      </c>
      <c r="BA60" s="94">
        <f>AE60-S60</f>
        <v>-2744</v>
      </c>
      <c r="BB60" s="94">
        <f>AF60-T60</f>
        <v>-1854</v>
      </c>
      <c r="BC60" s="302"/>
      <c r="BD60" s="302"/>
      <c r="BE60" s="302"/>
      <c r="BF60" s="95"/>
      <c r="BG60" s="325"/>
      <c r="BH60" s="71">
        <f>'MONTHLY SUMMARIES'!D40</f>
        <v>9449</v>
      </c>
    </row>
    <row r="61" spans="1:60" s="66" customFormat="1" x14ac:dyDescent="0.35">
      <c r="A61" s="166"/>
      <c r="B61" s="67" t="s">
        <v>40</v>
      </c>
      <c r="C61" s="90">
        <v>304</v>
      </c>
      <c r="D61" s="91">
        <v>303</v>
      </c>
      <c r="E61" s="91">
        <v>306</v>
      </c>
      <c r="F61" s="91">
        <v>315</v>
      </c>
      <c r="G61" s="91">
        <v>305</v>
      </c>
      <c r="H61" s="91">
        <v>307</v>
      </c>
      <c r="I61" s="91">
        <v>320</v>
      </c>
      <c r="J61" s="91">
        <v>310</v>
      </c>
      <c r="K61" s="91">
        <v>328</v>
      </c>
      <c r="L61" s="92">
        <v>335</v>
      </c>
      <c r="M61" s="91">
        <v>334</v>
      </c>
      <c r="N61" s="91">
        <v>356</v>
      </c>
      <c r="O61" s="91">
        <v>370</v>
      </c>
      <c r="P61" s="91">
        <v>485</v>
      </c>
      <c r="Q61" s="91">
        <v>690</v>
      </c>
      <c r="R61" s="91">
        <v>736</v>
      </c>
      <c r="S61" s="91">
        <v>672</v>
      </c>
      <c r="T61" s="91">
        <v>674</v>
      </c>
      <c r="U61" s="213">
        <v>572</v>
      </c>
      <c r="V61" s="213">
        <v>537</v>
      </c>
      <c r="W61" s="213">
        <v>533</v>
      </c>
      <c r="X61" s="92">
        <v>557</v>
      </c>
      <c r="Y61" s="213">
        <v>564</v>
      </c>
      <c r="Z61" s="213">
        <v>562</v>
      </c>
      <c r="AA61" s="213">
        <v>485</v>
      </c>
      <c r="AB61" s="213">
        <v>499</v>
      </c>
      <c r="AC61" s="213">
        <v>439</v>
      </c>
      <c r="AD61" s="213">
        <v>433</v>
      </c>
      <c r="AE61" s="213">
        <v>430</v>
      </c>
      <c r="AF61" s="213">
        <v>422</v>
      </c>
      <c r="AG61" s="213">
        <v>382</v>
      </c>
      <c r="AH61" s="213"/>
      <c r="AI61" s="213"/>
      <c r="AJ61" s="92"/>
      <c r="AK61" s="93">
        <f>O61-C61</f>
        <v>66</v>
      </c>
      <c r="AL61" s="94">
        <f>P61-D61</f>
        <v>182</v>
      </c>
      <c r="AM61" s="94">
        <f>Q61-E61</f>
        <v>384</v>
      </c>
      <c r="AN61" s="94">
        <f>R61-F61</f>
        <v>421</v>
      </c>
      <c r="AO61" s="94">
        <f>S61-G61</f>
        <v>367</v>
      </c>
      <c r="AP61" s="94">
        <f>T61-H61</f>
        <v>367</v>
      </c>
      <c r="AQ61" s="94">
        <f>U61-I61</f>
        <v>252</v>
      </c>
      <c r="AR61" s="94">
        <f>V61-J61</f>
        <v>227</v>
      </c>
      <c r="AS61" s="94">
        <f>W61-K61</f>
        <v>205</v>
      </c>
      <c r="AT61" s="94">
        <f>X61-L61</f>
        <v>222</v>
      </c>
      <c r="AU61" s="94">
        <f>Y61-M61</f>
        <v>230</v>
      </c>
      <c r="AV61" s="94">
        <f>Z61-N61</f>
        <v>206</v>
      </c>
      <c r="AW61" s="94">
        <f>AA61-O61</f>
        <v>115</v>
      </c>
      <c r="AX61" s="94">
        <f>AB61-P61</f>
        <v>14</v>
      </c>
      <c r="AY61" s="94">
        <f>AC61-Q61</f>
        <v>-251</v>
      </c>
      <c r="AZ61" s="94">
        <f>AD61-R61</f>
        <v>-303</v>
      </c>
      <c r="BA61" s="94">
        <f>AE61-S61</f>
        <v>-242</v>
      </c>
      <c r="BB61" s="94">
        <f>AF61-T61</f>
        <v>-252</v>
      </c>
      <c r="BC61" s="302"/>
      <c r="BD61" s="302"/>
      <c r="BE61" s="302"/>
      <c r="BF61" s="95"/>
      <c r="BG61" s="325"/>
      <c r="BH61" s="71">
        <f>'MONTHLY SUMMARIES'!D41</f>
        <v>382</v>
      </c>
    </row>
    <row r="62" spans="1:60" s="66" customFormat="1" x14ac:dyDescent="0.35">
      <c r="A62" s="166"/>
      <c r="B62" s="67" t="s">
        <v>41</v>
      </c>
      <c r="C62" s="90">
        <v>83</v>
      </c>
      <c r="D62" s="91">
        <v>83</v>
      </c>
      <c r="E62" s="91">
        <v>84</v>
      </c>
      <c r="F62" s="91">
        <v>71</v>
      </c>
      <c r="G62" s="91">
        <v>75</v>
      </c>
      <c r="H62" s="91">
        <v>80</v>
      </c>
      <c r="I62" s="91">
        <v>86</v>
      </c>
      <c r="J62" s="91">
        <v>81</v>
      </c>
      <c r="K62" s="91">
        <v>84</v>
      </c>
      <c r="L62" s="92">
        <v>93</v>
      </c>
      <c r="M62" s="91">
        <v>111</v>
      </c>
      <c r="N62" s="91">
        <v>93</v>
      </c>
      <c r="O62" s="91">
        <v>99</v>
      </c>
      <c r="P62" s="91">
        <v>126</v>
      </c>
      <c r="Q62" s="91">
        <v>172</v>
      </c>
      <c r="R62" s="91">
        <v>185</v>
      </c>
      <c r="S62" s="91">
        <v>165</v>
      </c>
      <c r="T62" s="91">
        <v>158</v>
      </c>
      <c r="U62" s="213">
        <v>129</v>
      </c>
      <c r="V62" s="213">
        <v>125</v>
      </c>
      <c r="W62" s="213">
        <v>117</v>
      </c>
      <c r="X62" s="92">
        <v>122</v>
      </c>
      <c r="Y62" s="213">
        <v>135</v>
      </c>
      <c r="Z62" s="213">
        <v>128</v>
      </c>
      <c r="AA62" s="213">
        <v>116</v>
      </c>
      <c r="AB62" s="213">
        <v>119</v>
      </c>
      <c r="AC62" s="213">
        <v>119</v>
      </c>
      <c r="AD62" s="213">
        <v>121</v>
      </c>
      <c r="AE62" s="213">
        <v>121</v>
      </c>
      <c r="AF62" s="213">
        <v>116</v>
      </c>
      <c r="AG62" s="213">
        <v>107</v>
      </c>
      <c r="AH62" s="213"/>
      <c r="AI62" s="213"/>
      <c r="AJ62" s="92"/>
      <c r="AK62" s="93">
        <f>O62-C62</f>
        <v>16</v>
      </c>
      <c r="AL62" s="94">
        <f>P62-D62</f>
        <v>43</v>
      </c>
      <c r="AM62" s="94">
        <f>Q62-E62</f>
        <v>88</v>
      </c>
      <c r="AN62" s="94">
        <f>R62-F62</f>
        <v>114</v>
      </c>
      <c r="AO62" s="94">
        <f>S62-G62</f>
        <v>90</v>
      </c>
      <c r="AP62" s="94">
        <f>T62-H62</f>
        <v>78</v>
      </c>
      <c r="AQ62" s="94">
        <f>U62-I62</f>
        <v>43</v>
      </c>
      <c r="AR62" s="94">
        <f>V62-J62</f>
        <v>44</v>
      </c>
      <c r="AS62" s="94">
        <f>W62-K62</f>
        <v>33</v>
      </c>
      <c r="AT62" s="94">
        <f>X62-L62</f>
        <v>29</v>
      </c>
      <c r="AU62" s="94">
        <f>Y62-M62</f>
        <v>24</v>
      </c>
      <c r="AV62" s="94">
        <f>Z62-N62</f>
        <v>35</v>
      </c>
      <c r="AW62" s="94">
        <f>AA62-O62</f>
        <v>17</v>
      </c>
      <c r="AX62" s="94">
        <f>AB62-P62</f>
        <v>-7</v>
      </c>
      <c r="AY62" s="94">
        <f>AC62-Q62</f>
        <v>-53</v>
      </c>
      <c r="AZ62" s="94">
        <f>AD62-R62</f>
        <v>-64</v>
      </c>
      <c r="BA62" s="94">
        <f>AE62-S62</f>
        <v>-44</v>
      </c>
      <c r="BB62" s="94">
        <f>AF62-T62</f>
        <v>-42</v>
      </c>
      <c r="BC62" s="302"/>
      <c r="BD62" s="302"/>
      <c r="BE62" s="302"/>
      <c r="BF62" s="95"/>
      <c r="BG62" s="325"/>
      <c r="BH62" s="71">
        <f>'MONTHLY SUMMARIES'!D42</f>
        <v>107</v>
      </c>
    </row>
    <row r="63" spans="1:60" s="82" customFormat="1" ht="15" thickBot="1" x14ac:dyDescent="0.4">
      <c r="A63" s="167"/>
      <c r="B63" s="75" t="s">
        <v>42</v>
      </c>
      <c r="C63" s="76">
        <f>SUM(C54:C62)</f>
        <v>90604</v>
      </c>
      <c r="D63" s="77">
        <f t="shared" ref="D63:Q63" si="41">SUM(D54:D62)</f>
        <v>90537</v>
      </c>
      <c r="E63" s="77">
        <f t="shared" si="41"/>
        <v>91654</v>
      </c>
      <c r="F63" s="77">
        <f t="shared" si="41"/>
        <v>94767</v>
      </c>
      <c r="G63" s="77">
        <f t="shared" si="41"/>
        <v>95766</v>
      </c>
      <c r="H63" s="77">
        <f t="shared" si="41"/>
        <v>94469</v>
      </c>
      <c r="I63" s="77">
        <f t="shared" si="41"/>
        <v>94851</v>
      </c>
      <c r="J63" s="77">
        <f t="shared" si="41"/>
        <v>97669</v>
      </c>
      <c r="K63" s="77">
        <f t="shared" si="41"/>
        <v>108163</v>
      </c>
      <c r="L63" s="78">
        <f t="shared" si="41"/>
        <v>113831</v>
      </c>
      <c r="M63" s="77">
        <f t="shared" si="41"/>
        <v>117837</v>
      </c>
      <c r="N63" s="77">
        <f t="shared" si="41"/>
        <v>114961</v>
      </c>
      <c r="O63" s="77">
        <f t="shared" si="41"/>
        <v>119576</v>
      </c>
      <c r="P63" s="77">
        <f t="shared" si="41"/>
        <v>135440</v>
      </c>
      <c r="Q63" s="77">
        <f t="shared" si="41"/>
        <v>149017</v>
      </c>
      <c r="R63" s="77">
        <v>151637</v>
      </c>
      <c r="S63" s="77">
        <v>150881</v>
      </c>
      <c r="T63" s="77">
        <v>147962</v>
      </c>
      <c r="U63" s="211">
        <v>146896</v>
      </c>
      <c r="V63" s="211">
        <v>151990</v>
      </c>
      <c r="W63" s="211">
        <f>SUM(W54+W57+W60+W61+W62)</f>
        <v>164048</v>
      </c>
      <c r="X63" s="78">
        <f t="shared" ref="X63:AA63" si="42">SUM(X54+X57+X60+X61+X62)</f>
        <v>171080</v>
      </c>
      <c r="Y63" s="211">
        <f t="shared" si="42"/>
        <v>165282</v>
      </c>
      <c r="Z63" s="211">
        <v>160883</v>
      </c>
      <c r="AA63" s="211">
        <f t="shared" si="42"/>
        <v>153875</v>
      </c>
      <c r="AB63" s="211">
        <v>155967</v>
      </c>
      <c r="AC63" s="211">
        <v>151306</v>
      </c>
      <c r="AD63" s="211">
        <v>146028</v>
      </c>
      <c r="AE63" s="211">
        <v>139398</v>
      </c>
      <c r="AF63" s="211">
        <v>133216</v>
      </c>
      <c r="AG63" s="211">
        <v>127411</v>
      </c>
      <c r="AH63" s="211"/>
      <c r="AI63" s="211"/>
      <c r="AJ63" s="78"/>
      <c r="AK63" s="79">
        <f t="shared" ref="AK63:AP63" si="43">SUM(AK54:AK62)</f>
        <v>28972</v>
      </c>
      <c r="AL63" s="80">
        <f t="shared" si="43"/>
        <v>44903</v>
      </c>
      <c r="AM63" s="80">
        <f t="shared" si="43"/>
        <v>57363</v>
      </c>
      <c r="AN63" s="80">
        <f t="shared" si="43"/>
        <v>56870</v>
      </c>
      <c r="AO63" s="80">
        <f t="shared" si="43"/>
        <v>55115</v>
      </c>
      <c r="AP63" s="80">
        <f t="shared" si="43"/>
        <v>53493</v>
      </c>
      <c r="AQ63" s="80">
        <f t="shared" ref="AQ63:AR63" si="44">SUM(AQ54:AQ62)</f>
        <v>52045</v>
      </c>
      <c r="AR63" s="80">
        <f t="shared" si="44"/>
        <v>54321</v>
      </c>
      <c r="AS63" s="80">
        <f t="shared" ref="AS63:AT63" si="45">SUM(AS54:AS62)</f>
        <v>55885</v>
      </c>
      <c r="AT63" s="80">
        <f t="shared" si="45"/>
        <v>57249</v>
      </c>
      <c r="AU63" s="80">
        <f t="shared" ref="AU63:AV63" si="46">SUM(AU54:AU62)</f>
        <v>47445</v>
      </c>
      <c r="AV63" s="80">
        <f t="shared" si="46"/>
        <v>45922</v>
      </c>
      <c r="AW63" s="80">
        <f t="shared" ref="AW63:AX63" si="47">SUM(AW54:AW62)</f>
        <v>34299</v>
      </c>
      <c r="AX63" s="80">
        <f t="shared" si="47"/>
        <v>20527</v>
      </c>
      <c r="AY63" s="80">
        <f t="shared" ref="AY63:AZ63" si="48">SUM(AY54:AY62)</f>
        <v>2289</v>
      </c>
      <c r="AZ63" s="80">
        <f t="shared" si="48"/>
        <v>-5609</v>
      </c>
      <c r="BA63" s="80">
        <f t="shared" ref="BA63:BB63" si="49">SUM(BA54:BA62)</f>
        <v>-11483</v>
      </c>
      <c r="BB63" s="80">
        <f t="shared" si="49"/>
        <v>-14746</v>
      </c>
      <c r="BC63" s="300"/>
      <c r="BD63" s="300"/>
      <c r="BE63" s="300"/>
      <c r="BF63" s="81"/>
      <c r="BG63" s="326"/>
      <c r="BH63" s="79">
        <f>BH54+BH57+BH60+BH61+BH62</f>
        <v>127411</v>
      </c>
    </row>
    <row r="64" spans="1:60" s="42" customFormat="1" x14ac:dyDescent="0.35">
      <c r="A64" s="166">
        <f>+A53+1</f>
        <v>6</v>
      </c>
      <c r="B64" s="41" t="s">
        <v>29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6"/>
      <c r="M64" s="105"/>
      <c r="N64" s="105"/>
      <c r="O64" s="105"/>
      <c r="P64" s="105"/>
      <c r="Q64" s="105"/>
      <c r="R64" s="105"/>
      <c r="S64" s="105"/>
      <c r="T64" s="105"/>
      <c r="U64" s="216"/>
      <c r="V64" s="216"/>
      <c r="W64" s="216"/>
      <c r="X64" s="10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106"/>
      <c r="AK64" s="107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305"/>
      <c r="BD64" s="305"/>
      <c r="BE64" s="305"/>
      <c r="BF64" s="109"/>
      <c r="BG64" s="327"/>
      <c r="BH64" s="107"/>
    </row>
    <row r="65" spans="1:60" s="42" customFormat="1" x14ac:dyDescent="0.35">
      <c r="A65" s="166"/>
      <c r="B65" s="43" t="s">
        <v>37</v>
      </c>
      <c r="C65" s="44">
        <v>25303667.899999999</v>
      </c>
      <c r="D65" s="45">
        <v>26196615.16</v>
      </c>
      <c r="E65" s="45">
        <v>21368095.739999998</v>
      </c>
      <c r="F65" s="45">
        <v>17123841.969999999</v>
      </c>
      <c r="G65" s="45">
        <v>18711939.34</v>
      </c>
      <c r="H65" s="45">
        <v>25260374.190000001</v>
      </c>
      <c r="I65" s="45">
        <v>29476463.16</v>
      </c>
      <c r="J65" s="45">
        <v>25096190.859999999</v>
      </c>
      <c r="K65" s="45">
        <v>21116790.949999999</v>
      </c>
      <c r="L65" s="46">
        <v>22462606.600000001</v>
      </c>
      <c r="M65" s="45">
        <v>26097362.129999999</v>
      </c>
      <c r="N65" s="45">
        <v>34004679.590000004</v>
      </c>
      <c r="O65" s="45">
        <v>33314486.940000001</v>
      </c>
      <c r="P65" s="45">
        <v>31621171</v>
      </c>
      <c r="Q65" s="45">
        <v>30622194</v>
      </c>
      <c r="R65" s="45">
        <v>26817317</v>
      </c>
      <c r="S65" s="45">
        <v>27283591</v>
      </c>
      <c r="T65" s="45">
        <v>34601491</v>
      </c>
      <c r="U65" s="217">
        <v>41929668</v>
      </c>
      <c r="V65" s="217">
        <v>31346427</v>
      </c>
      <c r="W65" s="217">
        <v>25863881</v>
      </c>
      <c r="X65" s="46">
        <v>27340046</v>
      </c>
      <c r="Y65" s="217">
        <v>30848276</v>
      </c>
      <c r="Z65" s="217">
        <v>37026649</v>
      </c>
      <c r="AA65" s="217">
        <v>34075042</v>
      </c>
      <c r="AB65" s="217">
        <v>33033556</v>
      </c>
      <c r="AC65" s="217">
        <v>26038821</v>
      </c>
      <c r="AD65" s="217">
        <v>22573265</v>
      </c>
      <c r="AE65" s="217">
        <v>24592684</v>
      </c>
      <c r="AF65" s="217">
        <v>28706044</v>
      </c>
      <c r="AG65" s="217">
        <v>29266104</v>
      </c>
      <c r="AH65" s="217"/>
      <c r="AI65" s="217"/>
      <c r="AJ65" s="46"/>
      <c r="AK65" s="47">
        <f>O65-C65</f>
        <v>8010819.0400000028</v>
      </c>
      <c r="AL65" s="48">
        <f>P65-D65</f>
        <v>5424555.8399999999</v>
      </c>
      <c r="AM65" s="48">
        <f>Q65-E65</f>
        <v>9254098.2600000016</v>
      </c>
      <c r="AN65" s="48">
        <f>R65-F65</f>
        <v>9693475.0300000012</v>
      </c>
      <c r="AO65" s="48">
        <f>S65-G65</f>
        <v>8571651.6600000001</v>
      </c>
      <c r="AP65" s="48">
        <f>T65-H65</f>
        <v>9341116.8099999987</v>
      </c>
      <c r="AQ65" s="48">
        <f>U65-I65</f>
        <v>12453204.84</v>
      </c>
      <c r="AR65" s="48">
        <f>V65-J65</f>
        <v>6250236.1400000006</v>
      </c>
      <c r="AS65" s="48">
        <f>W65-K65</f>
        <v>4747090.0500000007</v>
      </c>
      <c r="AT65" s="48">
        <f>X65-L65</f>
        <v>4877439.3999999985</v>
      </c>
      <c r="AU65" s="48">
        <f>Y65-M65</f>
        <v>4750913.870000001</v>
      </c>
      <c r="AV65" s="48">
        <f>Z65-N65</f>
        <v>3021969.4099999964</v>
      </c>
      <c r="AW65" s="48">
        <f>AA65-O65</f>
        <v>760555.05999999866</v>
      </c>
      <c r="AX65" s="48">
        <f>AB65-P65</f>
        <v>1412385</v>
      </c>
      <c r="AY65" s="48">
        <f>AC65-Q65</f>
        <v>-4583373</v>
      </c>
      <c r="AZ65" s="48">
        <f>AD65-R65</f>
        <v>-4244052</v>
      </c>
      <c r="BA65" s="48">
        <f>AE65-S65</f>
        <v>-2690907</v>
      </c>
      <c r="BB65" s="48">
        <f>AF65-T65</f>
        <v>-5895447</v>
      </c>
      <c r="BC65" s="306"/>
      <c r="BD65" s="306"/>
      <c r="BE65" s="306"/>
      <c r="BF65" s="49"/>
      <c r="BG65" s="328"/>
      <c r="BH65" s="71">
        <f>'MONTHLY SUMMARIES'!D45</f>
        <v>29266104</v>
      </c>
    </row>
    <row r="66" spans="1:60" s="42" customFormat="1" x14ac:dyDescent="0.35">
      <c r="A66" s="166"/>
      <c r="B66" s="238" t="s">
        <v>164</v>
      </c>
      <c r="C66" s="44"/>
      <c r="D66" s="45"/>
      <c r="E66" s="45"/>
      <c r="F66" s="45"/>
      <c r="G66" s="45"/>
      <c r="H66" s="45"/>
      <c r="I66" s="45"/>
      <c r="J66" s="45"/>
      <c r="K66" s="45"/>
      <c r="L66" s="46"/>
      <c r="M66" s="45"/>
      <c r="N66" s="45"/>
      <c r="O66" s="45"/>
      <c r="P66" s="45"/>
      <c r="Q66" s="45"/>
      <c r="R66" s="45"/>
      <c r="S66" s="45"/>
      <c r="T66" s="45"/>
      <c r="U66" s="217"/>
      <c r="V66" s="217"/>
      <c r="W66" s="240">
        <f>W65-W67</f>
        <v>12154131.470000001</v>
      </c>
      <c r="X66" s="46">
        <f>X65-X67</f>
        <v>13014610.060000001</v>
      </c>
      <c r="Y66" s="240">
        <f>Y65-Y67</f>
        <v>15149329.26</v>
      </c>
      <c r="Z66" s="240">
        <v>17844260.120000001</v>
      </c>
      <c r="AA66" s="240">
        <v>16364394.07</v>
      </c>
      <c r="AB66" s="240">
        <v>15987846.880000001</v>
      </c>
      <c r="AC66" s="240">
        <v>12770868.550000001</v>
      </c>
      <c r="AD66" s="240">
        <v>10783833.390000001</v>
      </c>
      <c r="AE66" s="240">
        <v>11110245.27</v>
      </c>
      <c r="AF66" s="240">
        <v>13335227.65</v>
      </c>
      <c r="AG66" s="240">
        <v>13762322</v>
      </c>
      <c r="AH66" s="240"/>
      <c r="AI66" s="240"/>
      <c r="AJ66" s="46"/>
      <c r="AK66" s="47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306"/>
      <c r="BD66" s="306"/>
      <c r="BE66" s="306"/>
      <c r="BF66" s="49"/>
      <c r="BG66" s="328"/>
      <c r="BH66" s="71">
        <f>GETPIVOTDATA("VALUE",'CSS ESCO pvt'!$I$3,"DATE_FILE",$BH$8,"COMPANY",$BH$6,"TRIM_CAT","Residential-GRID","TRIM_LINE",$A64)</f>
        <v>13762322</v>
      </c>
    </row>
    <row r="67" spans="1:60" s="42" customFormat="1" x14ac:dyDescent="0.35">
      <c r="A67" s="166"/>
      <c r="B67" s="238" t="s">
        <v>165</v>
      </c>
      <c r="C67" s="44"/>
      <c r="D67" s="45"/>
      <c r="E67" s="45"/>
      <c r="F67" s="45"/>
      <c r="G67" s="45"/>
      <c r="H67" s="45"/>
      <c r="I67" s="45"/>
      <c r="J67" s="45"/>
      <c r="K67" s="45"/>
      <c r="L67" s="46"/>
      <c r="M67" s="45"/>
      <c r="N67" s="45"/>
      <c r="O67" s="45"/>
      <c r="P67" s="45"/>
      <c r="Q67" s="45"/>
      <c r="R67" s="45"/>
      <c r="S67" s="45"/>
      <c r="T67" s="45"/>
      <c r="U67" s="217"/>
      <c r="V67" s="217"/>
      <c r="W67" s="240">
        <v>13709749.529999999</v>
      </c>
      <c r="X67" s="46">
        <v>14325435.939999999</v>
      </c>
      <c r="Y67" s="240">
        <v>15698946.74</v>
      </c>
      <c r="Z67" s="240">
        <v>19182388.879999999</v>
      </c>
      <c r="AA67" s="240">
        <v>17710647.93</v>
      </c>
      <c r="AB67" s="240">
        <v>17045709.119999997</v>
      </c>
      <c r="AC67" s="240">
        <v>13267952.449999999</v>
      </c>
      <c r="AD67" s="240">
        <v>11789431.609999999</v>
      </c>
      <c r="AE67" s="240">
        <v>13482438.73</v>
      </c>
      <c r="AF67" s="240">
        <v>15370816.35</v>
      </c>
      <c r="AG67" s="240">
        <v>15503782</v>
      </c>
      <c r="AH67" s="240"/>
      <c r="AI67" s="240"/>
      <c r="AJ67" s="46"/>
      <c r="AK67" s="47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306"/>
      <c r="BD67" s="306"/>
      <c r="BE67" s="306"/>
      <c r="BF67" s="49"/>
      <c r="BG67" s="328"/>
      <c r="BH67" s="87">
        <f>BH65-BH66</f>
        <v>15503782</v>
      </c>
    </row>
    <row r="68" spans="1:60" s="42" customFormat="1" x14ac:dyDescent="0.35">
      <c r="A68" s="166"/>
      <c r="B68" s="43" t="s">
        <v>38</v>
      </c>
      <c r="C68" s="44">
        <v>6443851.6399999997</v>
      </c>
      <c r="D68" s="45">
        <v>6670589.9699999997</v>
      </c>
      <c r="E68" s="45">
        <v>5390816.1399999997</v>
      </c>
      <c r="F68" s="45">
        <v>4287980.8499999996</v>
      </c>
      <c r="G68" s="45">
        <v>4510743.7699999996</v>
      </c>
      <c r="H68" s="45">
        <v>5503747.7199999997</v>
      </c>
      <c r="I68" s="45">
        <v>6417080.46</v>
      </c>
      <c r="J68" s="45">
        <v>5546976.4000000004</v>
      </c>
      <c r="K68" s="45">
        <v>4577321.91</v>
      </c>
      <c r="L68" s="46">
        <v>5032201.0999999996</v>
      </c>
      <c r="M68" s="45">
        <v>6000675.4699999997</v>
      </c>
      <c r="N68" s="45">
        <v>7492075.2300000004</v>
      </c>
      <c r="O68" s="45">
        <v>6640117.0999999996</v>
      </c>
      <c r="P68" s="45">
        <v>6830982</v>
      </c>
      <c r="Q68" s="45">
        <v>6053703</v>
      </c>
      <c r="R68" s="45">
        <v>5191876</v>
      </c>
      <c r="S68" s="45">
        <v>5757667</v>
      </c>
      <c r="T68" s="45">
        <v>6723526</v>
      </c>
      <c r="U68" s="217">
        <v>7252073</v>
      </c>
      <c r="V68" s="217">
        <v>5667437</v>
      </c>
      <c r="W68" s="217">
        <v>4965419</v>
      </c>
      <c r="X68" s="46">
        <v>5588836</v>
      </c>
      <c r="Y68" s="217">
        <v>6612589</v>
      </c>
      <c r="Z68" s="217">
        <v>8374522</v>
      </c>
      <c r="AA68" s="217">
        <v>8225069</v>
      </c>
      <c r="AB68" s="217">
        <v>7760260</v>
      </c>
      <c r="AC68" s="217">
        <v>6521357</v>
      </c>
      <c r="AD68" s="217">
        <v>5792599</v>
      </c>
      <c r="AE68" s="217">
        <v>6333628</v>
      </c>
      <c r="AF68" s="217">
        <v>7208252</v>
      </c>
      <c r="AG68" s="217">
        <v>6788137</v>
      </c>
      <c r="AH68" s="217"/>
      <c r="AI68" s="217"/>
      <c r="AJ68" s="46"/>
      <c r="AK68" s="47">
        <f>O68-C68</f>
        <v>196265.45999999996</v>
      </c>
      <c r="AL68" s="48">
        <f>P68-D68</f>
        <v>160392.03000000026</v>
      </c>
      <c r="AM68" s="48">
        <f>Q68-E68</f>
        <v>662886.86000000034</v>
      </c>
      <c r="AN68" s="48">
        <f>R68-F68</f>
        <v>903895.15000000037</v>
      </c>
      <c r="AO68" s="48">
        <f>S68-G68</f>
        <v>1246923.2300000004</v>
      </c>
      <c r="AP68" s="48">
        <f>T68-H68</f>
        <v>1219778.2800000003</v>
      </c>
      <c r="AQ68" s="48">
        <f>U68-I68</f>
        <v>834992.54</v>
      </c>
      <c r="AR68" s="48">
        <f>V68-J68</f>
        <v>120460.59999999963</v>
      </c>
      <c r="AS68" s="48">
        <f>W68-K68</f>
        <v>388097.08999999985</v>
      </c>
      <c r="AT68" s="48">
        <f>X68-L68</f>
        <v>556634.90000000037</v>
      </c>
      <c r="AU68" s="48">
        <f>Y68-M68</f>
        <v>611913.53000000026</v>
      </c>
      <c r="AV68" s="48">
        <f>Z68-N68</f>
        <v>882446.76999999955</v>
      </c>
      <c r="AW68" s="48">
        <f>AA68-O68</f>
        <v>1584951.9000000004</v>
      </c>
      <c r="AX68" s="48">
        <f>AB68-P68</f>
        <v>929278</v>
      </c>
      <c r="AY68" s="48">
        <f>AC68-Q68</f>
        <v>467654</v>
      </c>
      <c r="AZ68" s="48">
        <f>AD68-R68</f>
        <v>600723</v>
      </c>
      <c r="BA68" s="48">
        <f>AE68-S68</f>
        <v>575961</v>
      </c>
      <c r="BB68" s="48">
        <f>AF68-T68</f>
        <v>484726</v>
      </c>
      <c r="BC68" s="306"/>
      <c r="BD68" s="306"/>
      <c r="BE68" s="306"/>
      <c r="BF68" s="49"/>
      <c r="BG68" s="328"/>
      <c r="BH68" s="71">
        <f>'MONTHLY SUMMARIES'!D46</f>
        <v>6788137</v>
      </c>
    </row>
    <row r="69" spans="1:60" s="42" customFormat="1" x14ac:dyDescent="0.35">
      <c r="A69" s="166"/>
      <c r="B69" s="238" t="s">
        <v>164</v>
      </c>
      <c r="C69" s="44"/>
      <c r="D69" s="45"/>
      <c r="E69" s="45"/>
      <c r="F69" s="45"/>
      <c r="G69" s="45"/>
      <c r="H69" s="45"/>
      <c r="I69" s="45"/>
      <c r="J69" s="45"/>
      <c r="K69" s="45"/>
      <c r="L69" s="46"/>
      <c r="M69" s="45"/>
      <c r="N69" s="45"/>
      <c r="O69" s="45"/>
      <c r="P69" s="45"/>
      <c r="Q69" s="45"/>
      <c r="R69" s="45"/>
      <c r="S69" s="45"/>
      <c r="T69" s="45"/>
      <c r="U69" s="217"/>
      <c r="V69" s="217"/>
      <c r="W69" s="240">
        <f>W68-W70</f>
        <v>2037948.38</v>
      </c>
      <c r="X69" s="46">
        <f>X68-X70</f>
        <v>2480575.34</v>
      </c>
      <c r="Y69" s="240">
        <f>Y68-Y70</f>
        <v>3009943.28</v>
      </c>
      <c r="Z69" s="240">
        <v>3897669.3</v>
      </c>
      <c r="AA69" s="240">
        <v>3766507.66</v>
      </c>
      <c r="AB69" s="240">
        <v>3612447.72</v>
      </c>
      <c r="AC69" s="240">
        <v>3052886.64</v>
      </c>
      <c r="AD69" s="240">
        <v>2661748.25</v>
      </c>
      <c r="AE69" s="240">
        <v>2725413.42</v>
      </c>
      <c r="AF69" s="240">
        <v>3144238.77</v>
      </c>
      <c r="AG69" s="240">
        <v>2945060</v>
      </c>
      <c r="AH69" s="240"/>
      <c r="AI69" s="240"/>
      <c r="AJ69" s="4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306"/>
      <c r="BD69" s="306"/>
      <c r="BE69" s="306"/>
      <c r="BF69" s="49"/>
      <c r="BG69" s="328"/>
      <c r="BH69" s="71">
        <f>GETPIVOTDATA("VALUE",'CSS ESCO pvt'!$I$3,"DATE_FILE",$BH$8,"COMPANY",$BH$6,"TRIM_CAT","Low Income Residential-GRID","TRIM_LINE",$A64)</f>
        <v>2945060</v>
      </c>
    </row>
    <row r="70" spans="1:60" s="42" customFormat="1" x14ac:dyDescent="0.35">
      <c r="A70" s="166"/>
      <c r="B70" s="238" t="s">
        <v>165</v>
      </c>
      <c r="C70" s="44"/>
      <c r="D70" s="45"/>
      <c r="E70" s="45"/>
      <c r="F70" s="45"/>
      <c r="G70" s="45"/>
      <c r="H70" s="45"/>
      <c r="I70" s="45"/>
      <c r="J70" s="45"/>
      <c r="K70" s="45"/>
      <c r="L70" s="46"/>
      <c r="M70" s="45"/>
      <c r="N70" s="45"/>
      <c r="O70" s="45"/>
      <c r="P70" s="45"/>
      <c r="Q70" s="45"/>
      <c r="R70" s="45"/>
      <c r="S70" s="45"/>
      <c r="T70" s="45"/>
      <c r="U70" s="217"/>
      <c r="V70" s="217"/>
      <c r="W70" s="240">
        <v>2927470.62</v>
      </c>
      <c r="X70" s="46">
        <v>3108260.66</v>
      </c>
      <c r="Y70" s="240">
        <v>3602645.72</v>
      </c>
      <c r="Z70" s="240">
        <v>4476852.7</v>
      </c>
      <c r="AA70" s="240">
        <v>4458561.34</v>
      </c>
      <c r="AB70" s="240">
        <v>4147812.28</v>
      </c>
      <c r="AC70" s="240">
        <v>3468470.36</v>
      </c>
      <c r="AD70" s="240">
        <v>3130850.75</v>
      </c>
      <c r="AE70" s="240">
        <v>3608214.58</v>
      </c>
      <c r="AF70" s="240">
        <v>4064013.23</v>
      </c>
      <c r="AG70" s="240">
        <v>3843077</v>
      </c>
      <c r="AH70" s="240"/>
      <c r="AI70" s="240"/>
      <c r="AJ70" s="46"/>
      <c r="AK70" s="47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306"/>
      <c r="BD70" s="306"/>
      <c r="BE70" s="306"/>
      <c r="BF70" s="49"/>
      <c r="BG70" s="328"/>
      <c r="BH70" s="87">
        <f>BH68-BH69</f>
        <v>3843077</v>
      </c>
    </row>
    <row r="71" spans="1:60" s="42" customFormat="1" x14ac:dyDescent="0.35">
      <c r="A71" s="166"/>
      <c r="B71" s="43" t="s">
        <v>39</v>
      </c>
      <c r="C71" s="44">
        <v>5484835.1900000004</v>
      </c>
      <c r="D71" s="45">
        <v>5916444.7699999996</v>
      </c>
      <c r="E71" s="45">
        <v>4405563.51</v>
      </c>
      <c r="F71" s="45">
        <v>3485349.76</v>
      </c>
      <c r="G71" s="45">
        <v>4034507.2</v>
      </c>
      <c r="H71" s="45">
        <v>4596649.46</v>
      </c>
      <c r="I71" s="45">
        <v>4918602.49</v>
      </c>
      <c r="J71" s="45">
        <v>4487943.6900000004</v>
      </c>
      <c r="K71" s="45">
        <v>4423403.8499999996</v>
      </c>
      <c r="L71" s="46">
        <v>4853840.08</v>
      </c>
      <c r="M71" s="45">
        <v>4783858.26</v>
      </c>
      <c r="N71" s="45">
        <v>5668719.9100000001</v>
      </c>
      <c r="O71" s="45">
        <v>6417122.9100000001</v>
      </c>
      <c r="P71" s="45">
        <v>8493017</v>
      </c>
      <c r="Q71" s="45">
        <v>6109761</v>
      </c>
      <c r="R71" s="45">
        <v>5222075</v>
      </c>
      <c r="S71" s="45">
        <v>4982493</v>
      </c>
      <c r="T71" s="45">
        <v>5512278</v>
      </c>
      <c r="U71" s="217">
        <v>5342444</v>
      </c>
      <c r="V71" s="217">
        <v>4761417</v>
      </c>
      <c r="W71" s="217">
        <v>5106212</v>
      </c>
      <c r="X71" s="46">
        <v>5269616</v>
      </c>
      <c r="Y71" s="217">
        <v>5909939</v>
      </c>
      <c r="Z71" s="217">
        <v>6702556</v>
      </c>
      <c r="AA71" s="217">
        <v>5716937</v>
      </c>
      <c r="AB71" s="217">
        <v>6291050</v>
      </c>
      <c r="AC71" s="217">
        <v>5279845</v>
      </c>
      <c r="AD71" s="217">
        <v>5209437</v>
      </c>
      <c r="AE71" s="217">
        <v>5411050</v>
      </c>
      <c r="AF71" s="217">
        <v>5558875</v>
      </c>
      <c r="AG71" s="217">
        <v>5925225</v>
      </c>
      <c r="AH71" s="217"/>
      <c r="AI71" s="217"/>
      <c r="AJ71" s="46"/>
      <c r="AK71" s="47">
        <f>O71-C71</f>
        <v>932287.71999999974</v>
      </c>
      <c r="AL71" s="48">
        <f>P71-D71</f>
        <v>2576572.2300000004</v>
      </c>
      <c r="AM71" s="48">
        <f>Q71-E71</f>
        <v>1704197.4900000002</v>
      </c>
      <c r="AN71" s="48">
        <f>R71-F71</f>
        <v>1736725.2400000002</v>
      </c>
      <c r="AO71" s="48">
        <f>S71-G71</f>
        <v>947985.79999999981</v>
      </c>
      <c r="AP71" s="48">
        <f>T71-H71</f>
        <v>915628.54</v>
      </c>
      <c r="AQ71" s="48">
        <f>U71-I71</f>
        <v>423841.50999999978</v>
      </c>
      <c r="AR71" s="48">
        <f>V71-J71</f>
        <v>273473.30999999959</v>
      </c>
      <c r="AS71" s="48">
        <f>W71-K71</f>
        <v>682808.15000000037</v>
      </c>
      <c r="AT71" s="48">
        <f>X71-L71</f>
        <v>415775.91999999993</v>
      </c>
      <c r="AU71" s="48">
        <f>Y71-M71</f>
        <v>1126080.7400000002</v>
      </c>
      <c r="AV71" s="48">
        <f>Z71-N71</f>
        <v>1033836.0899999999</v>
      </c>
      <c r="AW71" s="48">
        <f>AA71-O71</f>
        <v>-700185.91000000015</v>
      </c>
      <c r="AX71" s="48">
        <f>AB71-P71</f>
        <v>-2201967</v>
      </c>
      <c r="AY71" s="48">
        <f>AC71-Q71</f>
        <v>-829916</v>
      </c>
      <c r="AZ71" s="48">
        <f>AD71-R71</f>
        <v>-12638</v>
      </c>
      <c r="BA71" s="48">
        <f>AE71-S71</f>
        <v>428557</v>
      </c>
      <c r="BB71" s="48">
        <f>AF71-T71</f>
        <v>46597</v>
      </c>
      <c r="BC71" s="306"/>
      <c r="BD71" s="306"/>
      <c r="BE71" s="306"/>
      <c r="BF71" s="49"/>
      <c r="BG71" s="328"/>
      <c r="BH71" s="71">
        <f>'MONTHLY SUMMARIES'!D47</f>
        <v>5925225</v>
      </c>
    </row>
    <row r="72" spans="1:60" s="42" customFormat="1" x14ac:dyDescent="0.35">
      <c r="A72" s="166"/>
      <c r="B72" s="43" t="s">
        <v>40</v>
      </c>
      <c r="C72" s="44">
        <v>3934612.62</v>
      </c>
      <c r="D72" s="45">
        <v>4558763.97</v>
      </c>
      <c r="E72" s="45">
        <v>2964814.46</v>
      </c>
      <c r="F72" s="45">
        <v>3075799.85</v>
      </c>
      <c r="G72" s="45">
        <v>3409922.11</v>
      </c>
      <c r="H72" s="45">
        <v>3674998.67</v>
      </c>
      <c r="I72" s="45">
        <v>3770911.19</v>
      </c>
      <c r="J72" s="45">
        <v>3689064.58</v>
      </c>
      <c r="K72" s="45">
        <v>3698723.04</v>
      </c>
      <c r="L72" s="46">
        <v>4122388.81</v>
      </c>
      <c r="M72" s="45">
        <v>3730890.57</v>
      </c>
      <c r="N72" s="45">
        <v>4486811.3099999996</v>
      </c>
      <c r="O72" s="45">
        <v>4939674.43</v>
      </c>
      <c r="P72" s="45">
        <v>7563595</v>
      </c>
      <c r="Q72" s="45">
        <v>5554768</v>
      </c>
      <c r="R72" s="45">
        <v>4821817</v>
      </c>
      <c r="S72" s="45">
        <v>4081630</v>
      </c>
      <c r="T72" s="45">
        <v>4759723</v>
      </c>
      <c r="U72" s="217">
        <v>4839266</v>
      </c>
      <c r="V72" s="217">
        <v>4430372</v>
      </c>
      <c r="W72" s="217">
        <v>4466819</v>
      </c>
      <c r="X72" s="46">
        <v>4546171</v>
      </c>
      <c r="Y72" s="217">
        <v>5256920</v>
      </c>
      <c r="Z72" s="217">
        <v>6231040</v>
      </c>
      <c r="AA72" s="217">
        <v>5090833</v>
      </c>
      <c r="AB72" s="217">
        <v>4561429</v>
      </c>
      <c r="AC72" s="217">
        <v>4172125</v>
      </c>
      <c r="AD72" s="217">
        <v>4718265</v>
      </c>
      <c r="AE72" s="217">
        <v>5164425</v>
      </c>
      <c r="AF72" s="217">
        <v>4411771</v>
      </c>
      <c r="AG72" s="217">
        <v>4724749</v>
      </c>
      <c r="AH72" s="217"/>
      <c r="AI72" s="217"/>
      <c r="AJ72" s="46"/>
      <c r="AK72" s="47">
        <f>O72-C72</f>
        <v>1005061.8099999996</v>
      </c>
      <c r="AL72" s="48">
        <f>P72-D72</f>
        <v>3004831.0300000003</v>
      </c>
      <c r="AM72" s="48">
        <f>Q72-E72</f>
        <v>2589953.54</v>
      </c>
      <c r="AN72" s="48">
        <f>R72-F72</f>
        <v>1746017.15</v>
      </c>
      <c r="AO72" s="48">
        <f>S72-G72</f>
        <v>671707.89000000013</v>
      </c>
      <c r="AP72" s="48">
        <f>T72-H72</f>
        <v>1084724.33</v>
      </c>
      <c r="AQ72" s="48">
        <f>U72-I72</f>
        <v>1068354.81</v>
      </c>
      <c r="AR72" s="48">
        <f>V72-J72</f>
        <v>741307.41999999993</v>
      </c>
      <c r="AS72" s="48">
        <f>W72-K72</f>
        <v>768095.96</v>
      </c>
      <c r="AT72" s="48">
        <f>X72-L72</f>
        <v>423782.18999999994</v>
      </c>
      <c r="AU72" s="48">
        <f>Y72-M72</f>
        <v>1526029.4300000002</v>
      </c>
      <c r="AV72" s="48">
        <f>Z72-N72</f>
        <v>1744228.6900000004</v>
      </c>
      <c r="AW72" s="48">
        <f>AA72-O72</f>
        <v>151158.5700000003</v>
      </c>
      <c r="AX72" s="48">
        <f>AB72-P72</f>
        <v>-3002166</v>
      </c>
      <c r="AY72" s="48">
        <f>AC72-Q72</f>
        <v>-1382643</v>
      </c>
      <c r="AZ72" s="48">
        <f>AD72-R72</f>
        <v>-103552</v>
      </c>
      <c r="BA72" s="48">
        <f>AE72-S72</f>
        <v>1082795</v>
      </c>
      <c r="BB72" s="48">
        <f>AF72-T72</f>
        <v>-347952</v>
      </c>
      <c r="BC72" s="306"/>
      <c r="BD72" s="306"/>
      <c r="BE72" s="306"/>
      <c r="BF72" s="49"/>
      <c r="BG72" s="328"/>
      <c r="BH72" s="71">
        <f>'MONTHLY SUMMARIES'!D48</f>
        <v>4724749</v>
      </c>
    </row>
    <row r="73" spans="1:60" s="42" customFormat="1" x14ac:dyDescent="0.35">
      <c r="A73" s="166"/>
      <c r="B73" s="43" t="s">
        <v>41</v>
      </c>
      <c r="C73" s="44">
        <v>6287021.2300000004</v>
      </c>
      <c r="D73" s="45">
        <v>5570249.1600000001</v>
      </c>
      <c r="E73" s="45">
        <v>5049946.22</v>
      </c>
      <c r="F73" s="45">
        <v>3667950.39</v>
      </c>
      <c r="G73" s="45">
        <v>4717632.6500000004</v>
      </c>
      <c r="H73" s="45">
        <v>4866231.42</v>
      </c>
      <c r="I73" s="45">
        <v>5319091.63</v>
      </c>
      <c r="J73" s="45">
        <v>4082853.57</v>
      </c>
      <c r="K73" s="45">
        <v>5879312.3899999997</v>
      </c>
      <c r="L73" s="46">
        <v>5107647.34</v>
      </c>
      <c r="M73" s="45">
        <v>6458959.0199999996</v>
      </c>
      <c r="N73" s="45">
        <v>5591736.8099999996</v>
      </c>
      <c r="O73" s="45">
        <v>7518613.9000000004</v>
      </c>
      <c r="P73" s="45">
        <v>7212366</v>
      </c>
      <c r="Q73" s="45">
        <v>8106317</v>
      </c>
      <c r="R73" s="45">
        <v>6787398</v>
      </c>
      <c r="S73" s="45">
        <v>5824366</v>
      </c>
      <c r="T73" s="45">
        <v>7547910</v>
      </c>
      <c r="U73" s="217">
        <v>6605989</v>
      </c>
      <c r="V73" s="217">
        <v>6268677</v>
      </c>
      <c r="W73" s="217">
        <v>7992038</v>
      </c>
      <c r="X73" s="46">
        <v>6618800</v>
      </c>
      <c r="Y73" s="217">
        <v>8669743</v>
      </c>
      <c r="Z73" s="217">
        <v>8999710</v>
      </c>
      <c r="AA73" s="217">
        <v>5717821</v>
      </c>
      <c r="AB73" s="217">
        <v>6410125</v>
      </c>
      <c r="AC73" s="217">
        <v>5484094</v>
      </c>
      <c r="AD73" s="217">
        <v>6285232</v>
      </c>
      <c r="AE73" s="217">
        <v>8007713</v>
      </c>
      <c r="AF73" s="217">
        <v>6412542</v>
      </c>
      <c r="AG73" s="217">
        <v>7058307</v>
      </c>
      <c r="AH73" s="217"/>
      <c r="AI73" s="217"/>
      <c r="AJ73" s="46"/>
      <c r="AK73" s="47">
        <f>O73-C73</f>
        <v>1231592.67</v>
      </c>
      <c r="AL73" s="48">
        <f>P73-D73</f>
        <v>1642116.8399999999</v>
      </c>
      <c r="AM73" s="48">
        <f>Q73-E73</f>
        <v>3056370.7800000003</v>
      </c>
      <c r="AN73" s="48">
        <f>R73-F73</f>
        <v>3119447.61</v>
      </c>
      <c r="AO73" s="48">
        <f>S73-G73</f>
        <v>1106733.3499999996</v>
      </c>
      <c r="AP73" s="48">
        <f>T73-H73</f>
        <v>2681678.58</v>
      </c>
      <c r="AQ73" s="48">
        <f>U73-I73</f>
        <v>1286897.3700000001</v>
      </c>
      <c r="AR73" s="48">
        <f>V73-J73</f>
        <v>2185823.4300000002</v>
      </c>
      <c r="AS73" s="48">
        <f>W73-K73</f>
        <v>2112725.6100000003</v>
      </c>
      <c r="AT73" s="48">
        <f>X73-L73</f>
        <v>1511152.6600000001</v>
      </c>
      <c r="AU73" s="48">
        <f>Y73-M73</f>
        <v>2210783.9800000004</v>
      </c>
      <c r="AV73" s="48">
        <f>Z73-N73</f>
        <v>3407973.1900000004</v>
      </c>
      <c r="AW73" s="48">
        <f>AA73-O73</f>
        <v>-1800792.9000000004</v>
      </c>
      <c r="AX73" s="48">
        <f>AB73-P73</f>
        <v>-802241</v>
      </c>
      <c r="AY73" s="48">
        <f>AC73-Q73</f>
        <v>-2622223</v>
      </c>
      <c r="AZ73" s="48">
        <f>AD73-R73</f>
        <v>-502166</v>
      </c>
      <c r="BA73" s="48">
        <f>AE73-S73</f>
        <v>2183347</v>
      </c>
      <c r="BB73" s="48">
        <f>AF73-T73</f>
        <v>-1135368</v>
      </c>
      <c r="BC73" s="306"/>
      <c r="BD73" s="306"/>
      <c r="BE73" s="306"/>
      <c r="BF73" s="49"/>
      <c r="BG73" s="328"/>
      <c r="BH73" s="71">
        <f>'MONTHLY SUMMARIES'!D49</f>
        <v>7058307</v>
      </c>
    </row>
    <row r="74" spans="1:60" s="147" customFormat="1" x14ac:dyDescent="0.35">
      <c r="A74" s="167"/>
      <c r="B74" s="43" t="s">
        <v>42</v>
      </c>
      <c r="C74" s="159">
        <f t="shared" ref="C74:Q74" si="50">SUM(C65:C73)</f>
        <v>47453988.579999998</v>
      </c>
      <c r="D74" s="160">
        <f t="shared" si="50"/>
        <v>48912663.030000001</v>
      </c>
      <c r="E74" s="160">
        <f t="shared" si="50"/>
        <v>39179236.07</v>
      </c>
      <c r="F74" s="160">
        <f t="shared" si="50"/>
        <v>31640922.82</v>
      </c>
      <c r="G74" s="160">
        <f t="shared" si="50"/>
        <v>35384745.07</v>
      </c>
      <c r="H74" s="160">
        <f t="shared" si="50"/>
        <v>43902001.460000001</v>
      </c>
      <c r="I74" s="160">
        <f t="shared" si="50"/>
        <v>49902148.93</v>
      </c>
      <c r="J74" s="160">
        <f t="shared" si="50"/>
        <v>42903029.099999994</v>
      </c>
      <c r="K74" s="160">
        <f t="shared" si="50"/>
        <v>39695552.140000001</v>
      </c>
      <c r="L74" s="161">
        <f t="shared" si="50"/>
        <v>41578683.930000007</v>
      </c>
      <c r="M74" s="160">
        <f t="shared" si="50"/>
        <v>47071745.450000003</v>
      </c>
      <c r="N74" s="160">
        <f t="shared" si="50"/>
        <v>57244022.850000009</v>
      </c>
      <c r="O74" s="160">
        <f t="shared" si="50"/>
        <v>58830015.280000001</v>
      </c>
      <c r="P74" s="160">
        <f t="shared" si="50"/>
        <v>61721131</v>
      </c>
      <c r="Q74" s="160">
        <f t="shared" si="50"/>
        <v>56446743</v>
      </c>
      <c r="R74" s="160">
        <v>48840483</v>
      </c>
      <c r="S74" s="160">
        <v>47929747</v>
      </c>
      <c r="T74" s="160">
        <v>59144928</v>
      </c>
      <c r="U74" s="218">
        <v>65969440</v>
      </c>
      <c r="V74" s="218">
        <v>52474330</v>
      </c>
      <c r="W74" s="218">
        <f>SUM(W65+W68+W71+W72+W73)</f>
        <v>48394369</v>
      </c>
      <c r="X74" s="161">
        <f t="shared" ref="X74:AA74" si="51">SUM(X65+X68+X71+X72+X73)</f>
        <v>49363469</v>
      </c>
      <c r="Y74" s="218">
        <f t="shared" si="51"/>
        <v>57297467</v>
      </c>
      <c r="Z74" s="218">
        <v>67334477</v>
      </c>
      <c r="AA74" s="218">
        <f t="shared" si="51"/>
        <v>58825702</v>
      </c>
      <c r="AB74" s="218">
        <v>58056420</v>
      </c>
      <c r="AC74" s="218">
        <v>47496242</v>
      </c>
      <c r="AD74" s="218">
        <v>44578798</v>
      </c>
      <c r="AE74" s="218">
        <v>49509500</v>
      </c>
      <c r="AF74" s="218">
        <v>52297484</v>
      </c>
      <c r="AG74" s="218">
        <v>53762522</v>
      </c>
      <c r="AH74" s="218"/>
      <c r="AI74" s="218"/>
      <c r="AJ74" s="161"/>
      <c r="AK74" s="50">
        <f>SUM(AK65:AK73)</f>
        <v>11376026.700000001</v>
      </c>
      <c r="AL74" s="162">
        <f t="shared" ref="AL74:AN74" si="52">SUM(AL65:AL73)</f>
        <v>12808467.970000001</v>
      </c>
      <c r="AM74" s="162">
        <f t="shared" si="52"/>
        <v>17267506.930000003</v>
      </c>
      <c r="AN74" s="162">
        <f t="shared" si="52"/>
        <v>17199560.180000003</v>
      </c>
      <c r="AO74" s="162">
        <f t="shared" ref="AO74:AP74" si="53">SUM(AO65:AO73)</f>
        <v>12545001.930000002</v>
      </c>
      <c r="AP74" s="162">
        <f t="shared" si="53"/>
        <v>15242926.539999999</v>
      </c>
      <c r="AQ74" s="162">
        <f t="shared" ref="AQ74:AR74" si="54">SUM(AQ65:AQ73)</f>
        <v>16067291.07</v>
      </c>
      <c r="AR74" s="162">
        <f t="shared" si="54"/>
        <v>9571300.9000000004</v>
      </c>
      <c r="AS74" s="162">
        <f t="shared" ref="AS74:AT74" si="55">SUM(AS65:AS73)</f>
        <v>8698816.8600000013</v>
      </c>
      <c r="AT74" s="162">
        <f t="shared" si="55"/>
        <v>7784785.0699999984</v>
      </c>
      <c r="AU74" s="162">
        <f t="shared" ref="AU74:AV74" si="56">SUM(AU65:AU73)</f>
        <v>10225721.550000003</v>
      </c>
      <c r="AV74" s="162">
        <f t="shared" si="56"/>
        <v>10090454.149999997</v>
      </c>
      <c r="AW74" s="162">
        <f t="shared" ref="AW74:AX74" si="57">SUM(AW65:AW73)</f>
        <v>-4313.2800000011921</v>
      </c>
      <c r="AX74" s="162">
        <f t="shared" si="57"/>
        <v>-3664711</v>
      </c>
      <c r="AY74" s="162">
        <f t="shared" ref="AY74:AZ74" si="58">SUM(AY65:AY73)</f>
        <v>-8950501</v>
      </c>
      <c r="AZ74" s="162">
        <f t="shared" si="58"/>
        <v>-4261685</v>
      </c>
      <c r="BA74" s="162">
        <f t="shared" ref="BA74:BB74" si="59">SUM(BA65:BA73)</f>
        <v>1579753</v>
      </c>
      <c r="BB74" s="162">
        <f t="shared" si="59"/>
        <v>-6847444</v>
      </c>
      <c r="BC74" s="307"/>
      <c r="BD74" s="307"/>
      <c r="BE74" s="307"/>
      <c r="BF74" s="163"/>
      <c r="BG74" s="329"/>
      <c r="BH74" s="296">
        <f>BH65+BH68+BH71+BH72+BH73</f>
        <v>53762522</v>
      </c>
    </row>
    <row r="75" spans="1:60" s="42" customFormat="1" x14ac:dyDescent="0.35">
      <c r="A75" s="166">
        <f>+A64+1</f>
        <v>7</v>
      </c>
      <c r="B75" s="51" t="s">
        <v>30</v>
      </c>
      <c r="C75" s="52"/>
      <c r="D75" s="53"/>
      <c r="E75" s="53"/>
      <c r="F75" s="53"/>
      <c r="G75" s="53"/>
      <c r="H75" s="53"/>
      <c r="I75" s="53"/>
      <c r="J75" s="53"/>
      <c r="K75" s="53"/>
      <c r="L75" s="54"/>
      <c r="M75" s="53"/>
      <c r="N75" s="53"/>
      <c r="O75" s="53"/>
      <c r="P75" s="53"/>
      <c r="Q75" s="53"/>
      <c r="R75" s="53"/>
      <c r="S75" s="53"/>
      <c r="T75" s="53"/>
      <c r="U75" s="219"/>
      <c r="V75" s="219"/>
      <c r="W75" s="219"/>
      <c r="X75" s="54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54"/>
      <c r="AK75" s="55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308"/>
      <c r="BD75" s="308"/>
      <c r="BE75" s="308"/>
      <c r="BF75" s="57"/>
      <c r="BG75" s="327"/>
      <c r="BH75" s="55"/>
    </row>
    <row r="76" spans="1:60" s="42" customFormat="1" x14ac:dyDescent="0.35">
      <c r="A76" s="166"/>
      <c r="B76" s="43" t="s">
        <v>37</v>
      </c>
      <c r="C76" s="44">
        <v>13529008.91</v>
      </c>
      <c r="D76" s="45">
        <v>14005236.9</v>
      </c>
      <c r="E76" s="45">
        <v>14062762.99</v>
      </c>
      <c r="F76" s="45">
        <v>11575573.17</v>
      </c>
      <c r="G76" s="45">
        <v>9621083.0899999999</v>
      </c>
      <c r="H76" s="45">
        <v>9752712.2400000002</v>
      </c>
      <c r="I76" s="45">
        <v>11848421.08</v>
      </c>
      <c r="J76" s="45">
        <v>15099039.119999999</v>
      </c>
      <c r="K76" s="45">
        <v>13499429.720000001</v>
      </c>
      <c r="L76" s="46">
        <v>11139592.24</v>
      </c>
      <c r="M76" s="45">
        <v>12567436.869999999</v>
      </c>
      <c r="N76" s="45">
        <v>15428529.49</v>
      </c>
      <c r="O76" s="45">
        <v>19949321.850000001</v>
      </c>
      <c r="P76" s="45">
        <v>21806945</v>
      </c>
      <c r="Q76" s="45">
        <v>20531025</v>
      </c>
      <c r="R76" s="45">
        <v>20092960</v>
      </c>
      <c r="S76" s="45">
        <v>16788675</v>
      </c>
      <c r="T76" s="45">
        <v>16512163</v>
      </c>
      <c r="U76" s="217">
        <v>22429362</v>
      </c>
      <c r="V76" s="217">
        <v>28643592</v>
      </c>
      <c r="W76" s="217">
        <v>22824603</v>
      </c>
      <c r="X76" s="46">
        <v>17545242</v>
      </c>
      <c r="Y76" s="217">
        <v>16473145</v>
      </c>
      <c r="Z76" s="217">
        <v>19811257</v>
      </c>
      <c r="AA76" s="217">
        <v>24453599</v>
      </c>
      <c r="AB76" s="217">
        <v>24085714</v>
      </c>
      <c r="AC76" s="217">
        <v>21509328</v>
      </c>
      <c r="AD76" s="217">
        <v>17832902</v>
      </c>
      <c r="AE76" s="217">
        <v>12796980</v>
      </c>
      <c r="AF76" s="217">
        <v>13792061</v>
      </c>
      <c r="AG76" s="217">
        <v>16920993</v>
      </c>
      <c r="AH76" s="217"/>
      <c r="AI76" s="217"/>
      <c r="AJ76" s="46"/>
      <c r="AK76" s="47">
        <f>O76-C76</f>
        <v>6420312.9400000013</v>
      </c>
      <c r="AL76" s="48">
        <f>P76-D76</f>
        <v>7801708.0999999996</v>
      </c>
      <c r="AM76" s="48">
        <f>Q76-E76</f>
        <v>6468262.0099999998</v>
      </c>
      <c r="AN76" s="48">
        <f>R76-F76</f>
        <v>8517386.8300000001</v>
      </c>
      <c r="AO76" s="48">
        <f>S76-G76</f>
        <v>7167591.9100000001</v>
      </c>
      <c r="AP76" s="48">
        <f>T76-H76</f>
        <v>6759450.7599999998</v>
      </c>
      <c r="AQ76" s="48">
        <f>U76-I76</f>
        <v>10580940.92</v>
      </c>
      <c r="AR76" s="48">
        <f>V76-J76</f>
        <v>13544552.880000001</v>
      </c>
      <c r="AS76" s="48">
        <f>W76-K76</f>
        <v>9325173.2799999993</v>
      </c>
      <c r="AT76" s="48">
        <f>X76-L76</f>
        <v>6405649.7599999998</v>
      </c>
      <c r="AU76" s="48">
        <f>Y76-M76</f>
        <v>3905708.1300000008</v>
      </c>
      <c r="AV76" s="48">
        <f>Z76-N76</f>
        <v>4382727.51</v>
      </c>
      <c r="AW76" s="48">
        <f>AA76-O76</f>
        <v>4504277.1499999985</v>
      </c>
      <c r="AX76" s="48">
        <f>AB76-P76</f>
        <v>2278769</v>
      </c>
      <c r="AY76" s="48">
        <f>AC76-Q76</f>
        <v>978303</v>
      </c>
      <c r="AZ76" s="48">
        <f>AD76-R76</f>
        <v>-2260058</v>
      </c>
      <c r="BA76" s="48">
        <f>AE76-S76</f>
        <v>-3991695</v>
      </c>
      <c r="BB76" s="48">
        <f>AF76-T76</f>
        <v>-2720102</v>
      </c>
      <c r="BC76" s="306"/>
      <c r="BD76" s="306"/>
      <c r="BE76" s="306"/>
      <c r="BF76" s="49"/>
      <c r="BG76" s="328"/>
      <c r="BH76" s="71">
        <f>'MONTHLY SUMMARIES'!D52</f>
        <v>16920993</v>
      </c>
    </row>
    <row r="77" spans="1:60" s="42" customFormat="1" x14ac:dyDescent="0.35">
      <c r="A77" s="166"/>
      <c r="B77" s="238" t="s">
        <v>164</v>
      </c>
      <c r="C77" s="44"/>
      <c r="D77" s="45"/>
      <c r="E77" s="45"/>
      <c r="F77" s="45"/>
      <c r="G77" s="45"/>
      <c r="H77" s="45"/>
      <c r="I77" s="45"/>
      <c r="J77" s="45"/>
      <c r="K77" s="45"/>
      <c r="L77" s="46"/>
      <c r="M77" s="45"/>
      <c r="N77" s="45"/>
      <c r="O77" s="45"/>
      <c r="P77" s="45"/>
      <c r="Q77" s="45"/>
      <c r="R77" s="45"/>
      <c r="S77" s="45"/>
      <c r="T77" s="45"/>
      <c r="U77" s="217"/>
      <c r="V77" s="217"/>
      <c r="W77" s="240">
        <f>W76-W78</f>
        <v>10603920.140000001</v>
      </c>
      <c r="X77" s="46">
        <f>X76-X78</f>
        <v>8075580.3699999992</v>
      </c>
      <c r="Y77" s="240">
        <f>Y76-Y78</f>
        <v>7911409.7799999993</v>
      </c>
      <c r="Z77" s="240">
        <v>9226575.0999999996</v>
      </c>
      <c r="AA77" s="240">
        <v>11599691.109999999</v>
      </c>
      <c r="AB77" s="240">
        <v>11595209.050000001</v>
      </c>
      <c r="AC77" s="240">
        <v>10339738.310000001</v>
      </c>
      <c r="AD77" s="240">
        <v>8574415.1899999995</v>
      </c>
      <c r="AE77" s="240">
        <v>6039882.8799999999</v>
      </c>
      <c r="AF77" s="240">
        <v>6365733.3300000001</v>
      </c>
      <c r="AG77" s="240">
        <v>7929342</v>
      </c>
      <c r="AH77" s="240"/>
      <c r="AI77" s="240"/>
      <c r="AJ77" s="4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306"/>
      <c r="BD77" s="306"/>
      <c r="BE77" s="306"/>
      <c r="BF77" s="49"/>
      <c r="BG77" s="328"/>
      <c r="BH77" s="71">
        <f>GETPIVOTDATA("VALUE",'CSS ESCO pvt'!$I$3,"DATE_FILE",$BH$8,"COMPANY",$BH$6,"TRIM_CAT","Residential-GRID","TRIM_LINE",$A75)</f>
        <v>7929342</v>
      </c>
    </row>
    <row r="78" spans="1:60" s="42" customFormat="1" x14ac:dyDescent="0.35">
      <c r="A78" s="166"/>
      <c r="B78" s="238" t="s">
        <v>165</v>
      </c>
      <c r="C78" s="44"/>
      <c r="D78" s="45"/>
      <c r="E78" s="45"/>
      <c r="F78" s="45"/>
      <c r="G78" s="45"/>
      <c r="H78" s="45"/>
      <c r="I78" s="45"/>
      <c r="J78" s="45"/>
      <c r="K78" s="45"/>
      <c r="L78" s="46"/>
      <c r="M78" s="45"/>
      <c r="N78" s="45"/>
      <c r="O78" s="45"/>
      <c r="P78" s="45"/>
      <c r="Q78" s="45"/>
      <c r="R78" s="45"/>
      <c r="S78" s="45"/>
      <c r="T78" s="45"/>
      <c r="U78" s="217"/>
      <c r="V78" s="217"/>
      <c r="W78" s="240">
        <v>12220682.859999999</v>
      </c>
      <c r="X78" s="46">
        <v>9469661.6300000008</v>
      </c>
      <c r="Y78" s="240">
        <v>8561735.2200000007</v>
      </c>
      <c r="Z78" s="240">
        <v>10584681.9</v>
      </c>
      <c r="AA78" s="240">
        <v>12853907.890000001</v>
      </c>
      <c r="AB78" s="240">
        <v>12490504.949999999</v>
      </c>
      <c r="AC78" s="240">
        <v>11169589.689999999</v>
      </c>
      <c r="AD78" s="240">
        <v>9258486.8100000005</v>
      </c>
      <c r="AE78" s="240">
        <v>6757097.1200000001</v>
      </c>
      <c r="AF78" s="240">
        <v>7426327.6699999999</v>
      </c>
      <c r="AG78" s="240">
        <v>8991651</v>
      </c>
      <c r="AH78" s="240"/>
      <c r="AI78" s="240"/>
      <c r="AJ78" s="46"/>
      <c r="AK78" s="47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306"/>
      <c r="BD78" s="306"/>
      <c r="BE78" s="306"/>
      <c r="BF78" s="49"/>
      <c r="BG78" s="328"/>
      <c r="BH78" s="87">
        <f>BH76-BH77</f>
        <v>8991651</v>
      </c>
    </row>
    <row r="79" spans="1:60" s="42" customFormat="1" x14ac:dyDescent="0.35">
      <c r="A79" s="166"/>
      <c r="B79" s="43" t="s">
        <v>38</v>
      </c>
      <c r="C79" s="44">
        <v>5008351.6399999997</v>
      </c>
      <c r="D79" s="45">
        <v>5173545.12</v>
      </c>
      <c r="E79" s="45">
        <v>5036751.9400000004</v>
      </c>
      <c r="F79" s="45">
        <v>4149411.88</v>
      </c>
      <c r="G79" s="45">
        <v>3426413.16</v>
      </c>
      <c r="H79" s="45">
        <v>3438818.31</v>
      </c>
      <c r="I79" s="45">
        <v>3988327.72</v>
      </c>
      <c r="J79" s="45">
        <v>4878670.92</v>
      </c>
      <c r="K79" s="45">
        <v>4288061.7</v>
      </c>
      <c r="L79" s="46">
        <v>3559424.65</v>
      </c>
      <c r="M79" s="45">
        <v>4061255.34</v>
      </c>
      <c r="N79" s="45">
        <v>5007822.62</v>
      </c>
      <c r="O79" s="45">
        <v>5738502.3200000003</v>
      </c>
      <c r="P79" s="45">
        <v>6119578</v>
      </c>
      <c r="Q79" s="45">
        <v>5436548</v>
      </c>
      <c r="R79" s="45">
        <v>5038283</v>
      </c>
      <c r="S79" s="45">
        <v>4776532</v>
      </c>
      <c r="T79" s="45">
        <v>4488400</v>
      </c>
      <c r="U79" s="217">
        <v>5461884</v>
      </c>
      <c r="V79" s="217">
        <v>6406352</v>
      </c>
      <c r="W79" s="217">
        <v>5556105</v>
      </c>
      <c r="X79" s="46">
        <v>4483215</v>
      </c>
      <c r="Y79" s="217">
        <v>4361810</v>
      </c>
      <c r="Z79" s="217">
        <v>5556105</v>
      </c>
      <c r="AA79" s="217">
        <v>7325887</v>
      </c>
      <c r="AB79" s="217">
        <v>7110796</v>
      </c>
      <c r="AC79" s="217">
        <v>6844521</v>
      </c>
      <c r="AD79" s="217">
        <v>5948945</v>
      </c>
      <c r="AE79" s="217">
        <v>4739723</v>
      </c>
      <c r="AF79" s="217">
        <v>5037760</v>
      </c>
      <c r="AG79" s="217">
        <v>5900410</v>
      </c>
      <c r="AH79" s="217"/>
      <c r="AI79" s="217"/>
      <c r="AJ79" s="46"/>
      <c r="AK79" s="47">
        <f>O79-C79</f>
        <v>730150.68000000063</v>
      </c>
      <c r="AL79" s="48">
        <f>P79-D79</f>
        <v>946032.87999999989</v>
      </c>
      <c r="AM79" s="48">
        <f>Q79-E79</f>
        <v>399796.05999999959</v>
      </c>
      <c r="AN79" s="48">
        <f>R79-F79</f>
        <v>888871.12000000011</v>
      </c>
      <c r="AO79" s="48">
        <f>S79-G79</f>
        <v>1350118.8399999999</v>
      </c>
      <c r="AP79" s="48">
        <f>T79-H79</f>
        <v>1049581.69</v>
      </c>
      <c r="AQ79" s="48">
        <f>U79-I79</f>
        <v>1473556.2799999998</v>
      </c>
      <c r="AR79" s="48">
        <f>V79-J79</f>
        <v>1527681.08</v>
      </c>
      <c r="AS79" s="48">
        <f>W79-K79</f>
        <v>1268043.2999999998</v>
      </c>
      <c r="AT79" s="48">
        <f>X79-L79</f>
        <v>923790.35000000009</v>
      </c>
      <c r="AU79" s="48">
        <f>Y79-M79</f>
        <v>300554.66000000015</v>
      </c>
      <c r="AV79" s="48">
        <f>Z79-N79</f>
        <v>548282.37999999989</v>
      </c>
      <c r="AW79" s="48">
        <f>AA79-O79</f>
        <v>1587384.6799999997</v>
      </c>
      <c r="AX79" s="48">
        <f>AB79-P79</f>
        <v>991218</v>
      </c>
      <c r="AY79" s="48">
        <f>AC79-Q79</f>
        <v>1407973</v>
      </c>
      <c r="AZ79" s="48">
        <f>AD79-R79</f>
        <v>910662</v>
      </c>
      <c r="BA79" s="48">
        <f>AE79-S79</f>
        <v>-36809</v>
      </c>
      <c r="BB79" s="48">
        <f>AF79-T79</f>
        <v>549360</v>
      </c>
      <c r="BC79" s="306"/>
      <c r="BD79" s="306"/>
      <c r="BE79" s="306"/>
      <c r="BF79" s="49"/>
      <c r="BG79" s="328"/>
      <c r="BH79" s="71">
        <f>'MONTHLY SUMMARIES'!D53</f>
        <v>5900410</v>
      </c>
    </row>
    <row r="80" spans="1:60" s="42" customFormat="1" x14ac:dyDescent="0.35">
      <c r="A80" s="166"/>
      <c r="B80" s="238" t="s">
        <v>164</v>
      </c>
      <c r="C80" s="44"/>
      <c r="D80" s="45"/>
      <c r="E80" s="45"/>
      <c r="F80" s="45"/>
      <c r="G80" s="45"/>
      <c r="H80" s="45"/>
      <c r="I80" s="45"/>
      <c r="J80" s="45"/>
      <c r="K80" s="45"/>
      <c r="L80" s="46"/>
      <c r="M80" s="45"/>
      <c r="N80" s="45"/>
      <c r="O80" s="45"/>
      <c r="P80" s="45"/>
      <c r="Q80" s="45"/>
      <c r="R80" s="45"/>
      <c r="S80" s="45"/>
      <c r="T80" s="45"/>
      <c r="U80" s="217"/>
      <c r="V80" s="217"/>
      <c r="W80" s="240">
        <f>W79-W81</f>
        <v>2222496.62</v>
      </c>
      <c r="X80" s="46">
        <f>X79-X81</f>
        <v>1913566.4900000002</v>
      </c>
      <c r="Y80" s="240">
        <f>Y79-Y81</f>
        <v>1936425.38</v>
      </c>
      <c r="Z80" s="240">
        <v>2508237.4900000002</v>
      </c>
      <c r="AA80" s="240">
        <v>3320318.25</v>
      </c>
      <c r="AB80" s="240">
        <v>3277936.09</v>
      </c>
      <c r="AC80" s="240">
        <v>3186458.18</v>
      </c>
      <c r="AD80" s="240">
        <v>2772369.98</v>
      </c>
      <c r="AE80" s="240">
        <v>2164045.15</v>
      </c>
      <c r="AF80" s="240">
        <v>2199259.16</v>
      </c>
      <c r="AG80" s="240">
        <v>2522907</v>
      </c>
      <c r="AH80" s="240"/>
      <c r="AI80" s="240"/>
      <c r="AJ80" s="46"/>
      <c r="AK80" s="47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306"/>
      <c r="BD80" s="306"/>
      <c r="BE80" s="306"/>
      <c r="BF80" s="49"/>
      <c r="BG80" s="328"/>
      <c r="BH80" s="71">
        <f>GETPIVOTDATA("VALUE",'CSS ESCO pvt'!$I$3,"DATE_FILE",$BH$8,"COMPANY",$BH$6,"TRIM_CAT","Low Income Residential-GRID","TRIM_LINE",$A75)</f>
        <v>2522907</v>
      </c>
    </row>
    <row r="81" spans="1:60" s="42" customFormat="1" x14ac:dyDescent="0.35">
      <c r="A81" s="166"/>
      <c r="B81" s="238" t="s">
        <v>165</v>
      </c>
      <c r="C81" s="44"/>
      <c r="D81" s="45"/>
      <c r="E81" s="45"/>
      <c r="F81" s="45"/>
      <c r="G81" s="45"/>
      <c r="H81" s="45"/>
      <c r="I81" s="45"/>
      <c r="J81" s="45"/>
      <c r="K81" s="45"/>
      <c r="L81" s="46"/>
      <c r="M81" s="45"/>
      <c r="N81" s="45"/>
      <c r="O81" s="45"/>
      <c r="P81" s="45"/>
      <c r="Q81" s="45"/>
      <c r="R81" s="45"/>
      <c r="S81" s="45"/>
      <c r="T81" s="45"/>
      <c r="U81" s="217"/>
      <c r="V81" s="217"/>
      <c r="W81" s="240">
        <v>3333608.38</v>
      </c>
      <c r="X81" s="46">
        <v>2569648.5099999998</v>
      </c>
      <c r="Y81" s="240">
        <v>2425384.62</v>
      </c>
      <c r="Z81" s="240">
        <v>3047867.51</v>
      </c>
      <c r="AA81" s="240">
        <v>4005568.75</v>
      </c>
      <c r="AB81" s="240">
        <v>3832859.91</v>
      </c>
      <c r="AC81" s="240">
        <v>3658062.82</v>
      </c>
      <c r="AD81" s="240">
        <v>3176575.02</v>
      </c>
      <c r="AE81" s="240">
        <v>2575677.85</v>
      </c>
      <c r="AF81" s="240">
        <v>2838500.84</v>
      </c>
      <c r="AG81" s="240">
        <v>3377503</v>
      </c>
      <c r="AH81" s="240"/>
      <c r="AI81" s="240"/>
      <c r="AJ81" s="46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306"/>
      <c r="BD81" s="306"/>
      <c r="BE81" s="306"/>
      <c r="BF81" s="49"/>
      <c r="BG81" s="328"/>
      <c r="BH81" s="87">
        <f>BH79-BH80</f>
        <v>3377503</v>
      </c>
    </row>
    <row r="82" spans="1:60" s="42" customFormat="1" x14ac:dyDescent="0.35">
      <c r="A82" s="166"/>
      <c r="B82" s="43" t="s">
        <v>39</v>
      </c>
      <c r="C82" s="44">
        <v>1590580.14</v>
      </c>
      <c r="D82" s="45">
        <v>1870235.11</v>
      </c>
      <c r="E82" s="45">
        <v>1875923.79</v>
      </c>
      <c r="F82" s="45">
        <v>1661052.13</v>
      </c>
      <c r="G82" s="45">
        <v>1369157.34</v>
      </c>
      <c r="H82" s="45">
        <v>1432198.37</v>
      </c>
      <c r="I82" s="45">
        <v>1567990.24</v>
      </c>
      <c r="J82" s="45">
        <v>1628409.25</v>
      </c>
      <c r="K82" s="45">
        <v>1793519.47</v>
      </c>
      <c r="L82" s="46">
        <v>1528789.72</v>
      </c>
      <c r="M82" s="45">
        <v>1645538.17</v>
      </c>
      <c r="N82" s="45">
        <v>1673377.11</v>
      </c>
      <c r="O82" s="45">
        <v>2353140.35</v>
      </c>
      <c r="P82" s="45">
        <v>3806647</v>
      </c>
      <c r="Q82" s="45">
        <v>4086924</v>
      </c>
      <c r="R82" s="45">
        <v>3135396</v>
      </c>
      <c r="S82" s="45">
        <v>2627809</v>
      </c>
      <c r="T82" s="45">
        <v>2547809</v>
      </c>
      <c r="U82" s="217">
        <v>2617953</v>
      </c>
      <c r="V82" s="217">
        <v>2635662</v>
      </c>
      <c r="W82" s="217">
        <v>2623968</v>
      </c>
      <c r="X82" s="46">
        <v>2334420</v>
      </c>
      <c r="Y82" s="217">
        <v>2313772</v>
      </c>
      <c r="Z82" s="217">
        <v>2579662</v>
      </c>
      <c r="AA82" s="217">
        <v>2736818</v>
      </c>
      <c r="AB82" s="217">
        <v>2756433</v>
      </c>
      <c r="AC82" s="217">
        <v>3115108</v>
      </c>
      <c r="AD82" s="217">
        <v>2777324</v>
      </c>
      <c r="AE82" s="217">
        <v>2235518</v>
      </c>
      <c r="AF82" s="217">
        <v>2346725</v>
      </c>
      <c r="AG82" s="217">
        <v>2626950</v>
      </c>
      <c r="AH82" s="217"/>
      <c r="AI82" s="217"/>
      <c r="AJ82" s="46"/>
      <c r="AK82" s="47">
        <f>O82-C82</f>
        <v>762560.2100000002</v>
      </c>
      <c r="AL82" s="48">
        <f>P82-D82</f>
        <v>1936411.89</v>
      </c>
      <c r="AM82" s="48">
        <f>Q82-E82</f>
        <v>2211000.21</v>
      </c>
      <c r="AN82" s="48">
        <f>R82-F82</f>
        <v>1474343.87</v>
      </c>
      <c r="AO82" s="48">
        <f>S82-G82</f>
        <v>1258651.6599999999</v>
      </c>
      <c r="AP82" s="48">
        <f>T82-H82</f>
        <v>1115610.6299999999</v>
      </c>
      <c r="AQ82" s="48">
        <f>U82-I82</f>
        <v>1049962.76</v>
      </c>
      <c r="AR82" s="48">
        <f>V82-J82</f>
        <v>1007252.75</v>
      </c>
      <c r="AS82" s="48">
        <f>W82-K82</f>
        <v>830448.53</v>
      </c>
      <c r="AT82" s="48">
        <f>X82-L82</f>
        <v>805630.28</v>
      </c>
      <c r="AU82" s="48">
        <f>Y82-M82</f>
        <v>668233.83000000007</v>
      </c>
      <c r="AV82" s="48">
        <f>Z82-N82</f>
        <v>906284.8899999999</v>
      </c>
      <c r="AW82" s="48">
        <f>AA82-O82</f>
        <v>383677.64999999991</v>
      </c>
      <c r="AX82" s="48">
        <f>AB82-P82</f>
        <v>-1050214</v>
      </c>
      <c r="AY82" s="48">
        <f>AC82-Q82</f>
        <v>-971816</v>
      </c>
      <c r="AZ82" s="48">
        <f>AD82-R82</f>
        <v>-358072</v>
      </c>
      <c r="BA82" s="48">
        <f>AE82-S82</f>
        <v>-392291</v>
      </c>
      <c r="BB82" s="48">
        <f>AF82-T82</f>
        <v>-201084</v>
      </c>
      <c r="BC82" s="306"/>
      <c r="BD82" s="306"/>
      <c r="BE82" s="306"/>
      <c r="BF82" s="49"/>
      <c r="BG82" s="328"/>
      <c r="BH82" s="71">
        <f>'MONTHLY SUMMARIES'!D54</f>
        <v>2626950</v>
      </c>
    </row>
    <row r="83" spans="1:60" s="42" customFormat="1" x14ac:dyDescent="0.35">
      <c r="A83" s="166"/>
      <c r="B83" s="43" t="s">
        <v>40</v>
      </c>
      <c r="C83" s="44">
        <v>1008350.49</v>
      </c>
      <c r="D83" s="45">
        <v>1045428.42</v>
      </c>
      <c r="E83" s="45">
        <v>1095008.0900000001</v>
      </c>
      <c r="F83" s="45">
        <v>1058928.1399999999</v>
      </c>
      <c r="G83" s="45">
        <v>1018092.04</v>
      </c>
      <c r="H83" s="45">
        <v>1096380.17</v>
      </c>
      <c r="I83" s="45">
        <v>1067408.19</v>
      </c>
      <c r="J83" s="45">
        <v>1148538.2</v>
      </c>
      <c r="K83" s="45">
        <v>1222366.1599999999</v>
      </c>
      <c r="L83" s="46">
        <v>1095585.31</v>
      </c>
      <c r="M83" s="45">
        <v>1032662.73</v>
      </c>
      <c r="N83" s="45">
        <v>1115713.54</v>
      </c>
      <c r="O83" s="45">
        <v>1454146.51</v>
      </c>
      <c r="P83" s="45">
        <v>2448647</v>
      </c>
      <c r="Q83" s="45">
        <v>2919905</v>
      </c>
      <c r="R83" s="45">
        <v>2407260</v>
      </c>
      <c r="S83" s="45">
        <v>1970504</v>
      </c>
      <c r="T83" s="45">
        <v>1894777</v>
      </c>
      <c r="U83" s="217">
        <v>1938869</v>
      </c>
      <c r="V83" s="217">
        <v>1983688</v>
      </c>
      <c r="W83" s="217">
        <v>1828936</v>
      </c>
      <c r="X83" s="46">
        <v>1641040</v>
      </c>
      <c r="Y83" s="217">
        <v>1658440</v>
      </c>
      <c r="Z83" s="217">
        <v>1876468</v>
      </c>
      <c r="AA83" s="217">
        <v>2027135</v>
      </c>
      <c r="AB83" s="217">
        <v>1961378</v>
      </c>
      <c r="AC83" s="217">
        <v>1805625</v>
      </c>
      <c r="AD83" s="217">
        <v>1971464</v>
      </c>
      <c r="AE83" s="217">
        <v>1933240</v>
      </c>
      <c r="AF83" s="217">
        <v>1684910</v>
      </c>
      <c r="AG83" s="217">
        <v>1923402</v>
      </c>
      <c r="AH83" s="217"/>
      <c r="AI83" s="217"/>
      <c r="AJ83" s="46"/>
      <c r="AK83" s="47">
        <f>O83-C83</f>
        <v>445796.02</v>
      </c>
      <c r="AL83" s="48">
        <f>P83-D83</f>
        <v>1403218.58</v>
      </c>
      <c r="AM83" s="48">
        <f>Q83-E83</f>
        <v>1824896.91</v>
      </c>
      <c r="AN83" s="48">
        <f>R83-F83</f>
        <v>1348331.86</v>
      </c>
      <c r="AO83" s="48">
        <f>S83-G83</f>
        <v>952411.96</v>
      </c>
      <c r="AP83" s="48">
        <f>T83-H83</f>
        <v>798396.83000000007</v>
      </c>
      <c r="AQ83" s="48">
        <f>U83-I83</f>
        <v>871460.81</v>
      </c>
      <c r="AR83" s="48">
        <f>V83-J83</f>
        <v>835149.8</v>
      </c>
      <c r="AS83" s="48">
        <f>W83-K83</f>
        <v>606569.84000000008</v>
      </c>
      <c r="AT83" s="48">
        <f>X83-L83</f>
        <v>545454.68999999994</v>
      </c>
      <c r="AU83" s="48">
        <f>Y83-M83</f>
        <v>625777.27</v>
      </c>
      <c r="AV83" s="48">
        <f>Z83-N83</f>
        <v>760754.46</v>
      </c>
      <c r="AW83" s="48">
        <f>AA83-O83</f>
        <v>572988.49</v>
      </c>
      <c r="AX83" s="48">
        <f>AB83-P83</f>
        <v>-487269</v>
      </c>
      <c r="AY83" s="48">
        <f>AC83-Q83</f>
        <v>-1114280</v>
      </c>
      <c r="AZ83" s="48">
        <f>AD83-R83</f>
        <v>-435796</v>
      </c>
      <c r="BA83" s="48">
        <f>AE83-S83</f>
        <v>-37264</v>
      </c>
      <c r="BB83" s="48">
        <f>AF83-T83</f>
        <v>-209867</v>
      </c>
      <c r="BC83" s="306"/>
      <c r="BD83" s="306"/>
      <c r="BE83" s="306"/>
      <c r="BF83" s="49"/>
      <c r="BG83" s="328"/>
      <c r="BH83" s="71">
        <f>'MONTHLY SUMMARIES'!D55</f>
        <v>1923402</v>
      </c>
    </row>
    <row r="84" spans="1:60" s="42" customFormat="1" x14ac:dyDescent="0.35">
      <c r="A84" s="166"/>
      <c r="B84" s="43" t="s">
        <v>41</v>
      </c>
      <c r="C84" s="44">
        <v>1652771.46</v>
      </c>
      <c r="D84" s="45">
        <v>2241081.04</v>
      </c>
      <c r="E84" s="45">
        <v>1208550.46</v>
      </c>
      <c r="F84" s="45">
        <v>1738157.34</v>
      </c>
      <c r="G84" s="45">
        <v>1131917.3</v>
      </c>
      <c r="H84" s="45">
        <v>1341349.0900000001</v>
      </c>
      <c r="I84" s="45">
        <v>1337702.56</v>
      </c>
      <c r="J84" s="45">
        <v>755845.08</v>
      </c>
      <c r="K84" s="45">
        <v>1149839.6200000001</v>
      </c>
      <c r="L84" s="46">
        <v>1227444.95</v>
      </c>
      <c r="M84" s="45">
        <v>1522992.65</v>
      </c>
      <c r="N84" s="45">
        <v>2453700.75</v>
      </c>
      <c r="O84" s="45">
        <v>1417448.22</v>
      </c>
      <c r="P84" s="45">
        <v>2799168</v>
      </c>
      <c r="Q84" s="45">
        <v>2856627</v>
      </c>
      <c r="R84" s="45">
        <v>3303053</v>
      </c>
      <c r="S84" s="45">
        <v>2290925</v>
      </c>
      <c r="T84" s="45">
        <v>2078161</v>
      </c>
      <c r="U84" s="217">
        <v>2118361</v>
      </c>
      <c r="V84" s="217">
        <v>2144130</v>
      </c>
      <c r="W84" s="217">
        <v>1990728</v>
      </c>
      <c r="X84" s="46">
        <v>2086631</v>
      </c>
      <c r="Y84" s="217">
        <v>1941457</v>
      </c>
      <c r="Z84" s="217">
        <v>1914915</v>
      </c>
      <c r="AA84" s="217">
        <v>1953044</v>
      </c>
      <c r="AB84" s="217">
        <v>1845084</v>
      </c>
      <c r="AC84" s="217">
        <v>1678799</v>
      </c>
      <c r="AD84" s="217">
        <v>1680352</v>
      </c>
      <c r="AE84" s="217">
        <v>1682458</v>
      </c>
      <c r="AF84" s="217">
        <v>1771168</v>
      </c>
      <c r="AG84" s="217">
        <v>2041281</v>
      </c>
      <c r="AH84" s="217"/>
      <c r="AI84" s="217"/>
      <c r="AJ84" s="46"/>
      <c r="AK84" s="47">
        <f>O84-C84</f>
        <v>-235323.24</v>
      </c>
      <c r="AL84" s="48">
        <f>P84-D84</f>
        <v>558086.96</v>
      </c>
      <c r="AM84" s="48">
        <f>Q84-E84</f>
        <v>1648076.54</v>
      </c>
      <c r="AN84" s="48">
        <f>R84-F84</f>
        <v>1564895.66</v>
      </c>
      <c r="AO84" s="48">
        <f>S84-G84</f>
        <v>1159007.7</v>
      </c>
      <c r="AP84" s="48">
        <f>T84-H84</f>
        <v>736811.90999999992</v>
      </c>
      <c r="AQ84" s="48">
        <f>U84-I84</f>
        <v>780658.44</v>
      </c>
      <c r="AR84" s="48">
        <f>V84-J84</f>
        <v>1388284.92</v>
      </c>
      <c r="AS84" s="48">
        <f>W84-K84</f>
        <v>840888.37999999989</v>
      </c>
      <c r="AT84" s="48">
        <f>X84-L84</f>
        <v>859186.05</v>
      </c>
      <c r="AU84" s="48">
        <f>Y84-M84</f>
        <v>418464.35000000009</v>
      </c>
      <c r="AV84" s="48">
        <f>Z84-N84</f>
        <v>-538785.75</v>
      </c>
      <c r="AW84" s="48">
        <f>AA84-O84</f>
        <v>535595.78</v>
      </c>
      <c r="AX84" s="48">
        <f>AB84-P84</f>
        <v>-954084</v>
      </c>
      <c r="AY84" s="48">
        <f>AC84-Q84</f>
        <v>-1177828</v>
      </c>
      <c r="AZ84" s="48">
        <f>AD84-R84</f>
        <v>-1622701</v>
      </c>
      <c r="BA84" s="48">
        <f>AE84-S84</f>
        <v>-608467</v>
      </c>
      <c r="BB84" s="48">
        <f>AF84-T84</f>
        <v>-306993</v>
      </c>
      <c r="BC84" s="306"/>
      <c r="BD84" s="306"/>
      <c r="BE84" s="306"/>
      <c r="BF84" s="49"/>
      <c r="BG84" s="328"/>
      <c r="BH84" s="71">
        <f>'MONTHLY SUMMARIES'!D56</f>
        <v>2041281</v>
      </c>
    </row>
    <row r="85" spans="1:60" s="147" customFormat="1" x14ac:dyDescent="0.35">
      <c r="A85" s="167"/>
      <c r="B85" s="43" t="s">
        <v>42</v>
      </c>
      <c r="C85" s="159">
        <f>SUM(C76:C84)</f>
        <v>22789062.640000001</v>
      </c>
      <c r="D85" s="160">
        <f t="shared" ref="D85:P85" si="60">SUM(D76:D84)</f>
        <v>24335526.59</v>
      </c>
      <c r="E85" s="160">
        <f t="shared" si="60"/>
        <v>23278997.27</v>
      </c>
      <c r="F85" s="160">
        <f t="shared" si="60"/>
        <v>20183122.66</v>
      </c>
      <c r="G85" s="160">
        <f t="shared" si="60"/>
        <v>16566662.93</v>
      </c>
      <c r="H85" s="160">
        <f t="shared" si="60"/>
        <v>17061458.180000003</v>
      </c>
      <c r="I85" s="160">
        <f t="shared" si="60"/>
        <v>19809849.789999999</v>
      </c>
      <c r="J85" s="160">
        <f t="shared" si="60"/>
        <v>23510502.569999997</v>
      </c>
      <c r="K85" s="160">
        <f t="shared" si="60"/>
        <v>21953216.670000002</v>
      </c>
      <c r="L85" s="161">
        <f t="shared" si="60"/>
        <v>18550836.870000001</v>
      </c>
      <c r="M85" s="160">
        <f t="shared" si="60"/>
        <v>20829885.759999998</v>
      </c>
      <c r="N85" s="160">
        <f t="shared" si="60"/>
        <v>25679143.509999998</v>
      </c>
      <c r="O85" s="160">
        <f t="shared" si="60"/>
        <v>30912559.250000004</v>
      </c>
      <c r="P85" s="160">
        <f t="shared" si="60"/>
        <v>36980985</v>
      </c>
      <c r="Q85" s="160">
        <f>SUM(Q76:Q84)</f>
        <v>35831029</v>
      </c>
      <c r="R85" s="160">
        <v>33976952</v>
      </c>
      <c r="S85" s="160">
        <v>28454445</v>
      </c>
      <c r="T85" s="160">
        <v>27521310</v>
      </c>
      <c r="U85" s="218">
        <v>34566429</v>
      </c>
      <c r="V85" s="218">
        <v>41813424</v>
      </c>
      <c r="W85" s="218">
        <f>SUM(W76+W79+W82+W83+W84)</f>
        <v>34824340</v>
      </c>
      <c r="X85" s="161">
        <f t="shared" ref="X85:AA85" si="61">SUM(X76+X79+X82+X83+X84)</f>
        <v>28090548</v>
      </c>
      <c r="Y85" s="218">
        <f t="shared" si="61"/>
        <v>26748624</v>
      </c>
      <c r="Z85" s="218">
        <v>31738407</v>
      </c>
      <c r="AA85" s="218">
        <f t="shared" si="61"/>
        <v>38496483</v>
      </c>
      <c r="AB85" s="218">
        <v>37759405</v>
      </c>
      <c r="AC85" s="218">
        <v>34953381</v>
      </c>
      <c r="AD85" s="218">
        <v>30210987</v>
      </c>
      <c r="AE85" s="218">
        <v>23387919</v>
      </c>
      <c r="AF85" s="218">
        <v>24632624</v>
      </c>
      <c r="AG85" s="218">
        <v>29413036</v>
      </c>
      <c r="AH85" s="218"/>
      <c r="AI85" s="218"/>
      <c r="AJ85" s="161"/>
      <c r="AK85" s="50">
        <f>SUM(AK76:AK84)</f>
        <v>8123496.6100000013</v>
      </c>
      <c r="AL85" s="162">
        <f t="shared" ref="AL85:AN85" si="62">SUM(AL76:AL84)</f>
        <v>12645458.41</v>
      </c>
      <c r="AM85" s="162">
        <f t="shared" si="62"/>
        <v>12552031.73</v>
      </c>
      <c r="AN85" s="162">
        <f t="shared" si="62"/>
        <v>13793829.34</v>
      </c>
      <c r="AO85" s="162">
        <f t="shared" ref="AO85:AP85" si="63">SUM(AO76:AO84)</f>
        <v>11887782.07</v>
      </c>
      <c r="AP85" s="162">
        <f t="shared" si="63"/>
        <v>10459851.819999998</v>
      </c>
      <c r="AQ85" s="162">
        <f t="shared" ref="AQ85:AR85" si="64">SUM(AQ76:AQ84)</f>
        <v>14756579.209999999</v>
      </c>
      <c r="AR85" s="162">
        <f t="shared" si="64"/>
        <v>18302921.43</v>
      </c>
      <c r="AS85" s="162">
        <f t="shared" ref="AS85:AT85" si="65">SUM(AS76:AS84)</f>
        <v>12871123.329999998</v>
      </c>
      <c r="AT85" s="162">
        <f t="shared" si="65"/>
        <v>9539711.1300000008</v>
      </c>
      <c r="AU85" s="162">
        <f t="shared" ref="AU85:AV85" si="66">SUM(AU76:AU84)</f>
        <v>5918738.2400000002</v>
      </c>
      <c r="AV85" s="162">
        <f t="shared" si="66"/>
        <v>6059263.4899999993</v>
      </c>
      <c r="AW85" s="162">
        <f t="shared" ref="AW85:AX85" si="67">SUM(AW76:AW84)</f>
        <v>7583923.7499999991</v>
      </c>
      <c r="AX85" s="162">
        <f t="shared" si="67"/>
        <v>778420</v>
      </c>
      <c r="AY85" s="162">
        <f t="shared" ref="AY85:AZ85" si="68">SUM(AY76:AY84)</f>
        <v>-877648</v>
      </c>
      <c r="AZ85" s="162">
        <f t="shared" si="68"/>
        <v>-3765965</v>
      </c>
      <c r="BA85" s="162">
        <f t="shared" ref="BA85:BB85" si="69">SUM(BA76:BA84)</f>
        <v>-5066526</v>
      </c>
      <c r="BB85" s="162">
        <f t="shared" si="69"/>
        <v>-2888686</v>
      </c>
      <c r="BC85" s="307"/>
      <c r="BD85" s="307"/>
      <c r="BE85" s="307"/>
      <c r="BF85" s="163"/>
      <c r="BG85" s="329"/>
      <c r="BH85" s="296">
        <f>BH76+BH79+BH82+BH83+BH84</f>
        <v>29413036</v>
      </c>
    </row>
    <row r="86" spans="1:60" s="42" customFormat="1" x14ac:dyDescent="0.35">
      <c r="A86" s="166">
        <f>+A75+1</f>
        <v>8</v>
      </c>
      <c r="B86" s="51" t="s">
        <v>31</v>
      </c>
      <c r="C86" s="52"/>
      <c r="D86" s="53"/>
      <c r="E86" s="53"/>
      <c r="F86" s="53"/>
      <c r="G86" s="53"/>
      <c r="H86" s="53"/>
      <c r="I86" s="53"/>
      <c r="J86" s="53"/>
      <c r="K86" s="53"/>
      <c r="L86" s="54"/>
      <c r="M86" s="53"/>
      <c r="N86" s="53"/>
      <c r="O86" s="53"/>
      <c r="P86" s="53"/>
      <c r="Q86" s="53"/>
      <c r="R86" s="53"/>
      <c r="S86" s="53"/>
      <c r="T86" s="53"/>
      <c r="U86" s="219"/>
      <c r="V86" s="219"/>
      <c r="W86" s="219"/>
      <c r="X86" s="54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54"/>
      <c r="AK86" s="5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308"/>
      <c r="BD86" s="308"/>
      <c r="BE86" s="308"/>
      <c r="BF86" s="57"/>
      <c r="BG86" s="327"/>
      <c r="BH86" s="55"/>
    </row>
    <row r="87" spans="1:60" s="42" customFormat="1" x14ac:dyDescent="0.35">
      <c r="A87" s="166"/>
      <c r="B87" s="43" t="s">
        <v>37</v>
      </c>
      <c r="C87" s="44">
        <v>80571582.540000007</v>
      </c>
      <c r="D87" s="45">
        <v>82416163.75</v>
      </c>
      <c r="E87" s="45">
        <v>84747811.599999994</v>
      </c>
      <c r="F87" s="45">
        <v>88320427</v>
      </c>
      <c r="G87" s="45">
        <v>89683721.269999996</v>
      </c>
      <c r="H87" s="45">
        <v>89769945.739999995</v>
      </c>
      <c r="I87" s="45">
        <v>89966691.790000007</v>
      </c>
      <c r="J87" s="45">
        <v>92144941.099999994</v>
      </c>
      <c r="K87" s="45">
        <v>98414985.75</v>
      </c>
      <c r="L87" s="46">
        <v>101864981.69</v>
      </c>
      <c r="M87" s="45">
        <v>105263605.42</v>
      </c>
      <c r="N87" s="45">
        <v>107640835.63</v>
      </c>
      <c r="O87" s="45">
        <v>113976785.5</v>
      </c>
      <c r="P87" s="45">
        <v>119558526</v>
      </c>
      <c r="Q87" s="45">
        <v>131698315</v>
      </c>
      <c r="R87" s="45">
        <v>139402057</v>
      </c>
      <c r="S87" s="45">
        <v>143820941</v>
      </c>
      <c r="T87" s="45">
        <v>149423267</v>
      </c>
      <c r="U87" s="217">
        <v>155349004</v>
      </c>
      <c r="V87" s="217">
        <v>172187529</v>
      </c>
      <c r="W87" s="217">
        <v>180502673</v>
      </c>
      <c r="X87" s="46">
        <v>186797999</v>
      </c>
      <c r="Y87" s="217">
        <v>190920944</v>
      </c>
      <c r="Z87" s="217">
        <v>188910949</v>
      </c>
      <c r="AA87" s="217">
        <v>188307775</v>
      </c>
      <c r="AB87" s="217">
        <v>201513171</v>
      </c>
      <c r="AC87" s="217">
        <v>203574755</v>
      </c>
      <c r="AD87" s="217">
        <v>202179399</v>
      </c>
      <c r="AE87" s="217">
        <v>190860775</v>
      </c>
      <c r="AF87" s="217">
        <v>178630047</v>
      </c>
      <c r="AG87" s="217">
        <v>169314231</v>
      </c>
      <c r="AH87" s="217"/>
      <c r="AI87" s="217"/>
      <c r="AJ87" s="46"/>
      <c r="AK87" s="47">
        <f>O87-C87</f>
        <v>33405202.959999993</v>
      </c>
      <c r="AL87" s="48">
        <f>P87-D87</f>
        <v>37142362.25</v>
      </c>
      <c r="AM87" s="48">
        <f>Q87-E87</f>
        <v>46950503.400000006</v>
      </c>
      <c r="AN87" s="48">
        <f>R87-F87</f>
        <v>51081630</v>
      </c>
      <c r="AO87" s="48">
        <f>S87-G87</f>
        <v>54137219.730000004</v>
      </c>
      <c r="AP87" s="48">
        <f>T87-H87</f>
        <v>59653321.260000005</v>
      </c>
      <c r="AQ87" s="48">
        <f>U87-I87</f>
        <v>65382312.209999993</v>
      </c>
      <c r="AR87" s="48">
        <f>V87-J87</f>
        <v>80042587.900000006</v>
      </c>
      <c r="AS87" s="48">
        <f>W87-K87</f>
        <v>82087687.25</v>
      </c>
      <c r="AT87" s="48">
        <f>X87-L87</f>
        <v>84933017.310000002</v>
      </c>
      <c r="AU87" s="48">
        <f>Y87-M87</f>
        <v>85657338.579999998</v>
      </c>
      <c r="AV87" s="48">
        <f>Z87-N87</f>
        <v>81270113.370000005</v>
      </c>
      <c r="AW87" s="48">
        <f>AA87-O87</f>
        <v>74330989.5</v>
      </c>
      <c r="AX87" s="48">
        <f>AB87-P87</f>
        <v>81954645</v>
      </c>
      <c r="AY87" s="48">
        <f>AC87-Q87</f>
        <v>71876440</v>
      </c>
      <c r="AZ87" s="48">
        <f>AD87-R87</f>
        <v>62777342</v>
      </c>
      <c r="BA87" s="48">
        <f>AE87-S87</f>
        <v>47039834</v>
      </c>
      <c r="BB87" s="48">
        <f>AF87-T87</f>
        <v>29206780</v>
      </c>
      <c r="BC87" s="306"/>
      <c r="BD87" s="306"/>
      <c r="BE87" s="306"/>
      <c r="BF87" s="49"/>
      <c r="BG87" s="328"/>
      <c r="BH87" s="71">
        <f>'MONTHLY SUMMARIES'!D59</f>
        <v>169314231</v>
      </c>
    </row>
    <row r="88" spans="1:60" s="42" customFormat="1" x14ac:dyDescent="0.35">
      <c r="A88" s="166"/>
      <c r="B88" s="238" t="s">
        <v>164</v>
      </c>
      <c r="C88" s="44"/>
      <c r="D88" s="45"/>
      <c r="E88" s="45"/>
      <c r="F88" s="45"/>
      <c r="G88" s="45"/>
      <c r="H88" s="45"/>
      <c r="I88" s="45"/>
      <c r="J88" s="45"/>
      <c r="K88" s="45"/>
      <c r="L88" s="46"/>
      <c r="M88" s="45"/>
      <c r="N88" s="45"/>
      <c r="O88" s="45"/>
      <c r="P88" s="45"/>
      <c r="Q88" s="45"/>
      <c r="R88" s="45"/>
      <c r="S88" s="45"/>
      <c r="T88" s="45"/>
      <c r="U88" s="217"/>
      <c r="V88" s="217"/>
      <c r="W88" s="240">
        <f>W87-W89</f>
        <v>81583065.760000005</v>
      </c>
      <c r="X88" s="46">
        <f>X87-X89</f>
        <v>81829173.579999998</v>
      </c>
      <c r="Y88" s="240">
        <f>Y87-Y89</f>
        <v>83312865.049999997</v>
      </c>
      <c r="Z88" s="240">
        <v>81755323.989999995</v>
      </c>
      <c r="AA88" s="240">
        <v>81866643.859999999</v>
      </c>
      <c r="AB88" s="240">
        <v>86966114.640000001</v>
      </c>
      <c r="AC88" s="240">
        <v>88407195.640000001</v>
      </c>
      <c r="AD88" s="240">
        <v>86751298.769999996</v>
      </c>
      <c r="AE88" s="240">
        <v>82066413.379999995</v>
      </c>
      <c r="AF88" s="240">
        <v>77363288.560000002</v>
      </c>
      <c r="AG88" s="240">
        <v>74470746</v>
      </c>
      <c r="AH88" s="240"/>
      <c r="AI88" s="240"/>
      <c r="AJ88" s="46"/>
      <c r="AK88" s="47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306"/>
      <c r="BD88" s="306"/>
      <c r="BE88" s="306"/>
      <c r="BF88" s="49"/>
      <c r="BG88" s="328"/>
      <c r="BH88" s="71">
        <f>GETPIVOTDATA("VALUE",'CSS ESCO pvt'!$I$3,"DATE_FILE",$BH$8,"COMPANY",$BH$6,"TRIM_CAT","Residential-GRID","TRIM_LINE",$A86)</f>
        <v>74470746</v>
      </c>
    </row>
    <row r="89" spans="1:60" s="42" customFormat="1" x14ac:dyDescent="0.35">
      <c r="A89" s="166"/>
      <c r="B89" s="238" t="s">
        <v>165</v>
      </c>
      <c r="C89" s="44"/>
      <c r="D89" s="45"/>
      <c r="E89" s="45"/>
      <c r="F89" s="45"/>
      <c r="G89" s="45"/>
      <c r="H89" s="45"/>
      <c r="I89" s="45"/>
      <c r="J89" s="45"/>
      <c r="K89" s="45"/>
      <c r="L89" s="46"/>
      <c r="M89" s="45"/>
      <c r="N89" s="45"/>
      <c r="O89" s="45"/>
      <c r="P89" s="45"/>
      <c r="Q89" s="45"/>
      <c r="R89" s="45"/>
      <c r="S89" s="45"/>
      <c r="T89" s="45"/>
      <c r="U89" s="217"/>
      <c r="V89" s="217"/>
      <c r="W89" s="240">
        <v>98919607.239999995</v>
      </c>
      <c r="X89" s="46">
        <v>104968825.42</v>
      </c>
      <c r="Y89" s="240">
        <v>107608078.95</v>
      </c>
      <c r="Z89" s="240">
        <v>107155625.01000001</v>
      </c>
      <c r="AA89" s="240">
        <v>106441131.14</v>
      </c>
      <c r="AB89" s="240">
        <v>114547056.36</v>
      </c>
      <c r="AC89" s="240">
        <v>115167559.36</v>
      </c>
      <c r="AD89" s="240">
        <v>115428100.23</v>
      </c>
      <c r="AE89" s="240">
        <v>108794361.62</v>
      </c>
      <c r="AF89" s="240">
        <v>101266758.44</v>
      </c>
      <c r="AG89" s="240">
        <v>94843485</v>
      </c>
      <c r="AH89" s="240"/>
      <c r="AI89" s="240"/>
      <c r="AJ89" s="46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306"/>
      <c r="BD89" s="306"/>
      <c r="BE89" s="306"/>
      <c r="BF89" s="49"/>
      <c r="BG89" s="328"/>
      <c r="BH89" s="87">
        <f>BH87-BH88</f>
        <v>94843485</v>
      </c>
    </row>
    <row r="90" spans="1:60" s="42" customFormat="1" x14ac:dyDescent="0.35">
      <c r="A90" s="166"/>
      <c r="B90" s="43" t="s">
        <v>38</v>
      </c>
      <c r="C90" s="44">
        <v>44835864.729999997</v>
      </c>
      <c r="D90" s="45">
        <v>46436215.200000003</v>
      </c>
      <c r="E90" s="45">
        <v>47771367.880000003</v>
      </c>
      <c r="F90" s="45">
        <v>49491358.770000003</v>
      </c>
      <c r="G90" s="45">
        <v>50295339.609999999</v>
      </c>
      <c r="H90" s="45">
        <v>50740767.600000001</v>
      </c>
      <c r="I90" s="45">
        <v>51180413.359999999</v>
      </c>
      <c r="J90" s="45">
        <v>52008906.840000004</v>
      </c>
      <c r="K90" s="45">
        <v>54325832.18</v>
      </c>
      <c r="L90" s="46">
        <v>55567977.030000001</v>
      </c>
      <c r="M90" s="45">
        <v>56842978.810000002</v>
      </c>
      <c r="N90" s="45">
        <v>57756925.109999999</v>
      </c>
      <c r="O90" s="45">
        <v>59661631.729999997</v>
      </c>
      <c r="P90" s="45">
        <v>67021112</v>
      </c>
      <c r="Q90" s="45">
        <v>67772825</v>
      </c>
      <c r="R90" s="45">
        <v>68654194</v>
      </c>
      <c r="S90" s="45">
        <v>74299521</v>
      </c>
      <c r="T90" s="45">
        <v>74503288</v>
      </c>
      <c r="U90" s="217">
        <v>73584855</v>
      </c>
      <c r="V90" s="217">
        <v>70310919</v>
      </c>
      <c r="W90" s="217">
        <v>78569783</v>
      </c>
      <c r="X90" s="46">
        <v>83664223</v>
      </c>
      <c r="Y90" s="217">
        <v>82884266</v>
      </c>
      <c r="Z90" s="217">
        <v>87357717</v>
      </c>
      <c r="AA90" s="217">
        <v>90358946</v>
      </c>
      <c r="AB90" s="217">
        <v>89030571</v>
      </c>
      <c r="AC90" s="217">
        <v>92853157</v>
      </c>
      <c r="AD90" s="217">
        <v>95055678</v>
      </c>
      <c r="AE90" s="217">
        <v>97409894</v>
      </c>
      <c r="AF90" s="217">
        <v>97467967</v>
      </c>
      <c r="AG90" s="217">
        <v>93539017</v>
      </c>
      <c r="AH90" s="217"/>
      <c r="AI90" s="217"/>
      <c r="AJ90" s="46"/>
      <c r="AK90" s="47">
        <f>O90-C90</f>
        <v>14825767</v>
      </c>
      <c r="AL90" s="48">
        <f>P90-D90</f>
        <v>20584896.799999997</v>
      </c>
      <c r="AM90" s="48">
        <f>Q90-E90</f>
        <v>20001457.119999997</v>
      </c>
      <c r="AN90" s="48">
        <f>R90-F90</f>
        <v>19162835.229999997</v>
      </c>
      <c r="AO90" s="48">
        <f>S90-G90</f>
        <v>24004181.390000001</v>
      </c>
      <c r="AP90" s="48">
        <f>T90-H90</f>
        <v>23762520.399999999</v>
      </c>
      <c r="AQ90" s="48">
        <f>U90-I90</f>
        <v>22404441.640000001</v>
      </c>
      <c r="AR90" s="48">
        <f>V90-J90</f>
        <v>18302012.159999996</v>
      </c>
      <c r="AS90" s="48">
        <f>W90-K90</f>
        <v>24243950.82</v>
      </c>
      <c r="AT90" s="48">
        <f>X90-L90</f>
        <v>28096245.969999999</v>
      </c>
      <c r="AU90" s="48">
        <f>Y90-M90</f>
        <v>26041287.189999998</v>
      </c>
      <c r="AV90" s="48">
        <f>Z90-N90</f>
        <v>29600791.890000001</v>
      </c>
      <c r="AW90" s="48">
        <f>AA90-O90</f>
        <v>30697314.270000003</v>
      </c>
      <c r="AX90" s="48">
        <f>AB90-P90</f>
        <v>22009459</v>
      </c>
      <c r="AY90" s="48">
        <f>AC90-Q90</f>
        <v>25080332</v>
      </c>
      <c r="AZ90" s="48">
        <f>AD90-R90</f>
        <v>26401484</v>
      </c>
      <c r="BA90" s="48">
        <f>AE90-S90</f>
        <v>23110373</v>
      </c>
      <c r="BB90" s="48">
        <f>AF90-T90</f>
        <v>22964679</v>
      </c>
      <c r="BC90" s="306"/>
      <c r="BD90" s="306"/>
      <c r="BE90" s="306"/>
      <c r="BF90" s="49"/>
      <c r="BG90" s="328"/>
      <c r="BH90" s="71">
        <f>'MONTHLY SUMMARIES'!D60</f>
        <v>93539017</v>
      </c>
    </row>
    <row r="91" spans="1:60" s="42" customFormat="1" x14ac:dyDescent="0.35">
      <c r="A91" s="166"/>
      <c r="B91" s="238" t="s">
        <v>164</v>
      </c>
      <c r="C91" s="44"/>
      <c r="D91" s="45"/>
      <c r="E91" s="45"/>
      <c r="F91" s="45"/>
      <c r="G91" s="45"/>
      <c r="H91" s="45"/>
      <c r="I91" s="45"/>
      <c r="J91" s="45"/>
      <c r="K91" s="45"/>
      <c r="L91" s="46"/>
      <c r="M91" s="45"/>
      <c r="N91" s="45"/>
      <c r="O91" s="45"/>
      <c r="P91" s="45"/>
      <c r="Q91" s="45"/>
      <c r="R91" s="45"/>
      <c r="S91" s="45"/>
      <c r="T91" s="45"/>
      <c r="U91" s="217"/>
      <c r="V91" s="217"/>
      <c r="W91" s="240">
        <f>W90-W92</f>
        <v>29132573.119999997</v>
      </c>
      <c r="X91" s="46">
        <f>X90-X92</f>
        <v>32384948.390000001</v>
      </c>
      <c r="Y91" s="240">
        <f>Y90-Y92</f>
        <v>31534129.600000001</v>
      </c>
      <c r="Z91" s="240">
        <v>33371092.370000001</v>
      </c>
      <c r="AA91" s="240">
        <v>34410686.460000001</v>
      </c>
      <c r="AB91" s="240">
        <v>34483290.450000003</v>
      </c>
      <c r="AC91" s="240">
        <v>36345949.479999997</v>
      </c>
      <c r="AD91" s="240">
        <v>38031554.729999997</v>
      </c>
      <c r="AE91" s="240">
        <v>38541070.689999998</v>
      </c>
      <c r="AF91" s="240">
        <v>38813388.130000003</v>
      </c>
      <c r="AG91" s="240">
        <v>37302311</v>
      </c>
      <c r="AH91" s="240"/>
      <c r="AI91" s="240"/>
      <c r="AJ91" s="46"/>
      <c r="AK91" s="47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306"/>
      <c r="BD91" s="306"/>
      <c r="BE91" s="306"/>
      <c r="BF91" s="49"/>
      <c r="BG91" s="328"/>
      <c r="BH91" s="71">
        <f>GETPIVOTDATA("VALUE",'CSS ESCO pvt'!$I$3,"DATE_FILE",$BH$8,"COMPANY",$BH$6,"TRIM_CAT","Low Income Residential-GRID","TRIM_LINE",$A86)</f>
        <v>37302311</v>
      </c>
    </row>
    <row r="92" spans="1:60" s="42" customFormat="1" x14ac:dyDescent="0.35">
      <c r="A92" s="166"/>
      <c r="B92" s="238" t="s">
        <v>165</v>
      </c>
      <c r="C92" s="44"/>
      <c r="D92" s="45"/>
      <c r="E92" s="45"/>
      <c r="F92" s="45"/>
      <c r="G92" s="45"/>
      <c r="H92" s="45"/>
      <c r="I92" s="45"/>
      <c r="J92" s="45"/>
      <c r="K92" s="45"/>
      <c r="L92" s="46"/>
      <c r="M92" s="45"/>
      <c r="N92" s="45"/>
      <c r="O92" s="45"/>
      <c r="P92" s="45"/>
      <c r="Q92" s="45"/>
      <c r="R92" s="45"/>
      <c r="S92" s="45"/>
      <c r="T92" s="45"/>
      <c r="U92" s="217"/>
      <c r="V92" s="217"/>
      <c r="W92" s="240">
        <v>49437209.880000003</v>
      </c>
      <c r="X92" s="46">
        <v>51279274.609999999</v>
      </c>
      <c r="Y92" s="240">
        <v>51350136.399999999</v>
      </c>
      <c r="Z92" s="240">
        <v>53986624.629999995</v>
      </c>
      <c r="AA92" s="240">
        <v>55948259.539999999</v>
      </c>
      <c r="AB92" s="240">
        <v>54547280.549999997</v>
      </c>
      <c r="AC92" s="240">
        <v>56507207.520000003</v>
      </c>
      <c r="AD92" s="240">
        <v>57024123.270000003</v>
      </c>
      <c r="AE92" s="240">
        <v>58868823.310000002</v>
      </c>
      <c r="AF92" s="240">
        <v>58654578.869999997</v>
      </c>
      <c r="AG92" s="240">
        <v>56236706</v>
      </c>
      <c r="AH92" s="240"/>
      <c r="AI92" s="240"/>
      <c r="AJ92" s="46"/>
      <c r="AK92" s="47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306"/>
      <c r="BD92" s="306"/>
      <c r="BE92" s="306"/>
      <c r="BF92" s="49"/>
      <c r="BG92" s="328"/>
      <c r="BH92" s="87">
        <f>BH90-BH91</f>
        <v>56236706</v>
      </c>
    </row>
    <row r="93" spans="1:60" s="42" customFormat="1" x14ac:dyDescent="0.35">
      <c r="A93" s="166"/>
      <c r="B93" s="43" t="s">
        <v>39</v>
      </c>
      <c r="C93" s="44">
        <v>2463607.14</v>
      </c>
      <c r="D93" s="45">
        <v>2576416.54</v>
      </c>
      <c r="E93" s="45">
        <v>2723289.36</v>
      </c>
      <c r="F93" s="45">
        <v>2877881.08</v>
      </c>
      <c r="G93" s="45">
        <v>3015062.53</v>
      </c>
      <c r="H93" s="45">
        <v>2931648.2</v>
      </c>
      <c r="I93" s="45">
        <v>2904869.52</v>
      </c>
      <c r="J93" s="45">
        <v>3008289.01</v>
      </c>
      <c r="K93" s="45">
        <v>3421460.22</v>
      </c>
      <c r="L93" s="46">
        <v>3512786.97</v>
      </c>
      <c r="M93" s="45">
        <v>3617163.18</v>
      </c>
      <c r="N93" s="45">
        <v>3589768.18</v>
      </c>
      <c r="O93" s="45">
        <v>3928977.94</v>
      </c>
      <c r="P93" s="45">
        <v>5352123</v>
      </c>
      <c r="Q93" s="45">
        <v>7246931</v>
      </c>
      <c r="R93" s="45">
        <v>8742538</v>
      </c>
      <c r="S93" s="45">
        <v>9578643</v>
      </c>
      <c r="T93" s="45">
        <v>9972199</v>
      </c>
      <c r="U93" s="217">
        <v>9703172</v>
      </c>
      <c r="V93" s="217">
        <v>9064336</v>
      </c>
      <c r="W93" s="217">
        <v>9747032</v>
      </c>
      <c r="X93" s="46">
        <v>10577216</v>
      </c>
      <c r="Y93" s="217">
        <v>10782620</v>
      </c>
      <c r="Z93" s="217">
        <v>10657047</v>
      </c>
      <c r="AA93" s="217">
        <v>10539492</v>
      </c>
      <c r="AB93" s="217">
        <v>11154165</v>
      </c>
      <c r="AC93" s="217">
        <v>11718981</v>
      </c>
      <c r="AD93" s="217">
        <v>12487076</v>
      </c>
      <c r="AE93" s="217">
        <v>13079999</v>
      </c>
      <c r="AF93" s="217">
        <v>12912031</v>
      </c>
      <c r="AG93" s="217">
        <v>12341890</v>
      </c>
      <c r="AH93" s="217"/>
      <c r="AI93" s="217"/>
      <c r="AJ93" s="46"/>
      <c r="AK93" s="47">
        <f>O93-C93</f>
        <v>1465370.7999999998</v>
      </c>
      <c r="AL93" s="48">
        <f>P93-D93</f>
        <v>2775706.46</v>
      </c>
      <c r="AM93" s="48">
        <f>Q93-E93</f>
        <v>4523641.6400000006</v>
      </c>
      <c r="AN93" s="48">
        <f>R93-F93</f>
        <v>5864656.9199999999</v>
      </c>
      <c r="AO93" s="48">
        <f>S93-G93</f>
        <v>6563580.4700000007</v>
      </c>
      <c r="AP93" s="48">
        <f>T93-H93</f>
        <v>7040550.7999999998</v>
      </c>
      <c r="AQ93" s="48">
        <f>U93-I93</f>
        <v>6798302.4800000004</v>
      </c>
      <c r="AR93" s="48">
        <f>V93-J93</f>
        <v>6056046.9900000002</v>
      </c>
      <c r="AS93" s="48">
        <f>W93-K93</f>
        <v>6325571.7799999993</v>
      </c>
      <c r="AT93" s="48">
        <f>X93-L93</f>
        <v>7064429.0299999993</v>
      </c>
      <c r="AU93" s="48">
        <f>Y93-M93</f>
        <v>7165456.8200000003</v>
      </c>
      <c r="AV93" s="48">
        <f>Z93-N93</f>
        <v>7067278.8200000003</v>
      </c>
      <c r="AW93" s="48">
        <f>AA93-O93</f>
        <v>6610514.0600000005</v>
      </c>
      <c r="AX93" s="48">
        <f>AB93-P93</f>
        <v>5802042</v>
      </c>
      <c r="AY93" s="48">
        <f>AC93-Q93</f>
        <v>4472050</v>
      </c>
      <c r="AZ93" s="48">
        <f>AD93-R93</f>
        <v>3744538</v>
      </c>
      <c r="BA93" s="48">
        <f>AE93-S93</f>
        <v>3501356</v>
      </c>
      <c r="BB93" s="48">
        <f>AF93-T93</f>
        <v>2939832</v>
      </c>
      <c r="BC93" s="306"/>
      <c r="BD93" s="306"/>
      <c r="BE93" s="306"/>
      <c r="BF93" s="49"/>
      <c r="BG93" s="328"/>
      <c r="BH93" s="71">
        <f>'MONTHLY SUMMARIES'!D61</f>
        <v>12341890</v>
      </c>
    </row>
    <row r="94" spans="1:60" s="42" customFormat="1" x14ac:dyDescent="0.35">
      <c r="A94" s="166"/>
      <c r="B94" s="43" t="s">
        <v>40</v>
      </c>
      <c r="C94" s="44">
        <v>1831658.12</v>
      </c>
      <c r="D94" s="45">
        <v>1844065.56</v>
      </c>
      <c r="E94" s="45">
        <v>1877161.6</v>
      </c>
      <c r="F94" s="45">
        <v>2138998.19</v>
      </c>
      <c r="G94" s="45">
        <v>2222817.33</v>
      </c>
      <c r="H94" s="45">
        <v>2335496.71</v>
      </c>
      <c r="I94" s="45">
        <v>2426775.84</v>
      </c>
      <c r="J94" s="45">
        <v>2537272.2799999998</v>
      </c>
      <c r="K94" s="45">
        <v>2379180.92</v>
      </c>
      <c r="L94" s="46">
        <v>2616830.71</v>
      </c>
      <c r="M94" s="45">
        <v>2537020.65</v>
      </c>
      <c r="N94" s="45">
        <v>2471963.62</v>
      </c>
      <c r="O94" s="45">
        <v>2732323.03</v>
      </c>
      <c r="P94" s="45">
        <v>3494269</v>
      </c>
      <c r="Q94" s="45">
        <v>4419492</v>
      </c>
      <c r="R94" s="45">
        <v>5346149</v>
      </c>
      <c r="S94" s="45">
        <v>5617390</v>
      </c>
      <c r="T94" s="45">
        <v>5905007</v>
      </c>
      <c r="U94" s="217">
        <v>5531746</v>
      </c>
      <c r="V94" s="217">
        <v>5573371</v>
      </c>
      <c r="W94" s="217">
        <v>5939060</v>
      </c>
      <c r="X94" s="46">
        <v>6321547</v>
      </c>
      <c r="Y94" s="217">
        <v>6168466</v>
      </c>
      <c r="Z94" s="217">
        <v>6342510</v>
      </c>
      <c r="AA94" s="217">
        <v>6228187</v>
      </c>
      <c r="AB94" s="217">
        <v>6584996</v>
      </c>
      <c r="AC94" s="217">
        <v>6737215</v>
      </c>
      <c r="AD94" s="217">
        <v>6979190</v>
      </c>
      <c r="AE94" s="217">
        <v>7309083</v>
      </c>
      <c r="AF94" s="217">
        <v>7065449</v>
      </c>
      <c r="AG94" s="217">
        <v>7153184</v>
      </c>
      <c r="AH94" s="217"/>
      <c r="AI94" s="217"/>
      <c r="AJ94" s="46"/>
      <c r="AK94" s="47">
        <f>O94-C94</f>
        <v>900664.90999999968</v>
      </c>
      <c r="AL94" s="48">
        <f>P94-D94</f>
        <v>1650203.44</v>
      </c>
      <c r="AM94" s="48">
        <f>Q94-E94</f>
        <v>2542330.4</v>
      </c>
      <c r="AN94" s="48">
        <f>R94-F94</f>
        <v>3207150.81</v>
      </c>
      <c r="AO94" s="48">
        <f>S94-G94</f>
        <v>3394572.67</v>
      </c>
      <c r="AP94" s="48">
        <f>T94-H94</f>
        <v>3569510.29</v>
      </c>
      <c r="AQ94" s="48">
        <f>U94-I94</f>
        <v>3104970.16</v>
      </c>
      <c r="AR94" s="48">
        <f>V94-J94</f>
        <v>3036098.72</v>
      </c>
      <c r="AS94" s="48">
        <f>W94-K94</f>
        <v>3559879.08</v>
      </c>
      <c r="AT94" s="48">
        <f>X94-L94</f>
        <v>3704716.29</v>
      </c>
      <c r="AU94" s="48">
        <f>Y94-M94</f>
        <v>3631445.35</v>
      </c>
      <c r="AV94" s="48">
        <f>Z94-N94</f>
        <v>3870546.38</v>
      </c>
      <c r="AW94" s="48">
        <f>AA94-O94</f>
        <v>3495863.97</v>
      </c>
      <c r="AX94" s="48">
        <f>AB94-P94</f>
        <v>3090727</v>
      </c>
      <c r="AY94" s="48">
        <f>AC94-Q94</f>
        <v>2317723</v>
      </c>
      <c r="AZ94" s="48">
        <f>AD94-R94</f>
        <v>1633041</v>
      </c>
      <c r="BA94" s="48">
        <f>AE94-S94</f>
        <v>1691693</v>
      </c>
      <c r="BB94" s="48">
        <f>AF94-T94</f>
        <v>1160442</v>
      </c>
      <c r="BC94" s="306"/>
      <c r="BD94" s="306"/>
      <c r="BE94" s="306"/>
      <c r="BF94" s="49"/>
      <c r="BG94" s="328"/>
      <c r="BH94" s="71">
        <f>'MONTHLY SUMMARIES'!D62</f>
        <v>7153184</v>
      </c>
    </row>
    <row r="95" spans="1:60" s="42" customFormat="1" x14ac:dyDescent="0.35">
      <c r="A95" s="166"/>
      <c r="B95" s="43" t="s">
        <v>41</v>
      </c>
      <c r="C95" s="44">
        <v>1307571.8400000001</v>
      </c>
      <c r="D95" s="45">
        <v>1964987.26</v>
      </c>
      <c r="E95" s="45">
        <v>3316022.81</v>
      </c>
      <c r="F95" s="45">
        <v>3728908.89</v>
      </c>
      <c r="G95" s="45">
        <v>3718037.54</v>
      </c>
      <c r="H95" s="45">
        <v>4003186.67</v>
      </c>
      <c r="I95" s="45">
        <v>4360143.99</v>
      </c>
      <c r="J95" s="45">
        <v>4373359.72</v>
      </c>
      <c r="K95" s="45">
        <v>4150661.31</v>
      </c>
      <c r="L95" s="46">
        <v>4181575.06</v>
      </c>
      <c r="M95" s="45">
        <v>4552157.82</v>
      </c>
      <c r="N95" s="45">
        <v>4950308.12</v>
      </c>
      <c r="O95" s="45">
        <v>6478131.04</v>
      </c>
      <c r="P95" s="45">
        <v>7011256</v>
      </c>
      <c r="Q95" s="45">
        <v>8027768</v>
      </c>
      <c r="R95" s="45">
        <v>8638868</v>
      </c>
      <c r="S95" s="45">
        <v>9429938</v>
      </c>
      <c r="T95" s="45">
        <v>8632266</v>
      </c>
      <c r="U95" s="217">
        <v>8031137</v>
      </c>
      <c r="V95" s="217">
        <v>8168291</v>
      </c>
      <c r="W95" s="217">
        <v>8583024</v>
      </c>
      <c r="X95" s="46">
        <v>8282387</v>
      </c>
      <c r="Y95" s="217">
        <v>8563687</v>
      </c>
      <c r="Z95" s="217">
        <v>7670101</v>
      </c>
      <c r="AA95" s="217">
        <v>7350250</v>
      </c>
      <c r="AB95" s="217">
        <v>7884205</v>
      </c>
      <c r="AC95" s="217">
        <v>8122043</v>
      </c>
      <c r="AD95" s="217">
        <v>8579444</v>
      </c>
      <c r="AE95" s="217">
        <v>7759491</v>
      </c>
      <c r="AF95" s="217">
        <v>7867693</v>
      </c>
      <c r="AG95" s="217">
        <v>7432841</v>
      </c>
      <c r="AH95" s="217"/>
      <c r="AI95" s="217"/>
      <c r="AJ95" s="46"/>
      <c r="AK95" s="47">
        <f>O95-C95</f>
        <v>5170559.2</v>
      </c>
      <c r="AL95" s="48">
        <f>P95-D95</f>
        <v>5046268.74</v>
      </c>
      <c r="AM95" s="48">
        <f>Q95-E95</f>
        <v>4711745.1899999995</v>
      </c>
      <c r="AN95" s="48">
        <f>R95-F95</f>
        <v>4909959.1099999994</v>
      </c>
      <c r="AO95" s="48">
        <f>S95-G95</f>
        <v>5711900.46</v>
      </c>
      <c r="AP95" s="48">
        <f>T95-H95</f>
        <v>4629079.33</v>
      </c>
      <c r="AQ95" s="48">
        <f>U95-I95</f>
        <v>3670993.01</v>
      </c>
      <c r="AR95" s="48">
        <f>V95-J95</f>
        <v>3794931.2800000003</v>
      </c>
      <c r="AS95" s="48">
        <f>W95-K95</f>
        <v>4432362.6899999995</v>
      </c>
      <c r="AT95" s="48">
        <f>X95-L95</f>
        <v>4100811.94</v>
      </c>
      <c r="AU95" s="48">
        <f>Y95-M95</f>
        <v>4011529.1799999997</v>
      </c>
      <c r="AV95" s="48">
        <f>Z95-N95</f>
        <v>2719792.88</v>
      </c>
      <c r="AW95" s="48">
        <f>AA95-O95</f>
        <v>872118.96</v>
      </c>
      <c r="AX95" s="48">
        <f>AB95-P95</f>
        <v>872949</v>
      </c>
      <c r="AY95" s="48">
        <f>AC95-Q95</f>
        <v>94275</v>
      </c>
      <c r="AZ95" s="48">
        <f>AD95-R95</f>
        <v>-59424</v>
      </c>
      <c r="BA95" s="48">
        <f>AE95-S95</f>
        <v>-1670447</v>
      </c>
      <c r="BB95" s="48">
        <f>AF95-T95</f>
        <v>-764573</v>
      </c>
      <c r="BC95" s="306"/>
      <c r="BD95" s="306"/>
      <c r="BE95" s="306"/>
      <c r="BF95" s="49"/>
      <c r="BG95" s="328"/>
      <c r="BH95" s="71">
        <f>'MONTHLY SUMMARIES'!D63</f>
        <v>7432841</v>
      </c>
    </row>
    <row r="96" spans="1:60" s="147" customFormat="1" x14ac:dyDescent="0.35">
      <c r="A96" s="167"/>
      <c r="B96" s="43" t="s">
        <v>42</v>
      </c>
      <c r="C96" s="159">
        <f>SUM(C87:C95)</f>
        <v>131010284.37000002</v>
      </c>
      <c r="D96" s="160">
        <f t="shared" ref="D96:P96" si="70">SUM(D87:D95)</f>
        <v>135237848.31</v>
      </c>
      <c r="E96" s="160">
        <f t="shared" si="70"/>
        <v>140435653.25</v>
      </c>
      <c r="F96" s="160">
        <f t="shared" si="70"/>
        <v>146557573.93000001</v>
      </c>
      <c r="G96" s="160">
        <f t="shared" si="70"/>
        <v>148934978.28</v>
      </c>
      <c r="H96" s="160">
        <f t="shared" si="70"/>
        <v>149781044.91999999</v>
      </c>
      <c r="I96" s="160">
        <f t="shared" si="70"/>
        <v>150838894.50000003</v>
      </c>
      <c r="J96" s="160">
        <f t="shared" si="70"/>
        <v>154072768.94999999</v>
      </c>
      <c r="K96" s="160">
        <f t="shared" si="70"/>
        <v>162692120.38</v>
      </c>
      <c r="L96" s="161">
        <f t="shared" si="70"/>
        <v>167744151.46000001</v>
      </c>
      <c r="M96" s="160">
        <f t="shared" si="70"/>
        <v>172812925.88000003</v>
      </c>
      <c r="N96" s="160">
        <f t="shared" si="70"/>
        <v>176409800.66000003</v>
      </c>
      <c r="O96" s="160">
        <f t="shared" si="70"/>
        <v>186777849.23999998</v>
      </c>
      <c r="P96" s="160">
        <f t="shared" si="70"/>
        <v>202437286</v>
      </c>
      <c r="Q96" s="160">
        <f t="shared" ref="Q96:AK96" si="71">SUM(Q87:Q95)</f>
        <v>219165331</v>
      </c>
      <c r="R96" s="160">
        <v>230783806</v>
      </c>
      <c r="S96" s="160">
        <v>242746433</v>
      </c>
      <c r="T96" s="160">
        <v>248436027</v>
      </c>
      <c r="U96" s="218">
        <v>252199914</v>
      </c>
      <c r="V96" s="218">
        <v>265304446</v>
      </c>
      <c r="W96" s="218">
        <f>SUM(W87+W90+W93+W94+W95)</f>
        <v>283341572</v>
      </c>
      <c r="X96" s="161">
        <f>SUM(X87+X90+X93+X94+X95)</f>
        <v>295643372</v>
      </c>
      <c r="Y96" s="218">
        <v>299319983</v>
      </c>
      <c r="Z96" s="218">
        <v>300938324</v>
      </c>
      <c r="AA96" s="218">
        <v>302784650</v>
      </c>
      <c r="AB96" s="218">
        <v>316167108</v>
      </c>
      <c r="AC96" s="218">
        <v>323006151</v>
      </c>
      <c r="AD96" s="218">
        <v>325280787</v>
      </c>
      <c r="AE96" s="218">
        <v>316419242</v>
      </c>
      <c r="AF96" s="218">
        <v>303943187</v>
      </c>
      <c r="AG96" s="218">
        <v>289781163</v>
      </c>
      <c r="AH96" s="218"/>
      <c r="AI96" s="218"/>
      <c r="AJ96" s="161"/>
      <c r="AK96" s="50">
        <f t="shared" si="71"/>
        <v>55767564.86999999</v>
      </c>
      <c r="AL96" s="162">
        <f t="shared" ref="AL96:AN96" si="72">SUM(AL87:AL95)</f>
        <v>67199437.689999998</v>
      </c>
      <c r="AM96" s="162">
        <f t="shared" si="72"/>
        <v>78729677.75</v>
      </c>
      <c r="AN96" s="162">
        <f t="shared" si="72"/>
        <v>84226232.069999993</v>
      </c>
      <c r="AO96" s="162">
        <f t="shared" ref="AO96:AP96" si="73">SUM(AO87:AO95)</f>
        <v>93811454.719999999</v>
      </c>
      <c r="AP96" s="162">
        <f t="shared" si="73"/>
        <v>98654982.079999998</v>
      </c>
      <c r="AQ96" s="162">
        <f t="shared" ref="AQ96:AR96" si="74">SUM(AQ87:AQ95)</f>
        <v>101361019.5</v>
      </c>
      <c r="AR96" s="162">
        <f t="shared" si="74"/>
        <v>111231677.05</v>
      </c>
      <c r="AS96" s="162">
        <f t="shared" ref="AS96:AT96" si="75">SUM(AS87:AS95)</f>
        <v>120649451.61999999</v>
      </c>
      <c r="AT96" s="162">
        <f t="shared" si="75"/>
        <v>127899220.54000001</v>
      </c>
      <c r="AU96" s="162">
        <f t="shared" ref="AU96:AV96" si="76">SUM(AU87:AU95)</f>
        <v>126507057.12</v>
      </c>
      <c r="AV96" s="162">
        <f t="shared" si="76"/>
        <v>124528523.34</v>
      </c>
      <c r="AW96" s="162">
        <f t="shared" ref="AW96:AX96" si="77">SUM(AW87:AW95)</f>
        <v>116006800.76000001</v>
      </c>
      <c r="AX96" s="162">
        <f t="shared" si="77"/>
        <v>113729822</v>
      </c>
      <c r="AY96" s="162">
        <f t="shared" ref="AY96:AZ96" si="78">SUM(AY87:AY95)</f>
        <v>103840820</v>
      </c>
      <c r="AZ96" s="162">
        <f t="shared" si="78"/>
        <v>94496981</v>
      </c>
      <c r="BA96" s="162">
        <f t="shared" ref="BA96:BB96" si="79">SUM(BA87:BA95)</f>
        <v>73672809</v>
      </c>
      <c r="BB96" s="162">
        <f t="shared" si="79"/>
        <v>55507160</v>
      </c>
      <c r="BC96" s="307"/>
      <c r="BD96" s="307"/>
      <c r="BE96" s="307"/>
      <c r="BF96" s="163"/>
      <c r="BG96" s="329"/>
      <c r="BH96" s="296">
        <f>BH87+BH90+BH93+BH94+BH95</f>
        <v>289781163</v>
      </c>
    </row>
    <row r="97" spans="1:60" s="42" customFormat="1" x14ac:dyDescent="0.35">
      <c r="A97" s="166">
        <f>+A86+1</f>
        <v>9</v>
      </c>
      <c r="B97" s="51" t="s">
        <v>43</v>
      </c>
      <c r="C97" s="52"/>
      <c r="D97" s="53"/>
      <c r="E97" s="53"/>
      <c r="F97" s="53"/>
      <c r="G97" s="53"/>
      <c r="H97" s="53"/>
      <c r="I97" s="53"/>
      <c r="J97" s="53"/>
      <c r="K97" s="53"/>
      <c r="L97" s="54"/>
      <c r="M97" s="53"/>
      <c r="N97" s="53"/>
      <c r="O97" s="53"/>
      <c r="P97" s="53"/>
      <c r="Q97" s="53"/>
      <c r="R97" s="53"/>
      <c r="S97" s="53"/>
      <c r="T97" s="53"/>
      <c r="U97" s="219"/>
      <c r="V97" s="219"/>
      <c r="W97" s="219"/>
      <c r="X97" s="54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54"/>
      <c r="AK97" s="55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308"/>
      <c r="BD97" s="308"/>
      <c r="BE97" s="308"/>
      <c r="BF97" s="57"/>
      <c r="BG97" s="327"/>
      <c r="BH97" s="55"/>
    </row>
    <row r="98" spans="1:60" s="42" customFormat="1" x14ac:dyDescent="0.35">
      <c r="A98" s="166"/>
      <c r="B98" s="43" t="s">
        <v>37</v>
      </c>
      <c r="C98" s="44">
        <v>119404259.34999999</v>
      </c>
      <c r="D98" s="45">
        <v>122618015.81</v>
      </c>
      <c r="E98" s="45">
        <v>120178670.33</v>
      </c>
      <c r="F98" s="45">
        <v>117019842.14</v>
      </c>
      <c r="G98" s="45">
        <v>118016743.7</v>
      </c>
      <c r="H98" s="45">
        <v>124783032.17</v>
      </c>
      <c r="I98" s="45">
        <v>131291576.03</v>
      </c>
      <c r="J98" s="45">
        <v>132340171.08</v>
      </c>
      <c r="K98" s="45">
        <v>133031206.42</v>
      </c>
      <c r="L98" s="46">
        <v>135467180.53</v>
      </c>
      <c r="M98" s="45">
        <v>143928404.41999999</v>
      </c>
      <c r="N98" s="45">
        <v>157074044.71000001</v>
      </c>
      <c r="O98" s="45">
        <v>167240594.28999999</v>
      </c>
      <c r="P98" s="45">
        <v>172986642</v>
      </c>
      <c r="Q98" s="45">
        <v>182851534</v>
      </c>
      <c r="R98" s="45">
        <v>186312334</v>
      </c>
      <c r="S98" s="45">
        <v>187893207</v>
      </c>
      <c r="T98" s="45">
        <v>200536921</v>
      </c>
      <c r="U98" s="217">
        <v>219708035</v>
      </c>
      <c r="V98" s="217">
        <v>232177548</v>
      </c>
      <c r="W98" s="217">
        <v>229191157</v>
      </c>
      <c r="X98" s="46">
        <v>231683287</v>
      </c>
      <c r="Y98" s="217">
        <v>238242366</v>
      </c>
      <c r="Z98" s="217">
        <v>245748855</v>
      </c>
      <c r="AA98" s="217">
        <v>246836415</v>
      </c>
      <c r="AB98" s="217">
        <v>258632441</v>
      </c>
      <c r="AC98" s="217">
        <v>251122904</v>
      </c>
      <c r="AD98" s="217">
        <v>242585567</v>
      </c>
      <c r="AE98" s="217">
        <v>228250439</v>
      </c>
      <c r="AF98" s="217">
        <v>221128152</v>
      </c>
      <c r="AG98" s="217">
        <v>215501328</v>
      </c>
      <c r="AH98" s="217"/>
      <c r="AI98" s="217"/>
      <c r="AJ98" s="46"/>
      <c r="AK98" s="47">
        <f>O98-C98</f>
        <v>47836334.939999998</v>
      </c>
      <c r="AL98" s="48">
        <f>P98-D98</f>
        <v>50368626.189999998</v>
      </c>
      <c r="AM98" s="48">
        <f>Q98-E98</f>
        <v>62672863.670000002</v>
      </c>
      <c r="AN98" s="48">
        <f>R98-F98</f>
        <v>69292491.859999999</v>
      </c>
      <c r="AO98" s="48">
        <f>S98-G98</f>
        <v>69876463.299999997</v>
      </c>
      <c r="AP98" s="48">
        <f>T98-H98</f>
        <v>75753888.829999998</v>
      </c>
      <c r="AQ98" s="48">
        <f>U98-I98</f>
        <v>88416458.969999999</v>
      </c>
      <c r="AR98" s="48">
        <f>V98-J98</f>
        <v>99837376.920000002</v>
      </c>
      <c r="AS98" s="48">
        <f>W98-K98</f>
        <v>96159950.579999998</v>
      </c>
      <c r="AT98" s="48">
        <f>X98-L98</f>
        <v>96216106.469999999</v>
      </c>
      <c r="AU98" s="48">
        <f>Y98-M98</f>
        <v>94313961.580000013</v>
      </c>
      <c r="AV98" s="48">
        <f>Z98-N98</f>
        <v>88674810.289999992</v>
      </c>
      <c r="AW98" s="48">
        <f>AA98-O98</f>
        <v>79595820.710000008</v>
      </c>
      <c r="AX98" s="48">
        <f>AB98-P98</f>
        <v>85645799</v>
      </c>
      <c r="AY98" s="48">
        <f>AC98-Q98</f>
        <v>68271370</v>
      </c>
      <c r="AZ98" s="48">
        <f>AD98-R98</f>
        <v>56273233</v>
      </c>
      <c r="BA98" s="48">
        <f>AE98-S98</f>
        <v>40357232</v>
      </c>
      <c r="BB98" s="48">
        <f>AF98-T98</f>
        <v>20591231</v>
      </c>
      <c r="BC98" s="306"/>
      <c r="BD98" s="306"/>
      <c r="BE98" s="306"/>
      <c r="BF98" s="49"/>
      <c r="BG98" s="328"/>
      <c r="BH98" s="71">
        <f>'MONTHLY SUMMARIES'!D66</f>
        <v>215501328</v>
      </c>
    </row>
    <row r="99" spans="1:60" s="42" customFormat="1" x14ac:dyDescent="0.35">
      <c r="A99" s="166"/>
      <c r="B99" s="238" t="s">
        <v>164</v>
      </c>
      <c r="C99" s="44"/>
      <c r="D99" s="45"/>
      <c r="E99" s="45"/>
      <c r="F99" s="45"/>
      <c r="G99" s="45"/>
      <c r="H99" s="45"/>
      <c r="I99" s="45"/>
      <c r="J99" s="45"/>
      <c r="K99" s="45"/>
      <c r="L99" s="46"/>
      <c r="M99" s="45"/>
      <c r="N99" s="45"/>
      <c r="O99" s="45"/>
      <c r="P99" s="45"/>
      <c r="Q99" s="45"/>
      <c r="R99" s="45"/>
      <c r="S99" s="45"/>
      <c r="T99" s="45"/>
      <c r="U99" s="217"/>
      <c r="V99" s="217"/>
      <c r="W99" s="240">
        <f>W98-W100</f>
        <v>104341117.37</v>
      </c>
      <c r="X99" s="46">
        <f>X98-X100</f>
        <v>102919364.01000001</v>
      </c>
      <c r="Y99" s="240">
        <f>Y98-Y100</f>
        <v>106373605.09</v>
      </c>
      <c r="Z99" s="240">
        <v>108826159.20999999</v>
      </c>
      <c r="AA99" s="240">
        <v>109830729.04000001</v>
      </c>
      <c r="AB99" s="240">
        <v>114549170.56999999</v>
      </c>
      <c r="AC99" s="240">
        <v>111517802.5</v>
      </c>
      <c r="AD99" s="240">
        <v>106109547.34999999</v>
      </c>
      <c r="AE99" s="240">
        <v>99216541.530000001</v>
      </c>
      <c r="AF99" s="240">
        <v>97064249.540000007</v>
      </c>
      <c r="AG99" s="240">
        <v>96162409</v>
      </c>
      <c r="AH99" s="240"/>
      <c r="AI99" s="240"/>
      <c r="AJ99" s="46"/>
      <c r="AK99" s="47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306"/>
      <c r="BD99" s="306"/>
      <c r="BE99" s="306"/>
      <c r="BF99" s="49"/>
      <c r="BG99" s="328"/>
      <c r="BH99" s="71">
        <f>GETPIVOTDATA("VALUE",'CSS ESCO pvt'!$I$3,"DATE_FILE",$BH$8,"COMPANY",$BH$6,"TRIM_CAT","Residential-GRID","TRIM_LINE",$A97)</f>
        <v>96162409</v>
      </c>
    </row>
    <row r="100" spans="1:60" s="42" customFormat="1" x14ac:dyDescent="0.35">
      <c r="A100" s="166"/>
      <c r="B100" s="238" t="s">
        <v>165</v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217"/>
      <c r="V100" s="217"/>
      <c r="W100" s="240">
        <v>124850039.63</v>
      </c>
      <c r="X100" s="46">
        <v>128763922.98999999</v>
      </c>
      <c r="Y100" s="240">
        <v>131868760.91</v>
      </c>
      <c r="Z100" s="240">
        <v>136922695.79000002</v>
      </c>
      <c r="AA100" s="240">
        <v>137005685.95999998</v>
      </c>
      <c r="AB100" s="240">
        <v>144083270.43000001</v>
      </c>
      <c r="AC100" s="240">
        <v>139605101.5</v>
      </c>
      <c r="AD100" s="240">
        <v>136476019.65000001</v>
      </c>
      <c r="AE100" s="240">
        <v>129033897.47</v>
      </c>
      <c r="AF100" s="240">
        <v>124063902.45999999</v>
      </c>
      <c r="AG100" s="240">
        <v>119338919</v>
      </c>
      <c r="AH100" s="240"/>
      <c r="AI100" s="240"/>
      <c r="AJ100" s="46"/>
      <c r="AK100" s="47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306"/>
      <c r="BD100" s="306"/>
      <c r="BE100" s="306"/>
      <c r="BF100" s="49"/>
      <c r="BG100" s="328"/>
      <c r="BH100" s="87">
        <f>BH98-BH99</f>
        <v>119338919</v>
      </c>
    </row>
    <row r="101" spans="1:60" s="42" customFormat="1" x14ac:dyDescent="0.35">
      <c r="A101" s="166"/>
      <c r="B101" s="43" t="s">
        <v>38</v>
      </c>
      <c r="C101" s="44">
        <v>56288068.009999998</v>
      </c>
      <c r="D101" s="45">
        <v>58280350.289999999</v>
      </c>
      <c r="E101" s="45">
        <v>58198935.960000001</v>
      </c>
      <c r="F101" s="45">
        <v>57928751.5</v>
      </c>
      <c r="G101" s="45">
        <v>58232496.539999999</v>
      </c>
      <c r="H101" s="45">
        <v>59683333.630000003</v>
      </c>
      <c r="I101" s="45">
        <v>61585821.539999999</v>
      </c>
      <c r="J101" s="45">
        <v>62434554.159999996</v>
      </c>
      <c r="K101" s="45">
        <v>63191215.789999999</v>
      </c>
      <c r="L101" s="46">
        <v>64159602.780000001</v>
      </c>
      <c r="M101" s="45">
        <v>66904909.619999997</v>
      </c>
      <c r="N101" s="45">
        <v>70256822.959999993</v>
      </c>
      <c r="O101" s="45">
        <v>72040251.150000006</v>
      </c>
      <c r="P101" s="45">
        <v>79971671</v>
      </c>
      <c r="Q101" s="45">
        <v>79263075</v>
      </c>
      <c r="R101" s="45">
        <v>78884352</v>
      </c>
      <c r="S101" s="45">
        <v>84833720</v>
      </c>
      <c r="T101" s="45">
        <v>85715214</v>
      </c>
      <c r="U101" s="217">
        <v>86298812</v>
      </c>
      <c r="V101" s="217">
        <v>82384708</v>
      </c>
      <c r="W101" s="217">
        <v>89091307</v>
      </c>
      <c r="X101" s="46">
        <v>93736275</v>
      </c>
      <c r="Y101" s="217">
        <v>93858665</v>
      </c>
      <c r="Z101" s="217">
        <v>101288344</v>
      </c>
      <c r="AA101" s="217">
        <v>105909902</v>
      </c>
      <c r="AB101" s="217">
        <v>103901627</v>
      </c>
      <c r="AC101" s="217">
        <v>106219035</v>
      </c>
      <c r="AD101" s="217">
        <v>106797223</v>
      </c>
      <c r="AE101" s="217">
        <v>108483245</v>
      </c>
      <c r="AF101" s="217">
        <v>109713978</v>
      </c>
      <c r="AG101" s="217">
        <v>106227564</v>
      </c>
      <c r="AH101" s="217"/>
      <c r="AI101" s="217"/>
      <c r="AJ101" s="46"/>
      <c r="AK101" s="47">
        <f>O101-C101</f>
        <v>15752183.140000008</v>
      </c>
      <c r="AL101" s="48">
        <f>P101-D101</f>
        <v>21691320.710000001</v>
      </c>
      <c r="AM101" s="48">
        <f>Q101-E101</f>
        <v>21064139.039999999</v>
      </c>
      <c r="AN101" s="48">
        <f>R101-F101</f>
        <v>20955600.5</v>
      </c>
      <c r="AO101" s="48">
        <f>S101-G101</f>
        <v>26601223.460000001</v>
      </c>
      <c r="AP101" s="48">
        <f>T101-H101</f>
        <v>26031880.369999997</v>
      </c>
      <c r="AQ101" s="48">
        <f>U101-I101</f>
        <v>24712990.460000001</v>
      </c>
      <c r="AR101" s="48">
        <f>V101-J101</f>
        <v>19950153.840000004</v>
      </c>
      <c r="AS101" s="48">
        <f>W101-K101</f>
        <v>25900091.210000001</v>
      </c>
      <c r="AT101" s="48">
        <f>X101-L101</f>
        <v>29576672.219999999</v>
      </c>
      <c r="AU101" s="48">
        <f>Y101-M101</f>
        <v>26953755.380000003</v>
      </c>
      <c r="AV101" s="48">
        <f>Z101-N101</f>
        <v>31031521.040000007</v>
      </c>
      <c r="AW101" s="48">
        <f>AA101-O101</f>
        <v>33869650.849999994</v>
      </c>
      <c r="AX101" s="48">
        <f>AB101-P101</f>
        <v>23929956</v>
      </c>
      <c r="AY101" s="48">
        <f>AC101-Q101</f>
        <v>26955960</v>
      </c>
      <c r="AZ101" s="48">
        <f>AD101-R101</f>
        <v>27912871</v>
      </c>
      <c r="BA101" s="48">
        <f>AE101-S101</f>
        <v>23649525</v>
      </c>
      <c r="BB101" s="48">
        <f>AF101-T101</f>
        <v>23998764</v>
      </c>
      <c r="BC101" s="306"/>
      <c r="BD101" s="306"/>
      <c r="BE101" s="306"/>
      <c r="BF101" s="49"/>
      <c r="BG101" s="328"/>
      <c r="BH101" s="71">
        <f>'MONTHLY SUMMARIES'!D67</f>
        <v>106227564</v>
      </c>
    </row>
    <row r="102" spans="1:60" s="42" customFormat="1" x14ac:dyDescent="0.35">
      <c r="A102" s="166"/>
      <c r="B102" s="238" t="s">
        <v>164</v>
      </c>
      <c r="C102" s="44"/>
      <c r="D102" s="45"/>
      <c r="E102" s="45"/>
      <c r="F102" s="45"/>
      <c r="G102" s="45"/>
      <c r="H102" s="45"/>
      <c r="I102" s="45"/>
      <c r="J102" s="45"/>
      <c r="K102" s="45"/>
      <c r="L102" s="46"/>
      <c r="M102" s="45"/>
      <c r="N102" s="45"/>
      <c r="O102" s="45"/>
      <c r="P102" s="45"/>
      <c r="Q102" s="45"/>
      <c r="R102" s="45"/>
      <c r="S102" s="45"/>
      <c r="T102" s="45"/>
      <c r="U102" s="217"/>
      <c r="V102" s="217"/>
      <c r="W102" s="240">
        <f>W101-W103</f>
        <v>33393018.119999997</v>
      </c>
      <c r="X102" s="46">
        <f>X101-X103</f>
        <v>36779091.219999999</v>
      </c>
      <c r="Y102" s="240">
        <f>Y101-Y103</f>
        <v>36480498.259999998</v>
      </c>
      <c r="Z102" s="240">
        <v>39776999.159999996</v>
      </c>
      <c r="AA102" s="240">
        <v>41497512.369999997</v>
      </c>
      <c r="AB102" s="240">
        <v>41373674.259999998</v>
      </c>
      <c r="AC102" s="240">
        <v>42585294.299999997</v>
      </c>
      <c r="AD102" s="240">
        <v>43465672.960000001</v>
      </c>
      <c r="AE102" s="240">
        <v>43430529.259999998</v>
      </c>
      <c r="AF102" s="240">
        <v>44156886.060000002</v>
      </c>
      <c r="AG102" s="240">
        <v>42770278</v>
      </c>
      <c r="AH102" s="240"/>
      <c r="AI102" s="240"/>
      <c r="AJ102" s="46"/>
      <c r="AK102" s="47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306"/>
      <c r="BD102" s="306"/>
      <c r="BE102" s="306"/>
      <c r="BF102" s="49"/>
      <c r="BG102" s="328"/>
      <c r="BH102" s="71">
        <f>GETPIVOTDATA("VALUE",'CSS ESCO pvt'!$I$3,"DATE_FILE",$BH$8,"COMPANY",$BH$6,"TRIM_CAT","Low Income Residential-GRID","TRIM_LINE",$A97)</f>
        <v>42770278</v>
      </c>
    </row>
    <row r="103" spans="1:60" s="42" customFormat="1" x14ac:dyDescent="0.35">
      <c r="A103" s="166"/>
      <c r="B103" s="238" t="s">
        <v>165</v>
      </c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217"/>
      <c r="V103" s="217"/>
      <c r="W103" s="240">
        <v>55698288.880000003</v>
      </c>
      <c r="X103" s="46">
        <v>56957183.780000001</v>
      </c>
      <c r="Y103" s="240">
        <v>57378166.740000002</v>
      </c>
      <c r="Z103" s="240">
        <v>61511344.840000004</v>
      </c>
      <c r="AA103" s="240">
        <v>64412389.630000003</v>
      </c>
      <c r="AB103" s="240">
        <v>62527952.740000002</v>
      </c>
      <c r="AC103" s="240">
        <v>63633740.700000003</v>
      </c>
      <c r="AD103" s="240">
        <v>63331550.039999999</v>
      </c>
      <c r="AE103" s="240">
        <v>65052715.740000002</v>
      </c>
      <c r="AF103" s="240">
        <v>65557091.939999998</v>
      </c>
      <c r="AG103" s="240">
        <v>63457286</v>
      </c>
      <c r="AH103" s="240"/>
      <c r="AI103" s="240"/>
      <c r="AJ103" s="46"/>
      <c r="AK103" s="47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306"/>
      <c r="BD103" s="306"/>
      <c r="BE103" s="306"/>
      <c r="BF103" s="49"/>
      <c r="BG103" s="328"/>
      <c r="BH103" s="87">
        <f>BH101-BH102</f>
        <v>63457286</v>
      </c>
    </row>
    <row r="104" spans="1:60" s="42" customFormat="1" x14ac:dyDescent="0.35">
      <c r="A104" s="166"/>
      <c r="B104" s="43" t="s">
        <v>39</v>
      </c>
      <c r="C104" s="44">
        <v>9539022.4700000007</v>
      </c>
      <c r="D104" s="45">
        <v>10363096.42</v>
      </c>
      <c r="E104" s="45">
        <v>9004776.6600000001</v>
      </c>
      <c r="F104" s="45">
        <v>8024282.9699999997</v>
      </c>
      <c r="G104" s="45">
        <v>8418727.0700000003</v>
      </c>
      <c r="H104" s="45">
        <v>8960496.0299999993</v>
      </c>
      <c r="I104" s="45">
        <v>9391462.25</v>
      </c>
      <c r="J104" s="45">
        <v>9124641.9499999993</v>
      </c>
      <c r="K104" s="45">
        <v>9638383.5399999991</v>
      </c>
      <c r="L104" s="46">
        <v>9895416.7699999996</v>
      </c>
      <c r="M104" s="45">
        <v>10046559.609999999</v>
      </c>
      <c r="N104" s="45">
        <v>10931865.199999999</v>
      </c>
      <c r="O104" s="45">
        <v>12699241.199999999</v>
      </c>
      <c r="P104" s="45">
        <v>17651787</v>
      </c>
      <c r="Q104" s="45">
        <v>17443616</v>
      </c>
      <c r="R104" s="45">
        <v>17100010</v>
      </c>
      <c r="S104" s="45">
        <v>17188945</v>
      </c>
      <c r="T104" s="45">
        <v>18032285</v>
      </c>
      <c r="U104" s="217">
        <v>17663568</v>
      </c>
      <c r="V104" s="217">
        <v>16461415</v>
      </c>
      <c r="W104" s="217">
        <v>17477211</v>
      </c>
      <c r="X104" s="46">
        <v>18181252</v>
      </c>
      <c r="Y104" s="217">
        <v>19006331</v>
      </c>
      <c r="Z104" s="217">
        <v>19939264</v>
      </c>
      <c r="AA104" s="217">
        <v>18993247</v>
      </c>
      <c r="AB104" s="217">
        <v>20201647</v>
      </c>
      <c r="AC104" s="217">
        <v>20113934</v>
      </c>
      <c r="AD104" s="217">
        <v>20473836</v>
      </c>
      <c r="AE104" s="217">
        <v>20726566</v>
      </c>
      <c r="AF104" s="217">
        <v>20817632</v>
      </c>
      <c r="AG104" s="217">
        <v>20894065</v>
      </c>
      <c r="AH104" s="217"/>
      <c r="AI104" s="217"/>
      <c r="AJ104" s="46"/>
      <c r="AK104" s="47">
        <f>O104-C104</f>
        <v>3160218.7299999986</v>
      </c>
      <c r="AL104" s="48">
        <f>P104-D104</f>
        <v>7288690.5800000001</v>
      </c>
      <c r="AM104" s="48">
        <f>Q104-E104</f>
        <v>8438839.3399999999</v>
      </c>
      <c r="AN104" s="48">
        <f>R104-F104</f>
        <v>9075727.0300000012</v>
      </c>
      <c r="AO104" s="48">
        <f>S104-G104</f>
        <v>8770217.9299999997</v>
      </c>
      <c r="AP104" s="48">
        <f>T104-H104</f>
        <v>9071788.9700000007</v>
      </c>
      <c r="AQ104" s="48">
        <f>U104-I104</f>
        <v>8272105.75</v>
      </c>
      <c r="AR104" s="48">
        <f>V104-J104</f>
        <v>7336773.0500000007</v>
      </c>
      <c r="AS104" s="48">
        <f>W104-K104</f>
        <v>7838827.4600000009</v>
      </c>
      <c r="AT104" s="48">
        <f>X104-L104</f>
        <v>8285835.2300000004</v>
      </c>
      <c r="AU104" s="48">
        <f>Y104-M104</f>
        <v>8959771.3900000006</v>
      </c>
      <c r="AV104" s="48">
        <f>Z104-N104</f>
        <v>9007398.8000000007</v>
      </c>
      <c r="AW104" s="48">
        <f>AA104-O104</f>
        <v>6294005.8000000007</v>
      </c>
      <c r="AX104" s="48">
        <f>AB104-P104</f>
        <v>2549860</v>
      </c>
      <c r="AY104" s="48">
        <f>AC104-Q104</f>
        <v>2670318</v>
      </c>
      <c r="AZ104" s="48">
        <f>AD104-R104</f>
        <v>3373826</v>
      </c>
      <c r="BA104" s="48">
        <f>AE104-S104</f>
        <v>3537621</v>
      </c>
      <c r="BB104" s="48">
        <f>AF104-T104</f>
        <v>2785347</v>
      </c>
      <c r="BC104" s="306"/>
      <c r="BD104" s="306"/>
      <c r="BE104" s="306"/>
      <c r="BF104" s="49"/>
      <c r="BG104" s="328"/>
      <c r="BH104" s="71">
        <f>'MONTHLY SUMMARIES'!D68</f>
        <v>20894065</v>
      </c>
    </row>
    <row r="105" spans="1:60" s="42" customFormat="1" x14ac:dyDescent="0.35">
      <c r="A105" s="166"/>
      <c r="B105" s="43" t="s">
        <v>40</v>
      </c>
      <c r="C105" s="44">
        <v>6774621.2300000004</v>
      </c>
      <c r="D105" s="45">
        <v>7448257.9500000002</v>
      </c>
      <c r="E105" s="45">
        <v>5936984.1500000004</v>
      </c>
      <c r="F105" s="45">
        <v>6273726.1799999997</v>
      </c>
      <c r="G105" s="45">
        <v>6650831.4800000004</v>
      </c>
      <c r="H105" s="45">
        <v>7106875.5499999998</v>
      </c>
      <c r="I105" s="45">
        <v>7265095.2199999997</v>
      </c>
      <c r="J105" s="45">
        <v>7374875.0599999996</v>
      </c>
      <c r="K105" s="45">
        <v>7300270.1200000001</v>
      </c>
      <c r="L105" s="46">
        <v>7834804.8300000001</v>
      </c>
      <c r="M105" s="45">
        <v>7300573.9500000002</v>
      </c>
      <c r="N105" s="45">
        <v>8074488.4699999997</v>
      </c>
      <c r="O105" s="45">
        <v>9126143.9700000007</v>
      </c>
      <c r="P105" s="45">
        <v>13506510</v>
      </c>
      <c r="Q105" s="45">
        <v>12894165</v>
      </c>
      <c r="R105" s="45">
        <v>12575225</v>
      </c>
      <c r="S105" s="45">
        <v>11669525</v>
      </c>
      <c r="T105" s="45">
        <v>12559507</v>
      </c>
      <c r="U105" s="217">
        <v>12309881</v>
      </c>
      <c r="V105" s="217">
        <v>11987430</v>
      </c>
      <c r="W105" s="217">
        <v>12234816</v>
      </c>
      <c r="X105" s="46">
        <v>12508758</v>
      </c>
      <c r="Y105" s="217">
        <v>13083826</v>
      </c>
      <c r="Z105" s="217">
        <v>14450018</v>
      </c>
      <c r="AA105" s="217">
        <v>13346156</v>
      </c>
      <c r="AB105" s="217">
        <v>13107804</v>
      </c>
      <c r="AC105" s="217">
        <v>12714965</v>
      </c>
      <c r="AD105" s="217">
        <v>13668920</v>
      </c>
      <c r="AE105" s="217">
        <v>14406748</v>
      </c>
      <c r="AF105" s="217">
        <v>13162131</v>
      </c>
      <c r="AG105" s="217">
        <v>13801335</v>
      </c>
      <c r="AH105" s="217"/>
      <c r="AI105" s="217"/>
      <c r="AJ105" s="46"/>
      <c r="AK105" s="47">
        <f>O105-C105</f>
        <v>2351522.7400000002</v>
      </c>
      <c r="AL105" s="48">
        <f>P105-D105</f>
        <v>6058252.0499999998</v>
      </c>
      <c r="AM105" s="48">
        <f>Q105-E105</f>
        <v>6957180.8499999996</v>
      </c>
      <c r="AN105" s="48">
        <f>R105-F105</f>
        <v>6301498.8200000003</v>
      </c>
      <c r="AO105" s="48">
        <f>S105-G105</f>
        <v>5018693.5199999996</v>
      </c>
      <c r="AP105" s="48">
        <f>T105-H105</f>
        <v>5452631.4500000002</v>
      </c>
      <c r="AQ105" s="48">
        <f>U105-I105</f>
        <v>5044785.78</v>
      </c>
      <c r="AR105" s="48">
        <f>V105-J105</f>
        <v>4612554.9400000004</v>
      </c>
      <c r="AS105" s="48">
        <f>W105-K105</f>
        <v>4934545.88</v>
      </c>
      <c r="AT105" s="48">
        <f>X105-L105</f>
        <v>4673953.17</v>
      </c>
      <c r="AU105" s="48">
        <f>Y105-M105</f>
        <v>5783252.0499999998</v>
      </c>
      <c r="AV105" s="48">
        <f>Z105-N105</f>
        <v>6375529.5300000003</v>
      </c>
      <c r="AW105" s="48">
        <f>AA105-O105</f>
        <v>4220012.0299999993</v>
      </c>
      <c r="AX105" s="48">
        <f>AB105-P105</f>
        <v>-398706</v>
      </c>
      <c r="AY105" s="48">
        <f>AC105-Q105</f>
        <v>-179200</v>
      </c>
      <c r="AZ105" s="48">
        <f>AD105-R105</f>
        <v>1093695</v>
      </c>
      <c r="BA105" s="48">
        <f>AE105-S105</f>
        <v>2737223</v>
      </c>
      <c r="BB105" s="48">
        <f>AF105-T105</f>
        <v>602624</v>
      </c>
      <c r="BC105" s="306"/>
      <c r="BD105" s="306"/>
      <c r="BE105" s="306"/>
      <c r="BF105" s="49"/>
      <c r="BG105" s="328"/>
      <c r="BH105" s="71">
        <f>'MONTHLY SUMMARIES'!D69</f>
        <v>13801335</v>
      </c>
    </row>
    <row r="106" spans="1:60" s="42" customFormat="1" x14ac:dyDescent="0.35">
      <c r="A106" s="166"/>
      <c r="B106" s="43" t="s">
        <v>41</v>
      </c>
      <c r="C106" s="44">
        <v>9247364.5299999993</v>
      </c>
      <c r="D106" s="45">
        <v>9776317.4600000009</v>
      </c>
      <c r="E106" s="45">
        <v>9574519.4900000002</v>
      </c>
      <c r="F106" s="45">
        <v>9135016.6199999992</v>
      </c>
      <c r="G106" s="45">
        <v>9567587.4900000002</v>
      </c>
      <c r="H106" s="45">
        <v>10210767.18</v>
      </c>
      <c r="I106" s="45">
        <v>11016938.18</v>
      </c>
      <c r="J106" s="45">
        <v>9212058.3699999992</v>
      </c>
      <c r="K106" s="45">
        <v>11179813.32</v>
      </c>
      <c r="L106" s="46">
        <v>10516667.35</v>
      </c>
      <c r="M106" s="45">
        <v>12534109.49</v>
      </c>
      <c r="N106" s="45">
        <v>12995745.68</v>
      </c>
      <c r="O106" s="45">
        <v>15414193.16</v>
      </c>
      <c r="P106" s="45">
        <v>17022790</v>
      </c>
      <c r="Q106" s="45">
        <v>18990712</v>
      </c>
      <c r="R106" s="45">
        <v>18729319</v>
      </c>
      <c r="S106" s="45">
        <v>17545230</v>
      </c>
      <c r="T106" s="45">
        <v>18258337</v>
      </c>
      <c r="U106" s="217">
        <v>16755487</v>
      </c>
      <c r="V106" s="217">
        <v>16581098</v>
      </c>
      <c r="W106" s="217">
        <v>18565790</v>
      </c>
      <c r="X106" s="46">
        <v>16987818</v>
      </c>
      <c r="Y106" s="217">
        <v>19174886</v>
      </c>
      <c r="Z106" s="217">
        <v>18584726</v>
      </c>
      <c r="AA106" s="217">
        <v>15021115</v>
      </c>
      <c r="AB106" s="217">
        <v>16139414</v>
      </c>
      <c r="AC106" s="217">
        <v>15284936</v>
      </c>
      <c r="AD106" s="217">
        <v>16545028</v>
      </c>
      <c r="AE106" s="217">
        <v>17449662</v>
      </c>
      <c r="AF106" s="217">
        <v>16051403</v>
      </c>
      <c r="AG106" s="217">
        <v>16532429</v>
      </c>
      <c r="AH106" s="217"/>
      <c r="AI106" s="217"/>
      <c r="AJ106" s="46"/>
      <c r="AK106" s="47">
        <f>O106-C106</f>
        <v>6166828.6300000008</v>
      </c>
      <c r="AL106" s="48">
        <f>P106-D106</f>
        <v>7246472.5399999991</v>
      </c>
      <c r="AM106" s="48">
        <f>Q106-E106</f>
        <v>9416192.5099999998</v>
      </c>
      <c r="AN106" s="48">
        <f>R106-F106</f>
        <v>9594302.3800000008</v>
      </c>
      <c r="AO106" s="48">
        <f>S106-G106</f>
        <v>7977642.5099999998</v>
      </c>
      <c r="AP106" s="48">
        <f>T106-H106</f>
        <v>8047569.8200000003</v>
      </c>
      <c r="AQ106" s="48">
        <f>U106-I106</f>
        <v>5738548.8200000003</v>
      </c>
      <c r="AR106" s="48">
        <f>V106-J106</f>
        <v>7369039.6300000008</v>
      </c>
      <c r="AS106" s="48">
        <f>W106-K106</f>
        <v>7385976.6799999997</v>
      </c>
      <c r="AT106" s="48">
        <f>X106-L106</f>
        <v>6471150.6500000004</v>
      </c>
      <c r="AU106" s="48">
        <f>Y106-M106</f>
        <v>6640776.5099999998</v>
      </c>
      <c r="AV106" s="48">
        <f>Z106-N106</f>
        <v>5588980.3200000003</v>
      </c>
      <c r="AW106" s="48">
        <f>AA106-O106</f>
        <v>-393078.16000000015</v>
      </c>
      <c r="AX106" s="48">
        <f>AB106-P106</f>
        <v>-883376</v>
      </c>
      <c r="AY106" s="48">
        <f>AC106-Q106</f>
        <v>-3705776</v>
      </c>
      <c r="AZ106" s="48">
        <f>AD106-R106</f>
        <v>-2184291</v>
      </c>
      <c r="BA106" s="48">
        <f>AE106-S106</f>
        <v>-95568</v>
      </c>
      <c r="BB106" s="48">
        <f>AF106-T106</f>
        <v>-2206934</v>
      </c>
      <c r="BC106" s="306"/>
      <c r="BD106" s="306"/>
      <c r="BE106" s="306"/>
      <c r="BF106" s="49"/>
      <c r="BG106" s="328"/>
      <c r="BH106" s="71">
        <f>'MONTHLY SUMMARIES'!D70</f>
        <v>16532429</v>
      </c>
    </row>
    <row r="107" spans="1:60" s="147" customFormat="1" ht="15" thickBot="1" x14ac:dyDescent="0.4">
      <c r="A107" s="167"/>
      <c r="B107" s="58" t="s">
        <v>42</v>
      </c>
      <c r="C107" s="142">
        <f t="shared" ref="C107:Q107" si="80">SUM(C98:C106)</f>
        <v>201253335.58999997</v>
      </c>
      <c r="D107" s="143">
        <f t="shared" si="80"/>
        <v>208486037.92999998</v>
      </c>
      <c r="E107" s="143">
        <f t="shared" si="80"/>
        <v>202893886.59</v>
      </c>
      <c r="F107" s="143">
        <f t="shared" si="80"/>
        <v>198381619.41</v>
      </c>
      <c r="G107" s="143">
        <f t="shared" si="80"/>
        <v>200886386.28</v>
      </c>
      <c r="H107" s="143">
        <f t="shared" si="80"/>
        <v>210744504.56000003</v>
      </c>
      <c r="I107" s="143">
        <f t="shared" si="80"/>
        <v>220550893.22</v>
      </c>
      <c r="J107" s="143">
        <f t="shared" si="80"/>
        <v>220486300.62</v>
      </c>
      <c r="K107" s="143">
        <f t="shared" si="80"/>
        <v>224340889.19</v>
      </c>
      <c r="L107" s="144">
        <f t="shared" si="80"/>
        <v>227873672.26000002</v>
      </c>
      <c r="M107" s="143">
        <f t="shared" si="80"/>
        <v>240714557.08999997</v>
      </c>
      <c r="N107" s="143">
        <f t="shared" si="80"/>
        <v>259332967.02000001</v>
      </c>
      <c r="O107" s="143">
        <f t="shared" si="80"/>
        <v>276520423.76999998</v>
      </c>
      <c r="P107" s="143">
        <f t="shared" si="80"/>
        <v>301139400</v>
      </c>
      <c r="Q107" s="143">
        <f t="shared" si="80"/>
        <v>311443102</v>
      </c>
      <c r="R107" s="143">
        <v>313601240</v>
      </c>
      <c r="S107" s="143">
        <v>319130627</v>
      </c>
      <c r="T107" s="143">
        <v>335102264</v>
      </c>
      <c r="U107" s="220">
        <v>352735783</v>
      </c>
      <c r="V107" s="220">
        <v>359592199</v>
      </c>
      <c r="W107" s="220">
        <f>SUM(W98+W101+W104+W105+W106)</f>
        <v>366560281</v>
      </c>
      <c r="X107" s="144">
        <f>SUM(X98+X101+X104+X105+X106)</f>
        <v>373097390</v>
      </c>
      <c r="Y107" s="220">
        <v>383366074</v>
      </c>
      <c r="Z107" s="220">
        <v>400011207</v>
      </c>
      <c r="AA107" s="220">
        <v>400106835</v>
      </c>
      <c r="AB107" s="220">
        <v>411982933</v>
      </c>
      <c r="AC107" s="220">
        <v>405455774</v>
      </c>
      <c r="AD107" s="220">
        <v>400070574</v>
      </c>
      <c r="AE107" s="220">
        <v>389316660</v>
      </c>
      <c r="AF107" s="220">
        <v>380873296</v>
      </c>
      <c r="AG107" s="220">
        <v>372956721</v>
      </c>
      <c r="AH107" s="220"/>
      <c r="AI107" s="220"/>
      <c r="AJ107" s="144"/>
      <c r="AK107" s="40">
        <f>SUM(AK98:AK106)</f>
        <v>75267088.179999992</v>
      </c>
      <c r="AL107" s="145">
        <f t="shared" ref="AL107:AN107" si="81">SUM(AL98:AL106)</f>
        <v>92653362.069999993</v>
      </c>
      <c r="AM107" s="145">
        <f t="shared" si="81"/>
        <v>108549215.41000001</v>
      </c>
      <c r="AN107" s="145">
        <f t="shared" si="81"/>
        <v>115219620.59</v>
      </c>
      <c r="AO107" s="145">
        <f t="shared" ref="AO107:AP107" si="82">SUM(AO98:AO106)</f>
        <v>118244240.72</v>
      </c>
      <c r="AP107" s="145">
        <f t="shared" si="82"/>
        <v>124357759.44</v>
      </c>
      <c r="AQ107" s="145">
        <f t="shared" ref="AQ107:AR107" si="83">SUM(AQ98:AQ106)</f>
        <v>132184889.78</v>
      </c>
      <c r="AR107" s="145">
        <f t="shared" si="83"/>
        <v>139105898.38</v>
      </c>
      <c r="AS107" s="145">
        <f t="shared" ref="AS107:AT107" si="84">SUM(AS98:AS106)</f>
        <v>142219391.81</v>
      </c>
      <c r="AT107" s="145">
        <f t="shared" si="84"/>
        <v>145223717.74000001</v>
      </c>
      <c r="AU107" s="145">
        <f t="shared" ref="AU107:AV107" si="85">SUM(AU98:AU106)</f>
        <v>142651516.91</v>
      </c>
      <c r="AV107" s="145">
        <f t="shared" si="85"/>
        <v>140678239.97999999</v>
      </c>
      <c r="AW107" s="145">
        <f t="shared" ref="AW107:AX107" si="86">SUM(AW98:AW106)</f>
        <v>123586411.23</v>
      </c>
      <c r="AX107" s="145">
        <f t="shared" si="86"/>
        <v>110843533</v>
      </c>
      <c r="AY107" s="145">
        <f t="shared" ref="AY107:AZ107" si="87">SUM(AY98:AY106)</f>
        <v>94012672</v>
      </c>
      <c r="AZ107" s="145">
        <f t="shared" si="87"/>
        <v>86469334</v>
      </c>
      <c r="BA107" s="145">
        <f t="shared" ref="BA107:BB107" si="88">SUM(BA98:BA106)</f>
        <v>70186033</v>
      </c>
      <c r="BB107" s="145">
        <f t="shared" si="88"/>
        <v>45771032</v>
      </c>
      <c r="BC107" s="309"/>
      <c r="BD107" s="309"/>
      <c r="BE107" s="309"/>
      <c r="BF107" s="146"/>
      <c r="BG107" s="329"/>
      <c r="BH107" s="40">
        <f>BH98+BH101+BH104+BH105+BH106</f>
        <v>372956721</v>
      </c>
    </row>
    <row r="108" spans="1:60" s="66" customFormat="1" x14ac:dyDescent="0.35">
      <c r="A108" s="166">
        <f>+A97+1</f>
        <v>10</v>
      </c>
      <c r="B108" s="83" t="s">
        <v>34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6"/>
      <c r="M108" s="85"/>
      <c r="N108" s="85"/>
      <c r="O108" s="85"/>
      <c r="P108" s="85"/>
      <c r="Q108" s="85"/>
      <c r="R108" s="85"/>
      <c r="S108" s="85"/>
      <c r="T108" s="85"/>
      <c r="U108" s="212"/>
      <c r="V108" s="212"/>
      <c r="W108" s="212"/>
      <c r="X108" s="86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86"/>
      <c r="AK108" s="87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301"/>
      <c r="BD108" s="301"/>
      <c r="BE108" s="301"/>
      <c r="BF108" s="89"/>
      <c r="BG108" s="324"/>
      <c r="BH108" s="87"/>
    </row>
    <row r="109" spans="1:60" s="66" customFormat="1" x14ac:dyDescent="0.35">
      <c r="A109" s="166"/>
      <c r="B109" s="67" t="s">
        <v>37</v>
      </c>
      <c r="C109" s="90">
        <v>631349066</v>
      </c>
      <c r="D109" s="91">
        <v>502797024</v>
      </c>
      <c r="E109" s="91">
        <v>466285229</v>
      </c>
      <c r="F109" s="91">
        <v>481750719</v>
      </c>
      <c r="G109" s="91">
        <v>681841101</v>
      </c>
      <c r="H109" s="91">
        <v>789135854</v>
      </c>
      <c r="I109" s="91">
        <v>591004499</v>
      </c>
      <c r="J109" s="91">
        <v>449274611</v>
      </c>
      <c r="K109" s="91">
        <v>482297892</v>
      </c>
      <c r="L109" s="92">
        <v>624308211</v>
      </c>
      <c r="M109" s="91">
        <v>703388673</v>
      </c>
      <c r="N109" s="91">
        <v>589882936</v>
      </c>
      <c r="O109" s="91">
        <v>555629617</v>
      </c>
      <c r="P109" s="91">
        <v>559203829</v>
      </c>
      <c r="Q109" s="204">
        <v>489243902</v>
      </c>
      <c r="R109" s="174">
        <v>545934262</v>
      </c>
      <c r="S109" s="204">
        <v>780251146</v>
      </c>
      <c r="T109" s="204">
        <v>880449104</v>
      </c>
      <c r="U109" s="204">
        <v>648847902</v>
      </c>
      <c r="V109" s="232">
        <v>500311448</v>
      </c>
      <c r="W109" s="232">
        <v>507877242</v>
      </c>
      <c r="X109" s="92">
        <v>597984004</v>
      </c>
      <c r="Y109" s="232">
        <v>751994055</v>
      </c>
      <c r="Z109" s="232">
        <v>666244657</v>
      </c>
      <c r="AA109" s="232">
        <v>624617460</v>
      </c>
      <c r="AB109" s="232">
        <v>512313688</v>
      </c>
      <c r="AC109" s="232">
        <v>438966805</v>
      </c>
      <c r="AD109" s="232">
        <v>586233814</v>
      </c>
      <c r="AE109" s="232">
        <v>714504470</v>
      </c>
      <c r="AF109" s="232">
        <v>707700429</v>
      </c>
      <c r="AG109" s="232">
        <v>723649424</v>
      </c>
      <c r="AH109" s="232"/>
      <c r="AI109" s="232"/>
      <c r="AJ109" s="207"/>
      <c r="AK109" s="93">
        <f>O109-C109</f>
        <v>-75719449</v>
      </c>
      <c r="AL109" s="94">
        <f>P109-D109</f>
        <v>56406805</v>
      </c>
      <c r="AM109" s="94">
        <f>Q109-E109</f>
        <v>22958673</v>
      </c>
      <c r="AN109" s="94">
        <f>R109-F109</f>
        <v>64183543</v>
      </c>
      <c r="AO109" s="94">
        <f>S109-G109</f>
        <v>98410045</v>
      </c>
      <c r="AP109" s="94">
        <f>T109-H109</f>
        <v>91313250</v>
      </c>
      <c r="AQ109" s="94">
        <f>U109-I109</f>
        <v>57843403</v>
      </c>
      <c r="AR109" s="233">
        <f>IF(ISERROR(V109-J109)=TRUE,"N/A",V109-J109)</f>
        <v>51036837</v>
      </c>
      <c r="AS109" s="233">
        <f>IF(ISERROR(W109-K109)=TRUE,"N/A",W109-K109)</f>
        <v>25579350</v>
      </c>
      <c r="AT109" s="233">
        <f>IF(ISERROR(X109-L109)=TRUE,"N/A",X109-L109)</f>
        <v>-26324207</v>
      </c>
      <c r="AU109" s="233">
        <f>IF(ISERROR(Y109-M109)=TRUE,"N/A",Y109-M109)</f>
        <v>48605382</v>
      </c>
      <c r="AV109" s="233">
        <f>IF(ISERROR(Z109-N109)=TRUE,"N/A",Z109-N109)</f>
        <v>76361721</v>
      </c>
      <c r="AW109" s="233">
        <f>IF(ISERROR(AA109-O109)=TRUE,"N/A",AA109-O109)</f>
        <v>68987843</v>
      </c>
      <c r="AX109" s="233">
        <f>IF(ISERROR(AB109-P109)=TRUE,"N/A",AB109-P109)</f>
        <v>-46890141</v>
      </c>
      <c r="AY109" s="233">
        <f>IF(ISERROR(AC109-Q109)=TRUE,"N/A",AC109-Q109)</f>
        <v>-50277097</v>
      </c>
      <c r="AZ109" s="233">
        <f>IF(ISERROR(AD109-R109)=TRUE,"N/A",AD109-R109)</f>
        <v>40299552</v>
      </c>
      <c r="BA109" s="233">
        <f>IF(ISERROR(AE109-S109)=TRUE,"N/A",AE109-S109)</f>
        <v>-65746676</v>
      </c>
      <c r="BB109" s="233">
        <f>IF(ISERROR(AF109-T109)=TRUE,"N/A",AF109-T109)</f>
        <v>-172748675</v>
      </c>
      <c r="BC109" s="310"/>
      <c r="BD109" s="310"/>
      <c r="BE109" s="310"/>
      <c r="BF109" s="95"/>
      <c r="BG109" s="325"/>
      <c r="BH109" s="71">
        <f>'MONTHLY SUMMARIES'!D73</f>
        <v>723649424</v>
      </c>
    </row>
    <row r="110" spans="1:60" s="66" customFormat="1" x14ac:dyDescent="0.35">
      <c r="A110" s="166"/>
      <c r="B110" s="67" t="s">
        <v>38</v>
      </c>
      <c r="C110" s="90">
        <v>89390862</v>
      </c>
      <c r="D110" s="91">
        <v>69176419</v>
      </c>
      <c r="E110" s="91">
        <v>60659866</v>
      </c>
      <c r="F110" s="91">
        <v>57126469</v>
      </c>
      <c r="G110" s="91">
        <v>78376783</v>
      </c>
      <c r="H110" s="91">
        <v>89488989</v>
      </c>
      <c r="I110" s="91">
        <v>67131313</v>
      </c>
      <c r="J110" s="91">
        <v>54451576</v>
      </c>
      <c r="K110" s="91">
        <v>61177851</v>
      </c>
      <c r="L110" s="92">
        <v>78498613</v>
      </c>
      <c r="M110" s="91">
        <v>86428875</v>
      </c>
      <c r="N110" s="91">
        <v>76521188</v>
      </c>
      <c r="O110" s="91">
        <v>70248652</v>
      </c>
      <c r="P110" s="91">
        <v>71960434</v>
      </c>
      <c r="Q110" s="204">
        <v>62314957</v>
      </c>
      <c r="R110" s="174">
        <v>63939933</v>
      </c>
      <c r="S110" s="204">
        <v>90470277</v>
      </c>
      <c r="T110" s="204">
        <v>103748994</v>
      </c>
      <c r="U110" s="204">
        <v>79438752</v>
      </c>
      <c r="V110" s="232">
        <v>61274571</v>
      </c>
      <c r="W110" s="232">
        <v>64478973</v>
      </c>
      <c r="X110" s="92">
        <v>78586831</v>
      </c>
      <c r="Y110" s="232">
        <v>100223425</v>
      </c>
      <c r="Z110" s="232">
        <v>93049302</v>
      </c>
      <c r="AA110" s="232">
        <v>90271944</v>
      </c>
      <c r="AB110" s="232">
        <v>75232272</v>
      </c>
      <c r="AC110" s="232">
        <v>62180775</v>
      </c>
      <c r="AD110" s="232">
        <v>76371687</v>
      </c>
      <c r="AE110" s="232">
        <v>95352796</v>
      </c>
      <c r="AF110" s="232">
        <v>92219737</v>
      </c>
      <c r="AG110" s="232">
        <v>91618351</v>
      </c>
      <c r="AH110" s="232"/>
      <c r="AI110" s="232"/>
      <c r="AJ110" s="207"/>
      <c r="AK110" s="93">
        <f>O110-C110</f>
        <v>-19142210</v>
      </c>
      <c r="AL110" s="94">
        <f>P110-D110</f>
        <v>2784015</v>
      </c>
      <c r="AM110" s="94">
        <f>Q110-E110</f>
        <v>1655091</v>
      </c>
      <c r="AN110" s="94">
        <f>R110-F110</f>
        <v>6813464</v>
      </c>
      <c r="AO110" s="94">
        <f>S110-G110</f>
        <v>12093494</v>
      </c>
      <c r="AP110" s="94">
        <f>T110-H110</f>
        <v>14260005</v>
      </c>
      <c r="AQ110" s="94">
        <f>U110-I110</f>
        <v>12307439</v>
      </c>
      <c r="AR110" s="233">
        <f>IF(ISERROR(V110-J110)=TRUE,"N/A",V110-J110)</f>
        <v>6822995</v>
      </c>
      <c r="AS110" s="233">
        <f>IF(ISERROR(W110-K110)=TRUE,"N/A",W110-K110)</f>
        <v>3301122</v>
      </c>
      <c r="AT110" s="233">
        <f>IF(ISERROR(X110-L110)=TRUE,"N/A",X110-L110)</f>
        <v>88218</v>
      </c>
      <c r="AU110" s="233">
        <f>IF(ISERROR(Y110-M110)=TRUE,"N/A",Y110-M110)</f>
        <v>13794550</v>
      </c>
      <c r="AV110" s="233">
        <f>IF(ISERROR(Z110-N110)=TRUE,"N/A",Z110-N110)</f>
        <v>16528114</v>
      </c>
      <c r="AW110" s="233">
        <f>IF(ISERROR(AA110-O110)=TRUE,"N/A",AA110-O110)</f>
        <v>20023292</v>
      </c>
      <c r="AX110" s="233">
        <f>IF(ISERROR(AB110-P110)=TRUE,"N/A",AB110-P110)</f>
        <v>3271838</v>
      </c>
      <c r="AY110" s="233">
        <f>IF(ISERROR(AC110-Q110)=TRUE,"N/A",AC110-Q110)</f>
        <v>-134182</v>
      </c>
      <c r="AZ110" s="233">
        <f>IF(ISERROR(AD110-R110)=TRUE,"N/A",AD110-R110)</f>
        <v>12431754</v>
      </c>
      <c r="BA110" s="233">
        <f>IF(ISERROR(AE110-S110)=TRUE,"N/A",AE110-S110)</f>
        <v>4882519</v>
      </c>
      <c r="BB110" s="233">
        <f>IF(ISERROR(AF110-T110)=TRUE,"N/A",AF110-T110)</f>
        <v>-11529257</v>
      </c>
      <c r="BC110" s="310"/>
      <c r="BD110" s="310"/>
      <c r="BE110" s="310"/>
      <c r="BF110" s="95"/>
      <c r="BG110" s="325"/>
      <c r="BH110" s="71">
        <f>'MONTHLY SUMMARIES'!D74</f>
        <v>91618351</v>
      </c>
    </row>
    <row r="111" spans="1:60" s="66" customFormat="1" x14ac:dyDescent="0.35">
      <c r="A111" s="166"/>
      <c r="B111" s="67" t="s">
        <v>39</v>
      </c>
      <c r="C111" s="90">
        <v>194345760</v>
      </c>
      <c r="D111" s="91">
        <v>163597487</v>
      </c>
      <c r="E111" s="91">
        <v>157339204</v>
      </c>
      <c r="F111" s="91">
        <v>158966915</v>
      </c>
      <c r="G111" s="91">
        <v>186322355</v>
      </c>
      <c r="H111" s="91">
        <v>208323997</v>
      </c>
      <c r="I111" s="91">
        <v>177226781</v>
      </c>
      <c r="J111" s="91">
        <v>150128344</v>
      </c>
      <c r="K111" s="91">
        <v>149556437</v>
      </c>
      <c r="L111" s="92">
        <v>177468910</v>
      </c>
      <c r="M111" s="91">
        <v>194655037</v>
      </c>
      <c r="N111" s="91">
        <v>179692973</v>
      </c>
      <c r="O111" s="91">
        <v>172346262</v>
      </c>
      <c r="P111" s="91">
        <v>151637299</v>
      </c>
      <c r="Q111" s="204">
        <v>130904386</v>
      </c>
      <c r="R111" s="174">
        <v>137389661</v>
      </c>
      <c r="S111" s="204">
        <v>177728505</v>
      </c>
      <c r="T111" s="204">
        <v>188944571</v>
      </c>
      <c r="U111" s="204">
        <v>167235489</v>
      </c>
      <c r="V111" s="232">
        <v>144166838</v>
      </c>
      <c r="W111" s="232">
        <v>144537177</v>
      </c>
      <c r="X111" s="92">
        <v>157570793</v>
      </c>
      <c r="Y111" s="232">
        <v>186560928</v>
      </c>
      <c r="Z111" s="232">
        <v>176714912</v>
      </c>
      <c r="AA111" s="232">
        <v>177965091</v>
      </c>
      <c r="AB111" s="232">
        <v>158885279</v>
      </c>
      <c r="AC111" s="232">
        <v>141431820</v>
      </c>
      <c r="AD111" s="232">
        <v>165766969</v>
      </c>
      <c r="AE111" s="232">
        <v>185410580</v>
      </c>
      <c r="AF111" s="232">
        <v>185125774</v>
      </c>
      <c r="AG111" s="232">
        <v>184943461</v>
      </c>
      <c r="AH111" s="232"/>
      <c r="AI111" s="232"/>
      <c r="AJ111" s="207"/>
      <c r="AK111" s="93">
        <f>O111-C111</f>
        <v>-21999498</v>
      </c>
      <c r="AL111" s="94">
        <f>P111-D111</f>
        <v>-11960188</v>
      </c>
      <c r="AM111" s="94">
        <f>Q111-E111</f>
        <v>-26434818</v>
      </c>
      <c r="AN111" s="94">
        <f>R111-F111</f>
        <v>-21577254</v>
      </c>
      <c r="AO111" s="94">
        <f>S111-G111</f>
        <v>-8593850</v>
      </c>
      <c r="AP111" s="94">
        <f>T111-H111</f>
        <v>-19379426</v>
      </c>
      <c r="AQ111" s="94">
        <f>U111-I111</f>
        <v>-9991292</v>
      </c>
      <c r="AR111" s="233">
        <f>IF(ISERROR(V111-J111)=TRUE,"N/A",V111-J111)</f>
        <v>-5961506</v>
      </c>
      <c r="AS111" s="233">
        <f>IF(ISERROR(W111-K111)=TRUE,"N/A",W111-K111)</f>
        <v>-5019260</v>
      </c>
      <c r="AT111" s="233">
        <f>IF(ISERROR(X111-L111)=TRUE,"N/A",X111-L111)</f>
        <v>-19898117</v>
      </c>
      <c r="AU111" s="233">
        <f>IF(ISERROR(Y111-M111)=TRUE,"N/A",Y111-M111)</f>
        <v>-8094109</v>
      </c>
      <c r="AV111" s="233">
        <f>IF(ISERROR(Z111-N111)=TRUE,"N/A",Z111-N111)</f>
        <v>-2978061</v>
      </c>
      <c r="AW111" s="233">
        <f>IF(ISERROR(AA111-O111)=TRUE,"N/A",AA111-O111)</f>
        <v>5618829</v>
      </c>
      <c r="AX111" s="233">
        <f>IF(ISERROR(AB111-P111)=TRUE,"N/A",AB111-P111)</f>
        <v>7247980</v>
      </c>
      <c r="AY111" s="233">
        <f>IF(ISERROR(AC111-Q111)=TRUE,"N/A",AC111-Q111)</f>
        <v>10527434</v>
      </c>
      <c r="AZ111" s="233">
        <f>IF(ISERROR(AD111-R111)=TRUE,"N/A",AD111-R111)</f>
        <v>28377308</v>
      </c>
      <c r="BA111" s="233">
        <f>IF(ISERROR(AE111-S111)=TRUE,"N/A",AE111-S111)</f>
        <v>7682075</v>
      </c>
      <c r="BB111" s="233">
        <f>IF(ISERROR(AF111-T111)=TRUE,"N/A",AF111-T111)</f>
        <v>-3818797</v>
      </c>
      <c r="BC111" s="310"/>
      <c r="BD111" s="310"/>
      <c r="BE111" s="310"/>
      <c r="BF111" s="95"/>
      <c r="BG111" s="325"/>
      <c r="BH111" s="71">
        <f>'MONTHLY SUMMARIES'!D75</f>
        <v>184943461</v>
      </c>
    </row>
    <row r="112" spans="1:60" s="66" customFormat="1" x14ac:dyDescent="0.35">
      <c r="A112" s="166"/>
      <c r="B112" s="67" t="s">
        <v>40</v>
      </c>
      <c r="C112" s="90">
        <v>230667272</v>
      </c>
      <c r="D112" s="91">
        <v>201765218</v>
      </c>
      <c r="E112" s="91">
        <v>200047574</v>
      </c>
      <c r="F112" s="91">
        <v>210901243</v>
      </c>
      <c r="G112" s="91">
        <v>236491702</v>
      </c>
      <c r="H112" s="91">
        <v>266099719</v>
      </c>
      <c r="I112" s="91">
        <v>224433504</v>
      </c>
      <c r="J112" s="91">
        <v>202936334</v>
      </c>
      <c r="K112" s="91">
        <v>192318459</v>
      </c>
      <c r="L112" s="92">
        <v>220613416</v>
      </c>
      <c r="M112" s="91">
        <v>239641780</v>
      </c>
      <c r="N112" s="91">
        <v>217282025</v>
      </c>
      <c r="O112" s="91">
        <v>209848598</v>
      </c>
      <c r="P112" s="91">
        <v>192360616</v>
      </c>
      <c r="Q112" s="204">
        <v>170674522</v>
      </c>
      <c r="R112" s="174">
        <v>179943782</v>
      </c>
      <c r="S112" s="204">
        <v>221946503</v>
      </c>
      <c r="T112" s="204">
        <v>342556627</v>
      </c>
      <c r="U112" s="204">
        <v>120227966</v>
      </c>
      <c r="V112" s="232">
        <v>183801137</v>
      </c>
      <c r="W112" s="232">
        <v>182144863</v>
      </c>
      <c r="X112" s="92">
        <v>192586463</v>
      </c>
      <c r="Y112" s="232">
        <v>226006069</v>
      </c>
      <c r="Z112" s="232">
        <v>219193869</v>
      </c>
      <c r="AA112" s="232">
        <v>213314578</v>
      </c>
      <c r="AB112" s="232">
        <v>201488745</v>
      </c>
      <c r="AC112" s="232">
        <v>181505945</v>
      </c>
      <c r="AD112" s="232">
        <v>218202793</v>
      </c>
      <c r="AE112" s="232">
        <v>234007097</v>
      </c>
      <c r="AF112" s="232">
        <v>230422500</v>
      </c>
      <c r="AG112" s="232">
        <v>229665397</v>
      </c>
      <c r="AH112" s="232"/>
      <c r="AI112" s="232"/>
      <c r="AJ112" s="207"/>
      <c r="AK112" s="93">
        <f>O112-C112</f>
        <v>-20818674</v>
      </c>
      <c r="AL112" s="94">
        <f>P112-D112</f>
        <v>-9404602</v>
      </c>
      <c r="AM112" s="94">
        <f>Q112-E112</f>
        <v>-29373052</v>
      </c>
      <c r="AN112" s="94">
        <f>R112-F112</f>
        <v>-30957461</v>
      </c>
      <c r="AO112" s="94">
        <f>S112-G112</f>
        <v>-14545199</v>
      </c>
      <c r="AP112" s="94">
        <f>T112-H112</f>
        <v>76456908</v>
      </c>
      <c r="AQ112" s="94">
        <f>U112-I112</f>
        <v>-104205538</v>
      </c>
      <c r="AR112" s="233">
        <f>IF(ISERROR(V112-J112)=TRUE,"N/A",V112-J112)</f>
        <v>-19135197</v>
      </c>
      <c r="AS112" s="233">
        <f>IF(ISERROR(W112-K112)=TRUE,"N/A",W112-K112)</f>
        <v>-10173596</v>
      </c>
      <c r="AT112" s="233">
        <f>IF(ISERROR(X112-L112)=TRUE,"N/A",X112-L112)</f>
        <v>-28026953</v>
      </c>
      <c r="AU112" s="233">
        <f>IF(ISERROR(Y112-M112)=TRUE,"N/A",Y112-M112)</f>
        <v>-13635711</v>
      </c>
      <c r="AV112" s="233">
        <f>IF(ISERROR(Z112-N112)=TRUE,"N/A",Z112-N112)</f>
        <v>1911844</v>
      </c>
      <c r="AW112" s="233">
        <f>IF(ISERROR(AA112-O112)=TRUE,"N/A",AA112-O112)</f>
        <v>3465980</v>
      </c>
      <c r="AX112" s="233">
        <f>IF(ISERROR(AB112-P112)=TRUE,"N/A",AB112-P112)</f>
        <v>9128129</v>
      </c>
      <c r="AY112" s="233">
        <f>IF(ISERROR(AC112-Q112)=TRUE,"N/A",AC112-Q112)</f>
        <v>10831423</v>
      </c>
      <c r="AZ112" s="233">
        <f>IF(ISERROR(AD112-R112)=TRUE,"N/A",AD112-R112)</f>
        <v>38259011</v>
      </c>
      <c r="BA112" s="233">
        <f>IF(ISERROR(AE112-S112)=TRUE,"N/A",AE112-S112)</f>
        <v>12060594</v>
      </c>
      <c r="BB112" s="233">
        <f>IF(ISERROR(AF112-T112)=TRUE,"N/A",AF112-T112)</f>
        <v>-112134127</v>
      </c>
      <c r="BC112" s="310"/>
      <c r="BD112" s="310"/>
      <c r="BE112" s="310"/>
      <c r="BF112" s="95"/>
      <c r="BG112" s="325"/>
      <c r="BH112" s="71">
        <f>'MONTHLY SUMMARIES'!D76</f>
        <v>229665397</v>
      </c>
    </row>
    <row r="113" spans="1:61" s="66" customFormat="1" x14ac:dyDescent="0.35">
      <c r="A113" s="166"/>
      <c r="B113" s="67" t="s">
        <v>41</v>
      </c>
      <c r="C113" s="90">
        <v>523822600</v>
      </c>
      <c r="D113" s="91">
        <v>502424424</v>
      </c>
      <c r="E113" s="91">
        <v>515585342</v>
      </c>
      <c r="F113" s="91">
        <v>531717898</v>
      </c>
      <c r="G113" s="91">
        <v>558530206</v>
      </c>
      <c r="H113" s="91">
        <v>620023255</v>
      </c>
      <c r="I113" s="91">
        <v>554367242</v>
      </c>
      <c r="J113" s="91">
        <v>505237292</v>
      </c>
      <c r="K113" s="91">
        <v>483010445</v>
      </c>
      <c r="L113" s="92">
        <v>543893029</v>
      </c>
      <c r="M113" s="91">
        <v>565017550</v>
      </c>
      <c r="N113" s="91">
        <v>516599306</v>
      </c>
      <c r="O113" s="91">
        <v>497381719</v>
      </c>
      <c r="P113" s="91">
        <v>483282765</v>
      </c>
      <c r="Q113" s="204">
        <v>445097844</v>
      </c>
      <c r="R113" s="174">
        <v>482536676</v>
      </c>
      <c r="S113" s="204">
        <v>539768902</v>
      </c>
      <c r="T113" s="204">
        <v>555331080</v>
      </c>
      <c r="U113" s="204">
        <v>533241914</v>
      </c>
      <c r="V113" s="232">
        <v>488070169</v>
      </c>
      <c r="W113" s="232">
        <v>480234096</v>
      </c>
      <c r="X113" s="92">
        <v>507211843</v>
      </c>
      <c r="Y113" s="232">
        <v>537608032</v>
      </c>
      <c r="Z113" s="232">
        <v>501292481</v>
      </c>
      <c r="AA113" s="232">
        <v>504930928</v>
      </c>
      <c r="AB113" s="232">
        <v>486601619</v>
      </c>
      <c r="AC113" s="232">
        <v>480741962</v>
      </c>
      <c r="AD113" s="232">
        <v>536876584</v>
      </c>
      <c r="AE113" s="232">
        <v>555094270</v>
      </c>
      <c r="AF113" s="232">
        <v>565527804</v>
      </c>
      <c r="AG113" s="232">
        <v>577456096</v>
      </c>
      <c r="AH113" s="232"/>
      <c r="AI113" s="232"/>
      <c r="AJ113" s="207"/>
      <c r="AK113" s="93">
        <f>O113-C113</f>
        <v>-26440881</v>
      </c>
      <c r="AL113" s="94">
        <f>P113-D113</f>
        <v>-19141659</v>
      </c>
      <c r="AM113" s="94">
        <f>Q113-E113</f>
        <v>-70487498</v>
      </c>
      <c r="AN113" s="94">
        <f>R113-F113</f>
        <v>-49181222</v>
      </c>
      <c r="AO113" s="94">
        <f>S113-G113</f>
        <v>-18761304</v>
      </c>
      <c r="AP113" s="94">
        <f>T113-H113</f>
        <v>-64692175</v>
      </c>
      <c r="AQ113" s="94">
        <f>U113-I113</f>
        <v>-21125328</v>
      </c>
      <c r="AR113" s="233">
        <f>IF(ISERROR(V113-J113)=TRUE,"N/A",V113-J113)</f>
        <v>-17167123</v>
      </c>
      <c r="AS113" s="233">
        <f>IF(ISERROR(W113-K113)=TRUE,"N/A",W113-K113)</f>
        <v>-2776349</v>
      </c>
      <c r="AT113" s="233">
        <f>IF(ISERROR(X113-L113)=TRUE,"N/A",X113-L113)</f>
        <v>-36681186</v>
      </c>
      <c r="AU113" s="233">
        <f>IF(ISERROR(Y113-M113)=TRUE,"N/A",Y113-M113)</f>
        <v>-27409518</v>
      </c>
      <c r="AV113" s="233">
        <f>IF(ISERROR(Z113-N113)=TRUE,"N/A",Z113-N113)</f>
        <v>-15306825</v>
      </c>
      <c r="AW113" s="233">
        <f>IF(ISERROR(AA113-O113)=TRUE,"N/A",AA113-O113)</f>
        <v>7549209</v>
      </c>
      <c r="AX113" s="233">
        <f>IF(ISERROR(AB113-P113)=TRUE,"N/A",AB113-P113)</f>
        <v>3318854</v>
      </c>
      <c r="AY113" s="233">
        <f>IF(ISERROR(AC113-Q113)=TRUE,"N/A",AC113-Q113)</f>
        <v>35644118</v>
      </c>
      <c r="AZ113" s="233">
        <f>IF(ISERROR(AD113-R113)=TRUE,"N/A",AD113-R113)</f>
        <v>54339908</v>
      </c>
      <c r="BA113" s="233">
        <f>IF(ISERROR(AE113-S113)=TRUE,"N/A",AE113-S113)</f>
        <v>15325368</v>
      </c>
      <c r="BB113" s="233">
        <f>IF(ISERROR(AF113-T113)=TRUE,"N/A",AF113-T113)</f>
        <v>10196724</v>
      </c>
      <c r="BC113" s="310"/>
      <c r="BD113" s="310"/>
      <c r="BE113" s="310"/>
      <c r="BF113" s="95"/>
      <c r="BG113" s="325"/>
      <c r="BH113" s="71">
        <f>'MONTHLY SUMMARIES'!D77</f>
        <v>577456096</v>
      </c>
    </row>
    <row r="114" spans="1:61" s="82" customFormat="1" x14ac:dyDescent="0.35">
      <c r="A114" s="167"/>
      <c r="B114" s="67" t="s">
        <v>42</v>
      </c>
      <c r="C114" s="154">
        <f>SUM(C109:C113)</f>
        <v>1669575560</v>
      </c>
      <c r="D114" s="155">
        <f t="shared" ref="D114:AA114" si="89">SUM(D109:D113)</f>
        <v>1439760572</v>
      </c>
      <c r="E114" s="155">
        <f t="shared" si="89"/>
        <v>1399917215</v>
      </c>
      <c r="F114" s="155">
        <f t="shared" si="89"/>
        <v>1440463244</v>
      </c>
      <c r="G114" s="155">
        <f t="shared" si="89"/>
        <v>1741562147</v>
      </c>
      <c r="H114" s="155">
        <f t="shared" si="89"/>
        <v>1973071814</v>
      </c>
      <c r="I114" s="155">
        <f t="shared" si="89"/>
        <v>1614163339</v>
      </c>
      <c r="J114" s="155">
        <f t="shared" si="89"/>
        <v>1362028157</v>
      </c>
      <c r="K114" s="155">
        <f t="shared" si="89"/>
        <v>1368361084</v>
      </c>
      <c r="L114" s="156">
        <f t="shared" si="89"/>
        <v>1644782179</v>
      </c>
      <c r="M114" s="155">
        <f t="shared" si="89"/>
        <v>1789131915</v>
      </c>
      <c r="N114" s="155">
        <f t="shared" si="89"/>
        <v>1579978428</v>
      </c>
      <c r="O114" s="155">
        <f t="shared" si="89"/>
        <v>1505454848</v>
      </c>
      <c r="P114" s="155">
        <f t="shared" si="89"/>
        <v>1458444943</v>
      </c>
      <c r="Q114" s="155">
        <f t="shared" si="89"/>
        <v>1298235611</v>
      </c>
      <c r="R114" s="155">
        <f t="shared" si="89"/>
        <v>1409744314</v>
      </c>
      <c r="S114" s="155">
        <f t="shared" si="89"/>
        <v>1810165333</v>
      </c>
      <c r="T114" s="155">
        <f t="shared" si="89"/>
        <v>2071030376</v>
      </c>
      <c r="U114" s="155">
        <f t="shared" si="89"/>
        <v>1548992023</v>
      </c>
      <c r="V114" s="155">
        <f t="shared" si="89"/>
        <v>1377624163</v>
      </c>
      <c r="W114" s="155">
        <f t="shared" si="89"/>
        <v>1379272351</v>
      </c>
      <c r="X114" s="156">
        <f t="shared" si="89"/>
        <v>1533939934</v>
      </c>
      <c r="Y114" s="155">
        <f t="shared" si="89"/>
        <v>1802392509</v>
      </c>
      <c r="Z114" s="155">
        <v>1656495221</v>
      </c>
      <c r="AA114" s="155">
        <f t="shared" si="89"/>
        <v>1611100001</v>
      </c>
      <c r="AB114" s="214">
        <v>1434521603</v>
      </c>
      <c r="AC114" s="214">
        <v>1304827307</v>
      </c>
      <c r="AD114" s="214">
        <v>1583451847</v>
      </c>
      <c r="AE114" s="214">
        <v>1784369213</v>
      </c>
      <c r="AF114" s="214">
        <v>1780996244</v>
      </c>
      <c r="AG114" s="214">
        <v>1807332729</v>
      </c>
      <c r="AH114" s="214"/>
      <c r="AI114" s="214"/>
      <c r="AJ114" s="156"/>
      <c r="AK114" s="96">
        <f t="shared" ref="AK114:AK121" si="90">SUM(AK109:AK113)</f>
        <v>-164120712</v>
      </c>
      <c r="AL114" s="157">
        <f t="shared" ref="AL114:AN114" si="91">SUM(AL109:AL113)</f>
        <v>18684371</v>
      </c>
      <c r="AM114" s="157">
        <f t="shared" si="91"/>
        <v>-101681604</v>
      </c>
      <c r="AN114" s="157">
        <f t="shared" si="91"/>
        <v>-30718930</v>
      </c>
      <c r="AO114" s="157">
        <f t="shared" ref="AO114:AP114" si="92">SUM(AO109:AO113)</f>
        <v>68603186</v>
      </c>
      <c r="AP114" s="157">
        <f t="shared" si="92"/>
        <v>97958562</v>
      </c>
      <c r="AQ114" s="157">
        <f t="shared" ref="AQ114" si="93">SUM(AQ109:AQ113)</f>
        <v>-65171316</v>
      </c>
      <c r="AR114" s="234">
        <f t="shared" ref="AR114:AX114" si="94">IF(AR113="N/A","N/A",SUM(AR109:AR113))</f>
        <v>15596006</v>
      </c>
      <c r="AS114" s="234">
        <f t="shared" si="94"/>
        <v>10911267</v>
      </c>
      <c r="AT114" s="234">
        <f t="shared" si="94"/>
        <v>-110842245</v>
      </c>
      <c r="AU114" s="234">
        <f t="shared" si="94"/>
        <v>13260594</v>
      </c>
      <c r="AV114" s="234">
        <f t="shared" si="94"/>
        <v>76516793</v>
      </c>
      <c r="AW114" s="234">
        <f t="shared" si="94"/>
        <v>105645153</v>
      </c>
      <c r="AX114" s="234">
        <f t="shared" si="94"/>
        <v>-23923340</v>
      </c>
      <c r="AY114" s="234">
        <f t="shared" ref="AY114:AZ114" si="95">IF(AY113="N/A","N/A",SUM(AY109:AY113))</f>
        <v>6591696</v>
      </c>
      <c r="AZ114" s="234">
        <f t="shared" si="95"/>
        <v>173707533</v>
      </c>
      <c r="BA114" s="234">
        <f t="shared" ref="BA114:BB114" si="96">IF(BA113="N/A","N/A",SUM(BA109:BA113))</f>
        <v>-25796120</v>
      </c>
      <c r="BB114" s="234">
        <f t="shared" si="96"/>
        <v>-290034132</v>
      </c>
      <c r="BC114" s="311"/>
      <c r="BD114" s="311"/>
      <c r="BE114" s="311"/>
      <c r="BF114" s="158"/>
      <c r="BG114" s="326"/>
      <c r="BH114" s="276">
        <f t="shared" ref="BH114:BH121" si="97">SUM(BH109:BH113)</f>
        <v>1807332729</v>
      </c>
      <c r="BI114" s="66"/>
    </row>
    <row r="115" spans="1:61" s="42" customFormat="1" x14ac:dyDescent="0.35">
      <c r="A115" s="166">
        <f>+A108+1</f>
        <v>11</v>
      </c>
      <c r="B115" s="51" t="s">
        <v>35</v>
      </c>
      <c r="C115" s="52"/>
      <c r="D115" s="53"/>
      <c r="E115" s="53"/>
      <c r="F115" s="53"/>
      <c r="G115" s="53"/>
      <c r="H115" s="53"/>
      <c r="I115" s="53"/>
      <c r="J115" s="53"/>
      <c r="K115" s="53"/>
      <c r="L115" s="54"/>
      <c r="M115" s="53"/>
      <c r="N115" s="53"/>
      <c r="O115" s="53"/>
      <c r="P115" s="53"/>
      <c r="Q115" s="53"/>
      <c r="R115" s="53"/>
      <c r="S115" s="206"/>
      <c r="T115" s="53"/>
      <c r="U115" s="219"/>
      <c r="V115" s="219"/>
      <c r="W115" s="219"/>
      <c r="X115" s="54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54"/>
      <c r="AK115" s="55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308"/>
      <c r="BD115" s="308"/>
      <c r="BE115" s="308"/>
      <c r="BF115" s="57"/>
      <c r="BG115" s="327"/>
      <c r="BH115" s="277"/>
      <c r="BI115" s="66"/>
    </row>
    <row r="116" spans="1:61" s="42" customFormat="1" x14ac:dyDescent="0.35">
      <c r="A116" s="166"/>
      <c r="B116" s="43" t="s">
        <v>37</v>
      </c>
      <c r="C116" s="110">
        <f>C130-C123</f>
        <v>101654644.21000001</v>
      </c>
      <c r="D116" s="111">
        <f t="shared" ref="D116:P116" si="98">D130-D123</f>
        <v>85666264.879999995</v>
      </c>
      <c r="E116" s="111">
        <f t="shared" si="98"/>
        <v>80834927.359999999</v>
      </c>
      <c r="F116" s="111">
        <f t="shared" si="98"/>
        <v>80186481.939999998</v>
      </c>
      <c r="G116" s="111">
        <f t="shared" si="98"/>
        <v>113031806.05999999</v>
      </c>
      <c r="H116" s="111">
        <f t="shared" si="98"/>
        <v>122312549.53</v>
      </c>
      <c r="I116" s="111">
        <f t="shared" si="98"/>
        <v>100560841.35999998</v>
      </c>
      <c r="J116" s="111">
        <f t="shared" si="98"/>
        <v>89716680.61999999</v>
      </c>
      <c r="K116" s="111">
        <f t="shared" si="98"/>
        <v>83786459.780000001</v>
      </c>
      <c r="L116" s="112">
        <f t="shared" si="98"/>
        <v>115559661.09</v>
      </c>
      <c r="M116" s="111">
        <f t="shared" si="98"/>
        <v>138406198.63999999</v>
      </c>
      <c r="N116" s="194">
        <f t="shared" si="98"/>
        <v>112939367.49000001</v>
      </c>
      <c r="O116" s="194">
        <f t="shared" si="98"/>
        <v>112780419.95999999</v>
      </c>
      <c r="P116" s="194">
        <f t="shared" si="98"/>
        <v>111986096.47</v>
      </c>
      <c r="Q116" s="194">
        <f t="shared" ref="Q116:R116" si="99">Q130-Q123</f>
        <v>102703682.09</v>
      </c>
      <c r="R116" s="111">
        <f t="shared" si="99"/>
        <v>105470534.50999999</v>
      </c>
      <c r="S116" s="111">
        <f t="shared" ref="S116:T116" si="100">S130-S123</f>
        <v>143383603.80000001</v>
      </c>
      <c r="T116" s="111">
        <f t="shared" si="100"/>
        <v>157368188.34</v>
      </c>
      <c r="U116" s="111">
        <f t="shared" ref="U116:V116" si="101">U130-U123</f>
        <v>122800277.83999999</v>
      </c>
      <c r="V116" s="111">
        <f t="shared" si="101"/>
        <v>95616461.340000004</v>
      </c>
      <c r="W116" s="111">
        <f t="shared" ref="W116:X116" si="102">W130-W123</f>
        <v>132988895.17999999</v>
      </c>
      <c r="X116" s="112">
        <f t="shared" si="102"/>
        <v>119058195.58</v>
      </c>
      <c r="Y116" s="111">
        <f t="shared" ref="Y116" si="103">Y130-Y123</f>
        <v>132537998</v>
      </c>
      <c r="Z116" s="221">
        <v>121013247.72</v>
      </c>
      <c r="AA116" s="111">
        <f t="shared" ref="AA116:AA120" si="104">AA130-AA123</f>
        <v>131080408.85000002</v>
      </c>
      <c r="AB116" s="221">
        <v>108014866.73</v>
      </c>
      <c r="AC116" s="221">
        <v>96862727.400000006</v>
      </c>
      <c r="AD116" s="221">
        <v>112103013.02000001</v>
      </c>
      <c r="AE116" s="221">
        <v>132394364</v>
      </c>
      <c r="AF116" s="221">
        <v>134800884.65000001</v>
      </c>
      <c r="AG116" s="221">
        <v>139240192.07999998</v>
      </c>
      <c r="AH116" s="221"/>
      <c r="AI116" s="221"/>
      <c r="AJ116" s="208"/>
      <c r="AK116" s="39">
        <f>O116-C116</f>
        <v>11125775.749999985</v>
      </c>
      <c r="AL116" s="113">
        <f>P116-D116</f>
        <v>26319831.590000004</v>
      </c>
      <c r="AM116" s="113">
        <f>Q116-E116</f>
        <v>21868754.730000004</v>
      </c>
      <c r="AN116" s="113">
        <f>R116-F116</f>
        <v>25284052.569999993</v>
      </c>
      <c r="AO116" s="113">
        <f>S116-G116</f>
        <v>30351797.740000024</v>
      </c>
      <c r="AP116" s="113">
        <f>T116-H116</f>
        <v>35055638.810000002</v>
      </c>
      <c r="AQ116" s="113">
        <f>U116-I116</f>
        <v>22239436.480000004</v>
      </c>
      <c r="AR116" s="233">
        <f>IF(ISERROR(V116-J116)=TRUE,"N/A",V116-J116)</f>
        <v>5899780.7200000137</v>
      </c>
      <c r="AS116" s="233">
        <f>IF(ISERROR(W116-K116)=TRUE,"N/A",W116-K116)</f>
        <v>49202435.399999991</v>
      </c>
      <c r="AT116" s="233">
        <f>IF(ISERROR(X116-L116)=TRUE,"N/A",X116-L116)</f>
        <v>3498534.4899999946</v>
      </c>
      <c r="AU116" s="233">
        <f>IF(ISERROR(Y116-M116)=TRUE,"N/A",Y116-M116)</f>
        <v>-5868200.6399999857</v>
      </c>
      <c r="AV116" s="233">
        <f>IF(ISERROR(Z116-N116)=TRUE,"N/A",Z116-N116)</f>
        <v>8073880.2299999893</v>
      </c>
      <c r="AW116" s="233">
        <f>IF(ISERROR(AA116-O116)=TRUE,"N/A",AA116-O116)</f>
        <v>18299988.89000003</v>
      </c>
      <c r="AX116" s="233">
        <f>IF(ISERROR(AB116-P116)=TRUE,"N/A",AB116-P116)</f>
        <v>-3971229.7399999946</v>
      </c>
      <c r="AY116" s="233">
        <f>IF(ISERROR(AC116-Q116)=TRUE,"N/A",AC116-Q116)</f>
        <v>-5840954.6899999976</v>
      </c>
      <c r="AZ116" s="233">
        <f>IF(ISERROR(AD116-R116)=TRUE,"N/A",AD116-R116)</f>
        <v>6632478.5100000203</v>
      </c>
      <c r="BA116" s="233">
        <f>IF(ISERROR(AE116-S116)=TRUE,"N/A",AE116-S116)</f>
        <v>-10989239.800000012</v>
      </c>
      <c r="BB116" s="233">
        <f>IF(ISERROR(AF116-T116)=TRUE,"N/A",AF116-T116)</f>
        <v>-22567303.689999998</v>
      </c>
      <c r="BC116" s="310"/>
      <c r="BD116" s="310"/>
      <c r="BE116" s="310"/>
      <c r="BF116" s="114"/>
      <c r="BG116" s="328"/>
      <c r="BH116" s="71">
        <f>'MONTHLY SUMMARIES'!D80</f>
        <v>139240192.07999998</v>
      </c>
      <c r="BI116" s="66"/>
    </row>
    <row r="117" spans="1:61" s="42" customFormat="1" x14ac:dyDescent="0.35">
      <c r="A117" s="166"/>
      <c r="B117" s="43" t="s">
        <v>38</v>
      </c>
      <c r="C117" s="110">
        <f t="shared" ref="C117:O117" si="105">C133-C124</f>
        <v>7600786.0699999994</v>
      </c>
      <c r="D117" s="111">
        <f t="shared" si="105"/>
        <v>6630521.9400000004</v>
      </c>
      <c r="E117" s="111">
        <f t="shared" si="105"/>
        <v>5944918.3399999999</v>
      </c>
      <c r="F117" s="111">
        <f t="shared" si="105"/>
        <v>6045476.5200000005</v>
      </c>
      <c r="G117" s="111">
        <f t="shared" si="105"/>
        <v>7285412.959999999</v>
      </c>
      <c r="H117" s="111">
        <f t="shared" si="105"/>
        <v>7924361.2400000002</v>
      </c>
      <c r="I117" s="111">
        <f t="shared" si="105"/>
        <v>7030738.1600000001</v>
      </c>
      <c r="J117" s="111">
        <f t="shared" si="105"/>
        <v>6870580.6099999994</v>
      </c>
      <c r="K117" s="111">
        <f t="shared" si="105"/>
        <v>6435459.6399999997</v>
      </c>
      <c r="L117" s="112">
        <f t="shared" si="105"/>
        <v>8618831.3900000006</v>
      </c>
      <c r="M117" s="111">
        <f t="shared" si="105"/>
        <v>10229161.920000002</v>
      </c>
      <c r="N117" s="194">
        <f t="shared" si="105"/>
        <v>8152028.6599999992</v>
      </c>
      <c r="O117" s="194">
        <f t="shared" si="105"/>
        <v>7474263.4500000002</v>
      </c>
      <c r="P117" s="194">
        <f t="shared" ref="P117:Q117" si="106">P133-P124</f>
        <v>7844410.2499999991</v>
      </c>
      <c r="Q117" s="194">
        <f t="shared" si="106"/>
        <v>7174798.3799999999</v>
      </c>
      <c r="R117" s="111">
        <f>R133-R124</f>
        <v>7081914.6000000006</v>
      </c>
      <c r="S117" s="111">
        <f t="shared" ref="S117:T117" si="107">S133-S124</f>
        <v>9374468.5899999999</v>
      </c>
      <c r="T117" s="111">
        <f t="shared" si="107"/>
        <v>9199422.4399999976</v>
      </c>
      <c r="U117" s="111">
        <f t="shared" ref="U117:V117" si="108">U133-U124</f>
        <v>7353443.8100000015</v>
      </c>
      <c r="V117" s="111">
        <f t="shared" si="108"/>
        <v>5760628.8100000005</v>
      </c>
      <c r="W117" s="111">
        <f t="shared" ref="W117:X117" si="109">W133-W124</f>
        <v>8763245.5899999999</v>
      </c>
      <c r="X117" s="112">
        <f t="shared" si="109"/>
        <v>8069956.4500000002</v>
      </c>
      <c r="Y117" s="111">
        <f t="shared" ref="Y117" si="110">Y133-Y124</f>
        <v>9160246.75</v>
      </c>
      <c r="Z117" s="221">
        <v>9168350.3599999994</v>
      </c>
      <c r="AA117" s="111">
        <f t="shared" si="104"/>
        <v>62959651.780000001</v>
      </c>
      <c r="AB117" s="221">
        <v>8609896.8699999992</v>
      </c>
      <c r="AC117" s="221">
        <v>8376059.2400000002</v>
      </c>
      <c r="AD117" s="221">
        <v>8815611.5500000007</v>
      </c>
      <c r="AE117" s="221">
        <v>9395935.75</v>
      </c>
      <c r="AF117" s="221">
        <v>8668004.4299999997</v>
      </c>
      <c r="AG117" s="221">
        <v>8495042.4400000013</v>
      </c>
      <c r="AH117" s="221"/>
      <c r="AI117" s="221"/>
      <c r="AJ117" s="208"/>
      <c r="AK117" s="39">
        <f>O117-C117</f>
        <v>-126522.61999999918</v>
      </c>
      <c r="AL117" s="113">
        <f>P117-D117</f>
        <v>1213888.3099999987</v>
      </c>
      <c r="AM117" s="113">
        <f>Q117-E117</f>
        <v>1229880.04</v>
      </c>
      <c r="AN117" s="113">
        <f>R117-F117</f>
        <v>1036438.0800000001</v>
      </c>
      <c r="AO117" s="113">
        <f>S117-G117</f>
        <v>2089055.6300000008</v>
      </c>
      <c r="AP117" s="113">
        <f>T117-H117</f>
        <v>1275061.1999999974</v>
      </c>
      <c r="AQ117" s="113">
        <f>U117-I117</f>
        <v>322705.6500000013</v>
      </c>
      <c r="AR117" s="233">
        <f>IF(ISERROR(V117-J117)=TRUE,"N/A",V117-J117)</f>
        <v>-1109951.7999999989</v>
      </c>
      <c r="AS117" s="233">
        <f>IF(ISERROR(W117-K117)=TRUE,"N/A",W117-K117)</f>
        <v>2327785.9500000002</v>
      </c>
      <c r="AT117" s="233">
        <f>IF(ISERROR(X117-L117)=TRUE,"N/A",X117-L117)</f>
        <v>-548874.94000000041</v>
      </c>
      <c r="AU117" s="233">
        <f>IF(ISERROR(Y117-M117)=TRUE,"N/A",Y117-M117)</f>
        <v>-1068915.1700000018</v>
      </c>
      <c r="AV117" s="233">
        <f>IF(ISERROR(Z117-N117)=TRUE,"N/A",Z117-N117)</f>
        <v>1016321.7000000002</v>
      </c>
      <c r="AW117" s="233">
        <f>IF(ISERROR(AA117-O117)=TRUE,"N/A",AA117-O117)</f>
        <v>55485388.329999998</v>
      </c>
      <c r="AX117" s="233">
        <f>IF(ISERROR(AB117-P117)=TRUE,"N/A",AB117-P117)</f>
        <v>765486.62000000011</v>
      </c>
      <c r="AY117" s="233">
        <f>IF(ISERROR(AC117-Q117)=TRUE,"N/A",AC117-Q117)</f>
        <v>1201260.8600000003</v>
      </c>
      <c r="AZ117" s="233">
        <f>IF(ISERROR(AD117-R117)=TRUE,"N/A",AD117-R117)</f>
        <v>1733696.9500000002</v>
      </c>
      <c r="BA117" s="233">
        <f>IF(ISERROR(AE117-S117)=TRUE,"N/A",AE117-S117)</f>
        <v>21467.160000000149</v>
      </c>
      <c r="BB117" s="233">
        <f>IF(ISERROR(AF117-T117)=TRUE,"N/A",AF117-T117)</f>
        <v>-531418.00999999791</v>
      </c>
      <c r="BC117" s="310"/>
      <c r="BD117" s="310"/>
      <c r="BE117" s="310"/>
      <c r="BF117" s="114"/>
      <c r="BG117" s="328"/>
      <c r="BH117" s="71">
        <f>'MONTHLY SUMMARIES'!D81</f>
        <v>8495042.4400000013</v>
      </c>
      <c r="BI117" s="66"/>
    </row>
    <row r="118" spans="1:61" s="42" customFormat="1" x14ac:dyDescent="0.35">
      <c r="A118" s="166"/>
      <c r="B118" s="43" t="s">
        <v>39</v>
      </c>
      <c r="C118" s="110">
        <f t="shared" ref="C118:P118" si="111">C136-C125</f>
        <v>30604744.07</v>
      </c>
      <c r="D118" s="111">
        <f t="shared" si="111"/>
        <v>26412619.059999999</v>
      </c>
      <c r="E118" s="111">
        <f t="shared" si="111"/>
        <v>26915432.43</v>
      </c>
      <c r="F118" s="111">
        <f t="shared" si="111"/>
        <v>22012185.489999998</v>
      </c>
      <c r="G118" s="111">
        <f t="shared" si="111"/>
        <v>26547786.100000001</v>
      </c>
      <c r="H118" s="111">
        <f t="shared" si="111"/>
        <v>27460755.68</v>
      </c>
      <c r="I118" s="111">
        <f t="shared" si="111"/>
        <v>24697892.519999996</v>
      </c>
      <c r="J118" s="111">
        <f t="shared" si="111"/>
        <v>23716141.399999999</v>
      </c>
      <c r="K118" s="111">
        <f t="shared" si="111"/>
        <v>20841733.289999999</v>
      </c>
      <c r="L118" s="112">
        <f t="shared" si="111"/>
        <v>26858746.829999998</v>
      </c>
      <c r="M118" s="111">
        <f t="shared" si="111"/>
        <v>32409109.249999996</v>
      </c>
      <c r="N118" s="194">
        <f t="shared" si="111"/>
        <v>28059163.310000002</v>
      </c>
      <c r="O118" s="194">
        <f t="shared" si="111"/>
        <v>28555041.350000001</v>
      </c>
      <c r="P118" s="194">
        <f t="shared" si="111"/>
        <v>25784750.100000001</v>
      </c>
      <c r="Q118" s="194">
        <f t="shared" ref="Q118" si="112">Q136-Q125</f>
        <v>23569428.370000001</v>
      </c>
      <c r="R118" s="111">
        <f>R136-R125</f>
        <v>23438234.939999998</v>
      </c>
      <c r="S118" s="111">
        <f t="shared" ref="S118:T118" si="113">S136-S125</f>
        <v>28243001.299999997</v>
      </c>
      <c r="T118" s="111">
        <f t="shared" si="113"/>
        <v>29944269.630000003</v>
      </c>
      <c r="U118" s="111">
        <f t="shared" ref="U118:V118" si="114">U136-U125</f>
        <v>27289936.68</v>
      </c>
      <c r="V118" s="111">
        <f t="shared" si="114"/>
        <v>25877871.579999998</v>
      </c>
      <c r="W118" s="111">
        <f t="shared" ref="W118:X118" si="115">W136-W125</f>
        <v>28812784.739999998</v>
      </c>
      <c r="X118" s="112">
        <f t="shared" si="115"/>
        <v>27771739.109999999</v>
      </c>
      <c r="Y118" s="111">
        <f t="shared" ref="Y118" si="116">Y136-Y125</f>
        <v>29094514.670000002</v>
      </c>
      <c r="Z118" s="221">
        <v>29180150.609999999</v>
      </c>
      <c r="AA118" s="111">
        <f t="shared" si="104"/>
        <v>90163051.900000006</v>
      </c>
      <c r="AB118" s="221">
        <v>30694933.120000001</v>
      </c>
      <c r="AC118" s="221">
        <v>26257302.5</v>
      </c>
      <c r="AD118" s="221">
        <v>30417951.920000002</v>
      </c>
      <c r="AE118" s="221">
        <v>40565501.43</v>
      </c>
      <c r="AF118" s="221">
        <v>31563836.329999998</v>
      </c>
      <c r="AG118" s="221">
        <v>32436314.289999999</v>
      </c>
      <c r="AH118" s="221"/>
      <c r="AI118" s="221"/>
      <c r="AJ118" s="208"/>
      <c r="AK118" s="39">
        <f>O118-C118</f>
        <v>-2049702.7199999988</v>
      </c>
      <c r="AL118" s="113">
        <f>P118-D118</f>
        <v>-627868.95999999717</v>
      </c>
      <c r="AM118" s="113">
        <f>Q118-E118</f>
        <v>-3346004.0599999987</v>
      </c>
      <c r="AN118" s="113">
        <f>R118-F118</f>
        <v>1426049.4499999993</v>
      </c>
      <c r="AO118" s="113">
        <f>S118-G118</f>
        <v>1695215.1999999955</v>
      </c>
      <c r="AP118" s="113">
        <f>T118-H118</f>
        <v>2483513.950000003</v>
      </c>
      <c r="AQ118" s="113">
        <f>U118-I118</f>
        <v>2592044.1600000039</v>
      </c>
      <c r="AR118" s="233">
        <f>IF(ISERROR(V118-J118)=TRUE,"N/A",V118-J118)</f>
        <v>2161730.1799999997</v>
      </c>
      <c r="AS118" s="233">
        <f>IF(ISERROR(W118-K118)=TRUE,"N/A",W118-K118)</f>
        <v>7971051.4499999993</v>
      </c>
      <c r="AT118" s="233">
        <f>IF(ISERROR(X118-L118)=TRUE,"N/A",X118-L118)</f>
        <v>912992.28000000119</v>
      </c>
      <c r="AU118" s="233">
        <f>IF(ISERROR(Y118-M118)=TRUE,"N/A",Y118-M118)</f>
        <v>-3314594.5799999945</v>
      </c>
      <c r="AV118" s="233">
        <f>IF(ISERROR(Z118-N118)=TRUE,"N/A",Z118-N118)</f>
        <v>1120987.299999997</v>
      </c>
      <c r="AW118" s="233">
        <f>IF(ISERROR(AA118-O118)=TRUE,"N/A",AA118-O118)</f>
        <v>61608010.550000004</v>
      </c>
      <c r="AX118" s="233">
        <f>IF(ISERROR(AB118-P118)=TRUE,"N/A",AB118-P118)</f>
        <v>4910183.0199999996</v>
      </c>
      <c r="AY118" s="233">
        <f>IF(ISERROR(AC118-Q118)=TRUE,"N/A",AC118-Q118)</f>
        <v>2687874.129999999</v>
      </c>
      <c r="AZ118" s="233">
        <f>IF(ISERROR(AD118-R118)=TRUE,"N/A",AD118-R118)</f>
        <v>6979716.9800000042</v>
      </c>
      <c r="BA118" s="233">
        <f>IF(ISERROR(AE118-S118)=TRUE,"N/A",AE118-S118)</f>
        <v>12322500.130000003</v>
      </c>
      <c r="BB118" s="233">
        <f>IF(ISERROR(AF118-T118)=TRUE,"N/A",AF118-T118)</f>
        <v>1619566.6999999955</v>
      </c>
      <c r="BC118" s="310"/>
      <c r="BD118" s="310"/>
      <c r="BE118" s="310"/>
      <c r="BF118" s="114"/>
      <c r="BG118" s="328"/>
      <c r="BH118" s="71">
        <f>'MONTHLY SUMMARIES'!D82</f>
        <v>32436314.289999999</v>
      </c>
      <c r="BI118" s="66"/>
    </row>
    <row r="119" spans="1:61" s="42" customFormat="1" x14ac:dyDescent="0.35">
      <c r="A119" s="166"/>
      <c r="B119" s="43" t="s">
        <v>40</v>
      </c>
      <c r="C119" s="110">
        <f t="shared" ref="C119:P119" si="117">C137-C126</f>
        <v>25899689.530000001</v>
      </c>
      <c r="D119" s="111">
        <f t="shared" si="117"/>
        <v>22557977.519999996</v>
      </c>
      <c r="E119" s="111">
        <f t="shared" si="117"/>
        <v>20691613.41</v>
      </c>
      <c r="F119" s="111">
        <f t="shared" si="117"/>
        <v>19815708.329999998</v>
      </c>
      <c r="G119" s="111">
        <f t="shared" si="117"/>
        <v>22499867.420000002</v>
      </c>
      <c r="H119" s="111">
        <f t="shared" si="117"/>
        <v>22065882.43</v>
      </c>
      <c r="I119" s="111">
        <f t="shared" si="117"/>
        <v>22509027.329999998</v>
      </c>
      <c r="J119" s="111">
        <f t="shared" si="117"/>
        <v>20896548.969999999</v>
      </c>
      <c r="K119" s="111">
        <f t="shared" si="117"/>
        <v>16978452.75</v>
      </c>
      <c r="L119" s="112">
        <f t="shared" si="117"/>
        <v>21546458.369999997</v>
      </c>
      <c r="M119" s="111">
        <f t="shared" si="117"/>
        <v>27315881.259999998</v>
      </c>
      <c r="N119" s="194">
        <f t="shared" si="117"/>
        <v>24146056.149999999</v>
      </c>
      <c r="O119" s="194">
        <f t="shared" si="117"/>
        <v>25558591.320000004</v>
      </c>
      <c r="P119" s="194">
        <f t="shared" si="117"/>
        <v>21112195.220000003</v>
      </c>
      <c r="Q119" s="194">
        <f t="shared" ref="Q119" si="118">Q137-Q126</f>
        <v>20820638.039999999</v>
      </c>
      <c r="R119" s="111">
        <f>R137-R126</f>
        <v>19621130.369999997</v>
      </c>
      <c r="S119" s="111">
        <f t="shared" ref="S119:T119" si="119">S137-S126</f>
        <v>32085874.5</v>
      </c>
      <c r="T119" s="111">
        <f t="shared" si="119"/>
        <v>40279313.480000004</v>
      </c>
      <c r="U119" s="111">
        <f t="shared" ref="U119:V119" si="120">U137-U126</f>
        <v>30150561.129999999</v>
      </c>
      <c r="V119" s="111">
        <f t="shared" si="120"/>
        <v>26203952.759999998</v>
      </c>
      <c r="W119" s="111">
        <f t="shared" ref="W119:X119" si="121">W137-W126</f>
        <v>33171239.82</v>
      </c>
      <c r="X119" s="112">
        <f t="shared" si="121"/>
        <v>24225303.009999998</v>
      </c>
      <c r="Y119" s="111">
        <f t="shared" ref="Y119" si="122">Y137-Y126</f>
        <v>25227753.350000001</v>
      </c>
      <c r="Z119" s="221">
        <v>27357719.879999999</v>
      </c>
      <c r="AA119" s="111">
        <f t="shared" si="104"/>
        <v>2879191.59</v>
      </c>
      <c r="AB119" s="221">
        <v>30442191.790000003</v>
      </c>
      <c r="AC119" s="221">
        <v>23700157.900000006</v>
      </c>
      <c r="AD119" s="221">
        <v>29274684</v>
      </c>
      <c r="AE119" s="221">
        <v>27432957.82</v>
      </c>
      <c r="AF119" s="221">
        <v>27470924.469999999</v>
      </c>
      <c r="AG119" s="221">
        <v>27129582.600000001</v>
      </c>
      <c r="AH119" s="221"/>
      <c r="AI119" s="221"/>
      <c r="AJ119" s="208"/>
      <c r="AK119" s="39">
        <f>O119-C119</f>
        <v>-341098.20999999717</v>
      </c>
      <c r="AL119" s="113">
        <f>P119-D119</f>
        <v>-1445782.2999999933</v>
      </c>
      <c r="AM119" s="113">
        <f>Q119-E119</f>
        <v>129024.62999999896</v>
      </c>
      <c r="AN119" s="113">
        <f>R119-F119</f>
        <v>-194577.96000000089</v>
      </c>
      <c r="AO119" s="113">
        <f>S119-G119</f>
        <v>9586007.0799999982</v>
      </c>
      <c r="AP119" s="113">
        <f>T119-H119</f>
        <v>18213431.050000004</v>
      </c>
      <c r="AQ119" s="113">
        <f>U119-I119</f>
        <v>7641533.8000000007</v>
      </c>
      <c r="AR119" s="233">
        <f>IF(ISERROR(V119-J119)=TRUE,"N/A",V119-J119)</f>
        <v>5307403.7899999991</v>
      </c>
      <c r="AS119" s="233">
        <f>IF(ISERROR(W119-K119)=TRUE,"N/A",W119-K119)</f>
        <v>16192787.07</v>
      </c>
      <c r="AT119" s="233">
        <f>IF(ISERROR(X119-L119)=TRUE,"N/A",X119-L119)</f>
        <v>2678844.6400000006</v>
      </c>
      <c r="AU119" s="233">
        <f>IF(ISERROR(Y119-M119)=TRUE,"N/A",Y119-M119)</f>
        <v>-2088127.9099999964</v>
      </c>
      <c r="AV119" s="233">
        <f>IF(ISERROR(Z119-N119)=TRUE,"N/A",Z119-N119)</f>
        <v>3211663.7300000004</v>
      </c>
      <c r="AW119" s="233">
        <f>IF(ISERROR(AA119-O119)=TRUE,"N/A",AA119-O119)</f>
        <v>-22679399.730000004</v>
      </c>
      <c r="AX119" s="233">
        <f>IF(ISERROR(AB119-P119)=TRUE,"N/A",AB119-P119)</f>
        <v>9329996.5700000003</v>
      </c>
      <c r="AY119" s="233">
        <f>IF(ISERROR(AC119-Q119)=TRUE,"N/A",AC119-Q119)</f>
        <v>2879519.8600000069</v>
      </c>
      <c r="AZ119" s="233">
        <f>IF(ISERROR(AD119-R119)=TRUE,"N/A",AD119-R119)</f>
        <v>9653553.6300000027</v>
      </c>
      <c r="BA119" s="233">
        <f>IF(ISERROR(AE119-S119)=TRUE,"N/A",AE119-S119)</f>
        <v>-4652916.68</v>
      </c>
      <c r="BB119" s="233">
        <f>IF(ISERROR(AF119-T119)=TRUE,"N/A",AF119-T119)</f>
        <v>-12808389.010000005</v>
      </c>
      <c r="BC119" s="310"/>
      <c r="BD119" s="310"/>
      <c r="BE119" s="310"/>
      <c r="BF119" s="114"/>
      <c r="BG119" s="328"/>
      <c r="BH119" s="71">
        <f>'MONTHLY SUMMARIES'!D83</f>
        <v>27129582.600000001</v>
      </c>
      <c r="BI119" s="66"/>
    </row>
    <row r="120" spans="1:61" s="42" customFormat="1" x14ac:dyDescent="0.35">
      <c r="A120" s="166"/>
      <c r="B120" s="43" t="s">
        <v>41</v>
      </c>
      <c r="C120" s="110">
        <f t="shared" ref="C120:P120" si="123">C138-C127</f>
        <v>36871172.5</v>
      </c>
      <c r="D120" s="111">
        <f t="shared" si="123"/>
        <v>34735103.399999999</v>
      </c>
      <c r="E120" s="111">
        <f t="shared" si="123"/>
        <v>31492374.209999997</v>
      </c>
      <c r="F120" s="111">
        <f t="shared" si="123"/>
        <v>32263519.409999996</v>
      </c>
      <c r="G120" s="111">
        <f t="shared" si="123"/>
        <v>35586711.120000005</v>
      </c>
      <c r="H120" s="111">
        <f t="shared" si="123"/>
        <v>34756620.660000004</v>
      </c>
      <c r="I120" s="111">
        <f t="shared" si="123"/>
        <v>35427646.019999996</v>
      </c>
      <c r="J120" s="111">
        <f t="shared" si="123"/>
        <v>36701237.079999998</v>
      </c>
      <c r="K120" s="111">
        <f t="shared" si="123"/>
        <v>29440540.180000003</v>
      </c>
      <c r="L120" s="112">
        <f t="shared" si="123"/>
        <v>35365983.640000001</v>
      </c>
      <c r="M120" s="111">
        <f t="shared" si="123"/>
        <v>40593965.399999999</v>
      </c>
      <c r="N120" s="194">
        <f t="shared" si="123"/>
        <v>34724420.060000002</v>
      </c>
      <c r="O120" s="194">
        <f t="shared" si="123"/>
        <v>36140945.099999994</v>
      </c>
      <c r="P120" s="194">
        <f t="shared" si="123"/>
        <v>33689435.200000003</v>
      </c>
      <c r="Q120" s="194">
        <f t="shared" ref="Q120" si="124">Q138-Q127</f>
        <v>32065586.720000006</v>
      </c>
      <c r="R120" s="111">
        <f>R138-R127</f>
        <v>32923820.039999995</v>
      </c>
      <c r="S120" s="111">
        <f t="shared" ref="S120:T120" si="125">S138-S127</f>
        <v>35109191.740000002</v>
      </c>
      <c r="T120" s="111">
        <f t="shared" si="125"/>
        <v>38793096.980000004</v>
      </c>
      <c r="U120" s="111">
        <f t="shared" ref="U120:V120" si="126">U138-U127</f>
        <v>37946727.060000002</v>
      </c>
      <c r="V120" s="111">
        <f t="shared" si="126"/>
        <v>46364937.909999996</v>
      </c>
      <c r="W120" s="111">
        <f t="shared" ref="W120:X120" si="127">W138-W127</f>
        <v>41422886.230000004</v>
      </c>
      <c r="X120" s="112">
        <f t="shared" si="127"/>
        <v>33921519.560000002</v>
      </c>
      <c r="Y120" s="111">
        <f t="shared" ref="Y120" si="128">Y138-Y127</f>
        <v>39448677.369999997</v>
      </c>
      <c r="Z120" s="221">
        <v>39469016.18</v>
      </c>
      <c r="AA120" s="111">
        <f t="shared" si="104"/>
        <v>-17611328.899999999</v>
      </c>
      <c r="AB120" s="221">
        <v>37956437.289999999</v>
      </c>
      <c r="AC120" s="221">
        <v>34966641.969999999</v>
      </c>
      <c r="AD120" s="221">
        <v>38225873.209999993</v>
      </c>
      <c r="AE120" s="221">
        <v>39525020.620000005</v>
      </c>
      <c r="AF120" s="221">
        <v>39619717.730000004</v>
      </c>
      <c r="AG120" s="221">
        <v>42971893.560000002</v>
      </c>
      <c r="AH120" s="221"/>
      <c r="AI120" s="221"/>
      <c r="AJ120" s="208"/>
      <c r="AK120" s="39">
        <f>O120-C120</f>
        <v>-730227.40000000596</v>
      </c>
      <c r="AL120" s="113">
        <f>P120-D120</f>
        <v>-1045668.1999999955</v>
      </c>
      <c r="AM120" s="113">
        <f>Q120-E120</f>
        <v>573212.51000000909</v>
      </c>
      <c r="AN120" s="113">
        <f>R120-F120</f>
        <v>660300.62999999896</v>
      </c>
      <c r="AO120" s="113">
        <f>S120-G120</f>
        <v>-477519.38000000268</v>
      </c>
      <c r="AP120" s="113">
        <f>T120-H120</f>
        <v>4036476.3200000003</v>
      </c>
      <c r="AQ120" s="113">
        <f>U120-I120</f>
        <v>2519081.0400000066</v>
      </c>
      <c r="AR120" s="233">
        <f>IF(ISERROR(V120-J120)=TRUE,"N/A",V120-J120)</f>
        <v>9663700.8299999982</v>
      </c>
      <c r="AS120" s="233">
        <f>IF(ISERROR(W120-K120)=TRUE,"N/A",W120-K120)</f>
        <v>11982346.050000001</v>
      </c>
      <c r="AT120" s="233">
        <f>IF(ISERROR(X120-L120)=TRUE,"N/A",X120-L120)</f>
        <v>-1444464.0799999982</v>
      </c>
      <c r="AU120" s="233">
        <f>IF(ISERROR(Y120-M120)=TRUE,"N/A",Y120-M120)</f>
        <v>-1145288.0300000012</v>
      </c>
      <c r="AV120" s="233">
        <f>IF(ISERROR(Z120-N120)=TRUE,"N/A",Z120-N120)</f>
        <v>4744596.1199999973</v>
      </c>
      <c r="AW120" s="233">
        <f>IF(ISERROR(AA120-O120)=TRUE,"N/A",AA120-O120)</f>
        <v>-53752273.999999993</v>
      </c>
      <c r="AX120" s="233">
        <f>IF(ISERROR(AB120-P120)=TRUE,"N/A",AB120-P120)</f>
        <v>4267002.0899999961</v>
      </c>
      <c r="AY120" s="233">
        <f>IF(ISERROR(AC120-Q120)=TRUE,"N/A",AC120-Q120)</f>
        <v>2901055.2499999925</v>
      </c>
      <c r="AZ120" s="233">
        <f>IF(ISERROR(AD120-R120)=TRUE,"N/A",AD120-R120)</f>
        <v>5302053.1699999981</v>
      </c>
      <c r="BA120" s="233">
        <f>IF(ISERROR(AE120-S120)=TRUE,"N/A",AE120-S120)</f>
        <v>4415828.8800000027</v>
      </c>
      <c r="BB120" s="233">
        <f>IF(ISERROR(AF120-T120)=TRUE,"N/A",AF120-T120)</f>
        <v>826620.75</v>
      </c>
      <c r="BC120" s="310"/>
      <c r="BD120" s="310"/>
      <c r="BE120" s="310"/>
      <c r="BF120" s="114"/>
      <c r="BG120" s="328"/>
      <c r="BH120" s="71">
        <f>'MONTHLY SUMMARIES'!D84</f>
        <v>42971893.560000002</v>
      </c>
      <c r="BI120" s="66"/>
    </row>
    <row r="121" spans="1:61" s="147" customFormat="1" x14ac:dyDescent="0.35">
      <c r="A121" s="167"/>
      <c r="B121" s="43" t="s">
        <v>42</v>
      </c>
      <c r="C121" s="148">
        <f>SUM(C116:C120)</f>
        <v>202631036.38</v>
      </c>
      <c r="D121" s="149">
        <f t="shared" ref="D121:P121" si="129">SUM(D116:D120)</f>
        <v>176002486.79999998</v>
      </c>
      <c r="E121" s="149">
        <f t="shared" si="129"/>
        <v>165879265.75</v>
      </c>
      <c r="F121" s="149">
        <f t="shared" si="129"/>
        <v>160323371.69</v>
      </c>
      <c r="G121" s="149">
        <f t="shared" si="129"/>
        <v>204951583.65999997</v>
      </c>
      <c r="H121" s="149">
        <f t="shared" si="129"/>
        <v>214520169.53999999</v>
      </c>
      <c r="I121" s="149">
        <f t="shared" si="129"/>
        <v>190226145.38999999</v>
      </c>
      <c r="J121" s="149">
        <f t="shared" si="129"/>
        <v>177901188.68000001</v>
      </c>
      <c r="K121" s="149">
        <f t="shared" si="129"/>
        <v>157482645.64000002</v>
      </c>
      <c r="L121" s="151">
        <f t="shared" si="129"/>
        <v>207949681.31999999</v>
      </c>
      <c r="M121" s="149">
        <f t="shared" si="129"/>
        <v>248954316.47</v>
      </c>
      <c r="N121" s="195">
        <f t="shared" si="129"/>
        <v>208021035.67000002</v>
      </c>
      <c r="O121" s="195">
        <f t="shared" si="129"/>
        <v>210509261.17999998</v>
      </c>
      <c r="P121" s="195">
        <f t="shared" si="129"/>
        <v>200416887.24000001</v>
      </c>
      <c r="Q121" s="195">
        <f t="shared" ref="Q121:R121" si="130">SUM(Q116:Q120)</f>
        <v>186334133.59999999</v>
      </c>
      <c r="R121" s="149">
        <f t="shared" si="130"/>
        <v>188535634.45999998</v>
      </c>
      <c r="S121" s="149">
        <f t="shared" ref="S121:T121" si="131">SUM(S116:S120)</f>
        <v>248196139.93000001</v>
      </c>
      <c r="T121" s="149">
        <f t="shared" si="131"/>
        <v>275584290.87</v>
      </c>
      <c r="U121" s="149">
        <f t="shared" ref="U121:V121" si="132">SUM(U116:U120)</f>
        <v>225540946.51999998</v>
      </c>
      <c r="V121" s="149">
        <f t="shared" si="132"/>
        <v>199823852.40000001</v>
      </c>
      <c r="W121" s="149">
        <f t="shared" ref="W121:X121" si="133">SUM(W116:W120)</f>
        <v>245159051.56</v>
      </c>
      <c r="X121" s="151">
        <f t="shared" si="133"/>
        <v>213046713.70999998</v>
      </c>
      <c r="Y121" s="149">
        <f t="shared" ref="Y121" si="134">SUM(Y116:Y120)</f>
        <v>235469190.14000002</v>
      </c>
      <c r="Z121" s="264">
        <v>226188484.75</v>
      </c>
      <c r="AA121" s="149">
        <f t="shared" ref="AA121" si="135">SUM(AA116:AA120)</f>
        <v>269470975.22000003</v>
      </c>
      <c r="AB121" s="264">
        <v>215718325.79999998</v>
      </c>
      <c r="AC121" s="264">
        <v>190162889.01000002</v>
      </c>
      <c r="AD121" s="264">
        <v>218837133.69999999</v>
      </c>
      <c r="AE121" s="264">
        <v>249313779.62</v>
      </c>
      <c r="AF121" s="264">
        <v>242123367.61000001</v>
      </c>
      <c r="AG121" s="264">
        <v>250273024.96999997</v>
      </c>
      <c r="AH121" s="264"/>
      <c r="AI121" s="264"/>
      <c r="AJ121" s="151"/>
      <c r="AK121" s="150">
        <f t="shared" si="90"/>
        <v>7878224.799999984</v>
      </c>
      <c r="AL121" s="152">
        <f t="shared" ref="AL121:AN121" si="136">SUM(AL116:AL120)</f>
        <v>24414400.440000016</v>
      </c>
      <c r="AM121" s="152">
        <f t="shared" si="136"/>
        <v>20454867.850000013</v>
      </c>
      <c r="AN121" s="152">
        <f t="shared" si="136"/>
        <v>28212262.769999988</v>
      </c>
      <c r="AO121" s="152">
        <f t="shared" ref="AO121:AP121" si="137">SUM(AO116:AO120)</f>
        <v>43244556.270000018</v>
      </c>
      <c r="AP121" s="152">
        <f t="shared" si="137"/>
        <v>61064121.330000006</v>
      </c>
      <c r="AQ121" s="152">
        <f t="shared" ref="AQ121" si="138">SUM(AQ116:AQ120)</f>
        <v>35314801.130000018</v>
      </c>
      <c r="AR121" s="234">
        <f t="shared" ref="AR121:AX121" si="139">IF(AR120="N/A","N/A",SUM(AR116:AR120))</f>
        <v>21922663.720000014</v>
      </c>
      <c r="AS121" s="234">
        <f t="shared" si="139"/>
        <v>87676405.920000002</v>
      </c>
      <c r="AT121" s="234">
        <f t="shared" si="139"/>
        <v>5097032.3899999978</v>
      </c>
      <c r="AU121" s="234">
        <f t="shared" si="139"/>
        <v>-13485126.32999998</v>
      </c>
      <c r="AV121" s="234">
        <f t="shared" si="139"/>
        <v>18167449.079999983</v>
      </c>
      <c r="AW121" s="234">
        <f t="shared" si="139"/>
        <v>58961714.040000044</v>
      </c>
      <c r="AX121" s="234">
        <f t="shared" si="139"/>
        <v>15301438.560000002</v>
      </c>
      <c r="AY121" s="234">
        <f t="shared" ref="AY121:AZ121" si="140">IF(AY120="N/A","N/A",SUM(AY116:AY120))</f>
        <v>3828755.4100000011</v>
      </c>
      <c r="AZ121" s="234">
        <f t="shared" si="140"/>
        <v>30301499.240000024</v>
      </c>
      <c r="BA121" s="234">
        <f t="shared" ref="BA121:BB121" si="141">IF(BA120="N/A","N/A",SUM(BA116:BA120))</f>
        <v>1117639.6899999939</v>
      </c>
      <c r="BB121" s="234">
        <f t="shared" si="141"/>
        <v>-33460923.260000005</v>
      </c>
      <c r="BC121" s="311"/>
      <c r="BD121" s="311"/>
      <c r="BE121" s="311"/>
      <c r="BF121" s="153"/>
      <c r="BG121" s="329"/>
      <c r="BH121" s="205">
        <f t="shared" si="97"/>
        <v>250273024.96999997</v>
      </c>
      <c r="BI121" s="66"/>
    </row>
    <row r="122" spans="1:61" s="42" customFormat="1" x14ac:dyDescent="0.35">
      <c r="A122" s="166">
        <f>+A115+1</f>
        <v>12</v>
      </c>
      <c r="B122" s="51" t="s">
        <v>33</v>
      </c>
      <c r="C122" s="52"/>
      <c r="D122" s="53"/>
      <c r="E122" s="53"/>
      <c r="F122" s="53"/>
      <c r="G122" s="53"/>
      <c r="H122" s="53"/>
      <c r="I122" s="53"/>
      <c r="J122" s="53"/>
      <c r="K122" s="53"/>
      <c r="L122" s="54"/>
      <c r="M122" s="53"/>
      <c r="N122" s="196"/>
      <c r="O122" s="196"/>
      <c r="P122" s="196"/>
      <c r="Q122" s="53"/>
      <c r="R122" s="53"/>
      <c r="S122" s="206"/>
      <c r="T122" s="53"/>
      <c r="U122" s="219"/>
      <c r="V122" s="219"/>
      <c r="W122" s="219"/>
      <c r="X122" s="54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54"/>
      <c r="AK122" s="55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308"/>
      <c r="BD122" s="308"/>
      <c r="BE122" s="308"/>
      <c r="BF122" s="57"/>
      <c r="BG122" s="327"/>
      <c r="BH122" s="277"/>
      <c r="BI122" s="66"/>
    </row>
    <row r="123" spans="1:61" s="42" customFormat="1" x14ac:dyDescent="0.35">
      <c r="A123" s="166"/>
      <c r="B123" s="43" t="s">
        <v>37</v>
      </c>
      <c r="C123" s="110">
        <v>34960633.659999996</v>
      </c>
      <c r="D123" s="111">
        <v>27856527.370000001</v>
      </c>
      <c r="E123" s="111">
        <v>26382172.050000001</v>
      </c>
      <c r="F123" s="111">
        <v>25714573.359999999</v>
      </c>
      <c r="G123" s="111">
        <v>39873212.829999998</v>
      </c>
      <c r="H123" s="111">
        <v>42435861.300000004</v>
      </c>
      <c r="I123" s="111">
        <v>32351311.100000001</v>
      </c>
      <c r="J123" s="111">
        <v>26521988.09</v>
      </c>
      <c r="K123" s="111">
        <v>24049320.990000002</v>
      </c>
      <c r="L123" s="112">
        <v>33805853.899999999</v>
      </c>
      <c r="M123" s="111">
        <v>41356133.489999995</v>
      </c>
      <c r="N123" s="194">
        <v>32425251.850000001</v>
      </c>
      <c r="O123" s="194">
        <v>34643978.670000002</v>
      </c>
      <c r="P123" s="194">
        <v>33406933.469999999</v>
      </c>
      <c r="Q123" s="179">
        <v>29340155.759999998</v>
      </c>
      <c r="R123" s="194">
        <v>33310336.719999999</v>
      </c>
      <c r="S123" s="179">
        <v>46907761.019999996</v>
      </c>
      <c r="T123" s="204">
        <v>50795808.809999995</v>
      </c>
      <c r="U123" s="229">
        <v>36683729.950000003</v>
      </c>
      <c r="V123" s="229">
        <v>27999139.66</v>
      </c>
      <c r="W123" s="229">
        <v>26495112.609999999</v>
      </c>
      <c r="X123" s="112">
        <v>38908493.890000001</v>
      </c>
      <c r="Y123" s="229">
        <v>44100801</v>
      </c>
      <c r="Z123" s="229">
        <v>39231319.280000001</v>
      </c>
      <c r="AA123" s="271">
        <v>39362787.199999996</v>
      </c>
      <c r="AB123" s="271">
        <v>31320991.52</v>
      </c>
      <c r="AC123" s="271">
        <v>26736504.91</v>
      </c>
      <c r="AD123" s="271">
        <v>37064690.350000001</v>
      </c>
      <c r="AE123" s="271">
        <v>42731284</v>
      </c>
      <c r="AF123" s="271">
        <v>43474607.660000004</v>
      </c>
      <c r="AG123" s="271">
        <v>44108308.920000002</v>
      </c>
      <c r="AH123" s="271"/>
      <c r="AI123" s="271"/>
      <c r="AJ123" s="208"/>
      <c r="AK123" s="39">
        <f>O123-C123</f>
        <v>-316654.98999999464</v>
      </c>
      <c r="AL123" s="113">
        <f>P123-D123</f>
        <v>5550406.0999999978</v>
      </c>
      <c r="AM123" s="113">
        <f>Q123-E123</f>
        <v>2957983.7099999972</v>
      </c>
      <c r="AN123" s="113">
        <f>R123-F123</f>
        <v>7595763.3599999994</v>
      </c>
      <c r="AO123" s="113">
        <f>S123-G123</f>
        <v>7034548.1899999976</v>
      </c>
      <c r="AP123" s="113">
        <f>T123-H123</f>
        <v>8359947.5099999905</v>
      </c>
      <c r="AQ123" s="113">
        <f>U123-I123</f>
        <v>4332418.8500000015</v>
      </c>
      <c r="AR123" s="233">
        <f>IF(ISERROR(V123-J123)=TRUE,"N/A",V123-J123)</f>
        <v>1477151.5700000003</v>
      </c>
      <c r="AS123" s="233">
        <f>IF(ISERROR(W123-K123)=TRUE,"N/A",W123-K123)</f>
        <v>2445791.6199999973</v>
      </c>
      <c r="AT123" s="233">
        <f>IF(ISERROR(X123-L123)=TRUE,"N/A",X123-L123)</f>
        <v>5102639.9900000021</v>
      </c>
      <c r="AU123" s="233">
        <f>IF(ISERROR(Y123-M123)=TRUE,"N/A",Y123-M123)</f>
        <v>2744667.5100000054</v>
      </c>
      <c r="AV123" s="233">
        <f>IF(ISERROR(Z123-N123)=TRUE,"N/A",Z123-N123)</f>
        <v>6806067.4299999997</v>
      </c>
      <c r="AW123" s="233">
        <f>IF(ISERROR(AA123-O123)=TRUE,"N/A",AA123-O123)</f>
        <v>4718808.5299999937</v>
      </c>
      <c r="AX123" s="233">
        <f>IF(ISERROR(AB123-P123)=TRUE,"N/A",AB123-P123)</f>
        <v>-2085941.9499999993</v>
      </c>
      <c r="AY123" s="233">
        <f>IF(ISERROR(AC123-Q123)=TRUE,"N/A",AC123-Q123)</f>
        <v>-2603650.8499999978</v>
      </c>
      <c r="AZ123" s="233">
        <f>IF(ISERROR(AD123-R123)=TRUE,"N/A",AD123-R123)</f>
        <v>3754353.6300000027</v>
      </c>
      <c r="BA123" s="233">
        <f>IF(ISERROR(AE123-S123)=TRUE,"N/A",AE123-S123)</f>
        <v>-4176477.0199999958</v>
      </c>
      <c r="BB123" s="233">
        <f>IF(ISERROR(AF123-T123)=TRUE,"N/A",AF123-T123)</f>
        <v>-7321201.1499999911</v>
      </c>
      <c r="BC123" s="310"/>
      <c r="BD123" s="310"/>
      <c r="BE123" s="310"/>
      <c r="BF123" s="114"/>
      <c r="BG123" s="328"/>
      <c r="BH123" s="71">
        <f>'MONTHLY SUMMARIES'!D87</f>
        <v>44108308.920000002</v>
      </c>
      <c r="BI123" s="66"/>
    </row>
    <row r="124" spans="1:61" s="42" customFormat="1" x14ac:dyDescent="0.35">
      <c r="A124" s="166"/>
      <c r="B124" s="43" t="s">
        <v>38</v>
      </c>
      <c r="C124" s="110">
        <v>6057543.54</v>
      </c>
      <c r="D124" s="111">
        <v>4792526.22</v>
      </c>
      <c r="E124" s="111">
        <v>4165623.66</v>
      </c>
      <c r="F124" s="111">
        <v>3789693.62</v>
      </c>
      <c r="G124" s="111">
        <v>5504409.6500000004</v>
      </c>
      <c r="H124" s="111">
        <v>5903938.1799999997</v>
      </c>
      <c r="I124" s="111">
        <v>4539221.32</v>
      </c>
      <c r="J124" s="111">
        <v>3897212.5100000002</v>
      </c>
      <c r="K124" s="111">
        <v>3707103.7</v>
      </c>
      <c r="L124" s="112">
        <v>4922328.99</v>
      </c>
      <c r="M124" s="111">
        <v>5950696.2199999997</v>
      </c>
      <c r="N124" s="194">
        <v>4809956.79</v>
      </c>
      <c r="O124" s="194">
        <v>5138543.0200000005</v>
      </c>
      <c r="P124" s="194">
        <v>4993898.54</v>
      </c>
      <c r="Q124" s="179">
        <v>4376580.88</v>
      </c>
      <c r="R124" s="194">
        <v>4556560.8199999994</v>
      </c>
      <c r="S124" s="179">
        <v>6343540.54</v>
      </c>
      <c r="T124" s="204">
        <v>6976082.4300000006</v>
      </c>
      <c r="U124" s="229">
        <v>5276219.3199999994</v>
      </c>
      <c r="V124" s="229">
        <v>3970842.19</v>
      </c>
      <c r="W124" s="229">
        <v>3866417.54</v>
      </c>
      <c r="X124" s="112">
        <v>5590386.0499999998</v>
      </c>
      <c r="Y124" s="229">
        <v>6345249.25</v>
      </c>
      <c r="Z124" s="229">
        <v>5939656.6399999997</v>
      </c>
      <c r="AA124" s="271">
        <v>6274648.3299999991</v>
      </c>
      <c r="AB124" s="271">
        <v>5063259.9600000009</v>
      </c>
      <c r="AC124" s="271">
        <v>4097665.6199999996</v>
      </c>
      <c r="AD124" s="271">
        <v>5351503.3</v>
      </c>
      <c r="AE124" s="271">
        <v>6308264.25</v>
      </c>
      <c r="AF124" s="271">
        <v>6251136.0300000003</v>
      </c>
      <c r="AG124" s="271">
        <v>6300622.5599999996</v>
      </c>
      <c r="AH124" s="271"/>
      <c r="AI124" s="271"/>
      <c r="AJ124" s="208"/>
      <c r="AK124" s="39">
        <f>O124-C124</f>
        <v>-919000.51999999955</v>
      </c>
      <c r="AL124" s="113">
        <f>P124-D124</f>
        <v>201372.3200000003</v>
      </c>
      <c r="AM124" s="113">
        <f>Q124-E124</f>
        <v>210957.21999999974</v>
      </c>
      <c r="AN124" s="113">
        <f>R124-F124</f>
        <v>766867.19999999925</v>
      </c>
      <c r="AO124" s="113">
        <f>S124-G124</f>
        <v>839130.88999999966</v>
      </c>
      <c r="AP124" s="113">
        <f>T124-H124</f>
        <v>1072144.2500000009</v>
      </c>
      <c r="AQ124" s="113">
        <f>U124-I124</f>
        <v>736997.99999999907</v>
      </c>
      <c r="AR124" s="233">
        <f>IF(ISERROR(V124-J124)=TRUE,"N/A",V124-J124)</f>
        <v>73629.679999999702</v>
      </c>
      <c r="AS124" s="233">
        <f>IF(ISERROR(W124-K124)=TRUE,"N/A",W124-K124)</f>
        <v>159313.83999999985</v>
      </c>
      <c r="AT124" s="233">
        <f>IF(ISERROR(X124-L124)=TRUE,"N/A",X124-L124)</f>
        <v>668057.05999999959</v>
      </c>
      <c r="AU124" s="233">
        <f>IF(ISERROR(Y124-M124)=TRUE,"N/A",Y124-M124)</f>
        <v>394553.03000000026</v>
      </c>
      <c r="AV124" s="233">
        <f>IF(ISERROR(Z124-N124)=TRUE,"N/A",Z124-N124)</f>
        <v>1129699.8499999996</v>
      </c>
      <c r="AW124" s="233">
        <f>IF(ISERROR(AA124-O124)=TRUE,"N/A",AA124-O124)</f>
        <v>1136105.3099999987</v>
      </c>
      <c r="AX124" s="233">
        <f>IF(ISERROR(AB124-P124)=TRUE,"N/A",AB124-P124)</f>
        <v>69361.420000000857</v>
      </c>
      <c r="AY124" s="233">
        <f>IF(ISERROR(AC124-Q124)=TRUE,"N/A",AC124-Q124)</f>
        <v>-278915.26000000024</v>
      </c>
      <c r="AZ124" s="233">
        <f>IF(ISERROR(AD124-R124)=TRUE,"N/A",AD124-R124)</f>
        <v>794942.48000000045</v>
      </c>
      <c r="BA124" s="233">
        <f>IF(ISERROR(AE124-S124)=TRUE,"N/A",AE124-S124)</f>
        <v>-35276.290000000037</v>
      </c>
      <c r="BB124" s="233">
        <f>IF(ISERROR(AF124-T124)=TRUE,"N/A",AF124-T124)</f>
        <v>-724946.40000000037</v>
      </c>
      <c r="BC124" s="310"/>
      <c r="BD124" s="310"/>
      <c r="BE124" s="310"/>
      <c r="BF124" s="114"/>
      <c r="BG124" s="328"/>
      <c r="BH124" s="71">
        <f>'MONTHLY SUMMARIES'!D88</f>
        <v>6300622.5599999996</v>
      </c>
      <c r="BI124" s="66"/>
    </row>
    <row r="125" spans="1:61" s="42" customFormat="1" x14ac:dyDescent="0.35">
      <c r="A125" s="166"/>
      <c r="B125" s="43" t="s">
        <v>39</v>
      </c>
      <c r="C125" s="110">
        <v>10492259.229999999</v>
      </c>
      <c r="D125" s="111">
        <v>8833238.3399999999</v>
      </c>
      <c r="E125" s="111">
        <v>8669750.9399999995</v>
      </c>
      <c r="F125" s="111">
        <v>8705150.1400000006</v>
      </c>
      <c r="G125" s="111">
        <v>10948806.93</v>
      </c>
      <c r="H125" s="111">
        <v>11593393.25</v>
      </c>
      <c r="I125" s="111">
        <v>10100849.990000002</v>
      </c>
      <c r="J125" s="111">
        <v>8876743.5299999993</v>
      </c>
      <c r="K125" s="111">
        <v>7592222.0399999982</v>
      </c>
      <c r="L125" s="112">
        <v>9824241.8200000003</v>
      </c>
      <c r="M125" s="111">
        <v>11589841.41</v>
      </c>
      <c r="N125" s="194">
        <v>9699083.3200000003</v>
      </c>
      <c r="O125" s="194">
        <v>10428854.42</v>
      </c>
      <c r="P125" s="194">
        <v>8748658.4399999995</v>
      </c>
      <c r="Q125" s="179">
        <v>7602543.3900000006</v>
      </c>
      <c r="R125" s="194">
        <v>8292310.1699999999</v>
      </c>
      <c r="S125" s="179">
        <v>10957971.68</v>
      </c>
      <c r="T125" s="204">
        <v>11192819.970000001</v>
      </c>
      <c r="U125" s="229">
        <v>9970231.6500000004</v>
      </c>
      <c r="V125" s="229">
        <v>8278014.4199999999</v>
      </c>
      <c r="W125" s="229">
        <v>8447383.5899999999</v>
      </c>
      <c r="X125" s="112">
        <v>9260728.9199999999</v>
      </c>
      <c r="Y125" s="229">
        <v>10802638.33</v>
      </c>
      <c r="Z125" s="229">
        <v>10151365.390000001</v>
      </c>
      <c r="AA125" s="271">
        <v>11045844.039999999</v>
      </c>
      <c r="AB125" s="271">
        <v>9461522.2699999996</v>
      </c>
      <c r="AC125" s="271">
        <v>8318242.8599999994</v>
      </c>
      <c r="AD125" s="271">
        <v>10214733.189999999</v>
      </c>
      <c r="AE125" s="271">
        <v>10937908.57</v>
      </c>
      <c r="AF125" s="271">
        <v>11252365.609999999</v>
      </c>
      <c r="AG125" s="271">
        <v>11517964.709999999</v>
      </c>
      <c r="AH125" s="271"/>
      <c r="AI125" s="271"/>
      <c r="AJ125" s="208"/>
      <c r="AK125" s="39">
        <f>O125-C125</f>
        <v>-63404.809999998659</v>
      </c>
      <c r="AL125" s="113">
        <f>P125-D125</f>
        <v>-84579.900000000373</v>
      </c>
      <c r="AM125" s="113">
        <f>Q125-E125</f>
        <v>-1067207.5499999989</v>
      </c>
      <c r="AN125" s="113">
        <f>R125-F125</f>
        <v>-412839.97000000067</v>
      </c>
      <c r="AO125" s="113">
        <f>S125-G125</f>
        <v>9164.75</v>
      </c>
      <c r="AP125" s="113">
        <f>T125-H125</f>
        <v>-400573.27999999933</v>
      </c>
      <c r="AQ125" s="113">
        <f>U125-I125</f>
        <v>-130618.34000000171</v>
      </c>
      <c r="AR125" s="233">
        <f>IF(ISERROR(V125-J125)=TRUE,"N/A",V125-J125)</f>
        <v>-598729.1099999994</v>
      </c>
      <c r="AS125" s="233">
        <f>IF(ISERROR(W125-K125)=TRUE,"N/A",W125-K125)</f>
        <v>855161.55000000168</v>
      </c>
      <c r="AT125" s="233">
        <f>IF(ISERROR(X125-L125)=TRUE,"N/A",X125-L125)</f>
        <v>-563512.90000000037</v>
      </c>
      <c r="AU125" s="233">
        <f>IF(ISERROR(Y125-M125)=TRUE,"N/A",Y125-M125)</f>
        <v>-787203.08000000007</v>
      </c>
      <c r="AV125" s="233">
        <f>IF(ISERROR(Z125-N125)=TRUE,"N/A",Z125-N125)</f>
        <v>452282.0700000003</v>
      </c>
      <c r="AW125" s="233">
        <f>IF(ISERROR(AA125-O125)=TRUE,"N/A",AA125-O125)</f>
        <v>616989.61999999918</v>
      </c>
      <c r="AX125" s="233">
        <f>IF(ISERROR(AB125-P125)=TRUE,"N/A",AB125-P125)</f>
        <v>712863.83000000007</v>
      </c>
      <c r="AY125" s="233">
        <f>IF(ISERROR(AC125-Q125)=TRUE,"N/A",AC125-Q125)</f>
        <v>715699.46999999881</v>
      </c>
      <c r="AZ125" s="233">
        <f>IF(ISERROR(AD125-R125)=TRUE,"N/A",AD125-R125)</f>
        <v>1922423.0199999996</v>
      </c>
      <c r="BA125" s="233">
        <f>IF(ISERROR(AE125-S125)=TRUE,"N/A",AE125-S125)</f>
        <v>-20063.109999999404</v>
      </c>
      <c r="BB125" s="233">
        <f>IF(ISERROR(AF125-T125)=TRUE,"N/A",AF125-T125)</f>
        <v>59545.639999998733</v>
      </c>
      <c r="BC125" s="310"/>
      <c r="BD125" s="310"/>
      <c r="BE125" s="310"/>
      <c r="BF125" s="114"/>
      <c r="BG125" s="328"/>
      <c r="BH125" s="71">
        <f>'MONTHLY SUMMARIES'!D89</f>
        <v>11517964.709999999</v>
      </c>
      <c r="BI125" s="66"/>
    </row>
    <row r="126" spans="1:61" s="42" customFormat="1" x14ac:dyDescent="0.35">
      <c r="A126" s="166"/>
      <c r="B126" s="43" t="s">
        <v>40</v>
      </c>
      <c r="C126" s="110">
        <v>12773618.530000001</v>
      </c>
      <c r="D126" s="111">
        <v>11643686.17</v>
      </c>
      <c r="E126" s="111">
        <v>12031809.890000001</v>
      </c>
      <c r="F126" s="111">
        <v>12261175.4</v>
      </c>
      <c r="G126" s="111">
        <v>14666916.9</v>
      </c>
      <c r="H126" s="111">
        <v>15731194.390000001</v>
      </c>
      <c r="I126" s="111">
        <v>13810815.040000001</v>
      </c>
      <c r="J126" s="111">
        <v>12795064.880000001</v>
      </c>
      <c r="K126" s="111">
        <v>10800556.280000001</v>
      </c>
      <c r="L126" s="112">
        <v>13247432.68</v>
      </c>
      <c r="M126" s="111">
        <v>15324999.740000002</v>
      </c>
      <c r="N126" s="194">
        <v>12630855.060000001</v>
      </c>
      <c r="O126" s="194">
        <v>13282705.699999999</v>
      </c>
      <c r="P126" s="194">
        <v>11707394.289999999</v>
      </c>
      <c r="Q126" s="179">
        <v>10643344.120000001</v>
      </c>
      <c r="R126" s="194">
        <v>11334026.42</v>
      </c>
      <c r="S126" s="179">
        <v>14455285.32</v>
      </c>
      <c r="T126" s="204">
        <v>15031157.039999999</v>
      </c>
      <c r="U126" s="229">
        <v>13609695.34</v>
      </c>
      <c r="V126" s="229">
        <v>11934218.24</v>
      </c>
      <c r="W126" s="229">
        <v>10589016.65</v>
      </c>
      <c r="X126" s="112">
        <v>12974231.109999999</v>
      </c>
      <c r="Y126" s="229">
        <v>13531005.649999999</v>
      </c>
      <c r="Z126" s="229">
        <v>13154065.120000001</v>
      </c>
      <c r="AA126" s="271">
        <v>13964277.23</v>
      </c>
      <c r="AB126" s="271">
        <v>12496522.809999999</v>
      </c>
      <c r="AC126" s="271">
        <v>11424584.549999999</v>
      </c>
      <c r="AD126" s="271">
        <v>13712488.560000001</v>
      </c>
      <c r="AE126" s="271">
        <v>14302230.18</v>
      </c>
      <c r="AF126" s="271">
        <v>14555619.029999999</v>
      </c>
      <c r="AG126" s="271">
        <v>15013166.4</v>
      </c>
      <c r="AH126" s="271"/>
      <c r="AI126" s="271"/>
      <c r="AJ126" s="208"/>
      <c r="AK126" s="39">
        <f>O126-C126</f>
        <v>509087.16999999806</v>
      </c>
      <c r="AL126" s="113">
        <f>P126-D126</f>
        <v>63708.11999999918</v>
      </c>
      <c r="AM126" s="113">
        <f>Q126-E126</f>
        <v>-1388465.7699999996</v>
      </c>
      <c r="AN126" s="113">
        <f>R126-F126</f>
        <v>-927148.98000000045</v>
      </c>
      <c r="AO126" s="113">
        <f>S126-G126</f>
        <v>-211631.58000000007</v>
      </c>
      <c r="AP126" s="113">
        <f>T126-H126</f>
        <v>-700037.35000000149</v>
      </c>
      <c r="AQ126" s="113">
        <f>U126-I126</f>
        <v>-201119.70000000112</v>
      </c>
      <c r="AR126" s="233">
        <f>IF(ISERROR(V126-J126)=TRUE,"N/A",V126-J126)</f>
        <v>-860846.6400000006</v>
      </c>
      <c r="AS126" s="233">
        <f>IF(ISERROR(W126-K126)=TRUE,"N/A",W126-K126)</f>
        <v>-211539.63000000082</v>
      </c>
      <c r="AT126" s="233">
        <f>IF(ISERROR(X126-L126)=TRUE,"N/A",X126-L126)</f>
        <v>-273201.5700000003</v>
      </c>
      <c r="AU126" s="233">
        <f>IF(ISERROR(Y126-M126)=TRUE,"N/A",Y126-M126)</f>
        <v>-1793994.0900000036</v>
      </c>
      <c r="AV126" s="233">
        <f>IF(ISERROR(Z126-N126)=TRUE,"N/A",Z126-N126)</f>
        <v>523210.06000000052</v>
      </c>
      <c r="AW126" s="233">
        <f>IF(ISERROR(AA126-O126)=TRUE,"N/A",AA126-O126)</f>
        <v>681571.53000000119</v>
      </c>
      <c r="AX126" s="233">
        <f>IF(ISERROR(AB126-P126)=TRUE,"N/A",AB126-P126)</f>
        <v>789128.51999999955</v>
      </c>
      <c r="AY126" s="233">
        <f>IF(ISERROR(AC126-Q126)=TRUE,"N/A",AC126-Q126)</f>
        <v>781240.42999999784</v>
      </c>
      <c r="AZ126" s="233">
        <f>IF(ISERROR(AD126-R126)=TRUE,"N/A",AD126-R126)</f>
        <v>2378462.1400000006</v>
      </c>
      <c r="BA126" s="233">
        <f>IF(ISERROR(AE126-S126)=TRUE,"N/A",AE126-S126)</f>
        <v>-153055.1400000006</v>
      </c>
      <c r="BB126" s="233">
        <f>IF(ISERROR(AF126-T126)=TRUE,"N/A",AF126-T126)</f>
        <v>-475538.00999999978</v>
      </c>
      <c r="BC126" s="310"/>
      <c r="BD126" s="310"/>
      <c r="BE126" s="310"/>
      <c r="BF126" s="114"/>
      <c r="BG126" s="328"/>
      <c r="BH126" s="71">
        <f>'MONTHLY SUMMARIES'!D90</f>
        <v>15013166.4</v>
      </c>
      <c r="BI126" s="66"/>
    </row>
    <row r="127" spans="1:61" s="42" customFormat="1" x14ac:dyDescent="0.35">
      <c r="A127" s="166"/>
      <c r="B127" s="43" t="s">
        <v>41</v>
      </c>
      <c r="C127" s="110">
        <v>20857286.010000002</v>
      </c>
      <c r="D127" s="111">
        <v>20110145.210000001</v>
      </c>
      <c r="E127" s="111">
        <v>20299340.330000002</v>
      </c>
      <c r="F127" s="111">
        <v>22179095.460000001</v>
      </c>
      <c r="G127" s="111">
        <v>23282353.239999998</v>
      </c>
      <c r="H127" s="111">
        <v>25953974.649999999</v>
      </c>
      <c r="I127" s="111">
        <v>23302965.800000001</v>
      </c>
      <c r="J127" s="111">
        <v>24036473.279999997</v>
      </c>
      <c r="K127" s="111">
        <v>17708933.419999998</v>
      </c>
      <c r="L127" s="112">
        <v>24471420.150000002</v>
      </c>
      <c r="M127" s="111">
        <v>25821195.93</v>
      </c>
      <c r="N127" s="194">
        <v>21394272.43</v>
      </c>
      <c r="O127" s="194">
        <v>21338709.02</v>
      </c>
      <c r="P127" s="194">
        <v>20745934.140000001</v>
      </c>
      <c r="Q127" s="179">
        <v>18693492.979999997</v>
      </c>
      <c r="R127" s="194">
        <v>21107861.690000001</v>
      </c>
      <c r="S127" s="179">
        <v>24576535.469999999</v>
      </c>
      <c r="T127" s="204">
        <v>23427879.23</v>
      </c>
      <c r="U127" s="229">
        <v>22445615.539999999</v>
      </c>
      <c r="V127" s="229">
        <v>21971611.09</v>
      </c>
      <c r="W127" s="229">
        <v>18969456.370000001</v>
      </c>
      <c r="X127" s="112">
        <v>23383173.82</v>
      </c>
      <c r="Y127" s="229">
        <v>22159195.630000003</v>
      </c>
      <c r="Z127" s="229">
        <v>20869782.82</v>
      </c>
      <c r="AA127" s="271">
        <v>24194313.579999998</v>
      </c>
      <c r="AB127" s="271">
        <v>21221635.039999999</v>
      </c>
      <c r="AC127" s="271">
        <v>20164642.259999998</v>
      </c>
      <c r="AD127" s="271">
        <v>23446176.09</v>
      </c>
      <c r="AE127" s="271">
        <v>23618298.379999999</v>
      </c>
      <c r="AF127" s="271">
        <v>23720728.399999999</v>
      </c>
      <c r="AG127" s="271">
        <v>25689859.439999998</v>
      </c>
      <c r="AH127" s="271"/>
      <c r="AI127" s="271"/>
      <c r="AJ127" s="208"/>
      <c r="AK127" s="39">
        <f>O127-C127</f>
        <v>481423.00999999791</v>
      </c>
      <c r="AL127" s="113">
        <f>P127-D127</f>
        <v>635788.9299999997</v>
      </c>
      <c r="AM127" s="113">
        <f>Q127-E127</f>
        <v>-1605847.3500000052</v>
      </c>
      <c r="AN127" s="113">
        <f>R127-F127</f>
        <v>-1071233.7699999996</v>
      </c>
      <c r="AO127" s="113">
        <f>S127-G127</f>
        <v>1294182.2300000004</v>
      </c>
      <c r="AP127" s="113">
        <f>T127-H127</f>
        <v>-2526095.4199999981</v>
      </c>
      <c r="AQ127" s="113">
        <f>U127-I127</f>
        <v>-857350.26000000164</v>
      </c>
      <c r="AR127" s="233">
        <f>IF(ISERROR(V127-J127)=TRUE,"N/A",V127-J127)</f>
        <v>-2064862.1899999976</v>
      </c>
      <c r="AS127" s="233">
        <f>IF(ISERROR(W127-K127)=TRUE,"N/A",W127-K127)</f>
        <v>1260522.950000003</v>
      </c>
      <c r="AT127" s="233">
        <f>IF(ISERROR(X127-L127)=TRUE,"N/A",X127-L127)</f>
        <v>-1088246.3300000019</v>
      </c>
      <c r="AU127" s="233">
        <f>IF(ISERROR(Y127-M127)=TRUE,"N/A",Y127-M127)</f>
        <v>-3662000.299999997</v>
      </c>
      <c r="AV127" s="233">
        <f>IF(ISERROR(Z127-N127)=TRUE,"N/A",Z127-N127)</f>
        <v>-524489.6099999994</v>
      </c>
      <c r="AW127" s="233">
        <f>IF(ISERROR(AA127-O127)=TRUE,"N/A",AA127-O127)</f>
        <v>2855604.5599999987</v>
      </c>
      <c r="AX127" s="233">
        <f>IF(ISERROR(AB127-P127)=TRUE,"N/A",AB127-P127)</f>
        <v>475700.89999999851</v>
      </c>
      <c r="AY127" s="233">
        <f>IF(ISERROR(AC127-Q127)=TRUE,"N/A",AC127-Q127)</f>
        <v>1471149.2800000012</v>
      </c>
      <c r="AZ127" s="233">
        <f>IF(ISERROR(AD127-R127)=TRUE,"N/A",AD127-R127)</f>
        <v>2338314.3999999985</v>
      </c>
      <c r="BA127" s="233">
        <f>IF(ISERROR(AE127-S127)=TRUE,"N/A",AE127-S127)</f>
        <v>-958237.08999999985</v>
      </c>
      <c r="BB127" s="233">
        <f>IF(ISERROR(AF127-T127)=TRUE,"N/A",AF127-T127)</f>
        <v>292849.16999999806</v>
      </c>
      <c r="BC127" s="310"/>
      <c r="BD127" s="310"/>
      <c r="BE127" s="310"/>
      <c r="BF127" s="114"/>
      <c r="BG127" s="328"/>
      <c r="BH127" s="71">
        <f>'MONTHLY SUMMARIES'!D91</f>
        <v>25689859.439999998</v>
      </c>
      <c r="BI127" s="66"/>
    </row>
    <row r="128" spans="1:61" s="147" customFormat="1" x14ac:dyDescent="0.35">
      <c r="A128" s="167"/>
      <c r="B128" s="43" t="s">
        <v>42</v>
      </c>
      <c r="C128" s="148">
        <f>SUM(C123:C127)</f>
        <v>85141340.969999999</v>
      </c>
      <c r="D128" s="149">
        <f t="shared" ref="D128:AK146" si="142">SUM(D123:D127)</f>
        <v>73236123.310000002</v>
      </c>
      <c r="E128" s="149">
        <f t="shared" si="142"/>
        <v>71548696.870000005</v>
      </c>
      <c r="F128" s="149">
        <f t="shared" si="142"/>
        <v>72649687.980000004</v>
      </c>
      <c r="G128" s="149">
        <f t="shared" si="142"/>
        <v>94275699.549999997</v>
      </c>
      <c r="H128" s="149">
        <f t="shared" si="142"/>
        <v>101618361.77000001</v>
      </c>
      <c r="I128" s="149">
        <f t="shared" si="142"/>
        <v>84105163.25</v>
      </c>
      <c r="J128" s="149">
        <f t="shared" si="142"/>
        <v>76127482.290000007</v>
      </c>
      <c r="K128" s="149">
        <f t="shared" si="142"/>
        <v>63858136.429999992</v>
      </c>
      <c r="L128" s="151">
        <f t="shared" si="142"/>
        <v>86271277.540000007</v>
      </c>
      <c r="M128" s="149">
        <f t="shared" si="142"/>
        <v>100042866.78999999</v>
      </c>
      <c r="N128" s="195">
        <f t="shared" si="142"/>
        <v>80959419.450000003</v>
      </c>
      <c r="O128" s="195">
        <f t="shared" si="142"/>
        <v>84832790.829999998</v>
      </c>
      <c r="P128" s="195">
        <f t="shared" si="142"/>
        <v>79602818.879999995</v>
      </c>
      <c r="Q128" s="195">
        <f t="shared" si="142"/>
        <v>70656117.129999995</v>
      </c>
      <c r="R128" s="195">
        <f t="shared" si="142"/>
        <v>78601095.820000008</v>
      </c>
      <c r="S128" s="195">
        <f t="shared" si="142"/>
        <v>103241094.03</v>
      </c>
      <c r="T128" s="195">
        <f t="shared" si="142"/>
        <v>107423747.48</v>
      </c>
      <c r="U128" s="195">
        <f t="shared" si="142"/>
        <v>87985491.800000012</v>
      </c>
      <c r="V128" s="195">
        <f t="shared" si="142"/>
        <v>74153825.600000009</v>
      </c>
      <c r="W128" s="195">
        <f t="shared" si="142"/>
        <v>68367386.75999999</v>
      </c>
      <c r="X128" s="151">
        <f t="shared" si="142"/>
        <v>90117013.789999992</v>
      </c>
      <c r="Y128" s="195">
        <f t="shared" si="142"/>
        <v>96938889.859999985</v>
      </c>
      <c r="Z128" s="265">
        <v>89346189.25</v>
      </c>
      <c r="AA128" s="195">
        <f t="shared" ref="AA128" si="143">SUM(AA123:AA127)</f>
        <v>94841870.379999995</v>
      </c>
      <c r="AB128" s="265">
        <v>79563931.599999994</v>
      </c>
      <c r="AC128" s="265">
        <v>70741640.199999988</v>
      </c>
      <c r="AD128" s="265">
        <v>89789591.489999995</v>
      </c>
      <c r="AE128" s="265">
        <v>97897985.379999995</v>
      </c>
      <c r="AF128" s="265">
        <v>99254456.729999989</v>
      </c>
      <c r="AG128" s="265">
        <v>102629922.03</v>
      </c>
      <c r="AH128" s="265"/>
      <c r="AI128" s="265"/>
      <c r="AJ128" s="151"/>
      <c r="AK128" s="150">
        <f t="shared" si="142"/>
        <v>-308550.13999999687</v>
      </c>
      <c r="AL128" s="152">
        <f t="shared" ref="AL128:AN128" si="144">SUM(AL123:AL127)</f>
        <v>6366695.5699999966</v>
      </c>
      <c r="AM128" s="152">
        <f t="shared" si="144"/>
        <v>-892579.74000000674</v>
      </c>
      <c r="AN128" s="152">
        <f t="shared" si="144"/>
        <v>5951407.839999998</v>
      </c>
      <c r="AO128" s="152">
        <f t="shared" ref="AO128:AP128" si="145">SUM(AO123:AO127)</f>
        <v>8965394.4799999967</v>
      </c>
      <c r="AP128" s="152">
        <f t="shared" si="145"/>
        <v>5805385.7099999916</v>
      </c>
      <c r="AQ128" s="152">
        <f t="shared" ref="AQ128" si="146">SUM(AQ123:AQ127)</f>
        <v>3880328.5499999961</v>
      </c>
      <c r="AR128" s="234">
        <f t="shared" ref="AR128:AX128" si="147">IF(AR127="N/A","N/A",SUM(AR123:AR127))</f>
        <v>-1973656.6899999976</v>
      </c>
      <c r="AS128" s="234">
        <f t="shared" si="147"/>
        <v>4509250.330000001</v>
      </c>
      <c r="AT128" s="234">
        <f t="shared" si="147"/>
        <v>3845736.2499999991</v>
      </c>
      <c r="AU128" s="234">
        <f t="shared" si="147"/>
        <v>-3103976.929999995</v>
      </c>
      <c r="AV128" s="234">
        <f t="shared" si="147"/>
        <v>8386769.8000000007</v>
      </c>
      <c r="AW128" s="234">
        <f t="shared" si="147"/>
        <v>10009079.549999991</v>
      </c>
      <c r="AX128" s="234">
        <f t="shared" si="147"/>
        <v>-38887.280000000261</v>
      </c>
      <c r="AY128" s="234">
        <f t="shared" ref="AY128:AZ128" si="148">IF(AY127="N/A","N/A",SUM(AY123:AY127))</f>
        <v>85523.069999999832</v>
      </c>
      <c r="AZ128" s="234">
        <f t="shared" si="148"/>
        <v>11188495.670000002</v>
      </c>
      <c r="BA128" s="234">
        <f t="shared" ref="BA128:BB128" si="149">IF(BA127="N/A","N/A",SUM(BA123:BA127))</f>
        <v>-5343108.6499999957</v>
      </c>
      <c r="BB128" s="234">
        <f t="shared" si="149"/>
        <v>-8169290.7499999944</v>
      </c>
      <c r="BC128" s="311"/>
      <c r="BD128" s="311"/>
      <c r="BE128" s="311"/>
      <c r="BF128" s="153"/>
      <c r="BG128" s="329"/>
      <c r="BH128" s="205">
        <f t="shared" ref="BH128:BH146" si="150">SUM(BH123:BH127)</f>
        <v>102629922.03</v>
      </c>
      <c r="BI128" s="66"/>
    </row>
    <row r="129" spans="1:61" s="42" customFormat="1" x14ac:dyDescent="0.35">
      <c r="A129" s="166">
        <f>+A122+1</f>
        <v>13</v>
      </c>
      <c r="B129" s="51" t="s">
        <v>44</v>
      </c>
      <c r="C129" s="52"/>
      <c r="D129" s="53"/>
      <c r="E129" s="53"/>
      <c r="F129" s="53"/>
      <c r="G129" s="53"/>
      <c r="H129" s="53"/>
      <c r="I129" s="53"/>
      <c r="J129" s="53"/>
      <c r="K129" s="53"/>
      <c r="L129" s="54"/>
      <c r="M129" s="53"/>
      <c r="N129" s="53"/>
      <c r="O129" s="53"/>
      <c r="P129" s="53"/>
      <c r="Q129" s="53"/>
      <c r="R129" s="53"/>
      <c r="S129" s="53"/>
      <c r="T129" s="53"/>
      <c r="U129" s="219"/>
      <c r="V129" s="219"/>
      <c r="W129" s="219"/>
      <c r="X129" s="54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54"/>
      <c r="AK129" s="55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308"/>
      <c r="BD129" s="308"/>
      <c r="BE129" s="308"/>
      <c r="BF129" s="57"/>
      <c r="BG129" s="327"/>
      <c r="BH129" s="55"/>
      <c r="BI129" s="66"/>
    </row>
    <row r="130" spans="1:61" s="42" customFormat="1" x14ac:dyDescent="0.35">
      <c r="A130" s="166"/>
      <c r="B130" s="43" t="s">
        <v>37</v>
      </c>
      <c r="C130" s="110">
        <v>136615277.87</v>
      </c>
      <c r="D130" s="111">
        <v>113522792.25</v>
      </c>
      <c r="E130" s="111">
        <v>107217099.41</v>
      </c>
      <c r="F130" s="111">
        <v>105901055.3</v>
      </c>
      <c r="G130" s="111">
        <v>152905018.88999999</v>
      </c>
      <c r="H130" s="111">
        <v>164748410.83000001</v>
      </c>
      <c r="I130" s="111">
        <v>132912152.45999999</v>
      </c>
      <c r="J130" s="111">
        <v>116238668.70999999</v>
      </c>
      <c r="K130" s="111">
        <v>107835780.77</v>
      </c>
      <c r="L130" s="112">
        <v>149365514.99000001</v>
      </c>
      <c r="M130" s="111">
        <v>179762332.13</v>
      </c>
      <c r="N130" s="111">
        <v>145364619.34</v>
      </c>
      <c r="O130" s="111">
        <v>147424398.63</v>
      </c>
      <c r="P130" s="111">
        <v>145393029.94</v>
      </c>
      <c r="Q130" s="111">
        <v>132043837.84999999</v>
      </c>
      <c r="R130" s="177">
        <v>138780871.22999999</v>
      </c>
      <c r="S130" s="111">
        <v>190291364.81999999</v>
      </c>
      <c r="T130" s="111">
        <v>208163997.15000001</v>
      </c>
      <c r="U130" s="221">
        <v>159484007.78999999</v>
      </c>
      <c r="V130" s="221">
        <v>123615601</v>
      </c>
      <c r="W130" s="221">
        <v>159484007.78999999</v>
      </c>
      <c r="X130" s="112">
        <v>157966689.47</v>
      </c>
      <c r="Y130" s="221">
        <v>176638799</v>
      </c>
      <c r="Z130" s="221">
        <v>160244567</v>
      </c>
      <c r="AA130" s="221">
        <v>170443196.05000001</v>
      </c>
      <c r="AB130" s="221">
        <v>139335858.25</v>
      </c>
      <c r="AC130" s="221">
        <v>123599232.31</v>
      </c>
      <c r="AD130" s="221">
        <v>149167703.37</v>
      </c>
      <c r="AE130" s="221">
        <v>175125648</v>
      </c>
      <c r="AF130" s="221">
        <v>178275492.31</v>
      </c>
      <c r="AG130" s="221">
        <v>183348501</v>
      </c>
      <c r="AH130" s="221"/>
      <c r="AI130" s="221"/>
      <c r="AJ130" s="112"/>
      <c r="AK130" s="39">
        <f>O130-C130</f>
        <v>10809120.75999999</v>
      </c>
      <c r="AL130" s="113">
        <f>P130-D130</f>
        <v>31870237.689999998</v>
      </c>
      <c r="AM130" s="113">
        <f>Q130-E130</f>
        <v>24826738.439999998</v>
      </c>
      <c r="AN130" s="113">
        <f>R130-F130</f>
        <v>32879815.929999992</v>
      </c>
      <c r="AO130" s="113">
        <f>S130-G130</f>
        <v>37386345.930000007</v>
      </c>
      <c r="AP130" s="113">
        <f>T130-H130</f>
        <v>43415586.319999993</v>
      </c>
      <c r="AQ130" s="113">
        <f>U130-I130</f>
        <v>26571855.329999998</v>
      </c>
      <c r="AR130" s="113">
        <f>V130-J130</f>
        <v>7376932.2900000066</v>
      </c>
      <c r="AS130" s="113">
        <f>W130-K130</f>
        <v>51648227.019999996</v>
      </c>
      <c r="AT130" s="113">
        <f>X130-L130</f>
        <v>8601174.4799999893</v>
      </c>
      <c r="AU130" s="113">
        <f>Y130-M130</f>
        <v>-3123533.1299999952</v>
      </c>
      <c r="AV130" s="113">
        <f>Z130-N130</f>
        <v>14879947.659999996</v>
      </c>
      <c r="AW130" s="113">
        <f>AA130-O130</f>
        <v>23018797.420000017</v>
      </c>
      <c r="AX130" s="113">
        <f>AB130-P130</f>
        <v>-6057171.6899999976</v>
      </c>
      <c r="AY130" s="113">
        <f>AC130-Q130</f>
        <v>-8444605.5399999917</v>
      </c>
      <c r="AZ130" s="113">
        <f>AD130-R130</f>
        <v>10386832.140000015</v>
      </c>
      <c r="BA130" s="113">
        <f>AE130-S130</f>
        <v>-15165716.819999993</v>
      </c>
      <c r="BB130" s="113">
        <f>AF130-T130</f>
        <v>-29888504.840000004</v>
      </c>
      <c r="BC130" s="312"/>
      <c r="BD130" s="312"/>
      <c r="BE130" s="312"/>
      <c r="BF130" s="114"/>
      <c r="BG130" s="328"/>
      <c r="BH130" s="71">
        <f>'MONTHLY SUMMARIES'!D94</f>
        <v>183348501</v>
      </c>
    </row>
    <row r="131" spans="1:61" s="42" customFormat="1" x14ac:dyDescent="0.35">
      <c r="A131" s="166"/>
      <c r="B131" s="238" t="s">
        <v>164</v>
      </c>
      <c r="C131" s="110"/>
      <c r="D131" s="111"/>
      <c r="E131" s="111"/>
      <c r="F131" s="111"/>
      <c r="G131" s="111"/>
      <c r="H131" s="111"/>
      <c r="I131" s="111"/>
      <c r="J131" s="111"/>
      <c r="K131" s="111"/>
      <c r="L131" s="112"/>
      <c r="M131" s="111"/>
      <c r="N131" s="111"/>
      <c r="O131" s="111"/>
      <c r="P131" s="111"/>
      <c r="Q131" s="111"/>
      <c r="R131" s="177"/>
      <c r="S131" s="111"/>
      <c r="T131" s="111"/>
      <c r="U131" s="221"/>
      <c r="V131" s="221"/>
      <c r="W131" s="237"/>
      <c r="X131" s="112">
        <f>X130-X132</f>
        <v>77350515.260000005</v>
      </c>
      <c r="Y131" s="240">
        <f>Y130-Y132</f>
        <v>84667534.030000001</v>
      </c>
      <c r="Z131" s="240">
        <v>76623169.010000005</v>
      </c>
      <c r="AA131" s="269">
        <v>69234300.109999999</v>
      </c>
      <c r="AB131" s="269">
        <v>67169991.829999998</v>
      </c>
      <c r="AC131" s="269">
        <v>58860353.390000001</v>
      </c>
      <c r="AD131" s="269">
        <v>68390347.010000005</v>
      </c>
      <c r="AE131" s="269">
        <v>81571937.799999997</v>
      </c>
      <c r="AF131" s="269">
        <v>83537412.989999995</v>
      </c>
      <c r="AG131" s="269">
        <v>87443535</v>
      </c>
      <c r="AH131" s="269"/>
      <c r="AI131" s="269"/>
      <c r="AJ131" s="112"/>
      <c r="AK131" s="39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312"/>
      <c r="BD131" s="312"/>
      <c r="BE131" s="312"/>
      <c r="BF131" s="114"/>
      <c r="BG131" s="328"/>
      <c r="BH131" s="71">
        <f>GETPIVOTDATA("VALUE",'CSS ESCO pvt'!$I$3,"DATE_FILE",$BH$8,"COMPANY",$BH$6,"TRIM_CAT","Residential-GRID","TRIM_LINE",$A129)</f>
        <v>87443535</v>
      </c>
    </row>
    <row r="132" spans="1:61" s="42" customFormat="1" x14ac:dyDescent="0.35">
      <c r="A132" s="166"/>
      <c r="B132" s="238" t="s">
        <v>165</v>
      </c>
      <c r="C132" s="110"/>
      <c r="D132" s="111"/>
      <c r="E132" s="111"/>
      <c r="F132" s="111"/>
      <c r="G132" s="111"/>
      <c r="H132" s="111"/>
      <c r="I132" s="111"/>
      <c r="J132" s="111"/>
      <c r="K132" s="111"/>
      <c r="L132" s="112"/>
      <c r="M132" s="111"/>
      <c r="N132" s="111"/>
      <c r="O132" s="111"/>
      <c r="P132" s="111"/>
      <c r="Q132" s="111"/>
      <c r="R132" s="177"/>
      <c r="S132" s="111"/>
      <c r="T132" s="111"/>
      <c r="U132" s="221"/>
      <c r="V132" s="221"/>
      <c r="W132" s="237"/>
      <c r="X132" s="112">
        <v>80616174.209999993</v>
      </c>
      <c r="Y132" s="240">
        <v>91971264.969999999</v>
      </c>
      <c r="Z132" s="240">
        <v>83621397.989999995</v>
      </c>
      <c r="AA132" s="240">
        <f>AA130-AA131</f>
        <v>101208895.94000001</v>
      </c>
      <c r="AB132" s="269">
        <v>72165866.420000002</v>
      </c>
      <c r="AC132" s="269">
        <v>64738878.920000002</v>
      </c>
      <c r="AD132" s="269">
        <v>80777356.359999999</v>
      </c>
      <c r="AE132" s="269">
        <v>93553710.200000003</v>
      </c>
      <c r="AF132" s="269">
        <v>94738079.320000008</v>
      </c>
      <c r="AG132" s="269">
        <v>95904966</v>
      </c>
      <c r="AH132" s="269"/>
      <c r="AI132" s="269"/>
      <c r="AJ132" s="112"/>
      <c r="AK132" s="39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312"/>
      <c r="BD132" s="312"/>
      <c r="BE132" s="312"/>
      <c r="BF132" s="114"/>
      <c r="BG132" s="328"/>
      <c r="BH132" s="87">
        <f>BH130-BH131</f>
        <v>95904966</v>
      </c>
    </row>
    <row r="133" spans="1:61" s="42" customFormat="1" x14ac:dyDescent="0.35">
      <c r="A133" s="166"/>
      <c r="B133" s="43" t="s">
        <v>38</v>
      </c>
      <c r="C133" s="110">
        <v>13658329.609999999</v>
      </c>
      <c r="D133" s="111">
        <v>11423048.16</v>
      </c>
      <c r="E133" s="111">
        <v>10110542</v>
      </c>
      <c r="F133" s="111">
        <v>9835170.1400000006</v>
      </c>
      <c r="G133" s="111">
        <v>12789822.609999999</v>
      </c>
      <c r="H133" s="111">
        <v>13828299.42</v>
      </c>
      <c r="I133" s="111">
        <v>11569959.48</v>
      </c>
      <c r="J133" s="111">
        <v>10767793.119999999</v>
      </c>
      <c r="K133" s="111">
        <v>10142563.34</v>
      </c>
      <c r="L133" s="112">
        <v>13541160.380000001</v>
      </c>
      <c r="M133" s="111">
        <v>16179858.140000001</v>
      </c>
      <c r="N133" s="111">
        <v>12961985.449999999</v>
      </c>
      <c r="O133" s="111">
        <v>12612806.470000001</v>
      </c>
      <c r="P133" s="111">
        <v>12838308.789999999</v>
      </c>
      <c r="Q133" s="111">
        <v>11551379.26</v>
      </c>
      <c r="R133" s="177">
        <v>11638475.42</v>
      </c>
      <c r="S133" s="111">
        <v>15718009.130000001</v>
      </c>
      <c r="T133" s="111">
        <v>16175504.869999999</v>
      </c>
      <c r="U133" s="221">
        <v>12629663.130000001</v>
      </c>
      <c r="V133" s="221">
        <v>9731471</v>
      </c>
      <c r="W133" s="221">
        <v>12629663.130000001</v>
      </c>
      <c r="X133" s="112">
        <v>13660342.5</v>
      </c>
      <c r="Y133" s="221">
        <v>15505496</v>
      </c>
      <c r="Z133" s="221">
        <v>15108007</v>
      </c>
      <c r="AA133" s="221">
        <v>16843468.82</v>
      </c>
      <c r="AB133" s="221">
        <v>13673156.83</v>
      </c>
      <c r="AC133" s="221">
        <v>12473724.859999999</v>
      </c>
      <c r="AD133" s="221">
        <v>14167114.850000001</v>
      </c>
      <c r="AE133" s="221">
        <v>15704200</v>
      </c>
      <c r="AF133" s="221">
        <v>14919140.460000001</v>
      </c>
      <c r="AG133" s="221">
        <v>14795665</v>
      </c>
      <c r="AH133" s="221"/>
      <c r="AI133" s="221"/>
      <c r="AJ133" s="112"/>
      <c r="AK133" s="39">
        <f>O133-C133</f>
        <v>-1045523.1399999987</v>
      </c>
      <c r="AL133" s="113">
        <f>P133-D133</f>
        <v>1415260.629999999</v>
      </c>
      <c r="AM133" s="113">
        <f>Q133-E133</f>
        <v>1440837.2599999998</v>
      </c>
      <c r="AN133" s="113">
        <f>R133-F133</f>
        <v>1803305.2799999993</v>
      </c>
      <c r="AO133" s="113">
        <f>S133-G133</f>
        <v>2928186.5200000014</v>
      </c>
      <c r="AP133" s="113">
        <f>T133-H133</f>
        <v>2347205.4499999993</v>
      </c>
      <c r="AQ133" s="113">
        <f>U133-I133</f>
        <v>1059703.6500000004</v>
      </c>
      <c r="AR133" s="113">
        <f>V133-J133</f>
        <v>-1036322.1199999992</v>
      </c>
      <c r="AS133" s="113">
        <f>W133-K133</f>
        <v>2487099.790000001</v>
      </c>
      <c r="AT133" s="113">
        <f>X133-L133</f>
        <v>119182.11999999918</v>
      </c>
      <c r="AU133" s="113">
        <f>Y133-M133</f>
        <v>-674362.1400000006</v>
      </c>
      <c r="AV133" s="113">
        <f>Z133-N133</f>
        <v>2146021.5500000007</v>
      </c>
      <c r="AW133" s="113">
        <f>AA133-O133</f>
        <v>4230662.3499999996</v>
      </c>
      <c r="AX133" s="113">
        <f>AB133-P133</f>
        <v>834848.04000000097</v>
      </c>
      <c r="AY133" s="113">
        <f>AC133-Q133</f>
        <v>922345.59999999963</v>
      </c>
      <c r="AZ133" s="113">
        <f>AD133-R133</f>
        <v>2528639.4300000016</v>
      </c>
      <c r="BA133" s="113">
        <f>AE133-S133</f>
        <v>-13809.13000000082</v>
      </c>
      <c r="BB133" s="113">
        <f>AF133-T133</f>
        <v>-1256364.4099999983</v>
      </c>
      <c r="BC133" s="312"/>
      <c r="BD133" s="312"/>
      <c r="BE133" s="312"/>
      <c r="BF133" s="114"/>
      <c r="BG133" s="328"/>
      <c r="BH133" s="71">
        <f>'MONTHLY SUMMARIES'!D95</f>
        <v>14795665</v>
      </c>
    </row>
    <row r="134" spans="1:61" s="42" customFormat="1" x14ac:dyDescent="0.35">
      <c r="A134" s="166"/>
      <c r="B134" s="238" t="s">
        <v>164</v>
      </c>
      <c r="C134" s="110"/>
      <c r="D134" s="111"/>
      <c r="E134" s="111"/>
      <c r="F134" s="111"/>
      <c r="G134" s="111"/>
      <c r="H134" s="111"/>
      <c r="I134" s="111"/>
      <c r="J134" s="111"/>
      <c r="K134" s="111"/>
      <c r="L134" s="112"/>
      <c r="M134" s="111"/>
      <c r="N134" s="111"/>
      <c r="O134" s="111"/>
      <c r="P134" s="111"/>
      <c r="Q134" s="111"/>
      <c r="R134" s="177"/>
      <c r="S134" s="111"/>
      <c r="T134" s="111"/>
      <c r="U134" s="221"/>
      <c r="V134" s="221"/>
      <c r="W134" s="237"/>
      <c r="X134" s="112">
        <f>X133-X135</f>
        <v>6434478.0499999998</v>
      </c>
      <c r="Y134" s="240">
        <f>Y133-Y135</f>
        <v>7166267.6500000004</v>
      </c>
      <c r="Z134" s="240">
        <v>7099746.4500000002</v>
      </c>
      <c r="AA134" s="269">
        <v>6582984.6799999997</v>
      </c>
      <c r="AB134" s="269">
        <v>6422994.9900000002</v>
      </c>
      <c r="AC134" s="269">
        <v>5736682.9000000004</v>
      </c>
      <c r="AD134" s="269">
        <v>6763941.7699999996</v>
      </c>
      <c r="AE134" s="269">
        <v>7093650.9800000004</v>
      </c>
      <c r="AF134" s="269">
        <v>6718361.7999999998</v>
      </c>
      <c r="AG134" s="269">
        <v>6705913</v>
      </c>
      <c r="AH134" s="269"/>
      <c r="AI134" s="269"/>
      <c r="AJ134" s="112"/>
      <c r="AK134" s="39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312"/>
      <c r="BD134" s="312"/>
      <c r="BE134" s="312"/>
      <c r="BF134" s="114"/>
      <c r="BG134" s="328"/>
      <c r="BH134" s="71">
        <f>GETPIVOTDATA("VALUE",'CSS ESCO pvt'!$I$3,"DATE_FILE",$BH$8,"COMPANY",$BH$6,"TRIM_CAT","Low Income Residential-GRID","TRIM_LINE",$A129)</f>
        <v>6705913</v>
      </c>
    </row>
    <row r="135" spans="1:61" s="42" customFormat="1" x14ac:dyDescent="0.35">
      <c r="A135" s="166"/>
      <c r="B135" s="238" t="s">
        <v>165</v>
      </c>
      <c r="C135" s="110"/>
      <c r="D135" s="111"/>
      <c r="E135" s="111"/>
      <c r="F135" s="111"/>
      <c r="G135" s="111"/>
      <c r="H135" s="111"/>
      <c r="I135" s="111"/>
      <c r="J135" s="111"/>
      <c r="K135" s="111"/>
      <c r="L135" s="112"/>
      <c r="M135" s="111"/>
      <c r="N135" s="111"/>
      <c r="O135" s="111"/>
      <c r="P135" s="111"/>
      <c r="Q135" s="111"/>
      <c r="R135" s="177"/>
      <c r="S135" s="111"/>
      <c r="T135" s="111"/>
      <c r="U135" s="221"/>
      <c r="V135" s="221"/>
      <c r="W135" s="237"/>
      <c r="X135" s="112">
        <v>7225864.4500000002</v>
      </c>
      <c r="Y135" s="240">
        <v>8339228.3499999996</v>
      </c>
      <c r="Z135" s="240">
        <v>8008260.5499999998</v>
      </c>
      <c r="AA135" s="240">
        <f>AA133-AA134</f>
        <v>10260484.140000001</v>
      </c>
      <c r="AB135" s="269">
        <v>7250161.8399999999</v>
      </c>
      <c r="AC135" s="269">
        <v>6737041.959999999</v>
      </c>
      <c r="AD135" s="269">
        <v>7403173.0800000019</v>
      </c>
      <c r="AE135" s="269">
        <v>8610549.0199999996</v>
      </c>
      <c r="AF135" s="269">
        <v>8200778.6600000011</v>
      </c>
      <c r="AG135" s="269">
        <v>8089752</v>
      </c>
      <c r="AH135" s="269"/>
      <c r="AI135" s="269"/>
      <c r="AJ135" s="112"/>
      <c r="AK135" s="39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312"/>
      <c r="BD135" s="312"/>
      <c r="BE135" s="312"/>
      <c r="BF135" s="114"/>
      <c r="BG135" s="328"/>
      <c r="BH135" s="87">
        <f>BH133-BH134</f>
        <v>8089752</v>
      </c>
    </row>
    <row r="136" spans="1:61" s="42" customFormat="1" x14ac:dyDescent="0.35">
      <c r="A136" s="166"/>
      <c r="B136" s="43" t="s">
        <v>39</v>
      </c>
      <c r="C136" s="110">
        <v>41097003.299999997</v>
      </c>
      <c r="D136" s="111">
        <v>35245857.399999999</v>
      </c>
      <c r="E136" s="111">
        <v>35585183.369999997</v>
      </c>
      <c r="F136" s="111">
        <v>30717335.629999999</v>
      </c>
      <c r="G136" s="111">
        <v>37496593.030000001</v>
      </c>
      <c r="H136" s="111">
        <v>39054148.93</v>
      </c>
      <c r="I136" s="111">
        <v>34798742.509999998</v>
      </c>
      <c r="J136" s="111">
        <v>32592884.93</v>
      </c>
      <c r="K136" s="111">
        <v>28433955.329999998</v>
      </c>
      <c r="L136" s="112">
        <v>36682988.649999999</v>
      </c>
      <c r="M136" s="111">
        <v>43998950.659999996</v>
      </c>
      <c r="N136" s="111">
        <v>37758246.630000003</v>
      </c>
      <c r="O136" s="111">
        <v>38983895.770000003</v>
      </c>
      <c r="P136" s="111">
        <v>34533408.539999999</v>
      </c>
      <c r="Q136" s="111">
        <v>31171971.760000002</v>
      </c>
      <c r="R136" s="177">
        <v>31730545.109999999</v>
      </c>
      <c r="S136" s="111">
        <v>39200972.979999997</v>
      </c>
      <c r="T136" s="111">
        <v>41137089.600000001</v>
      </c>
      <c r="U136" s="221">
        <v>37260168.329999998</v>
      </c>
      <c r="V136" s="221">
        <v>34155886</v>
      </c>
      <c r="W136" s="221">
        <v>37260168.329999998</v>
      </c>
      <c r="X136" s="112">
        <v>37032468.030000001</v>
      </c>
      <c r="Y136" s="221">
        <v>39897153</v>
      </c>
      <c r="Z136" s="221">
        <v>39331516</v>
      </c>
      <c r="AA136" s="221">
        <v>44708680.659999996</v>
      </c>
      <c r="AB136" s="221">
        <v>40156455.390000001</v>
      </c>
      <c r="AC136" s="221">
        <v>34575545.359999999</v>
      </c>
      <c r="AD136" s="221">
        <v>40632685.109999999</v>
      </c>
      <c r="AE136" s="221">
        <v>51503410</v>
      </c>
      <c r="AF136" s="221">
        <v>42816201.939999998</v>
      </c>
      <c r="AG136" s="221">
        <v>43954279</v>
      </c>
      <c r="AH136" s="221"/>
      <c r="AI136" s="221"/>
      <c r="AJ136" s="112"/>
      <c r="AK136" s="39">
        <f>O136-C136</f>
        <v>-2113107.5299999937</v>
      </c>
      <c r="AL136" s="113">
        <f>P136-D136</f>
        <v>-712448.8599999994</v>
      </c>
      <c r="AM136" s="113">
        <f>Q136-E136</f>
        <v>-4413211.6099999957</v>
      </c>
      <c r="AN136" s="113">
        <f>R136-F136</f>
        <v>1013209.4800000004</v>
      </c>
      <c r="AO136" s="113">
        <f>S136-G136</f>
        <v>1704379.9499999955</v>
      </c>
      <c r="AP136" s="113">
        <f>T136-H136</f>
        <v>2082940.6700000018</v>
      </c>
      <c r="AQ136" s="113">
        <f>U136-I136</f>
        <v>2461425.8200000003</v>
      </c>
      <c r="AR136" s="113">
        <f>V136-J136</f>
        <v>1563001.0700000003</v>
      </c>
      <c r="AS136" s="113">
        <f>W136-K136</f>
        <v>8826213</v>
      </c>
      <c r="AT136" s="113">
        <f>X136-L136</f>
        <v>349479.38000000268</v>
      </c>
      <c r="AU136" s="113">
        <f>Y136-M136</f>
        <v>-4101797.6599999964</v>
      </c>
      <c r="AV136" s="113">
        <f>Z136-N136</f>
        <v>1573269.3699999973</v>
      </c>
      <c r="AW136" s="113">
        <f>AA136-O136</f>
        <v>5724784.8899999931</v>
      </c>
      <c r="AX136" s="113">
        <f>AB136-P136</f>
        <v>5623046.8500000015</v>
      </c>
      <c r="AY136" s="113">
        <f>AC136-Q136</f>
        <v>3403573.5999999978</v>
      </c>
      <c r="AZ136" s="113">
        <f>AD136-R136</f>
        <v>8902140</v>
      </c>
      <c r="BA136" s="113">
        <f>AE136-S136</f>
        <v>12302437.020000003</v>
      </c>
      <c r="BB136" s="113">
        <f>AF136-T136</f>
        <v>1679112.3399999961</v>
      </c>
      <c r="BC136" s="312"/>
      <c r="BD136" s="312"/>
      <c r="BE136" s="312"/>
      <c r="BF136" s="114"/>
      <c r="BG136" s="328"/>
      <c r="BH136" s="71">
        <f>'MONTHLY SUMMARIES'!D96</f>
        <v>43954279</v>
      </c>
    </row>
    <row r="137" spans="1:61" s="42" customFormat="1" x14ac:dyDescent="0.35">
      <c r="A137" s="166"/>
      <c r="B137" s="43" t="s">
        <v>40</v>
      </c>
      <c r="C137" s="110">
        <v>38673308.060000002</v>
      </c>
      <c r="D137" s="111">
        <v>34201663.689999998</v>
      </c>
      <c r="E137" s="111">
        <v>32723423.300000001</v>
      </c>
      <c r="F137" s="111">
        <v>32076883.73</v>
      </c>
      <c r="G137" s="111">
        <v>37166784.32</v>
      </c>
      <c r="H137" s="111">
        <v>37797076.82</v>
      </c>
      <c r="I137" s="111">
        <v>36319842.369999997</v>
      </c>
      <c r="J137" s="111">
        <v>33691613.850000001</v>
      </c>
      <c r="K137" s="111">
        <v>27779009.030000001</v>
      </c>
      <c r="L137" s="112">
        <v>34793891.049999997</v>
      </c>
      <c r="M137" s="111">
        <v>42640881</v>
      </c>
      <c r="N137" s="111">
        <v>36776911.210000001</v>
      </c>
      <c r="O137" s="111">
        <v>38841297.020000003</v>
      </c>
      <c r="P137" s="111">
        <v>32819589.510000002</v>
      </c>
      <c r="Q137" s="111">
        <v>31463982.16</v>
      </c>
      <c r="R137" s="177">
        <v>30955156.789999999</v>
      </c>
      <c r="S137" s="111">
        <v>46541159.82</v>
      </c>
      <c r="T137" s="111">
        <v>55310470.520000003</v>
      </c>
      <c r="U137" s="221">
        <v>43760256.469999999</v>
      </c>
      <c r="V137" s="221">
        <v>38138171</v>
      </c>
      <c r="W137" s="221">
        <v>43760256.469999999</v>
      </c>
      <c r="X137" s="112">
        <v>37199534.119999997</v>
      </c>
      <c r="Y137" s="221">
        <v>38758759</v>
      </c>
      <c r="Z137" s="221">
        <v>40511785</v>
      </c>
      <c r="AA137" s="221">
        <v>41926329.280000001</v>
      </c>
      <c r="AB137" s="221">
        <v>42938714.600000001</v>
      </c>
      <c r="AC137" s="221">
        <v>35124742.450000003</v>
      </c>
      <c r="AD137" s="221">
        <v>42987172.560000002</v>
      </c>
      <c r="AE137" s="221">
        <v>41735188</v>
      </c>
      <c r="AF137" s="221">
        <v>42026543.5</v>
      </c>
      <c r="AG137" s="221">
        <v>42142749</v>
      </c>
      <c r="AH137" s="221"/>
      <c r="AI137" s="221"/>
      <c r="AJ137" s="112"/>
      <c r="AK137" s="39">
        <f>O137-C137</f>
        <v>167988.96000000089</v>
      </c>
      <c r="AL137" s="113">
        <f>P137-D137</f>
        <v>-1382074.179999996</v>
      </c>
      <c r="AM137" s="113">
        <f>Q137-E137</f>
        <v>-1259441.1400000006</v>
      </c>
      <c r="AN137" s="113">
        <f>R137-F137</f>
        <v>-1121726.9400000013</v>
      </c>
      <c r="AO137" s="113">
        <f>S137-G137</f>
        <v>9374375.5</v>
      </c>
      <c r="AP137" s="113">
        <f>T137-H137</f>
        <v>17513393.700000003</v>
      </c>
      <c r="AQ137" s="113">
        <f>U137-I137</f>
        <v>7440414.1000000015</v>
      </c>
      <c r="AR137" s="113">
        <f>V137-J137</f>
        <v>4446557.1499999985</v>
      </c>
      <c r="AS137" s="113">
        <f>W137-K137</f>
        <v>15981247.439999998</v>
      </c>
      <c r="AT137" s="113">
        <f>X137-L137</f>
        <v>2405643.0700000003</v>
      </c>
      <c r="AU137" s="113">
        <f>Y137-M137</f>
        <v>-3882122</v>
      </c>
      <c r="AV137" s="113">
        <f>Z137-N137</f>
        <v>3734873.7899999991</v>
      </c>
      <c r="AW137" s="113">
        <f>AA137-O137</f>
        <v>3085032.2599999979</v>
      </c>
      <c r="AX137" s="113">
        <f>AB137-P137</f>
        <v>10119125.09</v>
      </c>
      <c r="AY137" s="113">
        <f>AC137-Q137</f>
        <v>3660760.2900000028</v>
      </c>
      <c r="AZ137" s="113">
        <f>AD137-R137</f>
        <v>12032015.770000003</v>
      </c>
      <c r="BA137" s="113">
        <f>AE137-S137</f>
        <v>-4805971.82</v>
      </c>
      <c r="BB137" s="113">
        <f>AF137-T137</f>
        <v>-13283927.020000003</v>
      </c>
      <c r="BC137" s="312"/>
      <c r="BD137" s="312"/>
      <c r="BE137" s="312"/>
      <c r="BF137" s="114"/>
      <c r="BG137" s="328"/>
      <c r="BH137" s="71">
        <f>'MONTHLY SUMMARIES'!D97</f>
        <v>42142749</v>
      </c>
    </row>
    <row r="138" spans="1:61" s="42" customFormat="1" x14ac:dyDescent="0.35">
      <c r="A138" s="166"/>
      <c r="B138" s="43" t="s">
        <v>41</v>
      </c>
      <c r="C138" s="110">
        <v>57728458.509999998</v>
      </c>
      <c r="D138" s="111">
        <v>54845248.609999999</v>
      </c>
      <c r="E138" s="111">
        <v>51791714.539999999</v>
      </c>
      <c r="F138" s="111">
        <v>54442614.869999997</v>
      </c>
      <c r="G138" s="111">
        <v>58869064.359999999</v>
      </c>
      <c r="H138" s="111">
        <v>60710595.310000002</v>
      </c>
      <c r="I138" s="111">
        <v>58730611.82</v>
      </c>
      <c r="J138" s="111">
        <v>60737710.359999999</v>
      </c>
      <c r="K138" s="111">
        <v>47149473.600000001</v>
      </c>
      <c r="L138" s="112">
        <v>59837403.789999999</v>
      </c>
      <c r="M138" s="111">
        <v>66415161.329999998</v>
      </c>
      <c r="N138" s="111">
        <v>56118692.490000002</v>
      </c>
      <c r="O138" s="111">
        <v>57479654.119999997</v>
      </c>
      <c r="P138" s="111">
        <v>54435369.340000004</v>
      </c>
      <c r="Q138" s="111">
        <v>50759079.700000003</v>
      </c>
      <c r="R138" s="177">
        <v>54031681.729999997</v>
      </c>
      <c r="S138" s="111">
        <v>59685727.210000001</v>
      </c>
      <c r="T138" s="111">
        <v>62220976.210000001</v>
      </c>
      <c r="U138" s="221">
        <v>60392342.600000001</v>
      </c>
      <c r="V138" s="221">
        <v>68336549</v>
      </c>
      <c r="W138" s="221">
        <v>60392342.600000001</v>
      </c>
      <c r="X138" s="112">
        <v>57304693.380000003</v>
      </c>
      <c r="Y138" s="221">
        <v>61607873</v>
      </c>
      <c r="Z138" s="221">
        <v>60338799</v>
      </c>
      <c r="AA138" s="221">
        <v>65993487.840000004</v>
      </c>
      <c r="AB138" s="221">
        <v>59178072.329999998</v>
      </c>
      <c r="AC138" s="221">
        <v>55131284.229999997</v>
      </c>
      <c r="AD138" s="221">
        <v>61672049.299999997</v>
      </c>
      <c r="AE138" s="221">
        <v>63143319</v>
      </c>
      <c r="AF138" s="221">
        <v>63340446.130000003</v>
      </c>
      <c r="AG138" s="221">
        <v>68661753</v>
      </c>
      <c r="AH138" s="221"/>
      <c r="AI138" s="221"/>
      <c r="AJ138" s="112"/>
      <c r="AK138" s="39">
        <f>O138-C138</f>
        <v>-248804.3900000006</v>
      </c>
      <c r="AL138" s="113">
        <f>P138-D138</f>
        <v>-409879.26999999583</v>
      </c>
      <c r="AM138" s="113">
        <f>Q138-E138</f>
        <v>-1032634.8399999961</v>
      </c>
      <c r="AN138" s="113">
        <f>R138-F138</f>
        <v>-410933.1400000006</v>
      </c>
      <c r="AO138" s="113">
        <f>S138-G138</f>
        <v>816662.85000000149</v>
      </c>
      <c r="AP138" s="113">
        <f>T138-H138</f>
        <v>1510380.8999999985</v>
      </c>
      <c r="AQ138" s="113">
        <f>U138-I138</f>
        <v>1661730.7800000012</v>
      </c>
      <c r="AR138" s="113">
        <f>V138-J138</f>
        <v>7598838.6400000006</v>
      </c>
      <c r="AS138" s="113">
        <f>W138-K138</f>
        <v>13242869</v>
      </c>
      <c r="AT138" s="113">
        <f>X138-L138</f>
        <v>-2532710.4099999964</v>
      </c>
      <c r="AU138" s="113">
        <f>Y138-M138</f>
        <v>-4807288.3299999982</v>
      </c>
      <c r="AV138" s="113">
        <f>Z138-N138</f>
        <v>4220106.5099999979</v>
      </c>
      <c r="AW138" s="113">
        <f>AA138-O138</f>
        <v>8513833.7200000063</v>
      </c>
      <c r="AX138" s="113">
        <f>AB138-P138</f>
        <v>4742702.9899999946</v>
      </c>
      <c r="AY138" s="113">
        <f>AC138-Q138</f>
        <v>4372204.5299999937</v>
      </c>
      <c r="AZ138" s="113">
        <f>AD138-R138</f>
        <v>7640367.5700000003</v>
      </c>
      <c r="BA138" s="113">
        <f>AE138-S138</f>
        <v>3457591.7899999991</v>
      </c>
      <c r="BB138" s="113">
        <f>AF138-T138</f>
        <v>1119469.9200000018</v>
      </c>
      <c r="BC138" s="312"/>
      <c r="BD138" s="312"/>
      <c r="BE138" s="312"/>
      <c r="BF138" s="114"/>
      <c r="BG138" s="328"/>
      <c r="BH138" s="71">
        <f>'MONTHLY SUMMARIES'!D98</f>
        <v>68661753</v>
      </c>
    </row>
    <row r="139" spans="1:61" s="147" customFormat="1" ht="15" thickBot="1" x14ac:dyDescent="0.4">
      <c r="A139" s="167"/>
      <c r="B139" s="58" t="s">
        <v>42</v>
      </c>
      <c r="C139" s="142">
        <f>SUM(C130:C138)</f>
        <v>287772377.35000002</v>
      </c>
      <c r="D139" s="143">
        <f t="shared" ref="D139:V139" si="151">SUM(D130:D138)</f>
        <v>249238610.11000001</v>
      </c>
      <c r="E139" s="143">
        <f t="shared" si="151"/>
        <v>237427962.62</v>
      </c>
      <c r="F139" s="143">
        <f t="shared" si="151"/>
        <v>232973059.66999999</v>
      </c>
      <c r="G139" s="143">
        <f t="shared" si="151"/>
        <v>299227283.20999998</v>
      </c>
      <c r="H139" s="143">
        <f t="shared" si="151"/>
        <v>316138531.31</v>
      </c>
      <c r="I139" s="143">
        <f t="shared" si="151"/>
        <v>274331308.63999999</v>
      </c>
      <c r="J139" s="143">
        <f t="shared" si="151"/>
        <v>254028670.96999997</v>
      </c>
      <c r="K139" s="143">
        <f t="shared" si="151"/>
        <v>221340782.06999999</v>
      </c>
      <c r="L139" s="144">
        <f t="shared" si="151"/>
        <v>294220958.86000001</v>
      </c>
      <c r="M139" s="143">
        <f t="shared" si="151"/>
        <v>348997183.25999993</v>
      </c>
      <c r="N139" s="143">
        <f t="shared" si="151"/>
        <v>288980455.12</v>
      </c>
      <c r="O139" s="143">
        <f t="shared" si="151"/>
        <v>295342052.00999999</v>
      </c>
      <c r="P139" s="143">
        <f t="shared" si="151"/>
        <v>280019706.12</v>
      </c>
      <c r="Q139" s="143">
        <f t="shared" si="151"/>
        <v>256990250.72999996</v>
      </c>
      <c r="R139" s="143">
        <f t="shared" si="151"/>
        <v>267136730.27999997</v>
      </c>
      <c r="S139" s="143">
        <f t="shared" si="151"/>
        <v>351437233.95999998</v>
      </c>
      <c r="T139" s="143">
        <f t="shared" si="151"/>
        <v>383008038.34999996</v>
      </c>
      <c r="U139" s="143">
        <f t="shared" si="151"/>
        <v>313526438.31999999</v>
      </c>
      <c r="V139" s="143">
        <f t="shared" si="151"/>
        <v>273977678</v>
      </c>
      <c r="W139" s="143">
        <f>SUM(W130+W133+W136+W137+W138)</f>
        <v>313526438.31999999</v>
      </c>
      <c r="X139" s="144">
        <f t="shared" ref="X139:AA139" si="152">SUM(X130+X133+X136+X137+X138)</f>
        <v>303163727.5</v>
      </c>
      <c r="Y139" s="143">
        <f t="shared" si="152"/>
        <v>332408080</v>
      </c>
      <c r="Z139" s="143">
        <v>315534674</v>
      </c>
      <c r="AA139" s="143">
        <f t="shared" si="152"/>
        <v>339915162.64999998</v>
      </c>
      <c r="AB139" s="220">
        <v>295282257.40000004</v>
      </c>
      <c r="AC139" s="220">
        <v>260904529.21000001</v>
      </c>
      <c r="AD139" s="220">
        <v>308626725.19</v>
      </c>
      <c r="AE139" s="220">
        <v>347211765</v>
      </c>
      <c r="AF139" s="220">
        <v>341377824.34000003</v>
      </c>
      <c r="AG139" s="220">
        <v>352902947</v>
      </c>
      <c r="AH139" s="220"/>
      <c r="AI139" s="220"/>
      <c r="AJ139" s="144"/>
      <c r="AK139" s="40">
        <f>SUM(AK130:AK138)</f>
        <v>7569674.6599999983</v>
      </c>
      <c r="AL139" s="145">
        <f t="shared" ref="AL139:AN139" si="153">SUM(AL130:AL138)</f>
        <v>30781096.010000005</v>
      </c>
      <c r="AM139" s="145">
        <f t="shared" si="153"/>
        <v>19562288.110000003</v>
      </c>
      <c r="AN139" s="145">
        <f t="shared" si="153"/>
        <v>34163670.609999999</v>
      </c>
      <c r="AO139" s="145">
        <f t="shared" ref="AO139:AP139" si="154">SUM(AO130:AO138)</f>
        <v>52209950.750000007</v>
      </c>
      <c r="AP139" s="145">
        <f t="shared" si="154"/>
        <v>66869507.039999999</v>
      </c>
      <c r="AQ139" s="145">
        <f t="shared" ref="AQ139:AR139" si="155">SUM(AQ130:AQ138)</f>
        <v>39195129.68</v>
      </c>
      <c r="AR139" s="145">
        <f t="shared" si="155"/>
        <v>19949007.030000009</v>
      </c>
      <c r="AS139" s="145">
        <f t="shared" ref="AS139:AT139" si="156">SUM(AS130:AS138)</f>
        <v>92185656.25</v>
      </c>
      <c r="AT139" s="145">
        <f t="shared" si="156"/>
        <v>8942768.639999995</v>
      </c>
      <c r="AU139" s="145">
        <f t="shared" ref="AU139:AV139" si="157">SUM(AU130:AU138)</f>
        <v>-16589103.25999999</v>
      </c>
      <c r="AV139" s="145">
        <f t="shared" si="157"/>
        <v>26554218.879999992</v>
      </c>
      <c r="AW139" s="145">
        <f t="shared" ref="AW139:AX139" si="158">SUM(AW130:AW138)</f>
        <v>44573110.640000015</v>
      </c>
      <c r="AX139" s="145">
        <f t="shared" si="158"/>
        <v>15262551.279999999</v>
      </c>
      <c r="AY139" s="145">
        <f t="shared" ref="AY139:AZ139" si="159">SUM(AY130:AY138)</f>
        <v>3914278.4800000023</v>
      </c>
      <c r="AZ139" s="145">
        <f t="shared" si="159"/>
        <v>41489994.910000019</v>
      </c>
      <c r="BA139" s="145">
        <f t="shared" ref="BA139:BB139" si="160">SUM(BA130:BA138)</f>
        <v>-4225468.9599999916</v>
      </c>
      <c r="BB139" s="145">
        <f t="shared" si="160"/>
        <v>-41630214.010000005</v>
      </c>
      <c r="BC139" s="309"/>
      <c r="BD139" s="309"/>
      <c r="BE139" s="309"/>
      <c r="BF139" s="146"/>
      <c r="BG139" s="329"/>
      <c r="BH139" s="297">
        <f>BH130+BH133+BH136+BH137+BH138</f>
        <v>352902947</v>
      </c>
    </row>
    <row r="140" spans="1:61" s="42" customFormat="1" x14ac:dyDescent="0.35">
      <c r="A140" s="166">
        <f>+A129+1</f>
        <v>14</v>
      </c>
      <c r="B140" s="115" t="s">
        <v>128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6"/>
      <c r="M140" s="105"/>
      <c r="N140" s="105"/>
      <c r="O140" s="105"/>
      <c r="P140" s="105"/>
      <c r="Q140" s="105"/>
      <c r="R140" s="105"/>
      <c r="S140" s="105"/>
      <c r="T140" s="105"/>
      <c r="U140" s="216"/>
      <c r="V140" s="216"/>
      <c r="W140" s="216"/>
      <c r="X140" s="10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106"/>
      <c r="AK140" s="107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305"/>
      <c r="BD140" s="305"/>
      <c r="BE140" s="305"/>
      <c r="BF140" s="109"/>
      <c r="BG140" s="327"/>
      <c r="BH140" s="107"/>
    </row>
    <row r="141" spans="1:61" s="42" customFormat="1" x14ac:dyDescent="0.35">
      <c r="A141" s="166"/>
      <c r="B141" s="43" t="s">
        <v>37</v>
      </c>
      <c r="C141" s="110">
        <v>135743509.41999999</v>
      </c>
      <c r="D141" s="111">
        <v>130879713.16</v>
      </c>
      <c r="E141" s="111">
        <v>119871791.08</v>
      </c>
      <c r="F141" s="39">
        <v>99902837.030000001</v>
      </c>
      <c r="G141" s="111">
        <v>122330318.61</v>
      </c>
      <c r="H141" s="111">
        <v>156366239.02000001</v>
      </c>
      <c r="I141" s="111">
        <v>148163309.06</v>
      </c>
      <c r="J141" s="111">
        <v>130556414.23</v>
      </c>
      <c r="K141" s="111">
        <v>100450505.52</v>
      </c>
      <c r="L141" s="112">
        <v>130548195.3</v>
      </c>
      <c r="M141" s="111">
        <v>152211452.83000001</v>
      </c>
      <c r="N141" s="111">
        <v>143575215.86000001</v>
      </c>
      <c r="O141" s="111">
        <v>143048294.99000001</v>
      </c>
      <c r="P141" s="111">
        <v>129616727.95999999</v>
      </c>
      <c r="Q141" s="111">
        <v>133263861.13</v>
      </c>
      <c r="R141" s="111">
        <v>125484968.91</v>
      </c>
      <c r="S141" s="111">
        <v>150072378.03</v>
      </c>
      <c r="T141" s="111">
        <v>177270912.18000001</v>
      </c>
      <c r="U141" s="221">
        <v>169099771.41999999</v>
      </c>
      <c r="V141" s="221">
        <v>136480534</v>
      </c>
      <c r="W141" s="221">
        <v>169099771.41999999</v>
      </c>
      <c r="X141" s="112">
        <v>127284579.87</v>
      </c>
      <c r="Y141" s="221">
        <v>143948889</v>
      </c>
      <c r="Z141" s="221">
        <v>144038504</v>
      </c>
      <c r="AA141" s="221">
        <v>175816693.99000001</v>
      </c>
      <c r="AB141" s="221">
        <v>137384280.91999999</v>
      </c>
      <c r="AC141" s="221">
        <v>132549259.68000001</v>
      </c>
      <c r="AD141" s="221">
        <v>130420677.19</v>
      </c>
      <c r="AE141" s="221">
        <v>157688044</v>
      </c>
      <c r="AF141" s="221">
        <v>172585360.18000001</v>
      </c>
      <c r="AG141" s="221">
        <v>172307550</v>
      </c>
      <c r="AH141" s="221"/>
      <c r="AI141" s="221"/>
      <c r="AJ141" s="112"/>
      <c r="AK141" s="39">
        <f>O141-C141</f>
        <v>7304785.5700000226</v>
      </c>
      <c r="AL141" s="113">
        <f>P141-D141</f>
        <v>-1262985.200000003</v>
      </c>
      <c r="AM141" s="113">
        <f>Q141-E141</f>
        <v>13392070.049999997</v>
      </c>
      <c r="AN141" s="113">
        <f>R141-F141</f>
        <v>25582131.879999995</v>
      </c>
      <c r="AO141" s="113">
        <f>S141-G141</f>
        <v>27742059.420000002</v>
      </c>
      <c r="AP141" s="113">
        <f>T141-H141</f>
        <v>20904673.159999996</v>
      </c>
      <c r="AQ141" s="113">
        <f>U141-I141</f>
        <v>20936462.359999985</v>
      </c>
      <c r="AR141" s="113">
        <f>V141-J141</f>
        <v>5924119.7699999958</v>
      </c>
      <c r="AS141" s="113">
        <f>W141-K141</f>
        <v>68649265.899999991</v>
      </c>
      <c r="AT141" s="113">
        <f>X141-L141</f>
        <v>-3263615.4299999923</v>
      </c>
      <c r="AU141" s="113">
        <f>Y141-M141</f>
        <v>-8262563.8300000131</v>
      </c>
      <c r="AV141" s="113">
        <f>Z141-N141</f>
        <v>463288.13999998569</v>
      </c>
      <c r="AW141" s="113">
        <f>AA141-O141</f>
        <v>32768399</v>
      </c>
      <c r="AX141" s="113">
        <f>AB141-P141</f>
        <v>7767552.9599999934</v>
      </c>
      <c r="AY141" s="113">
        <f>AC141-Q141</f>
        <v>-714601.44999998808</v>
      </c>
      <c r="AZ141" s="113">
        <f>AD141-R141</f>
        <v>4935708.2800000012</v>
      </c>
      <c r="BA141" s="113">
        <f>AE141-S141</f>
        <v>7615665.9699999988</v>
      </c>
      <c r="BB141" s="113">
        <f>AF141-T141</f>
        <v>-4685552</v>
      </c>
      <c r="BC141" s="312"/>
      <c r="BD141" s="312"/>
      <c r="BE141" s="312"/>
      <c r="BF141" s="114"/>
      <c r="BG141" s="328"/>
      <c r="BH141" s="71">
        <f>'MONTHLY SUMMARIES'!D101</f>
        <v>172307550</v>
      </c>
    </row>
    <row r="142" spans="1:61" s="42" customFormat="1" x14ac:dyDescent="0.35">
      <c r="A142" s="166"/>
      <c r="B142" s="43" t="s">
        <v>38</v>
      </c>
      <c r="C142" s="110">
        <v>11230582.41</v>
      </c>
      <c r="D142" s="111">
        <v>11258929.449999999</v>
      </c>
      <c r="E142" s="111">
        <v>11078342</v>
      </c>
      <c r="F142" s="39">
        <v>9155754.8300000001</v>
      </c>
      <c r="G142" s="111">
        <v>10080339.789999999</v>
      </c>
      <c r="H142" s="111">
        <v>10946282.960000001</v>
      </c>
      <c r="I142" s="111">
        <v>10717433.07</v>
      </c>
      <c r="J142" s="111">
        <v>10201478</v>
      </c>
      <c r="K142" s="111">
        <v>7906288.9500000002</v>
      </c>
      <c r="L142" s="112">
        <v>9008794.3000000007</v>
      </c>
      <c r="M142" s="111">
        <v>11274876.17</v>
      </c>
      <c r="N142" s="111">
        <v>10717257.789999999</v>
      </c>
      <c r="O142" s="111">
        <v>10731391.25</v>
      </c>
      <c r="P142" s="111">
        <v>10671414.720000001</v>
      </c>
      <c r="Q142" s="111">
        <v>10911505.869999999</v>
      </c>
      <c r="R142" s="111">
        <v>10417992.32</v>
      </c>
      <c r="S142" s="111">
        <v>12170409.59</v>
      </c>
      <c r="T142" s="111">
        <v>13806631.25</v>
      </c>
      <c r="U142" s="221">
        <v>12402172.289999999</v>
      </c>
      <c r="V142" s="221">
        <v>8809430</v>
      </c>
      <c r="W142" s="221">
        <v>12402172.289999999</v>
      </c>
      <c r="X142" s="112">
        <v>8858479.4700000007</v>
      </c>
      <c r="Y142" s="221">
        <v>10783107</v>
      </c>
      <c r="Z142" s="221">
        <v>10846121</v>
      </c>
      <c r="AA142" s="221">
        <v>14560940.08</v>
      </c>
      <c r="AB142" s="221">
        <v>12010727.27</v>
      </c>
      <c r="AC142" s="221">
        <v>11685321.99</v>
      </c>
      <c r="AD142" s="221">
        <v>11719840.220000001</v>
      </c>
      <c r="AE142" s="221">
        <v>13664885</v>
      </c>
      <c r="AF142" s="221">
        <v>15307352</v>
      </c>
      <c r="AG142" s="221">
        <v>13688808</v>
      </c>
      <c r="AH142" s="221"/>
      <c r="AI142" s="221"/>
      <c r="AJ142" s="112"/>
      <c r="AK142" s="39">
        <f>O142-C142</f>
        <v>-499191.16000000015</v>
      </c>
      <c r="AL142" s="113">
        <f>P142-D142</f>
        <v>-587514.72999999858</v>
      </c>
      <c r="AM142" s="113">
        <f>Q142-E142</f>
        <v>-166836.13000000082</v>
      </c>
      <c r="AN142" s="113">
        <f>R142-F142</f>
        <v>1262237.4900000002</v>
      </c>
      <c r="AO142" s="113">
        <f>S142-G142</f>
        <v>2090069.8000000007</v>
      </c>
      <c r="AP142" s="113">
        <f>T142-H142</f>
        <v>2860348.2899999991</v>
      </c>
      <c r="AQ142" s="113">
        <f>U142-I142</f>
        <v>1684739.2199999988</v>
      </c>
      <c r="AR142" s="113">
        <f>V142-J142</f>
        <v>-1392048</v>
      </c>
      <c r="AS142" s="113">
        <f>W142-K142</f>
        <v>4495883.3399999989</v>
      </c>
      <c r="AT142" s="113">
        <f>X142-L142</f>
        <v>-150314.83000000007</v>
      </c>
      <c r="AU142" s="113">
        <f>Y142-M142</f>
        <v>-491769.16999999993</v>
      </c>
      <c r="AV142" s="113">
        <f>Z142-N142</f>
        <v>128863.21000000089</v>
      </c>
      <c r="AW142" s="113">
        <f>AA142-O142</f>
        <v>3829548.83</v>
      </c>
      <c r="AX142" s="113">
        <f>AB142-P142</f>
        <v>1339312.5499999989</v>
      </c>
      <c r="AY142" s="113">
        <f>AC142-Q142</f>
        <v>773816.12000000104</v>
      </c>
      <c r="AZ142" s="113">
        <f>AD142-R142</f>
        <v>1301847.9000000004</v>
      </c>
      <c r="BA142" s="113">
        <f>AE142-S142</f>
        <v>1494475.4100000001</v>
      </c>
      <c r="BB142" s="113">
        <f>AF142-T142</f>
        <v>1500720.75</v>
      </c>
      <c r="BC142" s="312"/>
      <c r="BD142" s="312"/>
      <c r="BE142" s="312"/>
      <c r="BF142" s="114"/>
      <c r="BG142" s="328"/>
      <c r="BH142" s="71">
        <f>'MONTHLY SUMMARIES'!D102</f>
        <v>13688808</v>
      </c>
    </row>
    <row r="143" spans="1:61" s="42" customFormat="1" x14ac:dyDescent="0.35">
      <c r="A143" s="166"/>
      <c r="B143" s="43" t="s">
        <v>39</v>
      </c>
      <c r="C143" s="110">
        <v>35663721.990000002</v>
      </c>
      <c r="D143" s="111">
        <v>35162478.68</v>
      </c>
      <c r="E143" s="111">
        <v>37114444.579999998</v>
      </c>
      <c r="F143" s="39">
        <v>27056013.02</v>
      </c>
      <c r="G143" s="111">
        <v>32052083.280000001</v>
      </c>
      <c r="H143" s="111">
        <v>37120997.43</v>
      </c>
      <c r="I143" s="111">
        <v>34913530.409999996</v>
      </c>
      <c r="J143" s="111">
        <v>34040546.780000001</v>
      </c>
      <c r="K143" s="111">
        <v>25756203.23</v>
      </c>
      <c r="L143" s="112">
        <v>31646496.25</v>
      </c>
      <c r="M143" s="111">
        <v>39207091.530000001</v>
      </c>
      <c r="N143" s="111">
        <v>34952873.710000001</v>
      </c>
      <c r="O143" s="111">
        <v>36861450.770000003</v>
      </c>
      <c r="P143" s="111">
        <v>28960118.969999999</v>
      </c>
      <c r="Q143" s="111">
        <v>31688797.940000001</v>
      </c>
      <c r="R143" s="111">
        <v>28152300.989999998</v>
      </c>
      <c r="S143" s="111">
        <v>32858120.129999999</v>
      </c>
      <c r="T143" s="111">
        <v>35282112.030000001</v>
      </c>
      <c r="U143" s="221">
        <v>36951300.609999999</v>
      </c>
      <c r="V143" s="221">
        <v>31274724</v>
      </c>
      <c r="W143" s="221">
        <v>36951300.609999999</v>
      </c>
      <c r="X143" s="112">
        <v>29243800.309999999</v>
      </c>
      <c r="Y143" s="221">
        <v>31490348</v>
      </c>
      <c r="Z143" s="221">
        <v>33234207</v>
      </c>
      <c r="AA143" s="221">
        <v>44017847.439999998</v>
      </c>
      <c r="AB143" s="221">
        <v>35321044.670000002</v>
      </c>
      <c r="AC143" s="221">
        <v>33781900.049999997</v>
      </c>
      <c r="AD143" s="221">
        <v>31453573.609999999</v>
      </c>
      <c r="AE143" s="221">
        <v>36113635</v>
      </c>
      <c r="AF143" s="221">
        <v>41598344.490000002</v>
      </c>
      <c r="AG143" s="221">
        <v>38529194</v>
      </c>
      <c r="AH143" s="221"/>
      <c r="AI143" s="221"/>
      <c r="AJ143" s="112"/>
      <c r="AK143" s="39">
        <f>O143-C143</f>
        <v>1197728.7800000012</v>
      </c>
      <c r="AL143" s="113">
        <f>P143-D143</f>
        <v>-6202359.7100000009</v>
      </c>
      <c r="AM143" s="113">
        <f>Q143-E143</f>
        <v>-5425646.6399999969</v>
      </c>
      <c r="AN143" s="113">
        <f>R143-F143</f>
        <v>1096287.9699999988</v>
      </c>
      <c r="AO143" s="113">
        <f>S143-G143</f>
        <v>806036.84999999776</v>
      </c>
      <c r="AP143" s="113">
        <f>T143-H143</f>
        <v>-1838885.3999999985</v>
      </c>
      <c r="AQ143" s="113">
        <f>U143-I143</f>
        <v>2037770.200000003</v>
      </c>
      <c r="AR143" s="113">
        <f>V143-J143</f>
        <v>-2765822.7800000012</v>
      </c>
      <c r="AS143" s="113">
        <f>W143-K143</f>
        <v>11195097.379999999</v>
      </c>
      <c r="AT143" s="113">
        <f>X143-L143</f>
        <v>-2402695.9400000013</v>
      </c>
      <c r="AU143" s="113">
        <f>Y143-M143</f>
        <v>-7716743.5300000012</v>
      </c>
      <c r="AV143" s="113">
        <f>Z143-N143</f>
        <v>-1718666.7100000009</v>
      </c>
      <c r="AW143" s="113">
        <f>AA143-O143</f>
        <v>7156396.6699999943</v>
      </c>
      <c r="AX143" s="113">
        <f>AB143-P143</f>
        <v>6360925.700000003</v>
      </c>
      <c r="AY143" s="113">
        <f>AC143-Q143</f>
        <v>2093102.1099999957</v>
      </c>
      <c r="AZ143" s="113">
        <f>AD143-R143</f>
        <v>3301272.620000001</v>
      </c>
      <c r="BA143" s="113">
        <f>AE143-S143</f>
        <v>3255514.870000001</v>
      </c>
      <c r="BB143" s="113">
        <f>AF143-T143</f>
        <v>6316232.4600000009</v>
      </c>
      <c r="BC143" s="312"/>
      <c r="BD143" s="312"/>
      <c r="BE143" s="312"/>
      <c r="BF143" s="114"/>
      <c r="BG143" s="328"/>
      <c r="BH143" s="71">
        <f>'MONTHLY SUMMARIES'!D103</f>
        <v>38529194</v>
      </c>
    </row>
    <row r="144" spans="1:61" s="42" customFormat="1" x14ac:dyDescent="0.35">
      <c r="A144" s="166"/>
      <c r="B144" s="43" t="s">
        <v>40</v>
      </c>
      <c r="C144" s="110">
        <v>33276171.23</v>
      </c>
      <c r="D144" s="111">
        <v>32432596.920000002</v>
      </c>
      <c r="E144" s="111">
        <v>34026878.259999998</v>
      </c>
      <c r="F144" s="39">
        <v>25686825.329999998</v>
      </c>
      <c r="G144" s="111">
        <v>32149563.449999999</v>
      </c>
      <c r="H144" s="111">
        <v>34411800.200000003</v>
      </c>
      <c r="I144" s="111">
        <v>32659998.629999999</v>
      </c>
      <c r="J144" s="111">
        <v>33732331.5</v>
      </c>
      <c r="K144" s="111">
        <v>25089093.809999999</v>
      </c>
      <c r="L144" s="112">
        <v>29039983.699999999</v>
      </c>
      <c r="M144" s="111">
        <v>36138603.299999997</v>
      </c>
      <c r="N144" s="111">
        <v>32115275.57</v>
      </c>
      <c r="O144" s="111">
        <v>34908563.619999997</v>
      </c>
      <c r="P144" s="111">
        <v>25305588.309999999</v>
      </c>
      <c r="Q144" s="111">
        <v>29281335.16</v>
      </c>
      <c r="R144" s="111">
        <v>27183072.829999998</v>
      </c>
      <c r="S144" s="111">
        <v>31822829.600000001</v>
      </c>
      <c r="T144" s="111">
        <v>33140874.43</v>
      </c>
      <c r="U144" s="221">
        <v>36578792.799999997</v>
      </c>
      <c r="V144" s="221">
        <v>30891429</v>
      </c>
      <c r="W144" s="221">
        <v>36578792.799999997</v>
      </c>
      <c r="X144" s="112">
        <v>27289618.609999999</v>
      </c>
      <c r="Y144" s="221">
        <v>27820255</v>
      </c>
      <c r="Z144" s="221">
        <v>29934780</v>
      </c>
      <c r="AA144" s="221">
        <v>41171109.829999998</v>
      </c>
      <c r="AB144" s="221">
        <v>31857986.789999999</v>
      </c>
      <c r="AC144" s="221">
        <v>31841942.300000001</v>
      </c>
      <c r="AD144" s="221">
        <v>30317933.989999998</v>
      </c>
      <c r="AE144" s="221">
        <v>34689229</v>
      </c>
      <c r="AF144" s="221">
        <v>40237908.780000001</v>
      </c>
      <c r="AG144" s="221">
        <v>35432728</v>
      </c>
      <c r="AH144" s="221"/>
      <c r="AI144" s="221"/>
      <c r="AJ144" s="112"/>
      <c r="AK144" s="39">
        <f>O144-C144</f>
        <v>1632392.3899999969</v>
      </c>
      <c r="AL144" s="113">
        <f>P144-D144</f>
        <v>-7127008.6100000031</v>
      </c>
      <c r="AM144" s="113">
        <f>Q144-E144</f>
        <v>-4745543.0999999978</v>
      </c>
      <c r="AN144" s="113">
        <f>R144-F144</f>
        <v>1496247.5</v>
      </c>
      <c r="AO144" s="113">
        <f>S144-G144</f>
        <v>-326733.84999999776</v>
      </c>
      <c r="AP144" s="113">
        <f>T144-H144</f>
        <v>-1270925.7700000033</v>
      </c>
      <c r="AQ144" s="113">
        <f>U144-I144</f>
        <v>3918794.1699999981</v>
      </c>
      <c r="AR144" s="113">
        <f>V144-J144</f>
        <v>-2840902.5</v>
      </c>
      <c r="AS144" s="113">
        <f>W144-K144</f>
        <v>11489698.989999998</v>
      </c>
      <c r="AT144" s="113">
        <f>X144-L144</f>
        <v>-1750365.0899999999</v>
      </c>
      <c r="AU144" s="113">
        <f>Y144-M144</f>
        <v>-8318348.299999997</v>
      </c>
      <c r="AV144" s="113">
        <f>Z144-N144</f>
        <v>-2180495.5700000003</v>
      </c>
      <c r="AW144" s="113">
        <f>AA144-O144</f>
        <v>6262546.2100000009</v>
      </c>
      <c r="AX144" s="113">
        <f>AB144-P144</f>
        <v>6552398.4800000004</v>
      </c>
      <c r="AY144" s="113">
        <f>AC144-Q144</f>
        <v>2560607.1400000006</v>
      </c>
      <c r="AZ144" s="113">
        <f>AD144-R144</f>
        <v>3134861.16</v>
      </c>
      <c r="BA144" s="113">
        <f>AE144-S144</f>
        <v>2866399.3999999985</v>
      </c>
      <c r="BB144" s="113">
        <f>AF144-T144</f>
        <v>7097034.3500000015</v>
      </c>
      <c r="BC144" s="312"/>
      <c r="BD144" s="312"/>
      <c r="BE144" s="312"/>
      <c r="BF144" s="114"/>
      <c r="BG144" s="328"/>
      <c r="BH144" s="71">
        <f>'MONTHLY SUMMARIES'!D104</f>
        <v>35432728</v>
      </c>
    </row>
    <row r="145" spans="1:61" s="42" customFormat="1" x14ac:dyDescent="0.35">
      <c r="A145" s="166"/>
      <c r="B145" s="43" t="s">
        <v>41</v>
      </c>
      <c r="C145" s="110">
        <v>47902288.700000003</v>
      </c>
      <c r="D145" s="111">
        <v>46814914.359999999</v>
      </c>
      <c r="E145" s="111">
        <v>55483943.700000003</v>
      </c>
      <c r="F145" s="39">
        <v>41021953.090000004</v>
      </c>
      <c r="G145" s="111">
        <v>52617703.710000001</v>
      </c>
      <c r="H145" s="111">
        <v>53507342.07</v>
      </c>
      <c r="I145" s="111">
        <v>51000174.969999999</v>
      </c>
      <c r="J145" s="111">
        <v>55884043.859999999</v>
      </c>
      <c r="K145" s="111">
        <v>42567522.659999996</v>
      </c>
      <c r="L145" s="112">
        <v>45950532.770000003</v>
      </c>
      <c r="M145" s="111">
        <v>54943152.829999998</v>
      </c>
      <c r="N145" s="111">
        <v>49887950.890000001</v>
      </c>
      <c r="O145" s="111">
        <v>52925879.159999996</v>
      </c>
      <c r="P145" s="111">
        <v>40719420.149999999</v>
      </c>
      <c r="Q145" s="111">
        <v>46752883.939999998</v>
      </c>
      <c r="R145" s="111">
        <v>43523540.490000002</v>
      </c>
      <c r="S145" s="111">
        <v>53146114.420000002</v>
      </c>
      <c r="T145" s="111">
        <v>52054913.609999999</v>
      </c>
      <c r="U145" s="221">
        <v>56185330.210000001</v>
      </c>
      <c r="V145" s="221">
        <v>49918330</v>
      </c>
      <c r="W145" s="221">
        <v>56185330.210000001</v>
      </c>
      <c r="X145" s="112">
        <v>46082046.560000002</v>
      </c>
      <c r="Y145" s="221">
        <v>44493220</v>
      </c>
      <c r="Z145" s="221">
        <v>49035178</v>
      </c>
      <c r="AA145" s="221">
        <v>64651009.600000001</v>
      </c>
      <c r="AB145" s="221">
        <v>50419812.079999998</v>
      </c>
      <c r="AC145" s="221">
        <v>50794039.450000003</v>
      </c>
      <c r="AD145" s="221">
        <v>49419355.670000002</v>
      </c>
      <c r="AE145" s="221">
        <v>52760004</v>
      </c>
      <c r="AF145" s="221">
        <v>61559748.380000003</v>
      </c>
      <c r="AG145" s="221">
        <v>54408827</v>
      </c>
      <c r="AH145" s="221"/>
      <c r="AI145" s="221"/>
      <c r="AJ145" s="112"/>
      <c r="AK145" s="39">
        <f>O145-C145</f>
        <v>5023590.4599999934</v>
      </c>
      <c r="AL145" s="113">
        <f>P145-D145</f>
        <v>-6095494.2100000009</v>
      </c>
      <c r="AM145" s="113">
        <f>Q145-E145</f>
        <v>-8731059.7600000054</v>
      </c>
      <c r="AN145" s="113">
        <f>R145-F145</f>
        <v>2501587.3999999985</v>
      </c>
      <c r="AO145" s="113">
        <f>S145-G145</f>
        <v>528410.71000000089</v>
      </c>
      <c r="AP145" s="113">
        <f>T145-H145</f>
        <v>-1452428.4600000009</v>
      </c>
      <c r="AQ145" s="113">
        <f>U145-I145</f>
        <v>5185155.2400000021</v>
      </c>
      <c r="AR145" s="113">
        <f>V145-J145</f>
        <v>-5965713.8599999994</v>
      </c>
      <c r="AS145" s="113">
        <f>W145-K145</f>
        <v>13617807.550000004</v>
      </c>
      <c r="AT145" s="113">
        <f>X145-L145</f>
        <v>131513.78999999911</v>
      </c>
      <c r="AU145" s="113">
        <f>Y145-M145</f>
        <v>-10449932.829999998</v>
      </c>
      <c r="AV145" s="113">
        <f>Z145-N145</f>
        <v>-852772.8900000006</v>
      </c>
      <c r="AW145" s="113">
        <f>AA145-O145</f>
        <v>11725130.440000005</v>
      </c>
      <c r="AX145" s="113">
        <f>AB145-P145</f>
        <v>9700391.9299999997</v>
      </c>
      <c r="AY145" s="113">
        <f>AC145-Q145</f>
        <v>4041155.5100000054</v>
      </c>
      <c r="AZ145" s="113">
        <f>AD145-R145</f>
        <v>5895815.1799999997</v>
      </c>
      <c r="BA145" s="113">
        <f>AE145-S145</f>
        <v>-386110.42000000179</v>
      </c>
      <c r="BB145" s="113">
        <f>AF145-T145</f>
        <v>9504834.7700000033</v>
      </c>
      <c r="BC145" s="312"/>
      <c r="BD145" s="312"/>
      <c r="BE145" s="312"/>
      <c r="BF145" s="114"/>
      <c r="BG145" s="328"/>
      <c r="BH145" s="71">
        <f>'MONTHLY SUMMARIES'!D105</f>
        <v>54408827</v>
      </c>
    </row>
    <row r="146" spans="1:61" s="147" customFormat="1" x14ac:dyDescent="0.35">
      <c r="A146" s="167"/>
      <c r="B146" s="43" t="s">
        <v>42</v>
      </c>
      <c r="C146" s="148">
        <f>SUM(C141:C145)</f>
        <v>263816273.75</v>
      </c>
      <c r="D146" s="149">
        <f t="shared" ref="D146:X146" si="161">SUM(D141:D145)</f>
        <v>256548632.56999999</v>
      </c>
      <c r="E146" s="149">
        <f t="shared" si="161"/>
        <v>257575399.62</v>
      </c>
      <c r="F146" s="150">
        <f t="shared" si="161"/>
        <v>202823383.29999998</v>
      </c>
      <c r="G146" s="149">
        <f t="shared" si="161"/>
        <v>249230008.84</v>
      </c>
      <c r="H146" s="149">
        <f t="shared" si="161"/>
        <v>292352661.68000001</v>
      </c>
      <c r="I146" s="149">
        <f t="shared" si="161"/>
        <v>277454446.13999999</v>
      </c>
      <c r="J146" s="149">
        <f t="shared" si="161"/>
        <v>264414814.37</v>
      </c>
      <c r="K146" s="149">
        <f t="shared" si="161"/>
        <v>201769614.16999999</v>
      </c>
      <c r="L146" s="151">
        <f t="shared" si="161"/>
        <v>246194002.31999999</v>
      </c>
      <c r="M146" s="149">
        <f t="shared" si="161"/>
        <v>293775176.65999997</v>
      </c>
      <c r="N146" s="149">
        <f t="shared" si="161"/>
        <v>271248573.81999999</v>
      </c>
      <c r="O146" s="149">
        <f t="shared" si="161"/>
        <v>278475579.79000002</v>
      </c>
      <c r="P146" s="149">
        <f t="shared" si="161"/>
        <v>235273270.11000001</v>
      </c>
      <c r="Q146" s="149">
        <f t="shared" si="161"/>
        <v>251898384.03999999</v>
      </c>
      <c r="R146" s="149">
        <f t="shared" si="161"/>
        <v>234761875.54000002</v>
      </c>
      <c r="S146" s="149">
        <f t="shared" si="161"/>
        <v>280069851.76999998</v>
      </c>
      <c r="T146" s="149">
        <f t="shared" si="161"/>
        <v>311555443.5</v>
      </c>
      <c r="U146" s="149">
        <f t="shared" si="161"/>
        <v>311217367.32999998</v>
      </c>
      <c r="V146" s="149">
        <f t="shared" si="161"/>
        <v>257374447</v>
      </c>
      <c r="W146" s="149">
        <f t="shared" si="161"/>
        <v>311217367.32999998</v>
      </c>
      <c r="X146" s="151">
        <f t="shared" si="161"/>
        <v>238758524.81999999</v>
      </c>
      <c r="Y146" s="149">
        <v>258535819</v>
      </c>
      <c r="Z146" s="264">
        <v>267088790</v>
      </c>
      <c r="AA146" s="149">
        <f t="shared" ref="AA146" si="162">SUM(AA141:AA145)</f>
        <v>340217600.94000006</v>
      </c>
      <c r="AB146" s="264">
        <v>266993851.73000002</v>
      </c>
      <c r="AC146" s="264">
        <v>260652463.47000003</v>
      </c>
      <c r="AD146" s="264">
        <v>253331380.68000001</v>
      </c>
      <c r="AE146" s="264">
        <v>294915797</v>
      </c>
      <c r="AF146" s="264">
        <v>331288713.83000004</v>
      </c>
      <c r="AG146" s="264">
        <v>314367107</v>
      </c>
      <c r="AH146" s="264"/>
      <c r="AI146" s="264"/>
      <c r="AJ146" s="151"/>
      <c r="AK146" s="150">
        <f t="shared" si="142"/>
        <v>14659306.040000014</v>
      </c>
      <c r="AL146" s="152">
        <f t="shared" ref="AL146:AN146" si="163">SUM(AL141:AL145)</f>
        <v>-21275362.460000008</v>
      </c>
      <c r="AM146" s="152">
        <f t="shared" si="163"/>
        <v>-5677015.5800000038</v>
      </c>
      <c r="AN146" s="152">
        <f t="shared" si="163"/>
        <v>31938492.239999995</v>
      </c>
      <c r="AO146" s="152">
        <f t="shared" ref="AO146:AP146" si="164">SUM(AO141:AO145)</f>
        <v>30839842.930000003</v>
      </c>
      <c r="AP146" s="152">
        <f t="shared" si="164"/>
        <v>19202781.819999993</v>
      </c>
      <c r="AQ146" s="152">
        <f t="shared" ref="AQ146:AR146" si="165">SUM(AQ141:AQ145)</f>
        <v>33762921.189999983</v>
      </c>
      <c r="AR146" s="152">
        <f t="shared" si="165"/>
        <v>-7040367.3700000048</v>
      </c>
      <c r="AS146" s="152">
        <f t="shared" ref="AS146:AT146" si="166">SUM(AS141:AS145)</f>
        <v>109447753.16</v>
      </c>
      <c r="AT146" s="152">
        <f t="shared" si="166"/>
        <v>-7435477.4999999944</v>
      </c>
      <c r="AU146" s="152">
        <f t="shared" ref="AU146:AV146" si="167">SUM(AU141:AU145)</f>
        <v>-35239357.660000011</v>
      </c>
      <c r="AV146" s="152">
        <f t="shared" si="167"/>
        <v>-4159783.8200000152</v>
      </c>
      <c r="AW146" s="152">
        <f t="shared" ref="AW146:AX146" si="168">SUM(AW141:AW145)</f>
        <v>61742021.149999999</v>
      </c>
      <c r="AX146" s="152">
        <f t="shared" si="168"/>
        <v>31720581.619999997</v>
      </c>
      <c r="AY146" s="152">
        <f t="shared" ref="AY146:AZ146" si="169">SUM(AY141:AY145)</f>
        <v>8754079.4300000146</v>
      </c>
      <c r="AZ146" s="152">
        <f t="shared" si="169"/>
        <v>18569505.140000001</v>
      </c>
      <c r="BA146" s="152">
        <f t="shared" ref="BA146:BB146" si="170">SUM(BA141:BA145)</f>
        <v>14845945.229999997</v>
      </c>
      <c r="BB146" s="152">
        <f t="shared" si="170"/>
        <v>19733270.330000006</v>
      </c>
      <c r="BC146" s="313"/>
      <c r="BD146" s="313"/>
      <c r="BE146" s="313"/>
      <c r="BF146" s="153"/>
      <c r="BG146" s="329"/>
      <c r="BH146" s="50">
        <f t="shared" si="150"/>
        <v>314367107</v>
      </c>
      <c r="BI146" s="42"/>
    </row>
    <row r="147" spans="1:61" s="66" customFormat="1" x14ac:dyDescent="0.35">
      <c r="A147" s="166">
        <f>+A140+1</f>
        <v>15</v>
      </c>
      <c r="B147" s="97" t="s">
        <v>32</v>
      </c>
      <c r="C147" s="98"/>
      <c r="D147" s="99"/>
      <c r="E147" s="99"/>
      <c r="F147" s="99"/>
      <c r="G147" s="99"/>
      <c r="H147" s="99"/>
      <c r="I147" s="99"/>
      <c r="J147" s="99"/>
      <c r="K147" s="99"/>
      <c r="L147" s="100"/>
      <c r="M147" s="99"/>
      <c r="N147" s="99"/>
      <c r="O147" s="99"/>
      <c r="P147" s="99"/>
      <c r="Q147" s="99"/>
      <c r="R147" s="99"/>
      <c r="S147" s="99"/>
      <c r="T147" s="99"/>
      <c r="U147" s="215"/>
      <c r="V147" s="215"/>
      <c r="W147" s="215"/>
      <c r="X147" s="100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100"/>
      <c r="AK147" s="101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304"/>
      <c r="BD147" s="304"/>
      <c r="BE147" s="304"/>
      <c r="BF147" s="103"/>
      <c r="BG147" s="324"/>
      <c r="BH147" s="101"/>
      <c r="BI147" s="42"/>
    </row>
    <row r="148" spans="1:61" s="66" customFormat="1" x14ac:dyDescent="0.35">
      <c r="A148" s="166"/>
      <c r="B148" s="67" t="s">
        <v>37</v>
      </c>
      <c r="C148" s="116">
        <v>872197</v>
      </c>
      <c r="D148" s="117">
        <v>895520</v>
      </c>
      <c r="E148" s="117">
        <v>915677</v>
      </c>
      <c r="F148" s="38">
        <v>819407</v>
      </c>
      <c r="G148" s="117">
        <v>955952</v>
      </c>
      <c r="H148" s="117">
        <v>932360</v>
      </c>
      <c r="I148" s="117">
        <v>903380</v>
      </c>
      <c r="J148" s="117">
        <v>999596</v>
      </c>
      <c r="K148" s="117">
        <v>876094</v>
      </c>
      <c r="L148" s="118">
        <v>1019172</v>
      </c>
      <c r="M148" s="117">
        <v>1008881</v>
      </c>
      <c r="N148" s="117">
        <v>925340</v>
      </c>
      <c r="O148" s="117">
        <v>1000268</v>
      </c>
      <c r="P148" s="117">
        <v>924601</v>
      </c>
      <c r="Q148" s="117">
        <v>948103</v>
      </c>
      <c r="R148" s="117">
        <v>973400</v>
      </c>
      <c r="S148" s="117">
        <v>986631</v>
      </c>
      <c r="T148" s="117">
        <v>952697</v>
      </c>
      <c r="U148" s="222">
        <v>952359</v>
      </c>
      <c r="V148" s="222">
        <v>970098</v>
      </c>
      <c r="W148" s="222">
        <v>952359</v>
      </c>
      <c r="X148" s="118">
        <v>968270</v>
      </c>
      <c r="Y148" s="222">
        <v>911097</v>
      </c>
      <c r="Z148" s="222">
        <v>888106</v>
      </c>
      <c r="AA148" s="222">
        <v>1068827</v>
      </c>
      <c r="AB148" s="222">
        <v>922410</v>
      </c>
      <c r="AC148" s="222">
        <v>930755</v>
      </c>
      <c r="AD148" s="222">
        <v>996081</v>
      </c>
      <c r="AE148" s="222">
        <v>980368</v>
      </c>
      <c r="AF148" s="222">
        <v>993975</v>
      </c>
      <c r="AG148" s="222">
        <v>955379</v>
      </c>
      <c r="AH148" s="222"/>
      <c r="AI148" s="222"/>
      <c r="AJ148" s="118"/>
      <c r="AK148" s="38">
        <f>O148-C148</f>
        <v>128071</v>
      </c>
      <c r="AL148" s="119">
        <f>P148-D148</f>
        <v>29081</v>
      </c>
      <c r="AM148" s="119">
        <f>Q148-E148</f>
        <v>32426</v>
      </c>
      <c r="AN148" s="119">
        <f>R148-F148</f>
        <v>153993</v>
      </c>
      <c r="AO148" s="119">
        <f>S148-G148</f>
        <v>30679</v>
      </c>
      <c r="AP148" s="119">
        <f>T148-H148</f>
        <v>20337</v>
      </c>
      <c r="AQ148" s="119">
        <f>U148-I148</f>
        <v>48979</v>
      </c>
      <c r="AR148" s="119">
        <f>V148-J148</f>
        <v>-29498</v>
      </c>
      <c r="AS148" s="119">
        <f>W148-K148</f>
        <v>76265</v>
      </c>
      <c r="AT148" s="119">
        <f>X148-L148</f>
        <v>-50902</v>
      </c>
      <c r="AU148" s="119">
        <f>Y148-M148</f>
        <v>-97784</v>
      </c>
      <c r="AV148" s="119">
        <f>Z148-N148</f>
        <v>-37234</v>
      </c>
      <c r="AW148" s="119">
        <f>AA148-O148</f>
        <v>68559</v>
      </c>
      <c r="AX148" s="119">
        <f>AB148-P148</f>
        <v>-2191</v>
      </c>
      <c r="AY148" s="119">
        <f>AC148-Q148</f>
        <v>-17348</v>
      </c>
      <c r="AZ148" s="119">
        <f>AD148-R148</f>
        <v>22681</v>
      </c>
      <c r="BA148" s="119">
        <f>AE148-S148</f>
        <v>-6263</v>
      </c>
      <c r="BB148" s="119">
        <f>AF148-T148</f>
        <v>41278</v>
      </c>
      <c r="BC148" s="314"/>
      <c r="BD148" s="314"/>
      <c r="BE148" s="314"/>
      <c r="BF148" s="120"/>
      <c r="BG148" s="325"/>
      <c r="BH148" s="71">
        <f>'MONTHLY SUMMARIES'!D108</f>
        <v>955379</v>
      </c>
      <c r="BI148" s="42"/>
    </row>
    <row r="149" spans="1:61" s="66" customFormat="1" x14ac:dyDescent="0.35">
      <c r="A149" s="166"/>
      <c r="B149" s="67" t="s">
        <v>38</v>
      </c>
      <c r="C149" s="116">
        <v>99747</v>
      </c>
      <c r="D149" s="117">
        <v>103975</v>
      </c>
      <c r="E149" s="117">
        <v>108127</v>
      </c>
      <c r="F149" s="38">
        <v>102568</v>
      </c>
      <c r="G149" s="117">
        <v>112559</v>
      </c>
      <c r="H149" s="117">
        <v>107634</v>
      </c>
      <c r="I149" s="117">
        <v>105656</v>
      </c>
      <c r="J149" s="117">
        <v>113556</v>
      </c>
      <c r="K149" s="117">
        <v>98292</v>
      </c>
      <c r="L149" s="118">
        <v>107433</v>
      </c>
      <c r="M149" s="117">
        <v>111039</v>
      </c>
      <c r="N149" s="117">
        <v>104453</v>
      </c>
      <c r="O149" s="117">
        <v>110019</v>
      </c>
      <c r="P149" s="117">
        <v>108618</v>
      </c>
      <c r="Q149" s="117">
        <v>111556</v>
      </c>
      <c r="R149" s="117">
        <v>118220</v>
      </c>
      <c r="S149" s="117">
        <v>123715</v>
      </c>
      <c r="T149" s="117">
        <v>131036</v>
      </c>
      <c r="U149" s="222">
        <v>126183</v>
      </c>
      <c r="V149" s="222">
        <v>111997</v>
      </c>
      <c r="W149" s="222">
        <v>126183</v>
      </c>
      <c r="X149" s="118">
        <v>114151</v>
      </c>
      <c r="Y149" s="222">
        <v>115306</v>
      </c>
      <c r="Z149" s="222">
        <v>113350</v>
      </c>
      <c r="AA149" s="222">
        <v>138643</v>
      </c>
      <c r="AB149" s="222">
        <v>123176</v>
      </c>
      <c r="AC149" s="222">
        <v>131398</v>
      </c>
      <c r="AD149" s="222">
        <v>143786</v>
      </c>
      <c r="AE149" s="222">
        <v>140962</v>
      </c>
      <c r="AF149" s="222">
        <v>158097</v>
      </c>
      <c r="AG149" s="222">
        <v>149029</v>
      </c>
      <c r="AH149" s="222"/>
      <c r="AI149" s="222"/>
      <c r="AJ149" s="118"/>
      <c r="AK149" s="38">
        <f>O149-C149</f>
        <v>10272</v>
      </c>
      <c r="AL149" s="119">
        <f>P149-D149</f>
        <v>4643</v>
      </c>
      <c r="AM149" s="119">
        <f>Q149-E149</f>
        <v>3429</v>
      </c>
      <c r="AN149" s="119">
        <f>R149-F149</f>
        <v>15652</v>
      </c>
      <c r="AO149" s="119">
        <f>S149-G149</f>
        <v>11156</v>
      </c>
      <c r="AP149" s="119">
        <f>T149-H149</f>
        <v>23402</v>
      </c>
      <c r="AQ149" s="119">
        <f>U149-I149</f>
        <v>20527</v>
      </c>
      <c r="AR149" s="119">
        <f>V149-J149</f>
        <v>-1559</v>
      </c>
      <c r="AS149" s="119">
        <f>W149-K149</f>
        <v>27891</v>
      </c>
      <c r="AT149" s="119">
        <f>X149-L149</f>
        <v>6718</v>
      </c>
      <c r="AU149" s="119">
        <f>Y149-M149</f>
        <v>4267</v>
      </c>
      <c r="AV149" s="119">
        <f>Z149-N149</f>
        <v>8897</v>
      </c>
      <c r="AW149" s="119">
        <f>AA149-O149</f>
        <v>28624</v>
      </c>
      <c r="AX149" s="119">
        <f>AB149-P149</f>
        <v>14558</v>
      </c>
      <c r="AY149" s="119">
        <f>AC149-Q149</f>
        <v>19842</v>
      </c>
      <c r="AZ149" s="119">
        <f>AD149-R149</f>
        <v>25566</v>
      </c>
      <c r="BA149" s="119">
        <f>AE149-S149</f>
        <v>17247</v>
      </c>
      <c r="BB149" s="119">
        <f>AF149-T149</f>
        <v>27061</v>
      </c>
      <c r="BC149" s="314"/>
      <c r="BD149" s="314"/>
      <c r="BE149" s="314"/>
      <c r="BF149" s="120"/>
      <c r="BG149" s="325"/>
      <c r="BH149" s="71">
        <f>'MONTHLY SUMMARIES'!D109</f>
        <v>149029</v>
      </c>
      <c r="BI149" s="42"/>
    </row>
    <row r="150" spans="1:61" s="66" customFormat="1" x14ac:dyDescent="0.35">
      <c r="A150" s="166"/>
      <c r="B150" s="67" t="s">
        <v>39</v>
      </c>
      <c r="C150" s="116">
        <v>143829</v>
      </c>
      <c r="D150" s="117">
        <v>151989</v>
      </c>
      <c r="E150" s="117">
        <v>175787</v>
      </c>
      <c r="F150" s="38">
        <v>141813</v>
      </c>
      <c r="G150" s="117">
        <v>161243</v>
      </c>
      <c r="H150" s="117">
        <v>158825</v>
      </c>
      <c r="I150" s="117">
        <v>151042</v>
      </c>
      <c r="J150" s="117">
        <v>171224</v>
      </c>
      <c r="K150" s="117">
        <v>149493</v>
      </c>
      <c r="L150" s="118">
        <v>163026</v>
      </c>
      <c r="M150" s="117">
        <v>222351</v>
      </c>
      <c r="N150" s="117">
        <v>163900</v>
      </c>
      <c r="O150" s="117">
        <v>162102</v>
      </c>
      <c r="P150" s="117">
        <v>146212</v>
      </c>
      <c r="Q150" s="117">
        <v>160570</v>
      </c>
      <c r="R150" s="117">
        <v>163282</v>
      </c>
      <c r="S150" s="117">
        <v>172231</v>
      </c>
      <c r="T150" s="117">
        <v>164239</v>
      </c>
      <c r="U150" s="222">
        <v>195715</v>
      </c>
      <c r="V150" s="222">
        <v>170940</v>
      </c>
      <c r="W150" s="222">
        <v>195715</v>
      </c>
      <c r="X150" s="118">
        <v>170707</v>
      </c>
      <c r="Y150" s="222">
        <v>181082</v>
      </c>
      <c r="Z150" s="222">
        <v>158906</v>
      </c>
      <c r="AA150" s="222">
        <v>194280</v>
      </c>
      <c r="AB150" s="222">
        <v>165983</v>
      </c>
      <c r="AC150" s="222">
        <v>161133</v>
      </c>
      <c r="AD150" s="222">
        <v>170182</v>
      </c>
      <c r="AE150" s="222">
        <v>168491</v>
      </c>
      <c r="AF150" s="222">
        <v>176788</v>
      </c>
      <c r="AG150" s="222">
        <v>159341</v>
      </c>
      <c r="AH150" s="222"/>
      <c r="AI150" s="222"/>
      <c r="AJ150" s="118"/>
      <c r="AK150" s="38">
        <f>O150-C150</f>
        <v>18273</v>
      </c>
      <c r="AL150" s="119">
        <f>P150-D150</f>
        <v>-5777</v>
      </c>
      <c r="AM150" s="119">
        <f>Q150-E150</f>
        <v>-15217</v>
      </c>
      <c r="AN150" s="119">
        <f>R150-F150</f>
        <v>21469</v>
      </c>
      <c r="AO150" s="119">
        <f>S150-G150</f>
        <v>10988</v>
      </c>
      <c r="AP150" s="119">
        <f>T150-H150</f>
        <v>5414</v>
      </c>
      <c r="AQ150" s="119">
        <f>U150-I150</f>
        <v>44673</v>
      </c>
      <c r="AR150" s="119">
        <f>V150-J150</f>
        <v>-284</v>
      </c>
      <c r="AS150" s="119">
        <f>W150-K150</f>
        <v>46222</v>
      </c>
      <c r="AT150" s="119">
        <f>X150-L150</f>
        <v>7681</v>
      </c>
      <c r="AU150" s="119">
        <f>Y150-M150</f>
        <v>-41269</v>
      </c>
      <c r="AV150" s="119">
        <f>Z150-N150</f>
        <v>-4994</v>
      </c>
      <c r="AW150" s="119">
        <f>AA150-O150</f>
        <v>32178</v>
      </c>
      <c r="AX150" s="119">
        <f>AB150-P150</f>
        <v>19771</v>
      </c>
      <c r="AY150" s="119">
        <f>AC150-Q150</f>
        <v>563</v>
      </c>
      <c r="AZ150" s="119">
        <f>AD150-R150</f>
        <v>6900</v>
      </c>
      <c r="BA150" s="119">
        <f>AE150-S150</f>
        <v>-3740</v>
      </c>
      <c r="BB150" s="119">
        <f>AF150-T150</f>
        <v>12549</v>
      </c>
      <c r="BC150" s="314"/>
      <c r="BD150" s="314"/>
      <c r="BE150" s="314"/>
      <c r="BF150" s="120"/>
      <c r="BG150" s="325"/>
      <c r="BH150" s="71">
        <f>'MONTHLY SUMMARIES'!D110</f>
        <v>159341</v>
      </c>
      <c r="BI150" s="42"/>
    </row>
    <row r="151" spans="1:61" s="66" customFormat="1" x14ac:dyDescent="0.35">
      <c r="A151" s="166"/>
      <c r="B151" s="67" t="s">
        <v>40</v>
      </c>
      <c r="C151" s="116">
        <v>15281</v>
      </c>
      <c r="D151" s="117">
        <v>16191</v>
      </c>
      <c r="E151" s="117">
        <v>18577</v>
      </c>
      <c r="F151" s="38">
        <v>15231</v>
      </c>
      <c r="G151" s="117">
        <v>17427</v>
      </c>
      <c r="H151" s="117">
        <v>16687</v>
      </c>
      <c r="I151" s="117">
        <v>15793</v>
      </c>
      <c r="J151" s="117">
        <v>18273</v>
      </c>
      <c r="K151" s="117">
        <v>15096</v>
      </c>
      <c r="L151" s="118">
        <v>16567</v>
      </c>
      <c r="M151" s="117">
        <v>22185</v>
      </c>
      <c r="N151" s="117">
        <v>15936</v>
      </c>
      <c r="O151" s="117">
        <v>17042</v>
      </c>
      <c r="P151" s="117">
        <v>14215</v>
      </c>
      <c r="Q151" s="117">
        <v>17184</v>
      </c>
      <c r="R151" s="117">
        <v>16938</v>
      </c>
      <c r="S151" s="117">
        <v>18234</v>
      </c>
      <c r="T151" s="117">
        <v>16898</v>
      </c>
      <c r="U151" s="222">
        <v>19584</v>
      </c>
      <c r="V151" s="222">
        <v>17299</v>
      </c>
      <c r="W151" s="222">
        <v>19584</v>
      </c>
      <c r="X151" s="118">
        <v>17630</v>
      </c>
      <c r="Y151" s="222">
        <v>18202</v>
      </c>
      <c r="Z151" s="222">
        <v>16013</v>
      </c>
      <c r="AA151" s="222">
        <v>19315</v>
      </c>
      <c r="AB151" s="222">
        <v>17517</v>
      </c>
      <c r="AC151" s="222">
        <v>17564</v>
      </c>
      <c r="AD151" s="222">
        <v>18634</v>
      </c>
      <c r="AE151" s="222">
        <v>18842</v>
      </c>
      <c r="AF151" s="222">
        <v>19381</v>
      </c>
      <c r="AG151" s="222">
        <v>18120</v>
      </c>
      <c r="AH151" s="222"/>
      <c r="AI151" s="222"/>
      <c r="AJ151" s="118"/>
      <c r="AK151" s="38">
        <f>O151-C151</f>
        <v>1761</v>
      </c>
      <c r="AL151" s="119">
        <f>P151-D151</f>
        <v>-1976</v>
      </c>
      <c r="AM151" s="119">
        <f>Q151-E151</f>
        <v>-1393</v>
      </c>
      <c r="AN151" s="119">
        <f>R151-F151</f>
        <v>1707</v>
      </c>
      <c r="AO151" s="119">
        <f>S151-G151</f>
        <v>807</v>
      </c>
      <c r="AP151" s="119">
        <f>T151-H151</f>
        <v>211</v>
      </c>
      <c r="AQ151" s="119">
        <f>U151-I151</f>
        <v>3791</v>
      </c>
      <c r="AR151" s="119">
        <f>V151-J151</f>
        <v>-974</v>
      </c>
      <c r="AS151" s="119">
        <f>W151-K151</f>
        <v>4488</v>
      </c>
      <c r="AT151" s="119">
        <f>X151-L151</f>
        <v>1063</v>
      </c>
      <c r="AU151" s="119">
        <f>Y151-M151</f>
        <v>-3983</v>
      </c>
      <c r="AV151" s="119">
        <f>Z151-N151</f>
        <v>77</v>
      </c>
      <c r="AW151" s="119">
        <f>AA151-O151</f>
        <v>2273</v>
      </c>
      <c r="AX151" s="119">
        <f>AB151-P151</f>
        <v>3302</v>
      </c>
      <c r="AY151" s="119">
        <f>AC151-Q151</f>
        <v>380</v>
      </c>
      <c r="AZ151" s="119">
        <f>AD151-R151</f>
        <v>1696</v>
      </c>
      <c r="BA151" s="119">
        <f>AE151-S151</f>
        <v>608</v>
      </c>
      <c r="BB151" s="119">
        <f>AF151-T151</f>
        <v>2483</v>
      </c>
      <c r="BC151" s="314"/>
      <c r="BD151" s="314"/>
      <c r="BE151" s="314"/>
      <c r="BF151" s="120"/>
      <c r="BG151" s="325"/>
      <c r="BH151" s="71">
        <f>'MONTHLY SUMMARIES'!D111</f>
        <v>18120</v>
      </c>
      <c r="BI151" s="42"/>
    </row>
    <row r="152" spans="1:61" s="66" customFormat="1" x14ac:dyDescent="0.35">
      <c r="A152" s="166"/>
      <c r="B152" s="67" t="s">
        <v>41</v>
      </c>
      <c r="C152" s="116">
        <v>5020</v>
      </c>
      <c r="D152" s="117">
        <v>5291</v>
      </c>
      <c r="E152" s="117">
        <v>5878</v>
      </c>
      <c r="F152" s="38">
        <v>5042</v>
      </c>
      <c r="G152" s="117">
        <v>5620</v>
      </c>
      <c r="H152" s="117">
        <v>5504</v>
      </c>
      <c r="I152" s="117">
        <v>5253</v>
      </c>
      <c r="J152" s="117">
        <v>6149</v>
      </c>
      <c r="K152" s="117">
        <v>5072</v>
      </c>
      <c r="L152" s="118">
        <v>5738</v>
      </c>
      <c r="M152" s="117">
        <v>6580</v>
      </c>
      <c r="N152" s="117">
        <v>5088</v>
      </c>
      <c r="O152" s="117">
        <v>5423</v>
      </c>
      <c r="P152" s="117">
        <v>4885</v>
      </c>
      <c r="Q152" s="117">
        <v>5534</v>
      </c>
      <c r="R152" s="117">
        <v>5717</v>
      </c>
      <c r="S152" s="117">
        <v>5937</v>
      </c>
      <c r="T152" s="117">
        <v>5795</v>
      </c>
      <c r="U152" s="222">
        <v>6347</v>
      </c>
      <c r="V152" s="222">
        <v>6133</v>
      </c>
      <c r="W152" s="222">
        <v>6347</v>
      </c>
      <c r="X152" s="118">
        <v>5946</v>
      </c>
      <c r="Y152" s="222">
        <v>5675</v>
      </c>
      <c r="Z152" s="222">
        <v>5222</v>
      </c>
      <c r="AA152" s="222">
        <v>6214</v>
      </c>
      <c r="AB152" s="222">
        <v>6021</v>
      </c>
      <c r="AC152" s="222">
        <v>6127</v>
      </c>
      <c r="AD152" s="222">
        <v>6697</v>
      </c>
      <c r="AE152" s="222">
        <v>6626</v>
      </c>
      <c r="AF152" s="222">
        <v>6770</v>
      </c>
      <c r="AG152" s="222">
        <v>6774</v>
      </c>
      <c r="AH152" s="222"/>
      <c r="AI152" s="222"/>
      <c r="AJ152" s="118"/>
      <c r="AK152" s="38">
        <f>O152-C152</f>
        <v>403</v>
      </c>
      <c r="AL152" s="119">
        <f>P152-D152</f>
        <v>-406</v>
      </c>
      <c r="AM152" s="119">
        <f>Q152-E152</f>
        <v>-344</v>
      </c>
      <c r="AN152" s="119">
        <f>R152-F152</f>
        <v>675</v>
      </c>
      <c r="AO152" s="119">
        <f>S152-G152</f>
        <v>317</v>
      </c>
      <c r="AP152" s="119">
        <f>T152-H152</f>
        <v>291</v>
      </c>
      <c r="AQ152" s="119">
        <f>U152-I152</f>
        <v>1094</v>
      </c>
      <c r="AR152" s="119">
        <f>V152-J152</f>
        <v>-16</v>
      </c>
      <c r="AS152" s="119">
        <f>W152-K152</f>
        <v>1275</v>
      </c>
      <c r="AT152" s="119">
        <f>X152-L152</f>
        <v>208</v>
      </c>
      <c r="AU152" s="119">
        <f>Y152-M152</f>
        <v>-905</v>
      </c>
      <c r="AV152" s="119">
        <f>Z152-N152</f>
        <v>134</v>
      </c>
      <c r="AW152" s="119">
        <f>AA152-O152</f>
        <v>791</v>
      </c>
      <c r="AX152" s="119">
        <f>AB152-P152</f>
        <v>1136</v>
      </c>
      <c r="AY152" s="119">
        <f>AC152-Q152</f>
        <v>593</v>
      </c>
      <c r="AZ152" s="119">
        <f>AD152-R152</f>
        <v>980</v>
      </c>
      <c r="BA152" s="119">
        <f>AE152-S152</f>
        <v>689</v>
      </c>
      <c r="BB152" s="119">
        <f>AF152-T152</f>
        <v>975</v>
      </c>
      <c r="BC152" s="314"/>
      <c r="BD152" s="314"/>
      <c r="BE152" s="314"/>
      <c r="BF152" s="120"/>
      <c r="BG152" s="325"/>
      <c r="BH152" s="71">
        <f>'MONTHLY SUMMARIES'!D112</f>
        <v>6774</v>
      </c>
      <c r="BI152" s="42"/>
    </row>
    <row r="153" spans="1:61" s="82" customFormat="1" ht="15" thickBot="1" x14ac:dyDescent="0.4">
      <c r="A153" s="167"/>
      <c r="B153" s="75" t="s">
        <v>42</v>
      </c>
      <c r="C153" s="76">
        <f>SUM(C148:C152)</f>
        <v>1136074</v>
      </c>
      <c r="D153" s="77">
        <f t="shared" ref="D153:AK160" si="171">SUM(D148:D152)</f>
        <v>1172966</v>
      </c>
      <c r="E153" s="77">
        <f t="shared" si="171"/>
        <v>1224046</v>
      </c>
      <c r="F153" s="79">
        <f t="shared" si="171"/>
        <v>1084061</v>
      </c>
      <c r="G153" s="77">
        <f t="shared" si="171"/>
        <v>1252801</v>
      </c>
      <c r="H153" s="77">
        <f t="shared" si="171"/>
        <v>1221010</v>
      </c>
      <c r="I153" s="77">
        <f t="shared" si="171"/>
        <v>1181124</v>
      </c>
      <c r="J153" s="77">
        <f t="shared" si="171"/>
        <v>1308798</v>
      </c>
      <c r="K153" s="77">
        <f t="shared" si="171"/>
        <v>1144047</v>
      </c>
      <c r="L153" s="78">
        <f t="shared" si="171"/>
        <v>1311936</v>
      </c>
      <c r="M153" s="77">
        <f t="shared" si="171"/>
        <v>1371036</v>
      </c>
      <c r="N153" s="77">
        <f t="shared" si="171"/>
        <v>1214717</v>
      </c>
      <c r="O153" s="77">
        <f t="shared" si="171"/>
        <v>1294854</v>
      </c>
      <c r="P153" s="77">
        <f t="shared" si="171"/>
        <v>1198531</v>
      </c>
      <c r="Q153" s="77">
        <f t="shared" si="171"/>
        <v>1242947</v>
      </c>
      <c r="R153" s="77">
        <f t="shared" si="171"/>
        <v>1277557</v>
      </c>
      <c r="S153" s="77">
        <f t="shared" si="171"/>
        <v>1306748</v>
      </c>
      <c r="T153" s="77">
        <f t="shared" si="171"/>
        <v>1270665</v>
      </c>
      <c r="U153" s="77">
        <f t="shared" si="171"/>
        <v>1300188</v>
      </c>
      <c r="V153" s="77">
        <f t="shared" si="171"/>
        <v>1276467</v>
      </c>
      <c r="W153" s="77">
        <f t="shared" si="171"/>
        <v>1300188</v>
      </c>
      <c r="X153" s="78">
        <f t="shared" si="171"/>
        <v>1276704</v>
      </c>
      <c r="Y153" s="77">
        <v>1231362</v>
      </c>
      <c r="Z153" s="211">
        <v>1181597</v>
      </c>
      <c r="AA153" s="77">
        <f t="shared" ref="AA153" si="172">SUM(AA148:AA152)</f>
        <v>1427279</v>
      </c>
      <c r="AB153" s="211">
        <v>1235107</v>
      </c>
      <c r="AC153" s="211">
        <v>1246977</v>
      </c>
      <c r="AD153" s="211">
        <v>1335380</v>
      </c>
      <c r="AE153" s="211">
        <v>1315289</v>
      </c>
      <c r="AF153" s="211">
        <v>1355011</v>
      </c>
      <c r="AG153" s="211">
        <v>1288643</v>
      </c>
      <c r="AH153" s="211"/>
      <c r="AI153" s="211"/>
      <c r="AJ153" s="78"/>
      <c r="AK153" s="79">
        <f t="shared" si="171"/>
        <v>158780</v>
      </c>
      <c r="AL153" s="80">
        <f t="shared" ref="AL153:AN153" si="173">SUM(AL148:AL152)</f>
        <v>25565</v>
      </c>
      <c r="AM153" s="80">
        <f t="shared" si="173"/>
        <v>18901</v>
      </c>
      <c r="AN153" s="80">
        <f t="shared" si="173"/>
        <v>193496</v>
      </c>
      <c r="AO153" s="80">
        <f t="shared" ref="AO153:AP153" si="174">SUM(AO148:AO152)</f>
        <v>53947</v>
      </c>
      <c r="AP153" s="80">
        <f t="shared" si="174"/>
        <v>49655</v>
      </c>
      <c r="AQ153" s="80">
        <f t="shared" ref="AQ153:AR153" si="175">SUM(AQ148:AQ152)</f>
        <v>119064</v>
      </c>
      <c r="AR153" s="80">
        <f t="shared" si="175"/>
        <v>-32331</v>
      </c>
      <c r="AS153" s="80">
        <f t="shared" ref="AS153:AT153" si="176">SUM(AS148:AS152)</f>
        <v>156141</v>
      </c>
      <c r="AT153" s="80">
        <f t="shared" si="176"/>
        <v>-35232</v>
      </c>
      <c r="AU153" s="80">
        <f t="shared" ref="AU153:AV153" si="177">SUM(AU148:AU152)</f>
        <v>-139674</v>
      </c>
      <c r="AV153" s="80">
        <f t="shared" si="177"/>
        <v>-33120</v>
      </c>
      <c r="AW153" s="80">
        <f t="shared" ref="AW153:AX153" si="178">SUM(AW148:AW152)</f>
        <v>132425</v>
      </c>
      <c r="AX153" s="80">
        <f t="shared" si="178"/>
        <v>36576</v>
      </c>
      <c r="AY153" s="80">
        <f t="shared" ref="AY153:AZ153" si="179">SUM(AY148:AY152)</f>
        <v>4030</v>
      </c>
      <c r="AZ153" s="80">
        <f t="shared" si="179"/>
        <v>57823</v>
      </c>
      <c r="BA153" s="80">
        <f t="shared" ref="BA153:BB153" si="180">SUM(BA148:BA152)</f>
        <v>8541</v>
      </c>
      <c r="BB153" s="80">
        <f t="shared" si="180"/>
        <v>84346</v>
      </c>
      <c r="BC153" s="300"/>
      <c r="BD153" s="300"/>
      <c r="BE153" s="300"/>
      <c r="BF153" s="81"/>
      <c r="BG153" s="326"/>
      <c r="BH153" s="79">
        <f t="shared" ref="BH153:BH160" si="181">SUM(BH148:BH152)</f>
        <v>1288643</v>
      </c>
      <c r="BI153" s="42"/>
    </row>
    <row r="154" spans="1:61" s="42" customFormat="1" x14ac:dyDescent="0.35">
      <c r="A154" s="166">
        <f>+A147+1</f>
        <v>16</v>
      </c>
      <c r="B154" s="115" t="s">
        <v>45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6"/>
      <c r="M154" s="105"/>
      <c r="N154" s="105"/>
      <c r="O154" s="105"/>
      <c r="P154" s="105"/>
      <c r="Q154" s="105"/>
      <c r="R154" s="105"/>
      <c r="S154" s="105"/>
      <c r="T154" s="105"/>
      <c r="U154" s="216"/>
      <c r="V154" s="216"/>
      <c r="W154" s="216"/>
      <c r="X154" s="10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106"/>
      <c r="AK154" s="107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305"/>
      <c r="BD154" s="305"/>
      <c r="BE154" s="305"/>
      <c r="BF154" s="109"/>
      <c r="BG154" s="327"/>
      <c r="BH154" s="107"/>
    </row>
    <row r="155" spans="1:61" s="42" customFormat="1" x14ac:dyDescent="0.35">
      <c r="A155" s="166"/>
      <c r="B155" s="43" t="s">
        <v>37</v>
      </c>
      <c r="C155" s="110">
        <f>+C130-C141</f>
        <v>871768.45000001788</v>
      </c>
      <c r="D155" s="111">
        <f>+D130-D141</f>
        <v>-17356920.909999996</v>
      </c>
      <c r="E155" s="111">
        <f t="shared" ref="E155:M155" si="182">+E130-E141</f>
        <v>-12654691.670000002</v>
      </c>
      <c r="F155" s="111">
        <f t="shared" si="182"/>
        <v>5998218.2699999958</v>
      </c>
      <c r="G155" s="111">
        <f t="shared" si="182"/>
        <v>30574700.279999986</v>
      </c>
      <c r="H155" s="111">
        <f t="shared" si="182"/>
        <v>8382171.8100000024</v>
      </c>
      <c r="I155" s="111">
        <f t="shared" si="182"/>
        <v>-15251156.600000009</v>
      </c>
      <c r="J155" s="111">
        <f t="shared" si="182"/>
        <v>-14317745.520000011</v>
      </c>
      <c r="K155" s="111">
        <f t="shared" si="182"/>
        <v>7385275.25</v>
      </c>
      <c r="L155" s="112">
        <f t="shared" si="182"/>
        <v>18817319.690000013</v>
      </c>
      <c r="M155" s="111">
        <f t="shared" si="182"/>
        <v>27550879.299999982</v>
      </c>
      <c r="N155" s="111">
        <f>+N130-N141</f>
        <v>1789403.4799999893</v>
      </c>
      <c r="O155" s="111">
        <f>+O130-O141</f>
        <v>4376103.6399999857</v>
      </c>
      <c r="P155" s="111">
        <f t="shared" ref="P155:R155" si="183">+P130-P141</f>
        <v>15776301.980000004</v>
      </c>
      <c r="Q155" s="111">
        <f t="shared" si="183"/>
        <v>-1220023.2800000012</v>
      </c>
      <c r="R155" s="111">
        <f t="shared" si="183"/>
        <v>13295902.319999993</v>
      </c>
      <c r="S155" s="111">
        <f t="shared" ref="S155:T155" si="184">+S130-S141</f>
        <v>40218986.789999992</v>
      </c>
      <c r="T155" s="111">
        <f t="shared" si="184"/>
        <v>30893084.969999999</v>
      </c>
      <c r="U155" s="111">
        <f t="shared" ref="U155:V155" si="185">+U130-U141</f>
        <v>-9615763.6299999952</v>
      </c>
      <c r="V155" s="111">
        <f t="shared" si="185"/>
        <v>-12864933</v>
      </c>
      <c r="W155" s="111">
        <f t="shared" ref="W155:AA155" si="186">+W130-W141</f>
        <v>-9615763.6299999952</v>
      </c>
      <c r="X155" s="112">
        <f t="shared" si="186"/>
        <v>30682109.599999994</v>
      </c>
      <c r="Y155" s="111">
        <f t="shared" si="186"/>
        <v>32689910</v>
      </c>
      <c r="Z155" s="111">
        <v>16206063</v>
      </c>
      <c r="AA155" s="111">
        <f t="shared" si="186"/>
        <v>-5373497.9399999976</v>
      </c>
      <c r="AB155" s="221">
        <v>1951577.3300000131</v>
      </c>
      <c r="AC155" s="221">
        <v>-8950027.3700000048</v>
      </c>
      <c r="AD155" s="221">
        <v>18747026.180000007</v>
      </c>
      <c r="AE155" s="221">
        <v>17437604</v>
      </c>
      <c r="AF155" s="221">
        <v>5690132.1299999952</v>
      </c>
      <c r="AG155" s="221">
        <v>11040951</v>
      </c>
      <c r="AH155" s="221"/>
      <c r="AI155" s="221"/>
      <c r="AJ155" s="112"/>
      <c r="AK155" s="39">
        <f>O155-C155</f>
        <v>3504335.1899999678</v>
      </c>
      <c r="AL155" s="113">
        <f>P155-D155</f>
        <v>33133222.890000001</v>
      </c>
      <c r="AM155" s="113">
        <f>Q155-E155</f>
        <v>11434668.390000001</v>
      </c>
      <c r="AN155" s="113">
        <f>R155-F155</f>
        <v>7297684.049999997</v>
      </c>
      <c r="AO155" s="113">
        <f>S155-G155</f>
        <v>9644286.5100000054</v>
      </c>
      <c r="AP155" s="113">
        <f>T155-H155</f>
        <v>22510913.159999996</v>
      </c>
      <c r="AQ155" s="113">
        <f>U155-I155</f>
        <v>5635392.9700000137</v>
      </c>
      <c r="AR155" s="113">
        <f>V155-J155</f>
        <v>1452812.5200000107</v>
      </c>
      <c r="AS155" s="113">
        <f>W155-K155</f>
        <v>-17001038.879999995</v>
      </c>
      <c r="AT155" s="113">
        <f>X155-L155</f>
        <v>11864789.909999982</v>
      </c>
      <c r="AU155" s="113">
        <f>Y155-M155</f>
        <v>5139030.7000000179</v>
      </c>
      <c r="AV155" s="113">
        <f>Z155-N155</f>
        <v>14416659.520000011</v>
      </c>
      <c r="AW155" s="113">
        <f>AA155-O155</f>
        <v>-9749601.5799999833</v>
      </c>
      <c r="AX155" s="113">
        <f>AB155-P155</f>
        <v>-13824724.649999991</v>
      </c>
      <c r="AY155" s="113">
        <f>AC155-Q155</f>
        <v>-7730004.0900000036</v>
      </c>
      <c r="AZ155" s="113">
        <f>AD155-R155</f>
        <v>5451123.8600000143</v>
      </c>
      <c r="BA155" s="113">
        <f>AE155-S155</f>
        <v>-22781382.789999992</v>
      </c>
      <c r="BB155" s="113">
        <f>AF155-T155</f>
        <v>-25202952.840000004</v>
      </c>
      <c r="BC155" s="312"/>
      <c r="BD155" s="312"/>
      <c r="BE155" s="312"/>
      <c r="BF155" s="114"/>
      <c r="BG155" s="328"/>
      <c r="BH155" s="39">
        <f>'MONTHLY SUMMARIES'!D115</f>
        <v>11040951</v>
      </c>
    </row>
    <row r="156" spans="1:61" s="42" customFormat="1" x14ac:dyDescent="0.35">
      <c r="A156" s="166"/>
      <c r="B156" s="43" t="s">
        <v>38</v>
      </c>
      <c r="C156" s="110">
        <f t="shared" ref="C156:D156" si="187">+C133-C142</f>
        <v>2427747.1999999993</v>
      </c>
      <c r="D156" s="111">
        <f t="shared" si="187"/>
        <v>164118.71000000089</v>
      </c>
      <c r="E156" s="111">
        <f t="shared" ref="E156:R156" si="188">+E133-E142</f>
        <v>-967800</v>
      </c>
      <c r="F156" s="111">
        <f t="shared" si="188"/>
        <v>679415.31000000052</v>
      </c>
      <c r="G156" s="111">
        <f t="shared" si="188"/>
        <v>2709482.8200000003</v>
      </c>
      <c r="H156" s="111">
        <f t="shared" si="188"/>
        <v>2882016.459999999</v>
      </c>
      <c r="I156" s="111">
        <f t="shared" si="188"/>
        <v>852526.41000000015</v>
      </c>
      <c r="J156" s="111">
        <f t="shared" si="188"/>
        <v>566315.11999999918</v>
      </c>
      <c r="K156" s="111">
        <f t="shared" si="188"/>
        <v>2236274.3899999997</v>
      </c>
      <c r="L156" s="112">
        <f t="shared" si="188"/>
        <v>4532366.08</v>
      </c>
      <c r="M156" s="111">
        <f t="shared" si="188"/>
        <v>4904981.9700000007</v>
      </c>
      <c r="N156" s="111">
        <f t="shared" si="188"/>
        <v>2244727.66</v>
      </c>
      <c r="O156" s="111">
        <f t="shared" si="188"/>
        <v>1881415.2200000007</v>
      </c>
      <c r="P156" s="111">
        <f t="shared" si="188"/>
        <v>2166894.0699999984</v>
      </c>
      <c r="Q156" s="111">
        <f t="shared" si="188"/>
        <v>639873.3900000006</v>
      </c>
      <c r="R156" s="111">
        <f t="shared" si="188"/>
        <v>1220483.0999999996</v>
      </c>
      <c r="S156" s="111">
        <f t="shared" ref="S156:T156" si="189">+S133-S142</f>
        <v>3547599.540000001</v>
      </c>
      <c r="T156" s="111">
        <f t="shared" si="189"/>
        <v>2368873.6199999992</v>
      </c>
      <c r="U156" s="111">
        <f t="shared" ref="U156:V156" si="190">+U133-U142</f>
        <v>227490.84000000171</v>
      </c>
      <c r="V156" s="111">
        <f t="shared" si="190"/>
        <v>922041</v>
      </c>
      <c r="W156" s="111">
        <f t="shared" ref="W156:AA156" si="191">+W133-W142</f>
        <v>227490.84000000171</v>
      </c>
      <c r="X156" s="112">
        <f t="shared" si="191"/>
        <v>4801863.0299999993</v>
      </c>
      <c r="Y156" s="111">
        <f t="shared" si="191"/>
        <v>4722389</v>
      </c>
      <c r="Z156" s="111">
        <v>4261886</v>
      </c>
      <c r="AA156" s="111">
        <f t="shared" si="191"/>
        <v>2282528.7400000002</v>
      </c>
      <c r="AB156" s="221">
        <v>1662429.5600000005</v>
      </c>
      <c r="AC156" s="221">
        <v>788402.86999999918</v>
      </c>
      <c r="AD156" s="221">
        <v>2447274.6300000008</v>
      </c>
      <c r="AE156" s="221">
        <v>2039315</v>
      </c>
      <c r="AF156" s="221">
        <v>-388211.53999999911</v>
      </c>
      <c r="AG156" s="221">
        <v>1106857</v>
      </c>
      <c r="AH156" s="221"/>
      <c r="AI156" s="221"/>
      <c r="AJ156" s="112"/>
      <c r="AK156" s="39">
        <f>O156-C156</f>
        <v>-546331.97999999858</v>
      </c>
      <c r="AL156" s="113">
        <f>P156-D156</f>
        <v>2002775.3599999975</v>
      </c>
      <c r="AM156" s="113">
        <f>Q156-E156</f>
        <v>1607673.3900000006</v>
      </c>
      <c r="AN156" s="113">
        <f>R156-F156</f>
        <v>541067.78999999911</v>
      </c>
      <c r="AO156" s="113">
        <f>S156-G156</f>
        <v>838116.72000000067</v>
      </c>
      <c r="AP156" s="113">
        <f>T156-H156</f>
        <v>-513142.83999999985</v>
      </c>
      <c r="AQ156" s="113">
        <f>U156-I156</f>
        <v>-625035.56999999844</v>
      </c>
      <c r="AR156" s="113">
        <f>V156-J156</f>
        <v>355725.88000000082</v>
      </c>
      <c r="AS156" s="113">
        <f>W156-K156</f>
        <v>-2008783.549999998</v>
      </c>
      <c r="AT156" s="113">
        <f>X156-L156</f>
        <v>269496.94999999925</v>
      </c>
      <c r="AU156" s="113">
        <f>Y156-M156</f>
        <v>-182592.97000000067</v>
      </c>
      <c r="AV156" s="113">
        <f>Z156-N156</f>
        <v>2017158.3399999999</v>
      </c>
      <c r="AW156" s="113">
        <f>AA156-O156</f>
        <v>401113.51999999955</v>
      </c>
      <c r="AX156" s="113">
        <f>AB156-P156</f>
        <v>-504464.50999999791</v>
      </c>
      <c r="AY156" s="113">
        <f>AC156-Q156</f>
        <v>148529.47999999858</v>
      </c>
      <c r="AZ156" s="113">
        <f>AD156-R156</f>
        <v>1226791.5300000012</v>
      </c>
      <c r="BA156" s="113">
        <f>AE156-S156</f>
        <v>-1508284.540000001</v>
      </c>
      <c r="BB156" s="113">
        <f>AF156-T156</f>
        <v>-2757085.1599999983</v>
      </c>
      <c r="BC156" s="312"/>
      <c r="BD156" s="312"/>
      <c r="BE156" s="312"/>
      <c r="BF156" s="114"/>
      <c r="BG156" s="328"/>
      <c r="BH156" s="39">
        <f>'MONTHLY SUMMARIES'!D116</f>
        <v>1106857</v>
      </c>
    </row>
    <row r="157" spans="1:61" s="42" customFormat="1" x14ac:dyDescent="0.35">
      <c r="A157" s="166"/>
      <c r="B157" s="43" t="s">
        <v>39</v>
      </c>
      <c r="C157" s="110">
        <f t="shared" ref="C157:D157" si="192">+C136-C143</f>
        <v>5433281.3099999949</v>
      </c>
      <c r="D157" s="111">
        <f t="shared" si="192"/>
        <v>83378.719999998808</v>
      </c>
      <c r="E157" s="111">
        <f t="shared" ref="E157:R157" si="193">+E136-E143</f>
        <v>-1529261.2100000009</v>
      </c>
      <c r="F157" s="111">
        <f t="shared" si="193"/>
        <v>3661322.6099999994</v>
      </c>
      <c r="G157" s="111">
        <f t="shared" si="193"/>
        <v>5444509.75</v>
      </c>
      <c r="H157" s="111">
        <f t="shared" si="193"/>
        <v>1933151.5</v>
      </c>
      <c r="I157" s="111">
        <f t="shared" si="193"/>
        <v>-114787.89999999851</v>
      </c>
      <c r="J157" s="111">
        <f t="shared" si="193"/>
        <v>-1447661.8500000015</v>
      </c>
      <c r="K157" s="111">
        <f t="shared" si="193"/>
        <v>2677752.0999999978</v>
      </c>
      <c r="L157" s="112">
        <f t="shared" si="193"/>
        <v>5036492.3999999985</v>
      </c>
      <c r="M157" s="111">
        <f t="shared" si="193"/>
        <v>4791859.1299999952</v>
      </c>
      <c r="N157" s="111">
        <f t="shared" si="193"/>
        <v>2805372.9200000018</v>
      </c>
      <c r="O157" s="111">
        <f t="shared" si="193"/>
        <v>2122445</v>
      </c>
      <c r="P157" s="111">
        <f t="shared" si="193"/>
        <v>5573289.5700000003</v>
      </c>
      <c r="Q157" s="111">
        <f t="shared" si="193"/>
        <v>-516826.1799999997</v>
      </c>
      <c r="R157" s="111">
        <f t="shared" si="193"/>
        <v>3578244.120000001</v>
      </c>
      <c r="S157" s="111">
        <f t="shared" ref="S157:T157" si="194">+S136-S143</f>
        <v>6342852.8499999978</v>
      </c>
      <c r="T157" s="111">
        <f t="shared" si="194"/>
        <v>5854977.5700000003</v>
      </c>
      <c r="U157" s="111">
        <f t="shared" ref="U157:V157" si="195">+U136-U143</f>
        <v>308867.71999999881</v>
      </c>
      <c r="V157" s="111">
        <f t="shared" si="195"/>
        <v>2881162</v>
      </c>
      <c r="W157" s="111">
        <f t="shared" ref="W157:AA157" si="196">+W136-W143</f>
        <v>308867.71999999881</v>
      </c>
      <c r="X157" s="112">
        <f t="shared" si="196"/>
        <v>7788667.7200000025</v>
      </c>
      <c r="Y157" s="111">
        <f t="shared" si="196"/>
        <v>8406805</v>
      </c>
      <c r="Z157" s="111">
        <v>6097309</v>
      </c>
      <c r="AA157" s="111">
        <f t="shared" si="196"/>
        <v>690833.21999999881</v>
      </c>
      <c r="AB157" s="221">
        <v>4835410.7199999988</v>
      </c>
      <c r="AC157" s="221">
        <v>793645.31000000238</v>
      </c>
      <c r="AD157" s="221">
        <v>9179111.5</v>
      </c>
      <c r="AE157" s="221">
        <v>15389775</v>
      </c>
      <c r="AF157" s="221">
        <v>1217857.4499999955</v>
      </c>
      <c r="AG157" s="221">
        <v>5425085</v>
      </c>
      <c r="AH157" s="221"/>
      <c r="AI157" s="221"/>
      <c r="AJ157" s="112"/>
      <c r="AK157" s="39">
        <f>O157-C157</f>
        <v>-3310836.3099999949</v>
      </c>
      <c r="AL157" s="113">
        <f>P157-D157</f>
        <v>5489910.8500000015</v>
      </c>
      <c r="AM157" s="113">
        <f>Q157-E157</f>
        <v>1012435.0300000012</v>
      </c>
      <c r="AN157" s="113">
        <f>R157-F157</f>
        <v>-83078.489999998361</v>
      </c>
      <c r="AO157" s="113">
        <f>S157-G157</f>
        <v>898343.09999999776</v>
      </c>
      <c r="AP157" s="113">
        <f>T157-H157</f>
        <v>3921826.0700000003</v>
      </c>
      <c r="AQ157" s="113">
        <f>U157-I157</f>
        <v>423655.61999999732</v>
      </c>
      <c r="AR157" s="113">
        <f>V157-J157</f>
        <v>4328823.8500000015</v>
      </c>
      <c r="AS157" s="113">
        <f>W157-K157</f>
        <v>-2368884.379999999</v>
      </c>
      <c r="AT157" s="113">
        <f>X157-L157</f>
        <v>2752175.320000004</v>
      </c>
      <c r="AU157" s="113">
        <f>Y157-M157</f>
        <v>3614945.8700000048</v>
      </c>
      <c r="AV157" s="113">
        <f>Z157-N157</f>
        <v>3291936.0799999982</v>
      </c>
      <c r="AW157" s="113">
        <f>AA157-O157</f>
        <v>-1431611.7800000012</v>
      </c>
      <c r="AX157" s="113">
        <f>AB157-P157</f>
        <v>-737878.85000000149</v>
      </c>
      <c r="AY157" s="113">
        <f>AC157-Q157</f>
        <v>1310471.4900000021</v>
      </c>
      <c r="AZ157" s="113">
        <f>AD157-R157</f>
        <v>5600867.379999999</v>
      </c>
      <c r="BA157" s="113">
        <f>AE157-S157</f>
        <v>9046922.1500000022</v>
      </c>
      <c r="BB157" s="113">
        <f>AF157-T157</f>
        <v>-4637120.1200000048</v>
      </c>
      <c r="BC157" s="312"/>
      <c r="BD157" s="312"/>
      <c r="BE157" s="312"/>
      <c r="BF157" s="114"/>
      <c r="BG157" s="328"/>
      <c r="BH157" s="39">
        <f>'MONTHLY SUMMARIES'!D117</f>
        <v>5425085</v>
      </c>
    </row>
    <row r="158" spans="1:61" s="42" customFormat="1" x14ac:dyDescent="0.35">
      <c r="A158" s="166"/>
      <c r="B158" s="43" t="s">
        <v>40</v>
      </c>
      <c r="C158" s="110">
        <f t="shared" ref="C158:D158" si="197">+C137-C144</f>
        <v>5397136.8300000019</v>
      </c>
      <c r="D158" s="111">
        <f t="shared" si="197"/>
        <v>1769066.7699999958</v>
      </c>
      <c r="E158" s="111">
        <f t="shared" ref="E158:R158" si="198">+E137-E144</f>
        <v>-1303454.9599999972</v>
      </c>
      <c r="F158" s="111">
        <f t="shared" si="198"/>
        <v>6390058.4000000022</v>
      </c>
      <c r="G158" s="111">
        <f t="shared" si="198"/>
        <v>5017220.870000001</v>
      </c>
      <c r="H158" s="111">
        <f t="shared" si="198"/>
        <v>3385276.6199999973</v>
      </c>
      <c r="I158" s="111">
        <f t="shared" si="198"/>
        <v>3659843.7399999984</v>
      </c>
      <c r="J158" s="111">
        <f t="shared" si="198"/>
        <v>-40717.64999999851</v>
      </c>
      <c r="K158" s="111">
        <f t="shared" si="198"/>
        <v>2689915.2200000025</v>
      </c>
      <c r="L158" s="112">
        <f t="shared" si="198"/>
        <v>5753907.3499999978</v>
      </c>
      <c r="M158" s="111">
        <f t="shared" si="198"/>
        <v>6502277.700000003</v>
      </c>
      <c r="N158" s="111">
        <f t="shared" si="198"/>
        <v>4661635.6400000006</v>
      </c>
      <c r="O158" s="111">
        <f t="shared" si="198"/>
        <v>3932733.400000006</v>
      </c>
      <c r="P158" s="111">
        <f t="shared" si="198"/>
        <v>7514001.200000003</v>
      </c>
      <c r="Q158" s="111">
        <f t="shared" si="198"/>
        <v>2182647</v>
      </c>
      <c r="R158" s="111">
        <f t="shared" si="198"/>
        <v>3772083.9600000009</v>
      </c>
      <c r="S158" s="111">
        <f t="shared" ref="S158:T158" si="199">+S137-S144</f>
        <v>14718330.219999999</v>
      </c>
      <c r="T158" s="111">
        <f t="shared" si="199"/>
        <v>22169596.090000004</v>
      </c>
      <c r="U158" s="111">
        <f t="shared" ref="U158:V158" si="200">+U137-U144</f>
        <v>7181463.6700000018</v>
      </c>
      <c r="V158" s="111">
        <f t="shared" si="200"/>
        <v>7246742</v>
      </c>
      <c r="W158" s="111">
        <f t="shared" ref="W158:AA158" si="201">+W137-W144</f>
        <v>7181463.6700000018</v>
      </c>
      <c r="X158" s="112">
        <f t="shared" si="201"/>
        <v>9909915.5099999979</v>
      </c>
      <c r="Y158" s="111">
        <f t="shared" si="201"/>
        <v>10938504</v>
      </c>
      <c r="Z158" s="111">
        <v>10577005</v>
      </c>
      <c r="AA158" s="111">
        <f t="shared" si="201"/>
        <v>755219.45000000298</v>
      </c>
      <c r="AB158" s="221">
        <v>11080727.810000002</v>
      </c>
      <c r="AC158" s="221">
        <v>3282800.1500000022</v>
      </c>
      <c r="AD158" s="221">
        <v>12669238.570000004</v>
      </c>
      <c r="AE158" s="221">
        <v>7045959</v>
      </c>
      <c r="AF158" s="221">
        <v>1788634.7199999988</v>
      </c>
      <c r="AG158" s="221">
        <v>6710021</v>
      </c>
      <c r="AH158" s="221"/>
      <c r="AI158" s="221"/>
      <c r="AJ158" s="112"/>
      <c r="AK158" s="39">
        <f>O158-C158</f>
        <v>-1464403.429999996</v>
      </c>
      <c r="AL158" s="113">
        <f>P158-D158</f>
        <v>5744934.4300000072</v>
      </c>
      <c r="AM158" s="113">
        <f>Q158-E158</f>
        <v>3486101.9599999972</v>
      </c>
      <c r="AN158" s="113">
        <f>R158-F158</f>
        <v>-2617974.4400000013</v>
      </c>
      <c r="AO158" s="113">
        <f>S158-G158</f>
        <v>9701109.3499999978</v>
      </c>
      <c r="AP158" s="113">
        <f>T158-H158</f>
        <v>18784319.470000006</v>
      </c>
      <c r="AQ158" s="113">
        <f>U158-I158</f>
        <v>3521619.9300000034</v>
      </c>
      <c r="AR158" s="113">
        <f>V158-J158</f>
        <v>7287459.6499999985</v>
      </c>
      <c r="AS158" s="113">
        <f>W158-K158</f>
        <v>4491548.4499999993</v>
      </c>
      <c r="AT158" s="113">
        <f>X158-L158</f>
        <v>4156008.16</v>
      </c>
      <c r="AU158" s="113">
        <f>Y158-M158</f>
        <v>4436226.299999997</v>
      </c>
      <c r="AV158" s="113">
        <f>Z158-N158</f>
        <v>5915369.3599999994</v>
      </c>
      <c r="AW158" s="113">
        <f>AA158-O158</f>
        <v>-3177513.950000003</v>
      </c>
      <c r="AX158" s="113">
        <f>AB158-P158</f>
        <v>3566726.6099999994</v>
      </c>
      <c r="AY158" s="113">
        <f>AC158-Q158</f>
        <v>1100153.1500000022</v>
      </c>
      <c r="AZ158" s="113">
        <f>AD158-R158</f>
        <v>8897154.6100000031</v>
      </c>
      <c r="BA158" s="113">
        <f>AE158-S158</f>
        <v>-7672371.2199999988</v>
      </c>
      <c r="BB158" s="113">
        <f>AF158-T158</f>
        <v>-20380961.370000005</v>
      </c>
      <c r="BC158" s="312"/>
      <c r="BD158" s="312"/>
      <c r="BE158" s="312"/>
      <c r="BF158" s="114"/>
      <c r="BG158" s="328"/>
      <c r="BH158" s="39">
        <f>'MONTHLY SUMMARIES'!D118</f>
        <v>6710021</v>
      </c>
    </row>
    <row r="159" spans="1:61" s="42" customFormat="1" x14ac:dyDescent="0.35">
      <c r="A159" s="166"/>
      <c r="B159" s="43" t="s">
        <v>41</v>
      </c>
      <c r="C159" s="110">
        <f t="shared" ref="C159:D159" si="202">+C138-C145</f>
        <v>9826169.8099999949</v>
      </c>
      <c r="D159" s="111">
        <f t="shared" si="202"/>
        <v>8030334.25</v>
      </c>
      <c r="E159" s="111">
        <f t="shared" ref="E159:R159" si="203">+E138-E145</f>
        <v>-3692229.1600000039</v>
      </c>
      <c r="F159" s="111">
        <f t="shared" si="203"/>
        <v>13420661.779999994</v>
      </c>
      <c r="G159" s="111">
        <f t="shared" si="203"/>
        <v>6251360.6499999985</v>
      </c>
      <c r="H159" s="111">
        <f t="shared" si="203"/>
        <v>7203253.2400000021</v>
      </c>
      <c r="I159" s="111">
        <f t="shared" si="203"/>
        <v>7730436.8500000015</v>
      </c>
      <c r="J159" s="111">
        <f t="shared" si="203"/>
        <v>4853666.5</v>
      </c>
      <c r="K159" s="111">
        <f t="shared" si="203"/>
        <v>4581950.9400000051</v>
      </c>
      <c r="L159" s="112">
        <f t="shared" si="203"/>
        <v>13886871.019999996</v>
      </c>
      <c r="M159" s="111">
        <f t="shared" si="203"/>
        <v>11472008.5</v>
      </c>
      <c r="N159" s="111">
        <f t="shared" si="203"/>
        <v>6230741.6000000015</v>
      </c>
      <c r="O159" s="111">
        <f t="shared" si="203"/>
        <v>4553774.9600000009</v>
      </c>
      <c r="P159" s="111">
        <f t="shared" si="203"/>
        <v>13715949.190000005</v>
      </c>
      <c r="Q159" s="111">
        <f t="shared" si="203"/>
        <v>4006195.7600000054</v>
      </c>
      <c r="R159" s="111">
        <f t="shared" si="203"/>
        <v>10508141.239999995</v>
      </c>
      <c r="S159" s="111">
        <f t="shared" ref="S159:T159" si="204">+S138-S145</f>
        <v>6539612.7899999991</v>
      </c>
      <c r="T159" s="111">
        <f t="shared" si="204"/>
        <v>10166062.600000001</v>
      </c>
      <c r="U159" s="111">
        <f t="shared" ref="U159:V159" si="205">+U138-U145</f>
        <v>4207012.3900000006</v>
      </c>
      <c r="V159" s="111">
        <f t="shared" si="205"/>
        <v>18418219</v>
      </c>
      <c r="W159" s="111">
        <f t="shared" ref="W159:AA159" si="206">+W138-W145</f>
        <v>4207012.3900000006</v>
      </c>
      <c r="X159" s="112">
        <f t="shared" si="206"/>
        <v>11222646.82</v>
      </c>
      <c r="Y159" s="111">
        <f t="shared" si="206"/>
        <v>17114653</v>
      </c>
      <c r="Z159" s="111">
        <v>11303621</v>
      </c>
      <c r="AA159" s="111">
        <f t="shared" si="206"/>
        <v>1342478.2400000021</v>
      </c>
      <c r="AB159" s="221">
        <v>8758260.25</v>
      </c>
      <c r="AC159" s="221">
        <v>4337244.7799999937</v>
      </c>
      <c r="AD159" s="221">
        <v>12252693.629999995</v>
      </c>
      <c r="AE159" s="221">
        <v>10383315</v>
      </c>
      <c r="AF159" s="221">
        <v>1780697.75</v>
      </c>
      <c r="AG159" s="221">
        <v>14252926</v>
      </c>
      <c r="AH159" s="221"/>
      <c r="AI159" s="221"/>
      <c r="AJ159" s="112"/>
      <c r="AK159" s="39">
        <f>O159-C159</f>
        <v>-5272394.849999994</v>
      </c>
      <c r="AL159" s="113">
        <f>P159-D159</f>
        <v>5685614.9400000051</v>
      </c>
      <c r="AM159" s="113">
        <f>Q159-E159</f>
        <v>7698424.9200000092</v>
      </c>
      <c r="AN159" s="113">
        <f>R159-F159</f>
        <v>-2912520.5399999991</v>
      </c>
      <c r="AO159" s="113">
        <f>S159-G159</f>
        <v>288252.1400000006</v>
      </c>
      <c r="AP159" s="113">
        <f>T159-H159</f>
        <v>2962809.3599999994</v>
      </c>
      <c r="AQ159" s="113">
        <f>U159-I159</f>
        <v>-3523424.4600000009</v>
      </c>
      <c r="AR159" s="113">
        <f>V159-J159</f>
        <v>13564552.5</v>
      </c>
      <c r="AS159" s="113">
        <f>W159-K159</f>
        <v>-374938.55000000447</v>
      </c>
      <c r="AT159" s="113">
        <f>X159-L159</f>
        <v>-2664224.1999999955</v>
      </c>
      <c r="AU159" s="113">
        <f>Y159-M159</f>
        <v>5642644.5</v>
      </c>
      <c r="AV159" s="113">
        <f>Z159-N159</f>
        <v>5072879.3999999985</v>
      </c>
      <c r="AW159" s="113">
        <f>AA159-O159</f>
        <v>-3211296.7199999988</v>
      </c>
      <c r="AX159" s="113">
        <f>AB159-P159</f>
        <v>-4957688.9400000051</v>
      </c>
      <c r="AY159" s="113">
        <f>AC159-Q159</f>
        <v>331049.01999998838</v>
      </c>
      <c r="AZ159" s="113">
        <f>AD159-R159</f>
        <v>1744552.3900000006</v>
      </c>
      <c r="BA159" s="113">
        <f>AE159-S159</f>
        <v>3843702.2100000009</v>
      </c>
      <c r="BB159" s="113">
        <f>AF159-T159</f>
        <v>-8385364.8500000015</v>
      </c>
      <c r="BC159" s="312"/>
      <c r="BD159" s="312"/>
      <c r="BE159" s="312"/>
      <c r="BF159" s="114"/>
      <c r="BG159" s="328"/>
      <c r="BH159" s="39">
        <f>'MONTHLY SUMMARIES'!D119</f>
        <v>14252926</v>
      </c>
    </row>
    <row r="160" spans="1:61" s="147" customFormat="1" ht="15" thickBot="1" x14ac:dyDescent="0.4">
      <c r="A160" s="167"/>
      <c r="B160" s="58" t="s">
        <v>42</v>
      </c>
      <c r="C160" s="142">
        <f>SUM(C155:C159)</f>
        <v>23956103.600000009</v>
      </c>
      <c r="D160" s="143">
        <f t="shared" ref="D160:R160" si="207">SUM(D155:D159)</f>
        <v>-7310022.4600000009</v>
      </c>
      <c r="E160" s="143">
        <f t="shared" si="207"/>
        <v>-20147437.000000004</v>
      </c>
      <c r="F160" s="40">
        <f t="shared" si="207"/>
        <v>30149676.36999999</v>
      </c>
      <c r="G160" s="143">
        <f t="shared" si="207"/>
        <v>49997274.369999982</v>
      </c>
      <c r="H160" s="143">
        <f t="shared" si="207"/>
        <v>23785869.630000003</v>
      </c>
      <c r="I160" s="143">
        <f t="shared" si="207"/>
        <v>-3123137.5000000075</v>
      </c>
      <c r="J160" s="143">
        <f t="shared" si="207"/>
        <v>-10386143.400000012</v>
      </c>
      <c r="K160" s="143">
        <f t="shared" si="207"/>
        <v>19571167.900000006</v>
      </c>
      <c r="L160" s="144">
        <f t="shared" si="207"/>
        <v>48026956.540000007</v>
      </c>
      <c r="M160" s="143">
        <f t="shared" si="207"/>
        <v>55222006.599999979</v>
      </c>
      <c r="N160" s="40">
        <f t="shared" si="207"/>
        <v>17731881.299999993</v>
      </c>
      <c r="O160" s="40">
        <f t="shared" si="207"/>
        <v>16866472.219999991</v>
      </c>
      <c r="P160" s="40">
        <f t="shared" si="207"/>
        <v>44746436.010000013</v>
      </c>
      <c r="Q160" s="40">
        <f t="shared" si="207"/>
        <v>5091866.6900000051</v>
      </c>
      <c r="R160" s="40">
        <f t="shared" si="207"/>
        <v>32374854.739999987</v>
      </c>
      <c r="S160" s="40">
        <f t="shared" ref="S160:T160" si="208">SUM(S155:S159)</f>
        <v>71367382.189999998</v>
      </c>
      <c r="T160" s="40">
        <f t="shared" si="208"/>
        <v>71452594.849999994</v>
      </c>
      <c r="U160" s="40">
        <f t="shared" ref="U160:V160" si="209">SUM(U155:U159)</f>
        <v>2309070.9900000077</v>
      </c>
      <c r="V160" s="40">
        <f t="shared" si="209"/>
        <v>16603231</v>
      </c>
      <c r="W160" s="40">
        <f t="shared" ref="W160" si="210">SUM(W155:W159)</f>
        <v>2309070.9900000077</v>
      </c>
      <c r="X160" s="144">
        <f t="shared" ref="X160:AA160" si="211">SUM(X155:X159)</f>
        <v>64405202.679999992</v>
      </c>
      <c r="Y160" s="40">
        <f t="shared" si="211"/>
        <v>73872261</v>
      </c>
      <c r="Z160" s="40">
        <v>48445884</v>
      </c>
      <c r="AA160" s="40">
        <f t="shared" si="211"/>
        <v>-302438.28999999352</v>
      </c>
      <c r="AB160" s="274">
        <v>28288405.670000017</v>
      </c>
      <c r="AC160" s="274">
        <v>252065.73999999277</v>
      </c>
      <c r="AD160" s="274">
        <v>55295344.510000005</v>
      </c>
      <c r="AE160" s="274">
        <v>52295968</v>
      </c>
      <c r="AF160" s="274">
        <v>10089110.50999999</v>
      </c>
      <c r="AG160" s="274">
        <v>38535840</v>
      </c>
      <c r="AH160" s="274"/>
      <c r="AI160" s="274"/>
      <c r="AJ160" s="144"/>
      <c r="AK160" s="40">
        <f t="shared" si="171"/>
        <v>-7089631.3800000157</v>
      </c>
      <c r="AL160" s="145">
        <f t="shared" ref="AL160:AN160" si="212">SUM(AL155:AL159)</f>
        <v>52056458.470000014</v>
      </c>
      <c r="AM160" s="145">
        <f t="shared" si="212"/>
        <v>25239303.690000009</v>
      </c>
      <c r="AN160" s="145">
        <f t="shared" si="212"/>
        <v>2225178.3699999973</v>
      </c>
      <c r="AO160" s="145">
        <f t="shared" ref="AO160:AP160" si="213">SUM(AO155:AO159)</f>
        <v>21370107.82</v>
      </c>
      <c r="AP160" s="145">
        <f t="shared" si="213"/>
        <v>47666725.219999999</v>
      </c>
      <c r="AQ160" s="145">
        <f t="shared" ref="AQ160:AR160" si="214">SUM(AQ155:AQ159)</f>
        <v>5432208.4900000151</v>
      </c>
      <c r="AR160" s="145">
        <f t="shared" si="214"/>
        <v>26989374.400000013</v>
      </c>
      <c r="AS160" s="145">
        <f t="shared" ref="AS160:AT160" si="215">SUM(AS155:AS159)</f>
        <v>-17262096.909999996</v>
      </c>
      <c r="AT160" s="145">
        <f t="shared" si="215"/>
        <v>16378246.139999989</v>
      </c>
      <c r="AU160" s="145">
        <f t="shared" ref="AU160:AV160" si="216">SUM(AU155:AU159)</f>
        <v>18650254.400000021</v>
      </c>
      <c r="AV160" s="145">
        <f t="shared" si="216"/>
        <v>30714002.700000007</v>
      </c>
      <c r="AW160" s="145">
        <f t="shared" ref="AW160:AX160" si="217">SUM(AW155:AW159)</f>
        <v>-17168910.509999987</v>
      </c>
      <c r="AX160" s="145">
        <f t="shared" si="217"/>
        <v>-16458030.339999996</v>
      </c>
      <c r="AY160" s="145">
        <f t="shared" ref="AY160:AZ160" si="218">SUM(AY155:AY159)</f>
        <v>-4839800.9500000123</v>
      </c>
      <c r="AZ160" s="145">
        <f t="shared" si="218"/>
        <v>22920489.770000018</v>
      </c>
      <c r="BA160" s="145">
        <f t="shared" ref="BA160:BB160" si="219">SUM(BA155:BA159)</f>
        <v>-19071414.189999986</v>
      </c>
      <c r="BB160" s="145">
        <f t="shared" si="219"/>
        <v>-61363484.340000011</v>
      </c>
      <c r="BC160" s="309"/>
      <c r="BD160" s="309"/>
      <c r="BE160" s="309"/>
      <c r="BF160" s="146"/>
      <c r="BG160" s="329"/>
      <c r="BH160" s="40">
        <f t="shared" si="181"/>
        <v>38535840</v>
      </c>
    </row>
    <row r="161" spans="1:60" s="66" customFormat="1" x14ac:dyDescent="0.35">
      <c r="A161" s="166">
        <f>+A154+1</f>
        <v>17</v>
      </c>
      <c r="B161" s="121" t="s">
        <v>46</v>
      </c>
      <c r="C161" s="84"/>
      <c r="D161" s="85"/>
      <c r="E161" s="85"/>
      <c r="F161" s="85"/>
      <c r="G161" s="85"/>
      <c r="H161" s="85"/>
      <c r="I161" s="85"/>
      <c r="J161" s="85"/>
      <c r="K161" s="85"/>
      <c r="L161" s="86"/>
      <c r="M161" s="85"/>
      <c r="N161" s="85"/>
      <c r="O161" s="85"/>
      <c r="P161" s="85"/>
      <c r="Q161" s="85"/>
      <c r="R161" s="85"/>
      <c r="S161" s="85"/>
      <c r="T161" s="85"/>
      <c r="U161" s="212"/>
      <c r="V161" s="212"/>
      <c r="W161" s="212"/>
      <c r="X161" s="86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86"/>
      <c r="AK161" s="87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301"/>
      <c r="BD161" s="301"/>
      <c r="BE161" s="301"/>
      <c r="BF161" s="89"/>
      <c r="BG161" s="324"/>
      <c r="BH161" s="87"/>
    </row>
    <row r="162" spans="1:60" s="66" customFormat="1" x14ac:dyDescent="0.35">
      <c r="A162" s="166"/>
      <c r="B162" s="67" t="s">
        <v>37</v>
      </c>
      <c r="C162" s="68">
        <v>1882</v>
      </c>
      <c r="D162" s="69">
        <v>2008</v>
      </c>
      <c r="E162" s="69">
        <v>2205</v>
      </c>
      <c r="F162" s="71">
        <v>2273</v>
      </c>
      <c r="G162" s="69">
        <v>2281</v>
      </c>
      <c r="H162" s="71">
        <v>2249</v>
      </c>
      <c r="I162" s="69">
        <v>2194</v>
      </c>
      <c r="J162" s="71">
        <v>2071</v>
      </c>
      <c r="K162" s="69">
        <v>1901</v>
      </c>
      <c r="L162" s="122">
        <v>1783</v>
      </c>
      <c r="M162" s="71">
        <v>1557</v>
      </c>
      <c r="N162" s="71">
        <v>1396</v>
      </c>
      <c r="O162" s="71">
        <v>1329</v>
      </c>
      <c r="P162" s="71">
        <v>1222</v>
      </c>
      <c r="Q162" s="69">
        <v>932</v>
      </c>
      <c r="R162" s="71">
        <v>835</v>
      </c>
      <c r="S162" s="69">
        <v>784</v>
      </c>
      <c r="T162" s="71">
        <v>789</v>
      </c>
      <c r="U162" s="223">
        <v>835</v>
      </c>
      <c r="V162" s="223">
        <v>1181</v>
      </c>
      <c r="W162" s="223">
        <v>943</v>
      </c>
      <c r="X162" s="122">
        <v>899</v>
      </c>
      <c r="Y162" s="223">
        <v>1106</v>
      </c>
      <c r="Z162" s="223">
        <v>892</v>
      </c>
      <c r="AA162" s="223">
        <v>848</v>
      </c>
      <c r="AB162" s="223">
        <v>2005</v>
      </c>
      <c r="AC162" s="223">
        <v>1846</v>
      </c>
      <c r="AD162" s="223">
        <v>1850</v>
      </c>
      <c r="AE162" s="223">
        <v>2161</v>
      </c>
      <c r="AF162" s="223">
        <v>2119</v>
      </c>
      <c r="AG162" s="223">
        <v>2649</v>
      </c>
      <c r="AH162" s="223"/>
      <c r="AI162" s="223"/>
      <c r="AJ162" s="122"/>
      <c r="AK162" s="71">
        <f>O162-C162</f>
        <v>-553</v>
      </c>
      <c r="AL162" s="123">
        <f>P162-D162</f>
        <v>-786</v>
      </c>
      <c r="AM162" s="123">
        <f>Q162-E162</f>
        <v>-1273</v>
      </c>
      <c r="AN162" s="123">
        <f>R162-F162</f>
        <v>-1438</v>
      </c>
      <c r="AO162" s="123">
        <f>S162-G162</f>
        <v>-1497</v>
      </c>
      <c r="AP162" s="123">
        <f>T162-H162</f>
        <v>-1460</v>
      </c>
      <c r="AQ162" s="123">
        <f>U162-I162</f>
        <v>-1359</v>
      </c>
      <c r="AR162" s="123">
        <f>V162-J162</f>
        <v>-890</v>
      </c>
      <c r="AS162" s="123">
        <f>W162-K162</f>
        <v>-958</v>
      </c>
      <c r="AT162" s="123">
        <f>X162-L162</f>
        <v>-884</v>
      </c>
      <c r="AU162" s="123">
        <f>Y162-M162</f>
        <v>-451</v>
      </c>
      <c r="AV162" s="123">
        <f>Z162-N162</f>
        <v>-504</v>
      </c>
      <c r="AW162" s="123">
        <f>AA162-O162</f>
        <v>-481</v>
      </c>
      <c r="AX162" s="123">
        <f>AB162-P162</f>
        <v>783</v>
      </c>
      <c r="AY162" s="123">
        <f>AC162-Q162</f>
        <v>914</v>
      </c>
      <c r="AZ162" s="123">
        <f>AD162-R162</f>
        <v>1015</v>
      </c>
      <c r="BA162" s="123">
        <f>AE162-S162</f>
        <v>1377</v>
      </c>
      <c r="BB162" s="123">
        <f>AF162-T162</f>
        <v>1330</v>
      </c>
      <c r="BC162" s="315"/>
      <c r="BD162" s="315"/>
      <c r="BE162" s="315"/>
      <c r="BF162" s="125"/>
      <c r="BG162" s="325"/>
      <c r="BH162" s="38">
        <f>'MONTHLY SUMMARIES'!D122</f>
        <v>2649</v>
      </c>
    </row>
    <row r="163" spans="1:60" s="66" customFormat="1" x14ac:dyDescent="0.35">
      <c r="A163" s="166"/>
      <c r="B163" s="238" t="s">
        <v>164</v>
      </c>
      <c r="C163" s="68"/>
      <c r="D163" s="69"/>
      <c r="E163" s="69"/>
      <c r="F163" s="71"/>
      <c r="G163" s="69"/>
      <c r="H163" s="71"/>
      <c r="I163" s="69"/>
      <c r="J163" s="71"/>
      <c r="K163" s="69"/>
      <c r="L163" s="122"/>
      <c r="M163" s="71"/>
      <c r="N163" s="71"/>
      <c r="O163" s="71"/>
      <c r="P163" s="71"/>
      <c r="Q163" s="69"/>
      <c r="R163" s="71"/>
      <c r="S163" s="69"/>
      <c r="T163" s="71"/>
      <c r="U163" s="223"/>
      <c r="V163" s="223"/>
      <c r="W163" s="237">
        <f>W162-W164</f>
        <v>515</v>
      </c>
      <c r="X163" s="122">
        <f>X162-X164</f>
        <v>471</v>
      </c>
      <c r="Y163" s="237">
        <f>Y162-Y164</f>
        <v>595</v>
      </c>
      <c r="Z163" s="237">
        <v>507</v>
      </c>
      <c r="AA163" s="266">
        <v>477</v>
      </c>
      <c r="AB163" s="266">
        <v>929</v>
      </c>
      <c r="AC163" s="266">
        <v>893</v>
      </c>
      <c r="AD163" s="266">
        <v>950</v>
      </c>
      <c r="AE163" s="266">
        <v>1111</v>
      </c>
      <c r="AF163" s="266">
        <v>1139</v>
      </c>
      <c r="AG163" s="266">
        <v>1323</v>
      </c>
      <c r="AH163" s="266"/>
      <c r="AI163" s="266"/>
      <c r="AJ163" s="122"/>
      <c r="AK163" s="71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315"/>
      <c r="BD163" s="315"/>
      <c r="BE163" s="315"/>
      <c r="BF163" s="125"/>
      <c r="BG163" s="325"/>
      <c r="BH163" s="71">
        <f>GETPIVOTDATA("VALUE",'CSS ESCO pvt'!$I$3,"DATE_FILE",$BH$8,"COMPANY",$BH$6,"TRIM_CAT","Residential-GRID","TRIM_LINE",$A161)</f>
        <v>1323</v>
      </c>
    </row>
    <row r="164" spans="1:60" s="66" customFormat="1" x14ac:dyDescent="0.35">
      <c r="A164" s="166"/>
      <c r="B164" s="238" t="s">
        <v>165</v>
      </c>
      <c r="C164" s="68"/>
      <c r="D164" s="69"/>
      <c r="E164" s="69"/>
      <c r="F164" s="71"/>
      <c r="G164" s="69"/>
      <c r="H164" s="71"/>
      <c r="I164" s="69"/>
      <c r="J164" s="71"/>
      <c r="K164" s="69"/>
      <c r="L164" s="122"/>
      <c r="M164" s="71"/>
      <c r="N164" s="71"/>
      <c r="O164" s="71"/>
      <c r="P164" s="71"/>
      <c r="Q164" s="69"/>
      <c r="R164" s="71"/>
      <c r="S164" s="69"/>
      <c r="T164" s="71"/>
      <c r="U164" s="223"/>
      <c r="V164" s="223"/>
      <c r="W164" s="237">
        <v>428</v>
      </c>
      <c r="X164" s="122">
        <v>428</v>
      </c>
      <c r="Y164" s="237">
        <v>511</v>
      </c>
      <c r="Z164" s="237">
        <v>385</v>
      </c>
      <c r="AA164" s="266">
        <v>371</v>
      </c>
      <c r="AB164" s="266">
        <v>1076</v>
      </c>
      <c r="AC164" s="266">
        <v>953</v>
      </c>
      <c r="AD164" s="266">
        <v>900</v>
      </c>
      <c r="AE164" s="266">
        <v>1050</v>
      </c>
      <c r="AF164" s="266">
        <v>980</v>
      </c>
      <c r="AG164" s="266">
        <v>1326</v>
      </c>
      <c r="AH164" s="266"/>
      <c r="AI164" s="266"/>
      <c r="AJ164" s="122"/>
      <c r="AK164" s="71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315"/>
      <c r="BD164" s="315"/>
      <c r="BE164" s="315"/>
      <c r="BF164" s="125"/>
      <c r="BG164" s="325"/>
      <c r="BH164" s="87">
        <f>BH162-BH163</f>
        <v>1326</v>
      </c>
    </row>
    <row r="165" spans="1:60" s="66" customFormat="1" x14ac:dyDescent="0.35">
      <c r="A165" s="166"/>
      <c r="B165" s="67" t="s">
        <v>38</v>
      </c>
      <c r="C165" s="68">
        <v>4763</v>
      </c>
      <c r="D165" s="69">
        <v>5349</v>
      </c>
      <c r="E165" s="69">
        <v>6297</v>
      </c>
      <c r="F165" s="71">
        <v>6784</v>
      </c>
      <c r="G165" s="69">
        <v>7083</v>
      </c>
      <c r="H165" s="71">
        <v>7403</v>
      </c>
      <c r="I165" s="69">
        <v>7592</v>
      </c>
      <c r="J165" s="71">
        <v>7651</v>
      </c>
      <c r="K165" s="69">
        <v>7439</v>
      </c>
      <c r="L165" s="122">
        <v>7143</v>
      </c>
      <c r="M165" s="71">
        <v>6790</v>
      </c>
      <c r="N165" s="71">
        <v>6575</v>
      </c>
      <c r="O165" s="71">
        <v>6537</v>
      </c>
      <c r="P165" s="71">
        <v>6160</v>
      </c>
      <c r="Q165" s="69">
        <v>5366</v>
      </c>
      <c r="R165" s="71">
        <v>5051</v>
      </c>
      <c r="S165" s="69">
        <v>5246</v>
      </c>
      <c r="T165" s="71">
        <v>5219</v>
      </c>
      <c r="U165" s="223">
        <v>5185</v>
      </c>
      <c r="V165" s="223">
        <v>6062</v>
      </c>
      <c r="W165" s="223">
        <v>7012</v>
      </c>
      <c r="X165" s="122">
        <v>7615</v>
      </c>
      <c r="Y165" s="223">
        <v>8012</v>
      </c>
      <c r="Z165" s="223">
        <v>9060</v>
      </c>
      <c r="AA165" s="223">
        <v>9767</v>
      </c>
      <c r="AB165" s="223">
        <v>25160</v>
      </c>
      <c r="AC165" s="223">
        <v>27102</v>
      </c>
      <c r="AD165" s="223">
        <v>28388</v>
      </c>
      <c r="AE165" s="223">
        <v>23772</v>
      </c>
      <c r="AF165" s="223">
        <v>24304</v>
      </c>
      <c r="AG165" s="223">
        <v>24584</v>
      </c>
      <c r="AH165" s="223"/>
      <c r="AI165" s="223"/>
      <c r="AJ165" s="122"/>
      <c r="AK165" s="71">
        <f>O165-C165</f>
        <v>1774</v>
      </c>
      <c r="AL165" s="123">
        <f>P165-D165</f>
        <v>811</v>
      </c>
      <c r="AM165" s="123">
        <f>Q165-E165</f>
        <v>-931</v>
      </c>
      <c r="AN165" s="123">
        <f>R165-F165</f>
        <v>-1733</v>
      </c>
      <c r="AO165" s="123">
        <f>S165-G165</f>
        <v>-1837</v>
      </c>
      <c r="AP165" s="123">
        <f>T165-H165</f>
        <v>-2184</v>
      </c>
      <c r="AQ165" s="123">
        <f>U165-I165</f>
        <v>-2407</v>
      </c>
      <c r="AR165" s="123">
        <f>V165-J165</f>
        <v>-1589</v>
      </c>
      <c r="AS165" s="123">
        <f>W165-K165</f>
        <v>-427</v>
      </c>
      <c r="AT165" s="123">
        <f>X165-L165</f>
        <v>472</v>
      </c>
      <c r="AU165" s="123">
        <f>Y165-M165</f>
        <v>1222</v>
      </c>
      <c r="AV165" s="123">
        <f>Z165-N165</f>
        <v>2485</v>
      </c>
      <c r="AW165" s="123">
        <f>AA165-O165</f>
        <v>3230</v>
      </c>
      <c r="AX165" s="123">
        <f>AB165-P165</f>
        <v>19000</v>
      </c>
      <c r="AY165" s="123">
        <f>AC165-Q165</f>
        <v>21736</v>
      </c>
      <c r="AZ165" s="123">
        <f>AD165-R165</f>
        <v>23337</v>
      </c>
      <c r="BA165" s="123">
        <f>AE165-S165</f>
        <v>18526</v>
      </c>
      <c r="BB165" s="123">
        <f>AF165-T165</f>
        <v>19085</v>
      </c>
      <c r="BC165" s="315"/>
      <c r="BD165" s="315"/>
      <c r="BE165" s="315"/>
      <c r="BF165" s="125"/>
      <c r="BG165" s="325"/>
      <c r="BH165" s="38">
        <f>'MONTHLY SUMMARIES'!D123</f>
        <v>24584</v>
      </c>
    </row>
    <row r="166" spans="1:60" s="66" customFormat="1" x14ac:dyDescent="0.35">
      <c r="A166" s="166"/>
      <c r="B166" s="238" t="s">
        <v>164</v>
      </c>
      <c r="C166" s="68"/>
      <c r="D166" s="69"/>
      <c r="E166" s="69"/>
      <c r="F166" s="71"/>
      <c r="G166" s="69"/>
      <c r="H166" s="71"/>
      <c r="I166" s="69"/>
      <c r="J166" s="71"/>
      <c r="K166" s="69"/>
      <c r="L166" s="122"/>
      <c r="M166" s="71"/>
      <c r="N166" s="71"/>
      <c r="O166" s="71"/>
      <c r="P166" s="71"/>
      <c r="Q166" s="69"/>
      <c r="R166" s="71"/>
      <c r="S166" s="69"/>
      <c r="T166" s="71"/>
      <c r="U166" s="223"/>
      <c r="V166" s="223"/>
      <c r="W166" s="237">
        <f>W165-W167</f>
        <v>3507</v>
      </c>
      <c r="X166" s="122">
        <f>X165-X167</f>
        <v>3747</v>
      </c>
      <c r="Y166" s="237">
        <f>Y165-Y167</f>
        <v>3917</v>
      </c>
      <c r="Z166" s="237">
        <v>4314</v>
      </c>
      <c r="AA166" s="266">
        <v>4699</v>
      </c>
      <c r="AB166" s="266">
        <v>10888</v>
      </c>
      <c r="AC166" s="266">
        <v>11840</v>
      </c>
      <c r="AD166" s="266">
        <v>12330</v>
      </c>
      <c r="AE166" s="266">
        <v>10738</v>
      </c>
      <c r="AF166" s="266">
        <v>10916</v>
      </c>
      <c r="AG166" s="266">
        <v>11179</v>
      </c>
      <c r="AH166" s="266"/>
      <c r="AI166" s="266"/>
      <c r="AJ166" s="122"/>
      <c r="AK166" s="71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315"/>
      <c r="BD166" s="315"/>
      <c r="BE166" s="315"/>
      <c r="BF166" s="125"/>
      <c r="BG166" s="325"/>
      <c r="BH166" s="71">
        <f>GETPIVOTDATA("VALUE",'CSS ESCO pvt'!$I$3,"DATE_FILE",$BH$8,"COMPANY",$BH$6,"TRIM_CAT","Low Income Residential-GRID","TRIM_LINE",$A161)</f>
        <v>11179</v>
      </c>
    </row>
    <row r="167" spans="1:60" s="66" customFormat="1" x14ac:dyDescent="0.35">
      <c r="A167" s="166"/>
      <c r="B167" s="238" t="s">
        <v>165</v>
      </c>
      <c r="C167" s="68"/>
      <c r="D167" s="69"/>
      <c r="E167" s="69"/>
      <c r="F167" s="71"/>
      <c r="G167" s="69"/>
      <c r="H167" s="71"/>
      <c r="I167" s="69"/>
      <c r="J167" s="71"/>
      <c r="K167" s="69"/>
      <c r="L167" s="122"/>
      <c r="M167" s="71"/>
      <c r="N167" s="71"/>
      <c r="O167" s="71"/>
      <c r="P167" s="71"/>
      <c r="Q167" s="69"/>
      <c r="R167" s="71"/>
      <c r="S167" s="69"/>
      <c r="T167" s="71"/>
      <c r="U167" s="223"/>
      <c r="V167" s="223"/>
      <c r="W167" s="237">
        <v>3505</v>
      </c>
      <c r="X167" s="122">
        <v>3868</v>
      </c>
      <c r="Y167" s="237">
        <v>4095</v>
      </c>
      <c r="Z167" s="237">
        <v>4746</v>
      </c>
      <c r="AA167" s="266">
        <v>5068</v>
      </c>
      <c r="AB167" s="266">
        <v>14272</v>
      </c>
      <c r="AC167" s="266">
        <v>15262</v>
      </c>
      <c r="AD167" s="266">
        <v>16058</v>
      </c>
      <c r="AE167" s="266">
        <v>13034</v>
      </c>
      <c r="AF167" s="266">
        <v>13388</v>
      </c>
      <c r="AG167" s="266">
        <v>13405</v>
      </c>
      <c r="AH167" s="266"/>
      <c r="AI167" s="266"/>
      <c r="AJ167" s="122"/>
      <c r="AK167" s="71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315"/>
      <c r="BD167" s="315"/>
      <c r="BE167" s="315"/>
      <c r="BF167" s="125"/>
      <c r="BG167" s="325"/>
      <c r="BH167" s="87">
        <f>BH165-BH166</f>
        <v>13405</v>
      </c>
    </row>
    <row r="168" spans="1:60" s="66" customFormat="1" x14ac:dyDescent="0.35">
      <c r="A168" s="166"/>
      <c r="B168" s="67" t="s">
        <v>39</v>
      </c>
      <c r="C168" s="68"/>
      <c r="D168" s="69"/>
      <c r="E168" s="69"/>
      <c r="F168" s="71"/>
      <c r="G168" s="69"/>
      <c r="H168" s="71"/>
      <c r="I168" s="69"/>
      <c r="J168" s="71"/>
      <c r="K168" s="69"/>
      <c r="L168" s="122"/>
      <c r="M168" s="71"/>
      <c r="N168" s="71"/>
      <c r="O168" s="71"/>
      <c r="P168" s="71">
        <v>0</v>
      </c>
      <c r="Q168" s="69">
        <v>0</v>
      </c>
      <c r="R168" s="71">
        <v>0</v>
      </c>
      <c r="S168" s="69">
        <v>0</v>
      </c>
      <c r="T168" s="71">
        <v>0</v>
      </c>
      <c r="U168" s="223">
        <v>0</v>
      </c>
      <c r="V168" s="223">
        <v>0</v>
      </c>
      <c r="W168" s="223">
        <v>0</v>
      </c>
      <c r="X168" s="122">
        <v>0</v>
      </c>
      <c r="Y168" s="223">
        <v>0</v>
      </c>
      <c r="Z168" s="223">
        <v>0</v>
      </c>
      <c r="AA168" s="223">
        <v>0</v>
      </c>
      <c r="AB168" s="223">
        <v>0</v>
      </c>
      <c r="AC168" s="223">
        <v>0</v>
      </c>
      <c r="AD168" s="223">
        <v>1</v>
      </c>
      <c r="AE168" s="223">
        <v>0</v>
      </c>
      <c r="AF168" s="223">
        <v>0</v>
      </c>
      <c r="AG168" s="223">
        <v>0</v>
      </c>
      <c r="AH168" s="223"/>
      <c r="AI168" s="223"/>
      <c r="AJ168" s="122"/>
      <c r="AK168" s="71">
        <f>O168-C168</f>
        <v>0</v>
      </c>
      <c r="AL168" s="123">
        <f>P168-D168</f>
        <v>0</v>
      </c>
      <c r="AM168" s="123">
        <f>Q168-E168</f>
        <v>0</v>
      </c>
      <c r="AN168" s="123">
        <f>R168-F168</f>
        <v>0</v>
      </c>
      <c r="AO168" s="123">
        <f>S168-G168</f>
        <v>0</v>
      </c>
      <c r="AP168" s="123">
        <f>T168-H168</f>
        <v>0</v>
      </c>
      <c r="AQ168" s="123">
        <f>U168-I168</f>
        <v>0</v>
      </c>
      <c r="AR168" s="123">
        <f>V168-J168</f>
        <v>0</v>
      </c>
      <c r="AS168" s="123">
        <f>W168-K168</f>
        <v>0</v>
      </c>
      <c r="AT168" s="123">
        <f>X168-L168</f>
        <v>0</v>
      </c>
      <c r="AU168" s="123">
        <f>Y168-M168</f>
        <v>0</v>
      </c>
      <c r="AV168" s="123">
        <f>Z168-N168</f>
        <v>0</v>
      </c>
      <c r="AW168" s="123">
        <f>AA168-O168</f>
        <v>0</v>
      </c>
      <c r="AX168" s="123">
        <f>AB168-P168</f>
        <v>0</v>
      </c>
      <c r="AY168" s="123">
        <f>AC168-Q168</f>
        <v>0</v>
      </c>
      <c r="AZ168" s="123">
        <f>AD168-R168</f>
        <v>1</v>
      </c>
      <c r="BA168" s="123">
        <f>AE168-S168</f>
        <v>0</v>
      </c>
      <c r="BB168" s="123">
        <f>AF168-T168</f>
        <v>0</v>
      </c>
      <c r="BC168" s="315"/>
      <c r="BD168" s="315"/>
      <c r="BE168" s="315"/>
      <c r="BF168" s="125"/>
      <c r="BG168" s="325"/>
      <c r="BH168" s="38">
        <f>'MONTHLY SUMMARIES'!D124</f>
        <v>0</v>
      </c>
    </row>
    <row r="169" spans="1:60" s="66" customFormat="1" x14ac:dyDescent="0.35">
      <c r="A169" s="166"/>
      <c r="B169" s="67" t="s">
        <v>40</v>
      </c>
      <c r="C169" s="68"/>
      <c r="D169" s="69"/>
      <c r="E169" s="69"/>
      <c r="F169" s="71"/>
      <c r="G169" s="69"/>
      <c r="H169" s="71"/>
      <c r="I169" s="69"/>
      <c r="J169" s="71"/>
      <c r="K169" s="69"/>
      <c r="L169" s="122"/>
      <c r="M169" s="71"/>
      <c r="N169" s="71"/>
      <c r="O169" s="71"/>
      <c r="P169" s="71">
        <v>0</v>
      </c>
      <c r="Q169" s="69">
        <v>0</v>
      </c>
      <c r="R169" s="71">
        <v>0</v>
      </c>
      <c r="S169" s="69">
        <v>0</v>
      </c>
      <c r="T169" s="71">
        <v>0</v>
      </c>
      <c r="U169" s="223">
        <v>0</v>
      </c>
      <c r="V169" s="223">
        <v>0</v>
      </c>
      <c r="W169" s="223">
        <v>0</v>
      </c>
      <c r="X169" s="122">
        <v>0</v>
      </c>
      <c r="Y169" s="223">
        <v>0</v>
      </c>
      <c r="Z169" s="223">
        <v>0</v>
      </c>
      <c r="AA169" s="223">
        <v>0</v>
      </c>
      <c r="AB169" s="223">
        <v>0</v>
      </c>
      <c r="AC169" s="223">
        <v>0</v>
      </c>
      <c r="AD169" s="223">
        <v>0</v>
      </c>
      <c r="AE169" s="223">
        <v>0</v>
      </c>
      <c r="AF169" s="223">
        <v>0</v>
      </c>
      <c r="AG169" s="223">
        <v>0</v>
      </c>
      <c r="AH169" s="223"/>
      <c r="AI169" s="223"/>
      <c r="AJ169" s="122"/>
      <c r="AK169" s="71">
        <f>O169-C169</f>
        <v>0</v>
      </c>
      <c r="AL169" s="123">
        <f>P169-D169</f>
        <v>0</v>
      </c>
      <c r="AM169" s="123">
        <f>Q169-E169</f>
        <v>0</v>
      </c>
      <c r="AN169" s="123">
        <f>R169-F169</f>
        <v>0</v>
      </c>
      <c r="AO169" s="123">
        <f>S169-G169</f>
        <v>0</v>
      </c>
      <c r="AP169" s="123">
        <f>T169-H169</f>
        <v>0</v>
      </c>
      <c r="AQ169" s="123">
        <f>U169-I169</f>
        <v>0</v>
      </c>
      <c r="AR169" s="123">
        <f>V169-J169</f>
        <v>0</v>
      </c>
      <c r="AS169" s="123">
        <f>W169-K169</f>
        <v>0</v>
      </c>
      <c r="AT169" s="123">
        <f>X169-L169</f>
        <v>0</v>
      </c>
      <c r="AU169" s="123">
        <f>Y169-M169</f>
        <v>0</v>
      </c>
      <c r="AV169" s="123">
        <f>Z169-N169</f>
        <v>0</v>
      </c>
      <c r="AW169" s="123">
        <f>AA169-O169</f>
        <v>0</v>
      </c>
      <c r="AX169" s="123">
        <f>AB169-P169</f>
        <v>0</v>
      </c>
      <c r="AY169" s="123">
        <f>AC169-Q169</f>
        <v>0</v>
      </c>
      <c r="AZ169" s="123">
        <f>AD169-R169</f>
        <v>0</v>
      </c>
      <c r="BA169" s="123">
        <f>AE169-S169</f>
        <v>0</v>
      </c>
      <c r="BB169" s="123">
        <f>AF169-T169</f>
        <v>0</v>
      </c>
      <c r="BC169" s="315"/>
      <c r="BD169" s="315"/>
      <c r="BE169" s="315"/>
      <c r="BF169" s="125"/>
      <c r="BG169" s="325"/>
      <c r="BH169" s="38">
        <f>'MONTHLY SUMMARIES'!D125</f>
        <v>0</v>
      </c>
    </row>
    <row r="170" spans="1:60" s="66" customFormat="1" x14ac:dyDescent="0.35">
      <c r="A170" s="166"/>
      <c r="B170" s="67" t="s">
        <v>41</v>
      </c>
      <c r="C170" s="68"/>
      <c r="D170" s="69"/>
      <c r="E170" s="69"/>
      <c r="F170" s="71"/>
      <c r="G170" s="69"/>
      <c r="H170" s="71"/>
      <c r="I170" s="69"/>
      <c r="J170" s="71"/>
      <c r="K170" s="69"/>
      <c r="L170" s="122"/>
      <c r="M170" s="71"/>
      <c r="N170" s="71"/>
      <c r="O170" s="71"/>
      <c r="P170" s="71">
        <v>0</v>
      </c>
      <c r="Q170" s="69">
        <v>0</v>
      </c>
      <c r="R170" s="71">
        <v>0</v>
      </c>
      <c r="S170" s="69">
        <v>0</v>
      </c>
      <c r="T170" s="71">
        <v>0</v>
      </c>
      <c r="U170" s="223">
        <v>0</v>
      </c>
      <c r="V170" s="223">
        <v>0</v>
      </c>
      <c r="W170" s="223">
        <v>0</v>
      </c>
      <c r="X170" s="122">
        <v>0</v>
      </c>
      <c r="Y170" s="223">
        <v>0</v>
      </c>
      <c r="Z170" s="223">
        <v>0</v>
      </c>
      <c r="AA170" s="223">
        <v>0</v>
      </c>
      <c r="AB170" s="223">
        <v>0</v>
      </c>
      <c r="AC170" s="223">
        <v>0</v>
      </c>
      <c r="AD170" s="223">
        <v>0</v>
      </c>
      <c r="AE170" s="223">
        <v>0</v>
      </c>
      <c r="AF170" s="223">
        <v>0</v>
      </c>
      <c r="AG170" s="223">
        <v>0</v>
      </c>
      <c r="AH170" s="223"/>
      <c r="AI170" s="223"/>
      <c r="AJ170" s="122"/>
      <c r="AK170" s="71">
        <f>O170-C170</f>
        <v>0</v>
      </c>
      <c r="AL170" s="123">
        <f>P170-D170</f>
        <v>0</v>
      </c>
      <c r="AM170" s="123">
        <f>Q170-E170</f>
        <v>0</v>
      </c>
      <c r="AN170" s="123">
        <f>R170-F170</f>
        <v>0</v>
      </c>
      <c r="AO170" s="123">
        <f>S170-G170</f>
        <v>0</v>
      </c>
      <c r="AP170" s="123">
        <f>T170-H170</f>
        <v>0</v>
      </c>
      <c r="AQ170" s="123">
        <f>U170-I170</f>
        <v>0</v>
      </c>
      <c r="AR170" s="123">
        <f>V170-J170</f>
        <v>0</v>
      </c>
      <c r="AS170" s="123">
        <f>W170-K170</f>
        <v>0</v>
      </c>
      <c r="AT170" s="123">
        <f>X170-L170</f>
        <v>0</v>
      </c>
      <c r="AU170" s="123">
        <f>Y170-M170</f>
        <v>0</v>
      </c>
      <c r="AV170" s="123">
        <f>Z170-N170</f>
        <v>0</v>
      </c>
      <c r="AW170" s="123">
        <f>AA170-O170</f>
        <v>0</v>
      </c>
      <c r="AX170" s="123">
        <f>AB170-P170</f>
        <v>0</v>
      </c>
      <c r="AY170" s="123">
        <f>AC170-Q170</f>
        <v>0</v>
      </c>
      <c r="AZ170" s="123">
        <f>AD170-R170</f>
        <v>0</v>
      </c>
      <c r="BA170" s="123">
        <f>AE170-S170</f>
        <v>0</v>
      </c>
      <c r="BB170" s="123">
        <f>AF170-T170</f>
        <v>0</v>
      </c>
      <c r="BC170" s="315"/>
      <c r="BD170" s="315"/>
      <c r="BE170" s="315"/>
      <c r="BF170" s="125"/>
      <c r="BG170" s="325"/>
      <c r="BH170" s="38">
        <f>'MONTHLY SUMMARIES'!D126</f>
        <v>0</v>
      </c>
    </row>
    <row r="171" spans="1:60" s="82" customFormat="1" x14ac:dyDescent="0.35">
      <c r="A171" s="167"/>
      <c r="B171" s="67" t="s">
        <v>42</v>
      </c>
      <c r="C171" s="137">
        <f>SUM(C162:C170)</f>
        <v>6645</v>
      </c>
      <c r="D171" s="138">
        <f t="shared" ref="D171:Q171" si="220">SUM(D162:D170)</f>
        <v>7357</v>
      </c>
      <c r="E171" s="138">
        <f t="shared" si="220"/>
        <v>8502</v>
      </c>
      <c r="F171" s="139">
        <f t="shared" si="220"/>
        <v>9057</v>
      </c>
      <c r="G171" s="138">
        <f t="shared" si="220"/>
        <v>9364</v>
      </c>
      <c r="H171" s="139">
        <f t="shared" si="220"/>
        <v>9652</v>
      </c>
      <c r="I171" s="138">
        <f t="shared" si="220"/>
        <v>9786</v>
      </c>
      <c r="J171" s="139">
        <f t="shared" si="220"/>
        <v>9722</v>
      </c>
      <c r="K171" s="138">
        <f t="shared" si="220"/>
        <v>9340</v>
      </c>
      <c r="L171" s="140">
        <f t="shared" si="220"/>
        <v>8926</v>
      </c>
      <c r="M171" s="139">
        <f t="shared" si="220"/>
        <v>8347</v>
      </c>
      <c r="N171" s="139">
        <f t="shared" si="220"/>
        <v>7971</v>
      </c>
      <c r="O171" s="139">
        <f t="shared" si="220"/>
        <v>7866</v>
      </c>
      <c r="P171" s="139">
        <f t="shared" si="220"/>
        <v>7382</v>
      </c>
      <c r="Q171" s="139">
        <f t="shared" si="220"/>
        <v>6298</v>
      </c>
      <c r="R171" s="139">
        <v>5886</v>
      </c>
      <c r="S171" s="138">
        <v>6030</v>
      </c>
      <c r="T171" s="139">
        <v>6008</v>
      </c>
      <c r="U171" s="224">
        <v>6020</v>
      </c>
      <c r="V171" s="224">
        <v>7243</v>
      </c>
      <c r="W171" s="224">
        <f>SUM(W162+W165+W168+W169+W170)</f>
        <v>7955</v>
      </c>
      <c r="X171" s="140">
        <f t="shared" ref="X171:Y171" si="221">SUM(X162+X165+X168+X169+X170)</f>
        <v>8514</v>
      </c>
      <c r="Y171" s="224">
        <f t="shared" si="221"/>
        <v>9118</v>
      </c>
      <c r="Z171" s="224">
        <v>9952</v>
      </c>
      <c r="AA171" s="224">
        <f>SUM(AA162+AA165+AA168+AA169+AA170)</f>
        <v>10615</v>
      </c>
      <c r="AB171" s="224">
        <v>27165</v>
      </c>
      <c r="AC171" s="224">
        <v>28948</v>
      </c>
      <c r="AD171" s="224">
        <v>30239</v>
      </c>
      <c r="AE171" s="224">
        <v>25933</v>
      </c>
      <c r="AF171" s="224">
        <v>26423</v>
      </c>
      <c r="AG171" s="224">
        <v>27233</v>
      </c>
      <c r="AH171" s="224"/>
      <c r="AI171" s="224"/>
      <c r="AJ171" s="140"/>
      <c r="AK171" s="139">
        <f>SUM(AK162:AK170)</f>
        <v>1221</v>
      </c>
      <c r="AL171" s="141">
        <f t="shared" ref="AL171:AN171" si="222">SUM(AL162:AL170)</f>
        <v>25</v>
      </c>
      <c r="AM171" s="141">
        <f t="shared" si="222"/>
        <v>-2204</v>
      </c>
      <c r="AN171" s="141">
        <f t="shared" si="222"/>
        <v>-3171</v>
      </c>
      <c r="AO171" s="141">
        <f t="shared" ref="AO171:AP171" si="223">SUM(AO162:AO170)</f>
        <v>-3334</v>
      </c>
      <c r="AP171" s="141">
        <f t="shared" si="223"/>
        <v>-3644</v>
      </c>
      <c r="AQ171" s="141">
        <f t="shared" ref="AQ171:AR171" si="224">SUM(AQ162:AQ170)</f>
        <v>-3766</v>
      </c>
      <c r="AR171" s="141">
        <f t="shared" si="224"/>
        <v>-2479</v>
      </c>
      <c r="AS171" s="141">
        <f t="shared" ref="AS171:AT171" si="225">SUM(AS162:AS170)</f>
        <v>-1385</v>
      </c>
      <c r="AT171" s="141">
        <f t="shared" si="225"/>
        <v>-412</v>
      </c>
      <c r="AU171" s="141">
        <f t="shared" ref="AU171:AV171" si="226">SUM(AU162:AU170)</f>
        <v>771</v>
      </c>
      <c r="AV171" s="141">
        <f t="shared" si="226"/>
        <v>1981</v>
      </c>
      <c r="AW171" s="141">
        <f t="shared" ref="AW171:AX171" si="227">SUM(AW162:AW170)</f>
        <v>2749</v>
      </c>
      <c r="AX171" s="141">
        <f t="shared" si="227"/>
        <v>19783</v>
      </c>
      <c r="AY171" s="141">
        <f t="shared" ref="AY171:AZ171" si="228">SUM(AY162:AY170)</f>
        <v>22650</v>
      </c>
      <c r="AZ171" s="141">
        <f t="shared" si="228"/>
        <v>24353</v>
      </c>
      <c r="BA171" s="141">
        <f t="shared" ref="BA171:BB171" si="229">SUM(BA162:BA170)</f>
        <v>19903</v>
      </c>
      <c r="BB171" s="141">
        <f t="shared" si="229"/>
        <v>20415</v>
      </c>
      <c r="BC171" s="316"/>
      <c r="BD171" s="316"/>
      <c r="BE171" s="316"/>
      <c r="BF171" s="136"/>
      <c r="BG171" s="326"/>
      <c r="BH171" s="296">
        <f>BH162+BH165+BH168+BH169+BH170</f>
        <v>27233</v>
      </c>
    </row>
    <row r="172" spans="1:60" s="66" customFormat="1" x14ac:dyDescent="0.35">
      <c r="A172" s="166">
        <f>+A161+1</f>
        <v>18</v>
      </c>
      <c r="B172" s="126" t="s">
        <v>22</v>
      </c>
      <c r="C172" s="98"/>
      <c r="D172" s="99"/>
      <c r="E172" s="99"/>
      <c r="F172" s="99"/>
      <c r="G172" s="99"/>
      <c r="H172" s="99"/>
      <c r="I172" s="99"/>
      <c r="J172" s="99"/>
      <c r="K172" s="99"/>
      <c r="L172" s="100"/>
      <c r="M172" s="99"/>
      <c r="N172" s="99"/>
      <c r="O172" s="99"/>
      <c r="P172" s="99"/>
      <c r="Q172" s="99"/>
      <c r="R172" s="99"/>
      <c r="S172" s="99"/>
      <c r="T172" s="99"/>
      <c r="U172" s="215"/>
      <c r="V172" s="215"/>
      <c r="W172" s="215"/>
      <c r="X172" s="100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100"/>
      <c r="AK172" s="101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304"/>
      <c r="BD172" s="304"/>
      <c r="BE172" s="304"/>
      <c r="BF172" s="103"/>
      <c r="BG172" s="324"/>
      <c r="BH172" s="101"/>
    </row>
    <row r="173" spans="1:60" s="66" customFormat="1" x14ac:dyDescent="0.35">
      <c r="A173" s="166"/>
      <c r="B173" s="67" t="s">
        <v>37</v>
      </c>
      <c r="C173" s="127"/>
      <c r="D173" s="73">
        <v>2277</v>
      </c>
      <c r="E173" s="73">
        <v>1914</v>
      </c>
      <c r="F173" s="73">
        <v>1880</v>
      </c>
      <c r="G173" s="73">
        <v>1015</v>
      </c>
      <c r="H173" s="124">
        <v>2078</v>
      </c>
      <c r="I173" s="73">
        <v>2118</v>
      </c>
      <c r="J173" s="124">
        <v>1232</v>
      </c>
      <c r="K173" s="73">
        <v>292</v>
      </c>
      <c r="L173" s="125"/>
      <c r="M173" s="124"/>
      <c r="N173" s="124"/>
      <c r="O173" s="124"/>
      <c r="P173" s="124"/>
      <c r="Q173" s="73"/>
      <c r="R173" s="124"/>
      <c r="S173" s="73"/>
      <c r="T173" s="124"/>
      <c r="U173" s="225"/>
      <c r="V173" s="225"/>
      <c r="W173" s="225"/>
      <c r="X173" s="125"/>
      <c r="Y173" s="225"/>
      <c r="Z173" s="225"/>
      <c r="AA173" s="225"/>
      <c r="AB173" s="225"/>
      <c r="AC173" s="225"/>
      <c r="AD173" s="225"/>
      <c r="AE173" s="225">
        <v>1355</v>
      </c>
      <c r="AF173" s="225">
        <v>1683</v>
      </c>
      <c r="AG173" s="225">
        <v>1572</v>
      </c>
      <c r="AH173" s="225"/>
      <c r="AI173" s="225"/>
      <c r="AJ173" s="125"/>
      <c r="AK173" s="127">
        <f>O173-C173</f>
        <v>0</v>
      </c>
      <c r="AL173" s="124">
        <f>P173-D173</f>
        <v>-2277</v>
      </c>
      <c r="AM173" s="124">
        <f>Q173-E173</f>
        <v>-1914</v>
      </c>
      <c r="AN173" s="124">
        <f>R173-F173</f>
        <v>-1880</v>
      </c>
      <c r="AO173" s="124">
        <f>S173-G173</f>
        <v>-1015</v>
      </c>
      <c r="AP173" s="124">
        <f>T173-H173</f>
        <v>-2078</v>
      </c>
      <c r="AQ173" s="124">
        <f>U173-I173</f>
        <v>-2118</v>
      </c>
      <c r="AR173" s="124">
        <f>V173-J173</f>
        <v>-1232</v>
      </c>
      <c r="AS173" s="124">
        <f>W173-K173</f>
        <v>-292</v>
      </c>
      <c r="AT173" s="124">
        <f>X173-L173</f>
        <v>0</v>
      </c>
      <c r="AU173" s="124">
        <f>Y173-M173</f>
        <v>0</v>
      </c>
      <c r="AV173" s="124">
        <f>Z173-N173</f>
        <v>0</v>
      </c>
      <c r="AW173" s="124">
        <f>AA173-O173</f>
        <v>0</v>
      </c>
      <c r="AX173" s="124">
        <f>AB173-P173</f>
        <v>0</v>
      </c>
      <c r="AY173" s="124">
        <f>AC173-Q173</f>
        <v>0</v>
      </c>
      <c r="AZ173" s="124">
        <f>AD173-R173</f>
        <v>0</v>
      </c>
      <c r="BA173" s="124">
        <f>AE173-S173</f>
        <v>1355</v>
      </c>
      <c r="BB173" s="124">
        <f>AF173-T173</f>
        <v>1683</v>
      </c>
      <c r="BC173" s="225"/>
      <c r="BD173" s="225"/>
      <c r="BE173" s="225"/>
      <c r="BF173" s="125"/>
      <c r="BG173" s="325"/>
      <c r="BH173" s="38">
        <f>'MONTHLY SUMMARIES'!D129</f>
        <v>1572</v>
      </c>
    </row>
    <row r="174" spans="1:60" s="66" customFormat="1" x14ac:dyDescent="0.35">
      <c r="A174" s="166"/>
      <c r="B174" s="238" t="s">
        <v>164</v>
      </c>
      <c r="C174" s="127"/>
      <c r="D174" s="73"/>
      <c r="E174" s="73"/>
      <c r="F174" s="73"/>
      <c r="G174" s="73"/>
      <c r="H174" s="124"/>
      <c r="I174" s="73"/>
      <c r="J174" s="124"/>
      <c r="K174" s="73"/>
      <c r="L174" s="125"/>
      <c r="M174" s="124"/>
      <c r="N174" s="124"/>
      <c r="O174" s="124"/>
      <c r="P174" s="124"/>
      <c r="Q174" s="73"/>
      <c r="R174" s="124"/>
      <c r="S174" s="73"/>
      <c r="T174" s="124"/>
      <c r="U174" s="225"/>
      <c r="V174" s="225"/>
      <c r="W174" s="237"/>
      <c r="X174" s="125"/>
      <c r="Y174" s="237"/>
      <c r="Z174" s="266"/>
      <c r="AA174" s="266"/>
      <c r="AB174" s="266"/>
      <c r="AC174" s="266"/>
      <c r="AD174" s="266"/>
      <c r="AE174" s="266">
        <v>465</v>
      </c>
      <c r="AF174" s="266">
        <v>594</v>
      </c>
      <c r="AG174" s="266">
        <v>668</v>
      </c>
      <c r="AH174" s="266"/>
      <c r="AI174" s="266"/>
      <c r="AJ174" s="125"/>
      <c r="AK174" s="127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225"/>
      <c r="BD174" s="225"/>
      <c r="BE174" s="225"/>
      <c r="BF174" s="125"/>
      <c r="BG174" s="325"/>
      <c r="BH174" s="71">
        <f>GETPIVOTDATA("VALUE",'CSS ESCO pvt'!$I$3,"DATE_FILE",$BH$8,"COMPANY",$BH$6,"TRIM_CAT","Residential-GRID","TRIM_LINE",$A172)</f>
        <v>668</v>
      </c>
    </row>
    <row r="175" spans="1:60" s="66" customFormat="1" x14ac:dyDescent="0.35">
      <c r="A175" s="166"/>
      <c r="B175" s="238" t="s">
        <v>165</v>
      </c>
      <c r="C175" s="127"/>
      <c r="D175" s="73"/>
      <c r="E175" s="73"/>
      <c r="F175" s="73"/>
      <c r="G175" s="73"/>
      <c r="H175" s="124"/>
      <c r="I175" s="73"/>
      <c r="J175" s="124"/>
      <c r="K175" s="73"/>
      <c r="L175" s="125"/>
      <c r="M175" s="124"/>
      <c r="N175" s="124"/>
      <c r="O175" s="124"/>
      <c r="P175" s="124"/>
      <c r="Q175" s="73"/>
      <c r="R175" s="124"/>
      <c r="S175" s="73"/>
      <c r="T175" s="124"/>
      <c r="U175" s="225"/>
      <c r="V175" s="225"/>
      <c r="W175" s="237"/>
      <c r="X175" s="125"/>
      <c r="Y175" s="237"/>
      <c r="Z175" s="266"/>
      <c r="AA175" s="266"/>
      <c r="AB175" s="266"/>
      <c r="AC175" s="266"/>
      <c r="AD175" s="266"/>
      <c r="AE175" s="266">
        <v>890</v>
      </c>
      <c r="AF175" s="266">
        <v>1089</v>
      </c>
      <c r="AG175" s="266">
        <v>904</v>
      </c>
      <c r="AH175" s="266"/>
      <c r="AI175" s="266"/>
      <c r="AJ175" s="125"/>
      <c r="AK175" s="127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225"/>
      <c r="BD175" s="225"/>
      <c r="BE175" s="225"/>
      <c r="BF175" s="125"/>
      <c r="BG175" s="325"/>
      <c r="BH175" s="87">
        <f>BH173-BH174</f>
        <v>904</v>
      </c>
    </row>
    <row r="176" spans="1:60" s="66" customFormat="1" x14ac:dyDescent="0.35">
      <c r="A176" s="166"/>
      <c r="B176" s="67" t="s">
        <v>38</v>
      </c>
      <c r="C176" s="127"/>
      <c r="D176" s="73">
        <v>208</v>
      </c>
      <c r="E176" s="73">
        <v>749</v>
      </c>
      <c r="F176" s="73">
        <v>585</v>
      </c>
      <c r="G176" s="73">
        <v>353</v>
      </c>
      <c r="H176" s="124">
        <v>730</v>
      </c>
      <c r="I176" s="73">
        <v>673</v>
      </c>
      <c r="J176" s="124">
        <v>403</v>
      </c>
      <c r="K176" s="73">
        <v>25</v>
      </c>
      <c r="L176" s="125"/>
      <c r="M176" s="124"/>
      <c r="N176" s="124"/>
      <c r="O176" s="124"/>
      <c r="P176" s="124"/>
      <c r="Q176" s="73"/>
      <c r="R176" s="124"/>
      <c r="S176" s="73"/>
      <c r="T176" s="124"/>
      <c r="U176" s="225"/>
      <c r="V176" s="225"/>
      <c r="W176" s="225"/>
      <c r="X176" s="125"/>
      <c r="Y176" s="225"/>
      <c r="Z176" s="225"/>
      <c r="AA176" s="225"/>
      <c r="AB176" s="225"/>
      <c r="AC176" s="225"/>
      <c r="AD176" s="225"/>
      <c r="AE176" s="225">
        <v>56</v>
      </c>
      <c r="AF176" s="225">
        <v>489</v>
      </c>
      <c r="AG176" s="225">
        <v>443</v>
      </c>
      <c r="AH176" s="225"/>
      <c r="AI176" s="225"/>
      <c r="AJ176" s="125"/>
      <c r="AK176" s="127">
        <f>O176-C176</f>
        <v>0</v>
      </c>
      <c r="AL176" s="124">
        <f>P176-D176</f>
        <v>-208</v>
      </c>
      <c r="AM176" s="124">
        <f>Q176-E176</f>
        <v>-749</v>
      </c>
      <c r="AN176" s="124">
        <f>R176-F176</f>
        <v>-585</v>
      </c>
      <c r="AO176" s="124">
        <f>S176-G176</f>
        <v>-353</v>
      </c>
      <c r="AP176" s="124">
        <f>T176-H176</f>
        <v>-730</v>
      </c>
      <c r="AQ176" s="124">
        <f>U176-I176</f>
        <v>-673</v>
      </c>
      <c r="AR176" s="124">
        <f>V176-J176</f>
        <v>-403</v>
      </c>
      <c r="AS176" s="124">
        <f>W176-K176</f>
        <v>-25</v>
      </c>
      <c r="AT176" s="124">
        <f>X176-L176</f>
        <v>0</v>
      </c>
      <c r="AU176" s="124">
        <f>Y176-M176</f>
        <v>0</v>
      </c>
      <c r="AV176" s="124">
        <f>Z176-N176</f>
        <v>0</v>
      </c>
      <c r="AW176" s="124">
        <f>AA176-O176</f>
        <v>0</v>
      </c>
      <c r="AX176" s="124">
        <f>AB176-P176</f>
        <v>0</v>
      </c>
      <c r="AY176" s="124">
        <f>AC176-Q176</f>
        <v>0</v>
      </c>
      <c r="AZ176" s="124">
        <f>AD176-R176</f>
        <v>0</v>
      </c>
      <c r="BA176" s="124">
        <f>AE176-S176</f>
        <v>56</v>
      </c>
      <c r="BB176" s="124">
        <f>AF176-T176</f>
        <v>489</v>
      </c>
      <c r="BC176" s="225"/>
      <c r="BD176" s="225"/>
      <c r="BE176" s="225"/>
      <c r="BF176" s="125"/>
      <c r="BG176" s="325"/>
      <c r="BH176" s="38">
        <f>'MONTHLY SUMMARIES'!D130</f>
        <v>443</v>
      </c>
    </row>
    <row r="177" spans="1:61" s="66" customFormat="1" x14ac:dyDescent="0.35">
      <c r="A177" s="166"/>
      <c r="B177" s="238" t="s">
        <v>164</v>
      </c>
      <c r="C177" s="127"/>
      <c r="D177" s="73"/>
      <c r="E177" s="73"/>
      <c r="F177" s="73"/>
      <c r="G177" s="73"/>
      <c r="H177" s="124"/>
      <c r="I177" s="73"/>
      <c r="J177" s="124"/>
      <c r="K177" s="73"/>
      <c r="L177" s="125"/>
      <c r="M177" s="124"/>
      <c r="N177" s="124"/>
      <c r="O177" s="124"/>
      <c r="P177" s="124"/>
      <c r="Q177" s="73"/>
      <c r="R177" s="124"/>
      <c r="S177" s="73"/>
      <c r="T177" s="124"/>
      <c r="U177" s="225"/>
      <c r="V177" s="225"/>
      <c r="W177" s="237"/>
      <c r="X177" s="125"/>
      <c r="Y177" s="237"/>
      <c r="Z177" s="266"/>
      <c r="AA177" s="266"/>
      <c r="AB177" s="266"/>
      <c r="AC177" s="266"/>
      <c r="AD177" s="266"/>
      <c r="AE177" s="266">
        <v>11</v>
      </c>
      <c r="AF177" s="266">
        <v>95</v>
      </c>
      <c r="AG177" s="266">
        <v>163</v>
      </c>
      <c r="AH177" s="266"/>
      <c r="AI177" s="266"/>
      <c r="AJ177" s="125"/>
      <c r="AK177" s="127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225"/>
      <c r="BD177" s="225"/>
      <c r="BE177" s="225"/>
      <c r="BF177" s="125"/>
      <c r="BG177" s="325"/>
      <c r="BH177" s="71">
        <f>GETPIVOTDATA("VALUE",'CSS ESCO pvt'!$I$3,"DATE_FILE",$BH$8,"COMPANY",$BH$6,"TRIM_CAT","Low Income Residential-GRID","TRIM_LINE",$A172)</f>
        <v>163</v>
      </c>
    </row>
    <row r="178" spans="1:61" s="66" customFormat="1" x14ac:dyDescent="0.35">
      <c r="A178" s="166"/>
      <c r="B178" s="238" t="s">
        <v>165</v>
      </c>
      <c r="C178" s="127"/>
      <c r="D178" s="73"/>
      <c r="E178" s="73"/>
      <c r="F178" s="73"/>
      <c r="G178" s="73"/>
      <c r="H178" s="124"/>
      <c r="I178" s="73"/>
      <c r="J178" s="124"/>
      <c r="K178" s="73"/>
      <c r="L178" s="125"/>
      <c r="M178" s="124"/>
      <c r="N178" s="124"/>
      <c r="O178" s="124"/>
      <c r="P178" s="124"/>
      <c r="Q178" s="73"/>
      <c r="R178" s="124"/>
      <c r="S178" s="73"/>
      <c r="T178" s="124"/>
      <c r="U178" s="225"/>
      <c r="V178" s="225"/>
      <c r="W178" s="237"/>
      <c r="X178" s="125"/>
      <c r="Y178" s="237"/>
      <c r="Z178" s="266"/>
      <c r="AA178" s="266"/>
      <c r="AB178" s="266"/>
      <c r="AC178" s="266"/>
      <c r="AD178" s="266"/>
      <c r="AE178" s="266">
        <v>45</v>
      </c>
      <c r="AF178" s="266">
        <v>394</v>
      </c>
      <c r="AG178" s="266">
        <v>280</v>
      </c>
      <c r="AH178" s="266"/>
      <c r="AI178" s="266"/>
      <c r="AJ178" s="125"/>
      <c r="AK178" s="127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225"/>
      <c r="BD178" s="225"/>
      <c r="BE178" s="225"/>
      <c r="BF178" s="125"/>
      <c r="BG178" s="325"/>
      <c r="BH178" s="87">
        <f>BH176-BH177</f>
        <v>280</v>
      </c>
    </row>
    <row r="179" spans="1:61" s="66" customFormat="1" x14ac:dyDescent="0.35">
      <c r="A179" s="166"/>
      <c r="B179" s="67" t="s">
        <v>39</v>
      </c>
      <c r="C179" s="127">
        <v>88</v>
      </c>
      <c r="D179" s="73">
        <v>64</v>
      </c>
      <c r="E179" s="73">
        <v>61</v>
      </c>
      <c r="F179" s="73">
        <v>89</v>
      </c>
      <c r="G179" s="73">
        <v>32</v>
      </c>
      <c r="H179" s="124">
        <v>78</v>
      </c>
      <c r="I179" s="73">
        <v>68</v>
      </c>
      <c r="J179" s="124">
        <v>36</v>
      </c>
      <c r="K179" s="73">
        <v>49</v>
      </c>
      <c r="L179" s="125">
        <v>37</v>
      </c>
      <c r="M179" s="124">
        <v>57</v>
      </c>
      <c r="N179" s="124">
        <v>94</v>
      </c>
      <c r="O179" s="124">
        <v>50</v>
      </c>
      <c r="P179" s="124"/>
      <c r="Q179" s="73"/>
      <c r="R179" s="124"/>
      <c r="S179" s="73"/>
      <c r="T179" s="124"/>
      <c r="U179" s="225"/>
      <c r="V179" s="225">
        <v>24</v>
      </c>
      <c r="W179" s="225">
        <v>29</v>
      </c>
      <c r="X179" s="125">
        <v>8</v>
      </c>
      <c r="Y179" s="225">
        <v>27</v>
      </c>
      <c r="Z179" s="225">
        <v>20</v>
      </c>
      <c r="AA179" s="225">
        <v>12</v>
      </c>
      <c r="AB179" s="225">
        <v>20</v>
      </c>
      <c r="AC179" s="225">
        <v>32</v>
      </c>
      <c r="AD179" s="225">
        <v>22</v>
      </c>
      <c r="AE179" s="225">
        <v>37</v>
      </c>
      <c r="AF179" s="225">
        <v>27</v>
      </c>
      <c r="AG179" s="225">
        <v>90</v>
      </c>
      <c r="AH179" s="225"/>
      <c r="AI179" s="225"/>
      <c r="AJ179" s="125"/>
      <c r="AK179" s="127">
        <f>O179-C179</f>
        <v>-38</v>
      </c>
      <c r="AL179" s="124">
        <f>P179-D179</f>
        <v>-64</v>
      </c>
      <c r="AM179" s="124">
        <f>Q179-E179</f>
        <v>-61</v>
      </c>
      <c r="AN179" s="124">
        <f>R179-F179</f>
        <v>-89</v>
      </c>
      <c r="AO179" s="124">
        <f>S179-G179</f>
        <v>-32</v>
      </c>
      <c r="AP179" s="124">
        <f>T179-H179</f>
        <v>-78</v>
      </c>
      <c r="AQ179" s="124">
        <f>U179-I179</f>
        <v>-68</v>
      </c>
      <c r="AR179" s="124">
        <f>V179-J179</f>
        <v>-12</v>
      </c>
      <c r="AS179" s="124">
        <f>W179-K179</f>
        <v>-20</v>
      </c>
      <c r="AT179" s="124">
        <f>X179-L179</f>
        <v>-29</v>
      </c>
      <c r="AU179" s="124">
        <f>Y179-M179</f>
        <v>-30</v>
      </c>
      <c r="AV179" s="124">
        <f>Z179-N179</f>
        <v>-74</v>
      </c>
      <c r="AW179" s="124">
        <f>AA179-O179</f>
        <v>-38</v>
      </c>
      <c r="AX179" s="124">
        <f>AB179-P179</f>
        <v>20</v>
      </c>
      <c r="AY179" s="124">
        <f>AC179-Q179</f>
        <v>32</v>
      </c>
      <c r="AZ179" s="124">
        <f>AD179-R179</f>
        <v>22</v>
      </c>
      <c r="BA179" s="124">
        <f>AE179-S179</f>
        <v>37</v>
      </c>
      <c r="BB179" s="124">
        <f>AF179-T179</f>
        <v>27</v>
      </c>
      <c r="BC179" s="225"/>
      <c r="BD179" s="225"/>
      <c r="BE179" s="225"/>
      <c r="BF179" s="125"/>
      <c r="BG179" s="325"/>
      <c r="BH179" s="38">
        <f>'MONTHLY SUMMARIES'!D131</f>
        <v>90</v>
      </c>
    </row>
    <row r="180" spans="1:61" s="66" customFormat="1" x14ac:dyDescent="0.35">
      <c r="A180" s="166"/>
      <c r="B180" s="67" t="s">
        <v>40</v>
      </c>
      <c r="C180" s="127"/>
      <c r="D180" s="73"/>
      <c r="E180" s="73"/>
      <c r="F180" s="73">
        <v>2</v>
      </c>
      <c r="G180" s="73">
        <v>1</v>
      </c>
      <c r="H180" s="124">
        <v>3</v>
      </c>
      <c r="I180" s="73"/>
      <c r="J180" s="124"/>
      <c r="K180" s="73"/>
      <c r="L180" s="125"/>
      <c r="M180" s="124">
        <v>2</v>
      </c>
      <c r="N180" s="124">
        <v>5</v>
      </c>
      <c r="O180" s="124">
        <v>1</v>
      </c>
      <c r="P180" s="124"/>
      <c r="Q180" s="73"/>
      <c r="R180" s="124"/>
      <c r="S180" s="73"/>
      <c r="T180" s="124"/>
      <c r="U180" s="225"/>
      <c r="V180" s="225">
        <v>4</v>
      </c>
      <c r="W180" s="225">
        <v>1</v>
      </c>
      <c r="X180" s="125">
        <v>0</v>
      </c>
      <c r="Y180" s="225">
        <v>0</v>
      </c>
      <c r="Z180" s="225">
        <v>1</v>
      </c>
      <c r="AA180" s="225">
        <v>0</v>
      </c>
      <c r="AB180" s="225">
        <v>0</v>
      </c>
      <c r="AC180" s="225">
        <v>0</v>
      </c>
      <c r="AD180" s="225">
        <v>2</v>
      </c>
      <c r="AE180" s="225">
        <v>1</v>
      </c>
      <c r="AF180" s="225">
        <v>2</v>
      </c>
      <c r="AG180" s="225">
        <v>5</v>
      </c>
      <c r="AH180" s="225"/>
      <c r="AI180" s="225"/>
      <c r="AJ180" s="125"/>
      <c r="AK180" s="127">
        <f>O180-C180</f>
        <v>1</v>
      </c>
      <c r="AL180" s="124">
        <f>P180-D180</f>
        <v>0</v>
      </c>
      <c r="AM180" s="124">
        <f>Q180-E180</f>
        <v>0</v>
      </c>
      <c r="AN180" s="124">
        <f>R180-F180</f>
        <v>-2</v>
      </c>
      <c r="AO180" s="124">
        <f>S180-G180</f>
        <v>-1</v>
      </c>
      <c r="AP180" s="124">
        <f>T180-H180</f>
        <v>-3</v>
      </c>
      <c r="AQ180" s="124">
        <f>U180-I180</f>
        <v>0</v>
      </c>
      <c r="AR180" s="124">
        <f>V180-J180</f>
        <v>4</v>
      </c>
      <c r="AS180" s="124">
        <f>W180-K180</f>
        <v>1</v>
      </c>
      <c r="AT180" s="124">
        <f>X180-L180</f>
        <v>0</v>
      </c>
      <c r="AU180" s="124">
        <f>Y180-M180</f>
        <v>-2</v>
      </c>
      <c r="AV180" s="124">
        <f>Z180-N180</f>
        <v>-4</v>
      </c>
      <c r="AW180" s="124">
        <f>AA180-O180</f>
        <v>-1</v>
      </c>
      <c r="AX180" s="124">
        <f>AB180-P180</f>
        <v>0</v>
      </c>
      <c r="AY180" s="124">
        <f>AC180-Q180</f>
        <v>0</v>
      </c>
      <c r="AZ180" s="124">
        <f>AD180-R180</f>
        <v>2</v>
      </c>
      <c r="BA180" s="124">
        <f>AE180-S180</f>
        <v>1</v>
      </c>
      <c r="BB180" s="124">
        <f>AF180-T180</f>
        <v>2</v>
      </c>
      <c r="BC180" s="225"/>
      <c r="BD180" s="225"/>
      <c r="BE180" s="225"/>
      <c r="BF180" s="125"/>
      <c r="BG180" s="325"/>
      <c r="BH180" s="38">
        <f>'MONTHLY SUMMARIES'!D132</f>
        <v>5</v>
      </c>
    </row>
    <row r="181" spans="1:61" s="66" customFormat="1" x14ac:dyDescent="0.35">
      <c r="A181" s="166"/>
      <c r="B181" s="67" t="s">
        <v>41</v>
      </c>
      <c r="C181" s="127"/>
      <c r="D181" s="73"/>
      <c r="E181" s="73"/>
      <c r="F181" s="73"/>
      <c r="G181" s="73"/>
      <c r="H181" s="124"/>
      <c r="I181" s="73"/>
      <c r="J181" s="124"/>
      <c r="K181" s="73"/>
      <c r="L181" s="125"/>
      <c r="M181" s="124"/>
      <c r="N181" s="124"/>
      <c r="O181" s="124"/>
      <c r="P181" s="124"/>
      <c r="Q181" s="73"/>
      <c r="R181" s="124"/>
      <c r="S181" s="73"/>
      <c r="T181" s="124"/>
      <c r="U181" s="225"/>
      <c r="V181" s="225">
        <v>0</v>
      </c>
      <c r="W181" s="225">
        <v>0</v>
      </c>
      <c r="X181" s="125">
        <v>0</v>
      </c>
      <c r="Y181" s="225">
        <v>0</v>
      </c>
      <c r="Z181" s="225">
        <v>0</v>
      </c>
      <c r="AA181" s="225">
        <v>0</v>
      </c>
      <c r="AB181" s="225">
        <v>0</v>
      </c>
      <c r="AC181" s="225">
        <v>0</v>
      </c>
      <c r="AD181" s="225">
        <v>0</v>
      </c>
      <c r="AE181" s="225">
        <v>0</v>
      </c>
      <c r="AF181" s="225">
        <v>0</v>
      </c>
      <c r="AG181" s="225">
        <v>0</v>
      </c>
      <c r="AH181" s="225"/>
      <c r="AI181" s="225"/>
      <c r="AJ181" s="125"/>
      <c r="AK181" s="127">
        <f>O181-C181</f>
        <v>0</v>
      </c>
      <c r="AL181" s="124">
        <f>P181-D181</f>
        <v>0</v>
      </c>
      <c r="AM181" s="124">
        <f>Q181-E181</f>
        <v>0</v>
      </c>
      <c r="AN181" s="124">
        <f>R181-F181</f>
        <v>0</v>
      </c>
      <c r="AO181" s="124">
        <f>S181-G181</f>
        <v>0</v>
      </c>
      <c r="AP181" s="124">
        <f>T181-H181</f>
        <v>0</v>
      </c>
      <c r="AQ181" s="124">
        <f>U181-I181</f>
        <v>0</v>
      </c>
      <c r="AR181" s="124">
        <f>V181-J181</f>
        <v>0</v>
      </c>
      <c r="AS181" s="124">
        <f>W181-K181</f>
        <v>0</v>
      </c>
      <c r="AT181" s="124">
        <f>X181-L181</f>
        <v>0</v>
      </c>
      <c r="AU181" s="124">
        <f>Y181-M181</f>
        <v>0</v>
      </c>
      <c r="AV181" s="124">
        <f>Z181-N181</f>
        <v>0</v>
      </c>
      <c r="AW181" s="124">
        <f>AA181-O181</f>
        <v>0</v>
      </c>
      <c r="AX181" s="124">
        <f>AB181-P181</f>
        <v>0</v>
      </c>
      <c r="AY181" s="124">
        <f>AC181-Q181</f>
        <v>0</v>
      </c>
      <c r="AZ181" s="124">
        <f>AD181-R181</f>
        <v>0</v>
      </c>
      <c r="BA181" s="124">
        <f>AE181-S181</f>
        <v>0</v>
      </c>
      <c r="BB181" s="124">
        <f>AF181-T181</f>
        <v>0</v>
      </c>
      <c r="BC181" s="225"/>
      <c r="BD181" s="225"/>
      <c r="BE181" s="225"/>
      <c r="BF181" s="125"/>
      <c r="BG181" s="325"/>
      <c r="BH181" s="38">
        <f>'MONTHLY SUMMARIES'!D133</f>
        <v>0</v>
      </c>
    </row>
    <row r="182" spans="1:61" s="82" customFormat="1" x14ac:dyDescent="0.35">
      <c r="A182" s="167"/>
      <c r="B182" s="67" t="s">
        <v>42</v>
      </c>
      <c r="C182" s="133">
        <f t="shared" ref="C182:Q182" si="230">SUM(C173:C181)</f>
        <v>88</v>
      </c>
      <c r="D182" s="134">
        <f t="shared" si="230"/>
        <v>2549</v>
      </c>
      <c r="E182" s="134">
        <f t="shared" si="230"/>
        <v>2724</v>
      </c>
      <c r="F182" s="134">
        <f t="shared" si="230"/>
        <v>2556</v>
      </c>
      <c r="G182" s="134">
        <f t="shared" si="230"/>
        <v>1401</v>
      </c>
      <c r="H182" s="135">
        <f t="shared" si="230"/>
        <v>2889</v>
      </c>
      <c r="I182" s="134">
        <f t="shared" si="230"/>
        <v>2859</v>
      </c>
      <c r="J182" s="135">
        <f t="shared" si="230"/>
        <v>1671</v>
      </c>
      <c r="K182" s="134">
        <f t="shared" si="230"/>
        <v>366</v>
      </c>
      <c r="L182" s="136">
        <f t="shared" si="230"/>
        <v>37</v>
      </c>
      <c r="M182" s="135">
        <f t="shared" si="230"/>
        <v>59</v>
      </c>
      <c r="N182" s="135">
        <f t="shared" si="230"/>
        <v>99</v>
      </c>
      <c r="O182" s="135">
        <f t="shared" si="230"/>
        <v>51</v>
      </c>
      <c r="P182" s="135">
        <f t="shared" si="230"/>
        <v>0</v>
      </c>
      <c r="Q182" s="135">
        <f t="shared" si="230"/>
        <v>0</v>
      </c>
      <c r="R182" s="135">
        <v>0</v>
      </c>
      <c r="S182" s="134">
        <v>0</v>
      </c>
      <c r="T182" s="135">
        <v>0</v>
      </c>
      <c r="U182" s="226">
        <v>0</v>
      </c>
      <c r="V182" s="226">
        <v>28</v>
      </c>
      <c r="W182" s="226">
        <f>SUM(W173+W176+W179+W180+W181)</f>
        <v>30</v>
      </c>
      <c r="X182" s="136">
        <f>SUM(X173+X176+X179+X180+X181)</f>
        <v>8</v>
      </c>
      <c r="Y182" s="226">
        <v>27</v>
      </c>
      <c r="Z182" s="226">
        <v>21</v>
      </c>
      <c r="AA182" s="224">
        <f>SUM(AA173+AA176+AA179+AA180+AA181)</f>
        <v>12</v>
      </c>
      <c r="AB182" s="224">
        <v>20</v>
      </c>
      <c r="AC182" s="224">
        <v>32</v>
      </c>
      <c r="AD182" s="224">
        <v>24</v>
      </c>
      <c r="AE182" s="224">
        <v>1449</v>
      </c>
      <c r="AF182" s="224">
        <v>2201</v>
      </c>
      <c r="AG182" s="224">
        <v>2110</v>
      </c>
      <c r="AH182" s="224"/>
      <c r="AI182" s="224"/>
      <c r="AJ182" s="136"/>
      <c r="AK182" s="133">
        <f>SUM(AK173:AK181)</f>
        <v>-37</v>
      </c>
      <c r="AL182" s="135">
        <f t="shared" ref="AL182:AN182" si="231">SUM(AL173:AL181)</f>
        <v>-2549</v>
      </c>
      <c r="AM182" s="135">
        <f t="shared" si="231"/>
        <v>-2724</v>
      </c>
      <c r="AN182" s="135">
        <f t="shared" si="231"/>
        <v>-2556</v>
      </c>
      <c r="AO182" s="135">
        <f t="shared" ref="AO182:AP182" si="232">SUM(AO173:AO181)</f>
        <v>-1401</v>
      </c>
      <c r="AP182" s="135">
        <f t="shared" si="232"/>
        <v>-2889</v>
      </c>
      <c r="AQ182" s="135">
        <f t="shared" ref="AQ182:AR182" si="233">SUM(AQ173:AQ181)</f>
        <v>-2859</v>
      </c>
      <c r="AR182" s="135">
        <f t="shared" si="233"/>
        <v>-1643</v>
      </c>
      <c r="AS182" s="135">
        <f t="shared" ref="AS182:AT182" si="234">SUM(AS173:AS181)</f>
        <v>-336</v>
      </c>
      <c r="AT182" s="135">
        <f t="shared" si="234"/>
        <v>-29</v>
      </c>
      <c r="AU182" s="135">
        <f t="shared" ref="AU182:AV182" si="235">SUM(AU173:AU181)</f>
        <v>-32</v>
      </c>
      <c r="AV182" s="135">
        <f t="shared" si="235"/>
        <v>-78</v>
      </c>
      <c r="AW182" s="135">
        <f t="shared" ref="AW182:AX182" si="236">SUM(AW173:AW181)</f>
        <v>-39</v>
      </c>
      <c r="AX182" s="135">
        <f t="shared" si="236"/>
        <v>20</v>
      </c>
      <c r="AY182" s="135">
        <f t="shared" ref="AY182:AZ182" si="237">SUM(AY173:AY181)</f>
        <v>32</v>
      </c>
      <c r="AZ182" s="135">
        <f t="shared" si="237"/>
        <v>24</v>
      </c>
      <c r="BA182" s="135">
        <f t="shared" ref="BA182:BB182" si="238">SUM(BA173:BA181)</f>
        <v>1449</v>
      </c>
      <c r="BB182" s="135">
        <f t="shared" si="238"/>
        <v>2201</v>
      </c>
      <c r="BC182" s="226"/>
      <c r="BD182" s="226"/>
      <c r="BE182" s="226"/>
      <c r="BF182" s="136"/>
      <c r="BG182" s="326"/>
      <c r="BH182" s="296">
        <f>BH173+BH176+BH179+BH180+BH181</f>
        <v>2110</v>
      </c>
    </row>
    <row r="183" spans="1:61" s="66" customFormat="1" x14ac:dyDescent="0.35">
      <c r="A183" s="166" t="s">
        <v>199</v>
      </c>
      <c r="B183" s="126" t="s">
        <v>200</v>
      </c>
      <c r="C183" s="98"/>
      <c r="D183" s="99"/>
      <c r="E183" s="99"/>
      <c r="F183" s="99"/>
      <c r="G183" s="99"/>
      <c r="H183" s="99"/>
      <c r="I183" s="99"/>
      <c r="J183" s="99"/>
      <c r="K183" s="99"/>
      <c r="L183" s="100"/>
      <c r="M183" s="99"/>
      <c r="N183" s="99"/>
      <c r="O183" s="99"/>
      <c r="P183" s="99"/>
      <c r="Q183" s="99"/>
      <c r="R183" s="99"/>
      <c r="S183" s="99"/>
      <c r="T183" s="99"/>
      <c r="U183" s="215"/>
      <c r="V183" s="215"/>
      <c r="W183" s="215"/>
      <c r="X183" s="100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100"/>
      <c r="AK183" s="101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304"/>
      <c r="BD183" s="304"/>
      <c r="BE183" s="304"/>
      <c r="BF183" s="103"/>
      <c r="BG183" s="324"/>
      <c r="BH183" s="101"/>
    </row>
    <row r="184" spans="1:61" s="66" customFormat="1" x14ac:dyDescent="0.35">
      <c r="A184" s="166"/>
      <c r="B184" s="67" t="s">
        <v>37</v>
      </c>
      <c r="C184" s="127"/>
      <c r="D184" s="73"/>
      <c r="E184" s="73"/>
      <c r="F184" s="73"/>
      <c r="G184" s="73"/>
      <c r="H184" s="124"/>
      <c r="I184" s="73"/>
      <c r="J184" s="124"/>
      <c r="K184" s="73"/>
      <c r="L184" s="125"/>
      <c r="M184" s="124"/>
      <c r="N184" s="124"/>
      <c r="O184" s="124"/>
      <c r="P184" s="124"/>
      <c r="Q184" s="73"/>
      <c r="R184" s="124"/>
      <c r="S184" s="73"/>
      <c r="T184" s="124"/>
      <c r="U184" s="225"/>
      <c r="V184" s="225"/>
      <c r="W184" s="225"/>
      <c r="X184" s="125"/>
      <c r="Y184" s="225"/>
      <c r="Z184" s="225"/>
      <c r="AA184" s="225"/>
      <c r="AB184" s="225"/>
      <c r="AC184" s="225"/>
      <c r="AD184" s="225"/>
      <c r="AE184" s="225"/>
      <c r="AF184" s="225">
        <v>1457</v>
      </c>
      <c r="AG184" s="225">
        <v>1835</v>
      </c>
      <c r="AH184" s="225"/>
      <c r="AI184" s="225"/>
      <c r="AJ184" s="125"/>
      <c r="AK184" s="127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225"/>
      <c r="BD184" s="225"/>
      <c r="BE184" s="225"/>
      <c r="BF184" s="125"/>
      <c r="BG184" s="325"/>
      <c r="BH184" s="38">
        <f>'MONTHLY SUMMARIES'!D136</f>
        <v>1835</v>
      </c>
      <c r="BI184" s="225"/>
    </row>
    <row r="185" spans="1:61" s="66" customFormat="1" x14ac:dyDescent="0.35">
      <c r="A185" s="166"/>
      <c r="B185" s="238" t="s">
        <v>164</v>
      </c>
      <c r="C185" s="127"/>
      <c r="D185" s="73"/>
      <c r="E185" s="73"/>
      <c r="F185" s="73"/>
      <c r="G185" s="73"/>
      <c r="H185" s="124"/>
      <c r="I185" s="73"/>
      <c r="J185" s="124"/>
      <c r="K185" s="73"/>
      <c r="L185" s="125"/>
      <c r="M185" s="124"/>
      <c r="N185" s="124"/>
      <c r="O185" s="124"/>
      <c r="P185" s="124"/>
      <c r="Q185" s="73"/>
      <c r="R185" s="124"/>
      <c r="S185" s="73"/>
      <c r="T185" s="124"/>
      <c r="U185" s="225"/>
      <c r="V185" s="225"/>
      <c r="W185" s="237"/>
      <c r="X185" s="125"/>
      <c r="Y185" s="237"/>
      <c r="Z185" s="266"/>
      <c r="AA185" s="266"/>
      <c r="AB185" s="266"/>
      <c r="AC185" s="266"/>
      <c r="AD185" s="266"/>
      <c r="AE185" s="266"/>
      <c r="AF185" s="266">
        <v>547</v>
      </c>
      <c r="AG185" s="266">
        <v>636</v>
      </c>
      <c r="AH185" s="266"/>
      <c r="AI185" s="266"/>
      <c r="AJ185" s="125"/>
      <c r="AK185" s="127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225"/>
      <c r="BD185" s="225"/>
      <c r="BE185" s="225"/>
      <c r="BF185" s="125"/>
      <c r="BG185" s="325"/>
      <c r="BH185" s="71">
        <f>GETPIVOTDATA("VALUE",'CSS ESCO pvt'!$I$3,"DATE_FILE",$BH$8,"COMPANY",$BH$6,"TRIM_CAT","Residential-GRID","TRIM_LINE","99")</f>
        <v>636</v>
      </c>
      <c r="BI185" s="225"/>
    </row>
    <row r="186" spans="1:61" s="66" customFormat="1" x14ac:dyDescent="0.35">
      <c r="A186" s="166"/>
      <c r="B186" s="238" t="s">
        <v>165</v>
      </c>
      <c r="C186" s="127"/>
      <c r="D186" s="73"/>
      <c r="E186" s="73"/>
      <c r="F186" s="73"/>
      <c r="G186" s="73"/>
      <c r="H186" s="124"/>
      <c r="I186" s="73"/>
      <c r="J186" s="124"/>
      <c r="K186" s="73"/>
      <c r="L186" s="125"/>
      <c r="M186" s="124"/>
      <c r="N186" s="124"/>
      <c r="O186" s="124"/>
      <c r="P186" s="124"/>
      <c r="Q186" s="73"/>
      <c r="R186" s="124"/>
      <c r="S186" s="73"/>
      <c r="T186" s="124"/>
      <c r="U186" s="225"/>
      <c r="V186" s="225"/>
      <c r="W186" s="237"/>
      <c r="X186" s="125"/>
      <c r="Y186" s="237"/>
      <c r="Z186" s="266"/>
      <c r="AA186" s="266"/>
      <c r="AB186" s="266"/>
      <c r="AC186" s="266"/>
      <c r="AD186" s="266"/>
      <c r="AE186" s="266"/>
      <c r="AF186" s="266">
        <v>910</v>
      </c>
      <c r="AG186" s="266">
        <v>1199</v>
      </c>
      <c r="AH186" s="266"/>
      <c r="AI186" s="266"/>
      <c r="AJ186" s="125"/>
      <c r="AK186" s="127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225"/>
      <c r="BD186" s="225"/>
      <c r="BE186" s="225"/>
      <c r="BF186" s="125"/>
      <c r="BG186" s="325"/>
      <c r="BH186" s="87">
        <f>BH184-BH185</f>
        <v>1199</v>
      </c>
      <c r="BI186" s="225"/>
    </row>
    <row r="187" spans="1:61" s="66" customFormat="1" x14ac:dyDescent="0.35">
      <c r="A187" s="166"/>
      <c r="B187" s="67" t="s">
        <v>38</v>
      </c>
      <c r="C187" s="127"/>
      <c r="D187" s="73"/>
      <c r="E187" s="73"/>
      <c r="F187" s="73"/>
      <c r="G187" s="73"/>
      <c r="H187" s="124"/>
      <c r="I187" s="73"/>
      <c r="J187" s="124"/>
      <c r="K187" s="73"/>
      <c r="L187" s="125"/>
      <c r="M187" s="124"/>
      <c r="N187" s="124"/>
      <c r="O187" s="124"/>
      <c r="P187" s="124"/>
      <c r="Q187" s="73"/>
      <c r="R187" s="124"/>
      <c r="S187" s="73"/>
      <c r="T187" s="124"/>
      <c r="U187" s="225"/>
      <c r="V187" s="225"/>
      <c r="W187" s="225"/>
      <c r="X187" s="125"/>
      <c r="Y187" s="225"/>
      <c r="Z187" s="225"/>
      <c r="AA187" s="225"/>
      <c r="AB187" s="225"/>
      <c r="AC187" s="225"/>
      <c r="AD187" s="225"/>
      <c r="AE187" s="225"/>
      <c r="AF187" s="225">
        <v>413</v>
      </c>
      <c r="AG187" s="225">
        <v>568</v>
      </c>
      <c r="AH187" s="225"/>
      <c r="AI187" s="225"/>
      <c r="AJ187" s="125"/>
      <c r="AK187" s="127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225"/>
      <c r="BD187" s="225"/>
      <c r="BE187" s="225"/>
      <c r="BF187" s="125"/>
      <c r="BG187" s="325"/>
      <c r="BH187" s="38">
        <f>'MONTHLY SUMMARIES'!D137</f>
        <v>568</v>
      </c>
      <c r="BI187" s="225"/>
    </row>
    <row r="188" spans="1:61" s="66" customFormat="1" x14ac:dyDescent="0.35">
      <c r="A188" s="166"/>
      <c r="B188" s="238" t="s">
        <v>164</v>
      </c>
      <c r="C188" s="127"/>
      <c r="D188" s="73"/>
      <c r="E188" s="73"/>
      <c r="F188" s="73"/>
      <c r="G188" s="73"/>
      <c r="H188" s="124"/>
      <c r="I188" s="73"/>
      <c r="J188" s="124"/>
      <c r="K188" s="73"/>
      <c r="L188" s="125"/>
      <c r="M188" s="124"/>
      <c r="N188" s="124"/>
      <c r="O188" s="124"/>
      <c r="P188" s="124"/>
      <c r="Q188" s="73"/>
      <c r="R188" s="124"/>
      <c r="S188" s="73"/>
      <c r="T188" s="124"/>
      <c r="U188" s="225"/>
      <c r="V188" s="225"/>
      <c r="W188" s="237"/>
      <c r="X188" s="125"/>
      <c r="Y188" s="237"/>
      <c r="Z188" s="266"/>
      <c r="AA188" s="266"/>
      <c r="AB188" s="266"/>
      <c r="AC188" s="266"/>
      <c r="AD188" s="266"/>
      <c r="AE188" s="266"/>
      <c r="AF188" s="266">
        <v>87</v>
      </c>
      <c r="AG188" s="266">
        <v>166</v>
      </c>
      <c r="AH188" s="266"/>
      <c r="AI188" s="266"/>
      <c r="AJ188" s="125"/>
      <c r="AK188" s="127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225"/>
      <c r="BD188" s="225"/>
      <c r="BE188" s="225"/>
      <c r="BF188" s="125"/>
      <c r="BG188" s="325"/>
      <c r="BH188" s="71">
        <f>GETPIVOTDATA("VALUE",'CSS ESCO pvt'!$I$3,"DATE_FILE",$BH$8,"COMPANY",$BH$6,"TRIM_CAT","Low Income Residential-GRID","TRIM_LINE","99")</f>
        <v>166</v>
      </c>
      <c r="BI188" s="225"/>
    </row>
    <row r="189" spans="1:61" s="66" customFormat="1" x14ac:dyDescent="0.35">
      <c r="A189" s="166"/>
      <c r="B189" s="238" t="s">
        <v>165</v>
      </c>
      <c r="C189" s="127"/>
      <c r="D189" s="73"/>
      <c r="E189" s="73"/>
      <c r="F189" s="73"/>
      <c r="G189" s="73"/>
      <c r="H189" s="124"/>
      <c r="I189" s="73"/>
      <c r="J189" s="124"/>
      <c r="K189" s="73"/>
      <c r="L189" s="125"/>
      <c r="M189" s="124"/>
      <c r="N189" s="124"/>
      <c r="O189" s="124"/>
      <c r="P189" s="124"/>
      <c r="Q189" s="73"/>
      <c r="R189" s="124"/>
      <c r="S189" s="73"/>
      <c r="T189" s="124"/>
      <c r="U189" s="225"/>
      <c r="V189" s="225"/>
      <c r="W189" s="237"/>
      <c r="X189" s="125"/>
      <c r="Y189" s="237"/>
      <c r="Z189" s="266"/>
      <c r="AA189" s="266"/>
      <c r="AB189" s="266"/>
      <c r="AC189" s="266"/>
      <c r="AD189" s="266"/>
      <c r="AE189" s="266"/>
      <c r="AF189" s="266">
        <v>326</v>
      </c>
      <c r="AG189" s="266">
        <v>402</v>
      </c>
      <c r="AH189" s="266"/>
      <c r="AI189" s="266"/>
      <c r="AJ189" s="125"/>
      <c r="AK189" s="127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225"/>
      <c r="BD189" s="225"/>
      <c r="BE189" s="225"/>
      <c r="BF189" s="125"/>
      <c r="BG189" s="325"/>
      <c r="BH189" s="87">
        <f>BH187-BH188</f>
        <v>402</v>
      </c>
      <c r="BI189" s="225"/>
    </row>
    <row r="190" spans="1:61" s="66" customFormat="1" x14ac:dyDescent="0.35">
      <c r="A190" s="166"/>
      <c r="B190" s="67" t="s">
        <v>39</v>
      </c>
      <c r="C190" s="127"/>
      <c r="D190" s="73"/>
      <c r="E190" s="73"/>
      <c r="F190" s="73"/>
      <c r="G190" s="73"/>
      <c r="H190" s="124"/>
      <c r="I190" s="73"/>
      <c r="J190" s="124"/>
      <c r="K190" s="73"/>
      <c r="L190" s="125"/>
      <c r="M190" s="124"/>
      <c r="N190" s="124"/>
      <c r="O190" s="124"/>
      <c r="P190" s="124"/>
      <c r="Q190" s="73"/>
      <c r="R190" s="124"/>
      <c r="S190" s="73"/>
      <c r="T190" s="124"/>
      <c r="U190" s="225"/>
      <c r="V190" s="225"/>
      <c r="W190" s="225"/>
      <c r="X190" s="125"/>
      <c r="Y190" s="225"/>
      <c r="Z190" s="225"/>
      <c r="AA190" s="225"/>
      <c r="AB190" s="225"/>
      <c r="AC190" s="225"/>
      <c r="AD190" s="225"/>
      <c r="AE190" s="225"/>
      <c r="AF190" s="225">
        <v>23</v>
      </c>
      <c r="AG190" s="225">
        <v>70</v>
      </c>
      <c r="AH190" s="225"/>
      <c r="AI190" s="225"/>
      <c r="AJ190" s="125"/>
      <c r="AK190" s="127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225"/>
      <c r="BD190" s="225"/>
      <c r="BE190" s="225"/>
      <c r="BF190" s="125"/>
      <c r="BG190" s="325"/>
      <c r="BH190" s="38">
        <f>'MONTHLY SUMMARIES'!D138</f>
        <v>70</v>
      </c>
    </row>
    <row r="191" spans="1:61" s="66" customFormat="1" x14ac:dyDescent="0.35">
      <c r="A191" s="166"/>
      <c r="B191" s="67" t="s">
        <v>40</v>
      </c>
      <c r="C191" s="127"/>
      <c r="D191" s="73"/>
      <c r="E191" s="73"/>
      <c r="F191" s="73"/>
      <c r="G191" s="73"/>
      <c r="H191" s="124"/>
      <c r="I191" s="73"/>
      <c r="J191" s="124"/>
      <c r="K191" s="73"/>
      <c r="L191" s="125"/>
      <c r="M191" s="124"/>
      <c r="N191" s="124"/>
      <c r="O191" s="124"/>
      <c r="P191" s="124"/>
      <c r="Q191" s="73"/>
      <c r="R191" s="124"/>
      <c r="S191" s="73"/>
      <c r="T191" s="124"/>
      <c r="U191" s="225"/>
      <c r="V191" s="225"/>
      <c r="W191" s="225"/>
      <c r="X191" s="125"/>
      <c r="Y191" s="225"/>
      <c r="Z191" s="225"/>
      <c r="AA191" s="225"/>
      <c r="AB191" s="225"/>
      <c r="AC191" s="225"/>
      <c r="AD191" s="225"/>
      <c r="AE191" s="225"/>
      <c r="AF191" s="225">
        <v>1</v>
      </c>
      <c r="AG191" s="225">
        <v>2</v>
      </c>
      <c r="AH191" s="225"/>
      <c r="AI191" s="225"/>
      <c r="AJ191" s="125"/>
      <c r="AK191" s="127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225"/>
      <c r="BD191" s="225"/>
      <c r="BE191" s="225"/>
      <c r="BF191" s="125"/>
      <c r="BG191" s="325"/>
      <c r="BH191" s="38">
        <f>'MONTHLY SUMMARIES'!D139</f>
        <v>2</v>
      </c>
    </row>
    <row r="192" spans="1:61" s="66" customFormat="1" x14ac:dyDescent="0.35">
      <c r="A192" s="166"/>
      <c r="B192" s="67" t="s">
        <v>41</v>
      </c>
      <c r="C192" s="127"/>
      <c r="D192" s="73"/>
      <c r="E192" s="73"/>
      <c r="F192" s="73"/>
      <c r="G192" s="73"/>
      <c r="H192" s="124"/>
      <c r="I192" s="73"/>
      <c r="J192" s="124"/>
      <c r="K192" s="73"/>
      <c r="L192" s="125"/>
      <c r="M192" s="124"/>
      <c r="N192" s="124"/>
      <c r="O192" s="124"/>
      <c r="P192" s="124"/>
      <c r="Q192" s="73"/>
      <c r="R192" s="124"/>
      <c r="S192" s="73"/>
      <c r="T192" s="124"/>
      <c r="U192" s="225"/>
      <c r="V192" s="225"/>
      <c r="W192" s="225"/>
      <c r="X192" s="125"/>
      <c r="Y192" s="225"/>
      <c r="Z192" s="225"/>
      <c r="AA192" s="225"/>
      <c r="AB192" s="225"/>
      <c r="AC192" s="225"/>
      <c r="AD192" s="225"/>
      <c r="AE192" s="225"/>
      <c r="AF192" s="225">
        <v>0</v>
      </c>
      <c r="AG192" s="225">
        <v>0</v>
      </c>
      <c r="AH192" s="225"/>
      <c r="AI192" s="225"/>
      <c r="AJ192" s="125"/>
      <c r="AK192" s="127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225"/>
      <c r="BD192" s="225"/>
      <c r="BE192" s="225"/>
      <c r="BF192" s="125"/>
      <c r="BG192" s="325"/>
      <c r="BH192" s="38">
        <f>'MONTHLY SUMMARIES'!D140</f>
        <v>0</v>
      </c>
    </row>
    <row r="193" spans="1:60" s="82" customFormat="1" x14ac:dyDescent="0.35">
      <c r="A193" s="167"/>
      <c r="B193" s="67" t="s">
        <v>42</v>
      </c>
      <c r="C193" s="133"/>
      <c r="D193" s="134"/>
      <c r="E193" s="134"/>
      <c r="F193" s="134"/>
      <c r="G193" s="134"/>
      <c r="H193" s="135"/>
      <c r="I193" s="134"/>
      <c r="J193" s="135"/>
      <c r="K193" s="134"/>
      <c r="L193" s="136"/>
      <c r="M193" s="135"/>
      <c r="N193" s="135"/>
      <c r="O193" s="135"/>
      <c r="P193" s="135"/>
      <c r="Q193" s="135"/>
      <c r="R193" s="135"/>
      <c r="S193" s="134"/>
      <c r="T193" s="135"/>
      <c r="U193" s="226"/>
      <c r="V193" s="226"/>
      <c r="W193" s="226"/>
      <c r="X193" s="136"/>
      <c r="Y193" s="226"/>
      <c r="Z193" s="226"/>
      <c r="AA193" s="224"/>
      <c r="AB193" s="224"/>
      <c r="AC193" s="224"/>
      <c r="AD193" s="224"/>
      <c r="AE193" s="224"/>
      <c r="AF193" s="224">
        <v>1894</v>
      </c>
      <c r="AG193" s="224">
        <v>2475</v>
      </c>
      <c r="AH193" s="224"/>
      <c r="AI193" s="224"/>
      <c r="AJ193" s="136"/>
      <c r="AK193" s="133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226"/>
      <c r="BD193" s="226"/>
      <c r="BE193" s="226"/>
      <c r="BF193" s="136"/>
      <c r="BG193" s="326"/>
      <c r="BH193" s="296">
        <f>BH184+BH187+BH190+BH191+BH192</f>
        <v>2475</v>
      </c>
    </row>
    <row r="194" spans="1:60" s="66" customFormat="1" x14ac:dyDescent="0.35">
      <c r="A194" s="166">
        <f>+A172+1</f>
        <v>19</v>
      </c>
      <c r="B194" s="126" t="s">
        <v>21</v>
      </c>
      <c r="C194" s="98"/>
      <c r="D194" s="99"/>
      <c r="E194" s="99"/>
      <c r="F194" s="99"/>
      <c r="G194" s="99"/>
      <c r="H194" s="99"/>
      <c r="I194" s="99"/>
      <c r="J194" s="99"/>
      <c r="K194" s="99"/>
      <c r="L194" s="100"/>
      <c r="M194" s="99"/>
      <c r="N194" s="99"/>
      <c r="O194" s="99"/>
      <c r="P194" s="99"/>
      <c r="Q194" s="99"/>
      <c r="R194" s="99"/>
      <c r="S194" s="99"/>
      <c r="T194" s="99"/>
      <c r="U194" s="215"/>
      <c r="V194" s="215"/>
      <c r="W194" s="215"/>
      <c r="X194" s="100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100"/>
      <c r="AK194" s="101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304"/>
      <c r="BD194" s="304"/>
      <c r="BE194" s="304"/>
      <c r="BF194" s="103"/>
      <c r="BG194" s="324"/>
      <c r="BH194" s="101"/>
    </row>
    <row r="195" spans="1:60" s="66" customFormat="1" x14ac:dyDescent="0.35">
      <c r="A195" s="166"/>
      <c r="B195" s="67" t="s">
        <v>37</v>
      </c>
      <c r="C195" s="127">
        <v>18995</v>
      </c>
      <c r="D195" s="73">
        <v>20783</v>
      </c>
      <c r="E195" s="73">
        <v>22714</v>
      </c>
      <c r="F195" s="73">
        <v>23461</v>
      </c>
      <c r="G195" s="73">
        <v>23001</v>
      </c>
      <c r="H195" s="124">
        <v>22263</v>
      </c>
      <c r="I195" s="73">
        <v>23456</v>
      </c>
      <c r="J195" s="124">
        <v>23458</v>
      </c>
      <c r="K195" s="73">
        <v>21665</v>
      </c>
      <c r="L195" s="125">
        <v>19990</v>
      </c>
      <c r="M195" s="124">
        <v>19634</v>
      </c>
      <c r="N195" s="124">
        <v>19934</v>
      </c>
      <c r="O195" s="124">
        <v>17241</v>
      </c>
      <c r="P195" s="124">
        <v>11723</v>
      </c>
      <c r="Q195" s="73">
        <v>8723</v>
      </c>
      <c r="R195" s="124">
        <v>8635</v>
      </c>
      <c r="S195" s="73">
        <v>8312</v>
      </c>
      <c r="T195" s="124">
        <v>8251</v>
      </c>
      <c r="U195" s="225">
        <v>9037</v>
      </c>
      <c r="V195" s="225">
        <v>10147</v>
      </c>
      <c r="W195" s="225">
        <v>10804</v>
      </c>
      <c r="X195" s="125">
        <v>10294</v>
      </c>
      <c r="Y195" s="225">
        <v>10872</v>
      </c>
      <c r="Z195" s="225">
        <v>10814</v>
      </c>
      <c r="AA195" s="225">
        <v>11742</v>
      </c>
      <c r="AB195" s="225">
        <v>13011</v>
      </c>
      <c r="AC195" s="225">
        <v>17062</v>
      </c>
      <c r="AD195" s="225">
        <v>23920</v>
      </c>
      <c r="AE195" s="225">
        <v>32399</v>
      </c>
      <c r="AF195" s="225">
        <v>31947</v>
      </c>
      <c r="AG195" s="225">
        <v>33709</v>
      </c>
      <c r="AH195" s="225"/>
      <c r="AI195" s="225"/>
      <c r="AJ195" s="125"/>
      <c r="AK195" s="127">
        <f>O195-C195</f>
        <v>-1754</v>
      </c>
      <c r="AL195" s="124">
        <f>P195-D195</f>
        <v>-9060</v>
      </c>
      <c r="AM195" s="124">
        <f>Q195-E195</f>
        <v>-13991</v>
      </c>
      <c r="AN195" s="124">
        <f>R195-F195</f>
        <v>-14826</v>
      </c>
      <c r="AO195" s="124">
        <f>S195-G195</f>
        <v>-14689</v>
      </c>
      <c r="AP195" s="124">
        <f>T195-H195</f>
        <v>-14012</v>
      </c>
      <c r="AQ195" s="124">
        <f>U195-I195</f>
        <v>-14419</v>
      </c>
      <c r="AR195" s="124">
        <f>V195-J195</f>
        <v>-13311</v>
      </c>
      <c r="AS195" s="124">
        <f>W195-K195</f>
        <v>-10861</v>
      </c>
      <c r="AT195" s="124">
        <f>X195-L195</f>
        <v>-9696</v>
      </c>
      <c r="AU195" s="124">
        <f>Y195-M195</f>
        <v>-8762</v>
      </c>
      <c r="AV195" s="124">
        <f>Z195-N195</f>
        <v>-9120</v>
      </c>
      <c r="AW195" s="124">
        <f>AA195-O195</f>
        <v>-5499</v>
      </c>
      <c r="AX195" s="124">
        <f>AB195-P195</f>
        <v>1288</v>
      </c>
      <c r="AY195" s="124">
        <f>AC195-Q195</f>
        <v>8339</v>
      </c>
      <c r="AZ195" s="124">
        <f>AD195-R195</f>
        <v>15285</v>
      </c>
      <c r="BA195" s="124">
        <f>AE195-S195</f>
        <v>24087</v>
      </c>
      <c r="BB195" s="124">
        <f>AF195-T195</f>
        <v>23696</v>
      </c>
      <c r="BC195" s="225"/>
      <c r="BD195" s="225"/>
      <c r="BE195" s="225"/>
      <c r="BF195" s="125"/>
      <c r="BG195" s="325"/>
      <c r="BH195" s="38">
        <f>'MONTHLY SUMMARIES'!D143</f>
        <v>33709</v>
      </c>
    </row>
    <row r="196" spans="1:60" s="66" customFormat="1" x14ac:dyDescent="0.35">
      <c r="A196" s="166"/>
      <c r="B196" s="238" t="s">
        <v>164</v>
      </c>
      <c r="C196" s="127"/>
      <c r="D196" s="73"/>
      <c r="E196" s="73"/>
      <c r="F196" s="73"/>
      <c r="G196" s="73"/>
      <c r="H196" s="124"/>
      <c r="I196" s="73"/>
      <c r="J196" s="124"/>
      <c r="K196" s="73"/>
      <c r="L196" s="125"/>
      <c r="M196" s="124"/>
      <c r="N196" s="124"/>
      <c r="O196" s="124"/>
      <c r="P196" s="124"/>
      <c r="Q196" s="73"/>
      <c r="R196" s="124"/>
      <c r="S196" s="73"/>
      <c r="T196" s="124"/>
      <c r="U196" s="225"/>
      <c r="V196" s="225"/>
      <c r="W196" s="237">
        <f>W195-W197</f>
        <v>5133</v>
      </c>
      <c r="X196" s="125">
        <f>X195-X197</f>
        <v>4853</v>
      </c>
      <c r="Y196" s="237">
        <f>Y195-Y197</f>
        <v>5298</v>
      </c>
      <c r="Z196" s="237">
        <v>5641</v>
      </c>
      <c r="AA196" s="266">
        <v>5855</v>
      </c>
      <c r="AB196" s="266">
        <v>6304</v>
      </c>
      <c r="AC196" s="266">
        <v>8167</v>
      </c>
      <c r="AD196" s="266">
        <v>11748</v>
      </c>
      <c r="AE196" s="266">
        <v>15688</v>
      </c>
      <c r="AF196" s="266">
        <v>15691</v>
      </c>
      <c r="AG196" s="266">
        <v>16388</v>
      </c>
      <c r="AH196" s="266"/>
      <c r="AI196" s="266"/>
      <c r="AJ196" s="125"/>
      <c r="AK196" s="127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225"/>
      <c r="BD196" s="225"/>
      <c r="BE196" s="225"/>
      <c r="BF196" s="125"/>
      <c r="BG196" s="325"/>
      <c r="BH196" s="71">
        <f>GETPIVOTDATA("VALUE",'CSS ESCO pvt'!$I$3,"DATE_FILE",$BH$8,"COMPANY",$BH$6,"TRIM_CAT","Residential-GRID","TRIM_LINE",$A194)</f>
        <v>16388</v>
      </c>
    </row>
    <row r="197" spans="1:60" s="66" customFormat="1" x14ac:dyDescent="0.35">
      <c r="A197" s="166"/>
      <c r="B197" s="238" t="s">
        <v>165</v>
      </c>
      <c r="C197" s="127"/>
      <c r="D197" s="73"/>
      <c r="E197" s="73"/>
      <c r="F197" s="73"/>
      <c r="G197" s="73"/>
      <c r="H197" s="124"/>
      <c r="I197" s="73"/>
      <c r="J197" s="124"/>
      <c r="K197" s="73"/>
      <c r="L197" s="125"/>
      <c r="M197" s="124"/>
      <c r="N197" s="124"/>
      <c r="O197" s="124"/>
      <c r="P197" s="124"/>
      <c r="Q197" s="73"/>
      <c r="R197" s="124"/>
      <c r="S197" s="73"/>
      <c r="T197" s="124"/>
      <c r="U197" s="225"/>
      <c r="V197" s="225"/>
      <c r="W197" s="237">
        <v>5671</v>
      </c>
      <c r="X197" s="125">
        <v>5441</v>
      </c>
      <c r="Y197" s="237">
        <v>5574</v>
      </c>
      <c r="Z197" s="237">
        <v>5173</v>
      </c>
      <c r="AA197" s="266">
        <v>5887</v>
      </c>
      <c r="AB197" s="266">
        <v>6707</v>
      </c>
      <c r="AC197" s="266">
        <v>8895</v>
      </c>
      <c r="AD197" s="266">
        <v>12172</v>
      </c>
      <c r="AE197" s="266">
        <v>16711</v>
      </c>
      <c r="AF197" s="266">
        <v>16256</v>
      </c>
      <c r="AG197" s="266">
        <v>17321</v>
      </c>
      <c r="AH197" s="266"/>
      <c r="AI197" s="266"/>
      <c r="AJ197" s="125"/>
      <c r="AK197" s="127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225"/>
      <c r="BD197" s="225"/>
      <c r="BE197" s="225"/>
      <c r="BF197" s="125"/>
      <c r="BG197" s="325"/>
      <c r="BH197" s="87">
        <f>BH195-BH196</f>
        <v>17321</v>
      </c>
    </row>
    <row r="198" spans="1:60" s="66" customFormat="1" x14ac:dyDescent="0.35">
      <c r="A198" s="166"/>
      <c r="B198" s="67" t="s">
        <v>38</v>
      </c>
      <c r="C198" s="127">
        <v>5791</v>
      </c>
      <c r="D198" s="73">
        <v>6373</v>
      </c>
      <c r="E198" s="73">
        <v>8259</v>
      </c>
      <c r="F198" s="73">
        <v>8573</v>
      </c>
      <c r="G198" s="73">
        <v>8556</v>
      </c>
      <c r="H198" s="124">
        <v>8506</v>
      </c>
      <c r="I198" s="73">
        <v>8711</v>
      </c>
      <c r="J198" s="124">
        <v>8882</v>
      </c>
      <c r="K198" s="73">
        <v>8061</v>
      </c>
      <c r="L198" s="125">
        <v>7113</v>
      </c>
      <c r="M198" s="124">
        <v>6619</v>
      </c>
      <c r="N198" s="124">
        <v>6237</v>
      </c>
      <c r="O198" s="124">
        <v>5417</v>
      </c>
      <c r="P198" s="124">
        <v>4201</v>
      </c>
      <c r="Q198" s="73">
        <v>3372</v>
      </c>
      <c r="R198" s="124">
        <v>3214</v>
      </c>
      <c r="S198" s="73">
        <v>3312</v>
      </c>
      <c r="T198" s="124">
        <v>3142</v>
      </c>
      <c r="U198" s="225">
        <v>3194</v>
      </c>
      <c r="V198" s="225">
        <v>2981</v>
      </c>
      <c r="W198" s="225">
        <v>3024</v>
      </c>
      <c r="X198" s="125">
        <v>2877</v>
      </c>
      <c r="Y198" s="225">
        <v>2940</v>
      </c>
      <c r="Z198" s="225">
        <v>3106</v>
      </c>
      <c r="AA198" s="225">
        <v>3214</v>
      </c>
      <c r="AB198" s="225">
        <v>3468</v>
      </c>
      <c r="AC198" s="225">
        <v>4628</v>
      </c>
      <c r="AD198" s="225">
        <v>5601</v>
      </c>
      <c r="AE198" s="225">
        <v>7396</v>
      </c>
      <c r="AF198" s="225">
        <v>7604</v>
      </c>
      <c r="AG198" s="225">
        <v>7738</v>
      </c>
      <c r="AH198" s="225"/>
      <c r="AI198" s="225"/>
      <c r="AJ198" s="125"/>
      <c r="AK198" s="127">
        <f>O198-C198</f>
        <v>-374</v>
      </c>
      <c r="AL198" s="124">
        <f>P198-D198</f>
        <v>-2172</v>
      </c>
      <c r="AM198" s="124">
        <f>Q198-E198</f>
        <v>-4887</v>
      </c>
      <c r="AN198" s="124">
        <f>R198-F198</f>
        <v>-5359</v>
      </c>
      <c r="AO198" s="124">
        <f>S198-G198</f>
        <v>-5244</v>
      </c>
      <c r="AP198" s="124">
        <f>T198-H198</f>
        <v>-5364</v>
      </c>
      <c r="AQ198" s="124">
        <f>U198-I198</f>
        <v>-5517</v>
      </c>
      <c r="AR198" s="124">
        <f>V198-J198</f>
        <v>-5901</v>
      </c>
      <c r="AS198" s="124">
        <f>W198-K198</f>
        <v>-5037</v>
      </c>
      <c r="AT198" s="124">
        <f>X198-L198</f>
        <v>-4236</v>
      </c>
      <c r="AU198" s="124">
        <f>Y198-M198</f>
        <v>-3679</v>
      </c>
      <c r="AV198" s="124">
        <f>Z198-N198</f>
        <v>-3131</v>
      </c>
      <c r="AW198" s="124">
        <f>AA198-O198</f>
        <v>-2203</v>
      </c>
      <c r="AX198" s="124">
        <f>AB198-P198</f>
        <v>-733</v>
      </c>
      <c r="AY198" s="124">
        <f>AC198-Q198</f>
        <v>1256</v>
      </c>
      <c r="AZ198" s="124">
        <f>AD198-R198</f>
        <v>2387</v>
      </c>
      <c r="BA198" s="124">
        <f>AE198-S198</f>
        <v>4084</v>
      </c>
      <c r="BB198" s="124">
        <f>AF198-T198</f>
        <v>4462</v>
      </c>
      <c r="BC198" s="225"/>
      <c r="BD198" s="225"/>
      <c r="BE198" s="225"/>
      <c r="BF198" s="125"/>
      <c r="BG198" s="325"/>
      <c r="BH198" s="38">
        <f>'MONTHLY SUMMARIES'!D144</f>
        <v>7738</v>
      </c>
    </row>
    <row r="199" spans="1:60" s="66" customFormat="1" x14ac:dyDescent="0.35">
      <c r="A199" s="166"/>
      <c r="B199" s="238" t="s">
        <v>164</v>
      </c>
      <c r="C199" s="127"/>
      <c r="D199" s="73"/>
      <c r="E199" s="73"/>
      <c r="F199" s="73"/>
      <c r="G199" s="73"/>
      <c r="H199" s="124"/>
      <c r="I199" s="73"/>
      <c r="J199" s="124"/>
      <c r="K199" s="73"/>
      <c r="L199" s="125"/>
      <c r="M199" s="124"/>
      <c r="N199" s="124"/>
      <c r="O199" s="124"/>
      <c r="P199" s="124"/>
      <c r="Q199" s="73"/>
      <c r="R199" s="124"/>
      <c r="S199" s="73"/>
      <c r="T199" s="124"/>
      <c r="U199" s="225"/>
      <c r="V199" s="225"/>
      <c r="W199" s="237">
        <f>W198-W200</f>
        <v>1363</v>
      </c>
      <c r="X199" s="125">
        <f>X198-X200</f>
        <v>1344</v>
      </c>
      <c r="Y199" s="237">
        <f>Y198-Y200</f>
        <v>1441</v>
      </c>
      <c r="Z199" s="237">
        <v>1609</v>
      </c>
      <c r="AA199" s="266">
        <v>1623</v>
      </c>
      <c r="AB199" s="266">
        <v>1668</v>
      </c>
      <c r="AC199" s="266">
        <v>2206</v>
      </c>
      <c r="AD199" s="266">
        <v>2765</v>
      </c>
      <c r="AE199" s="266">
        <v>3585</v>
      </c>
      <c r="AF199" s="266">
        <v>3638</v>
      </c>
      <c r="AG199" s="266">
        <v>3640</v>
      </c>
      <c r="AH199" s="266"/>
      <c r="AI199" s="266"/>
      <c r="AJ199" s="125"/>
      <c r="AK199" s="127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225"/>
      <c r="BD199" s="225"/>
      <c r="BE199" s="225"/>
      <c r="BF199" s="125"/>
      <c r="BG199" s="325"/>
      <c r="BH199" s="71">
        <f>GETPIVOTDATA("VALUE",'CSS ESCO pvt'!$I$3,"DATE_FILE",$BH$8,"COMPANY",$BH$6,"TRIM_CAT","Low Income Residential-GRID","TRIM_LINE",$A194)</f>
        <v>3640</v>
      </c>
    </row>
    <row r="200" spans="1:60" s="66" customFormat="1" x14ac:dyDescent="0.35">
      <c r="A200" s="166"/>
      <c r="B200" s="238" t="s">
        <v>165</v>
      </c>
      <c r="C200" s="127"/>
      <c r="D200" s="73"/>
      <c r="E200" s="73"/>
      <c r="F200" s="73"/>
      <c r="G200" s="73"/>
      <c r="H200" s="124"/>
      <c r="I200" s="73"/>
      <c r="J200" s="124"/>
      <c r="K200" s="73"/>
      <c r="L200" s="125"/>
      <c r="M200" s="124"/>
      <c r="N200" s="124"/>
      <c r="O200" s="124"/>
      <c r="P200" s="124"/>
      <c r="Q200" s="73"/>
      <c r="R200" s="124"/>
      <c r="S200" s="73"/>
      <c r="T200" s="124"/>
      <c r="U200" s="225"/>
      <c r="V200" s="225"/>
      <c r="W200" s="237">
        <v>1661</v>
      </c>
      <c r="X200" s="125">
        <v>1533</v>
      </c>
      <c r="Y200" s="237">
        <v>1499</v>
      </c>
      <c r="Z200" s="237">
        <v>1497</v>
      </c>
      <c r="AA200" s="266">
        <v>1591</v>
      </c>
      <c r="AB200" s="266">
        <v>1800</v>
      </c>
      <c r="AC200" s="266">
        <v>2422</v>
      </c>
      <c r="AD200" s="266">
        <v>2836</v>
      </c>
      <c r="AE200" s="266">
        <v>3811</v>
      </c>
      <c r="AF200" s="266">
        <v>3966</v>
      </c>
      <c r="AG200" s="266">
        <v>4098</v>
      </c>
      <c r="AH200" s="266"/>
      <c r="AI200" s="266"/>
      <c r="AJ200" s="125"/>
      <c r="AK200" s="127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225"/>
      <c r="BD200" s="225"/>
      <c r="BE200" s="225"/>
      <c r="BF200" s="125"/>
      <c r="BG200" s="325"/>
      <c r="BH200" s="87">
        <f>BH198-BH199</f>
        <v>4098</v>
      </c>
    </row>
    <row r="201" spans="1:60" s="66" customFormat="1" x14ac:dyDescent="0.35">
      <c r="A201" s="166"/>
      <c r="B201" s="67" t="s">
        <v>39</v>
      </c>
      <c r="C201" s="127">
        <v>445</v>
      </c>
      <c r="D201" s="73">
        <v>501</v>
      </c>
      <c r="E201" s="73">
        <v>606</v>
      </c>
      <c r="F201" s="73">
        <v>659</v>
      </c>
      <c r="G201" s="73">
        <v>614</v>
      </c>
      <c r="H201" s="124">
        <v>598</v>
      </c>
      <c r="I201" s="73">
        <v>590</v>
      </c>
      <c r="J201" s="124">
        <v>595</v>
      </c>
      <c r="K201" s="73">
        <v>494</v>
      </c>
      <c r="L201" s="125">
        <v>438</v>
      </c>
      <c r="M201" s="124">
        <v>477</v>
      </c>
      <c r="N201" s="124">
        <v>472</v>
      </c>
      <c r="O201" s="124">
        <v>392</v>
      </c>
      <c r="P201" s="124">
        <v>281</v>
      </c>
      <c r="Q201" s="73">
        <v>321</v>
      </c>
      <c r="R201" s="124">
        <v>381</v>
      </c>
      <c r="S201" s="73">
        <v>468</v>
      </c>
      <c r="T201" s="124">
        <v>649</v>
      </c>
      <c r="U201" s="225">
        <v>817</v>
      </c>
      <c r="V201" s="225">
        <v>1402</v>
      </c>
      <c r="W201" s="225">
        <v>1426</v>
      </c>
      <c r="X201" s="125">
        <v>1119</v>
      </c>
      <c r="Y201" s="225">
        <v>1054</v>
      </c>
      <c r="Z201" s="225">
        <v>995</v>
      </c>
      <c r="AA201" s="225">
        <v>1011</v>
      </c>
      <c r="AB201" s="225">
        <v>972</v>
      </c>
      <c r="AC201" s="225">
        <v>898</v>
      </c>
      <c r="AD201" s="225">
        <v>864</v>
      </c>
      <c r="AE201" s="225">
        <v>1065</v>
      </c>
      <c r="AF201" s="225">
        <v>1247</v>
      </c>
      <c r="AG201" s="225">
        <v>1386</v>
      </c>
      <c r="AH201" s="225"/>
      <c r="AI201" s="225"/>
      <c r="AJ201" s="125"/>
      <c r="AK201" s="127">
        <f>O201-C201</f>
        <v>-53</v>
      </c>
      <c r="AL201" s="124">
        <f>P201-D201</f>
        <v>-220</v>
      </c>
      <c r="AM201" s="124">
        <f>Q201-E201</f>
        <v>-285</v>
      </c>
      <c r="AN201" s="124">
        <f>R201-F201</f>
        <v>-278</v>
      </c>
      <c r="AO201" s="124">
        <f>S201-G201</f>
        <v>-146</v>
      </c>
      <c r="AP201" s="124">
        <f>T201-H201</f>
        <v>51</v>
      </c>
      <c r="AQ201" s="124">
        <f>U201-I201</f>
        <v>227</v>
      </c>
      <c r="AR201" s="124">
        <f>V201-J201</f>
        <v>807</v>
      </c>
      <c r="AS201" s="124">
        <f>W201-K201</f>
        <v>932</v>
      </c>
      <c r="AT201" s="124">
        <f>X201-L201</f>
        <v>681</v>
      </c>
      <c r="AU201" s="124">
        <f>Y201-M201</f>
        <v>577</v>
      </c>
      <c r="AV201" s="124">
        <f>Z201-N201</f>
        <v>523</v>
      </c>
      <c r="AW201" s="124">
        <f>AA201-O201</f>
        <v>619</v>
      </c>
      <c r="AX201" s="124">
        <f>AB201-P201</f>
        <v>691</v>
      </c>
      <c r="AY201" s="124">
        <f>AC201-Q201</f>
        <v>577</v>
      </c>
      <c r="AZ201" s="124">
        <f>AD201-R201</f>
        <v>483</v>
      </c>
      <c r="BA201" s="124">
        <f>AE201-S201</f>
        <v>597</v>
      </c>
      <c r="BB201" s="124">
        <f>AF201-T201</f>
        <v>598</v>
      </c>
      <c r="BC201" s="225"/>
      <c r="BD201" s="225"/>
      <c r="BE201" s="225"/>
      <c r="BF201" s="125"/>
      <c r="BG201" s="325"/>
      <c r="BH201" s="38">
        <f>'MONTHLY SUMMARIES'!D145</f>
        <v>1386</v>
      </c>
    </row>
    <row r="202" spans="1:60" s="66" customFormat="1" x14ac:dyDescent="0.35">
      <c r="A202" s="166"/>
      <c r="B202" s="67" t="s">
        <v>40</v>
      </c>
      <c r="C202" s="127">
        <v>37</v>
      </c>
      <c r="D202" s="73">
        <v>42</v>
      </c>
      <c r="E202" s="73">
        <v>40</v>
      </c>
      <c r="F202" s="73">
        <v>42</v>
      </c>
      <c r="G202" s="73">
        <v>38</v>
      </c>
      <c r="H202" s="124">
        <v>42</v>
      </c>
      <c r="I202" s="73">
        <v>45</v>
      </c>
      <c r="J202" s="124">
        <v>43</v>
      </c>
      <c r="K202" s="73">
        <v>46</v>
      </c>
      <c r="L202" s="125">
        <v>41</v>
      </c>
      <c r="M202" s="124">
        <v>41</v>
      </c>
      <c r="N202" s="124">
        <v>33</v>
      </c>
      <c r="O202" s="124">
        <v>33</v>
      </c>
      <c r="P202" s="124">
        <v>34</v>
      </c>
      <c r="Q202" s="73">
        <v>40</v>
      </c>
      <c r="R202" s="124">
        <v>45</v>
      </c>
      <c r="S202" s="73">
        <v>46</v>
      </c>
      <c r="T202" s="124">
        <v>57</v>
      </c>
      <c r="U202" s="225">
        <v>81</v>
      </c>
      <c r="V202" s="225">
        <v>100</v>
      </c>
      <c r="W202" s="225">
        <v>100</v>
      </c>
      <c r="X202" s="125">
        <v>95</v>
      </c>
      <c r="Y202" s="225">
        <v>98</v>
      </c>
      <c r="Z202" s="225">
        <v>95</v>
      </c>
      <c r="AA202" s="225">
        <v>91</v>
      </c>
      <c r="AB202" s="225">
        <v>92</v>
      </c>
      <c r="AC202" s="225">
        <v>84</v>
      </c>
      <c r="AD202" s="225">
        <v>85</v>
      </c>
      <c r="AE202" s="225">
        <v>87</v>
      </c>
      <c r="AF202" s="225">
        <v>102</v>
      </c>
      <c r="AG202" s="225">
        <v>99</v>
      </c>
      <c r="AH202" s="225"/>
      <c r="AI202" s="225"/>
      <c r="AJ202" s="125"/>
      <c r="AK202" s="127">
        <f>O202-C202</f>
        <v>-4</v>
      </c>
      <c r="AL202" s="124">
        <f>P202-D202</f>
        <v>-8</v>
      </c>
      <c r="AM202" s="124">
        <f>Q202-E202</f>
        <v>0</v>
      </c>
      <c r="AN202" s="124">
        <f>R202-F202</f>
        <v>3</v>
      </c>
      <c r="AO202" s="124">
        <f>S202-G202</f>
        <v>8</v>
      </c>
      <c r="AP202" s="124">
        <f>T202-H202</f>
        <v>15</v>
      </c>
      <c r="AQ202" s="124">
        <f>U202-I202</f>
        <v>36</v>
      </c>
      <c r="AR202" s="124">
        <f>V202-J202</f>
        <v>57</v>
      </c>
      <c r="AS202" s="124">
        <f>W202-K202</f>
        <v>54</v>
      </c>
      <c r="AT202" s="124">
        <f>X202-L202</f>
        <v>54</v>
      </c>
      <c r="AU202" s="124">
        <f>Y202-M202</f>
        <v>57</v>
      </c>
      <c r="AV202" s="124">
        <f>Z202-N202</f>
        <v>62</v>
      </c>
      <c r="AW202" s="124">
        <f>AA202-O202</f>
        <v>58</v>
      </c>
      <c r="AX202" s="124">
        <f>AB202-P202</f>
        <v>58</v>
      </c>
      <c r="AY202" s="124">
        <f>AC202-Q202</f>
        <v>44</v>
      </c>
      <c r="AZ202" s="124">
        <f>AD202-R202</f>
        <v>40</v>
      </c>
      <c r="BA202" s="124">
        <f>AE202-S202</f>
        <v>41</v>
      </c>
      <c r="BB202" s="124">
        <f>AF202-T202</f>
        <v>45</v>
      </c>
      <c r="BC202" s="225"/>
      <c r="BD202" s="225"/>
      <c r="BE202" s="225"/>
      <c r="BF202" s="125"/>
      <c r="BG202" s="325"/>
      <c r="BH202" s="38">
        <f>'MONTHLY SUMMARIES'!D146</f>
        <v>99</v>
      </c>
    </row>
    <row r="203" spans="1:60" s="66" customFormat="1" x14ac:dyDescent="0.35">
      <c r="A203" s="166"/>
      <c r="B203" s="67" t="s">
        <v>41</v>
      </c>
      <c r="C203" s="127">
        <v>6</v>
      </c>
      <c r="D203" s="73">
        <v>11</v>
      </c>
      <c r="E203" s="73">
        <v>8</v>
      </c>
      <c r="F203" s="73">
        <v>9</v>
      </c>
      <c r="G203" s="73">
        <v>13</v>
      </c>
      <c r="H203" s="124">
        <v>9</v>
      </c>
      <c r="I203" s="73">
        <v>11</v>
      </c>
      <c r="J203" s="124">
        <v>10</v>
      </c>
      <c r="K203" s="73">
        <v>10</v>
      </c>
      <c r="L203" s="125">
        <v>9</v>
      </c>
      <c r="M203" s="124">
        <v>8</v>
      </c>
      <c r="N203" s="124">
        <v>10</v>
      </c>
      <c r="O203" s="124">
        <v>10</v>
      </c>
      <c r="P203" s="124">
        <v>11</v>
      </c>
      <c r="Q203" s="73">
        <v>6</v>
      </c>
      <c r="R203" s="124">
        <v>12</v>
      </c>
      <c r="S203" s="73">
        <v>12</v>
      </c>
      <c r="T203" s="124">
        <v>16</v>
      </c>
      <c r="U203" s="225">
        <v>21</v>
      </c>
      <c r="V203" s="225">
        <v>26</v>
      </c>
      <c r="W203" s="225">
        <v>24</v>
      </c>
      <c r="X203" s="125">
        <v>24</v>
      </c>
      <c r="Y203" s="225">
        <v>27</v>
      </c>
      <c r="Z203" s="225">
        <v>25</v>
      </c>
      <c r="AA203" s="225">
        <v>23</v>
      </c>
      <c r="AB203" s="225">
        <v>22</v>
      </c>
      <c r="AC203" s="225">
        <v>24</v>
      </c>
      <c r="AD203" s="225">
        <v>22</v>
      </c>
      <c r="AE203" s="225">
        <v>26</v>
      </c>
      <c r="AF203" s="225">
        <v>26</v>
      </c>
      <c r="AG203" s="225">
        <v>21</v>
      </c>
      <c r="AH203" s="225"/>
      <c r="AI203" s="225"/>
      <c r="AJ203" s="125"/>
      <c r="AK203" s="127">
        <f>O203-C203</f>
        <v>4</v>
      </c>
      <c r="AL203" s="124">
        <f>P203-D203</f>
        <v>0</v>
      </c>
      <c r="AM203" s="124">
        <f>Q203-E203</f>
        <v>-2</v>
      </c>
      <c r="AN203" s="124">
        <f>R203-F203</f>
        <v>3</v>
      </c>
      <c r="AO203" s="124">
        <f>S203-G203</f>
        <v>-1</v>
      </c>
      <c r="AP203" s="124">
        <f>T203-H203</f>
        <v>7</v>
      </c>
      <c r="AQ203" s="124">
        <f>U203-I203</f>
        <v>10</v>
      </c>
      <c r="AR203" s="124">
        <f>V203-J203</f>
        <v>16</v>
      </c>
      <c r="AS203" s="124">
        <f>W203-K203</f>
        <v>14</v>
      </c>
      <c r="AT203" s="124">
        <f>X203-L203</f>
        <v>15</v>
      </c>
      <c r="AU203" s="124">
        <f>Y203-M203</f>
        <v>19</v>
      </c>
      <c r="AV203" s="124">
        <f>Z203-N203</f>
        <v>15</v>
      </c>
      <c r="AW203" s="124">
        <f>AA203-O203</f>
        <v>13</v>
      </c>
      <c r="AX203" s="124">
        <f>AB203-P203</f>
        <v>11</v>
      </c>
      <c r="AY203" s="124">
        <f>AC203-Q203</f>
        <v>18</v>
      </c>
      <c r="AZ203" s="124">
        <f>AD203-R203</f>
        <v>10</v>
      </c>
      <c r="BA203" s="124">
        <f>AE203-S203</f>
        <v>14</v>
      </c>
      <c r="BB203" s="124">
        <f>AF203-T203</f>
        <v>10</v>
      </c>
      <c r="BC203" s="225"/>
      <c r="BD203" s="225"/>
      <c r="BE203" s="225"/>
      <c r="BF203" s="125"/>
      <c r="BG203" s="325"/>
      <c r="BH203" s="38">
        <f>'MONTHLY SUMMARIES'!D147</f>
        <v>21</v>
      </c>
    </row>
    <row r="204" spans="1:60" s="82" customFormat="1" ht="15" thickBot="1" x14ac:dyDescent="0.4">
      <c r="A204" s="167"/>
      <c r="B204" s="128" t="s">
        <v>42</v>
      </c>
      <c r="C204" s="129">
        <f>SUM(C195:C203)</f>
        <v>25274</v>
      </c>
      <c r="D204" s="130">
        <f t="shared" ref="D204:Q204" si="239">SUM(D195:D203)</f>
        <v>27710</v>
      </c>
      <c r="E204" s="130">
        <f t="shared" si="239"/>
        <v>31627</v>
      </c>
      <c r="F204" s="130">
        <f t="shared" si="239"/>
        <v>32744</v>
      </c>
      <c r="G204" s="130">
        <f t="shared" si="239"/>
        <v>32222</v>
      </c>
      <c r="H204" s="131">
        <f t="shared" si="239"/>
        <v>31418</v>
      </c>
      <c r="I204" s="130">
        <f t="shared" si="239"/>
        <v>32813</v>
      </c>
      <c r="J204" s="131">
        <f t="shared" si="239"/>
        <v>32988</v>
      </c>
      <c r="K204" s="130">
        <f t="shared" si="239"/>
        <v>30276</v>
      </c>
      <c r="L204" s="132">
        <f t="shared" si="239"/>
        <v>27591</v>
      </c>
      <c r="M204" s="131">
        <f t="shared" si="239"/>
        <v>26779</v>
      </c>
      <c r="N204" s="131">
        <f t="shared" si="239"/>
        <v>26686</v>
      </c>
      <c r="O204" s="131">
        <f t="shared" si="239"/>
        <v>23093</v>
      </c>
      <c r="P204" s="131">
        <f t="shared" si="239"/>
        <v>16250</v>
      </c>
      <c r="Q204" s="131">
        <f t="shared" si="239"/>
        <v>12462</v>
      </c>
      <c r="R204" s="131">
        <v>12287</v>
      </c>
      <c r="S204" s="130">
        <v>12150</v>
      </c>
      <c r="T204" s="131">
        <v>12115</v>
      </c>
      <c r="U204" s="227">
        <v>13150</v>
      </c>
      <c r="V204" s="227">
        <v>14656</v>
      </c>
      <c r="W204" s="227">
        <f>SUM(W195+W198+W201+W202+W203)</f>
        <v>15378</v>
      </c>
      <c r="X204" s="132">
        <f>SUM(X195+X198+X201+X202+X203)</f>
        <v>14409</v>
      </c>
      <c r="Y204" s="227">
        <v>14991</v>
      </c>
      <c r="Z204" s="227">
        <v>15035</v>
      </c>
      <c r="AA204" s="227">
        <f>SUM(AA195+AA198+AA201+AA202+AA203)</f>
        <v>16081</v>
      </c>
      <c r="AB204" s="227">
        <v>17565</v>
      </c>
      <c r="AC204" s="227">
        <v>22696</v>
      </c>
      <c r="AD204" s="227">
        <v>30492</v>
      </c>
      <c r="AE204" s="227">
        <v>40973</v>
      </c>
      <c r="AF204" s="227">
        <v>40926</v>
      </c>
      <c r="AG204" s="227">
        <v>42953</v>
      </c>
      <c r="AH204" s="227"/>
      <c r="AI204" s="227"/>
      <c r="AJ204" s="132"/>
      <c r="AK204" s="129">
        <f t="shared" ref="AK204" si="240">SUM(AK195:AK203)</f>
        <v>-2181</v>
      </c>
      <c r="AL204" s="131">
        <f t="shared" ref="AL204:AN204" si="241">SUM(AL195:AL203)</f>
        <v>-11460</v>
      </c>
      <c r="AM204" s="131">
        <f t="shared" si="241"/>
        <v>-19165</v>
      </c>
      <c r="AN204" s="131">
        <f t="shared" si="241"/>
        <v>-20457</v>
      </c>
      <c r="AO204" s="131">
        <f t="shared" ref="AO204:AP204" si="242">SUM(AO195:AO203)</f>
        <v>-20072</v>
      </c>
      <c r="AP204" s="131">
        <f t="shared" si="242"/>
        <v>-19303</v>
      </c>
      <c r="AQ204" s="131">
        <f t="shared" ref="AQ204:AR204" si="243">SUM(AQ195:AQ203)</f>
        <v>-19663</v>
      </c>
      <c r="AR204" s="131">
        <f t="shared" si="243"/>
        <v>-18332</v>
      </c>
      <c r="AS204" s="131">
        <f t="shared" ref="AS204:AT204" si="244">SUM(AS195:AS203)</f>
        <v>-14898</v>
      </c>
      <c r="AT204" s="131">
        <f t="shared" si="244"/>
        <v>-13182</v>
      </c>
      <c r="AU204" s="131">
        <f t="shared" ref="AU204:AV204" si="245">SUM(AU195:AU203)</f>
        <v>-11788</v>
      </c>
      <c r="AV204" s="131">
        <f t="shared" si="245"/>
        <v>-11651</v>
      </c>
      <c r="AW204" s="131">
        <f t="shared" ref="AW204:AX204" si="246">SUM(AW195:AW203)</f>
        <v>-7012</v>
      </c>
      <c r="AX204" s="131">
        <f t="shared" si="246"/>
        <v>1315</v>
      </c>
      <c r="AY204" s="131">
        <f t="shared" ref="AY204:AZ204" si="247">SUM(AY195:AY203)</f>
        <v>10234</v>
      </c>
      <c r="AZ204" s="131">
        <f t="shared" si="247"/>
        <v>18205</v>
      </c>
      <c r="BA204" s="131">
        <f t="shared" ref="BA204:BB204" si="248">SUM(BA195:BA203)</f>
        <v>28823</v>
      </c>
      <c r="BB204" s="131">
        <f t="shared" si="248"/>
        <v>28811</v>
      </c>
      <c r="BC204" s="227"/>
      <c r="BD204" s="227"/>
      <c r="BE204" s="227"/>
      <c r="BF204" s="132"/>
      <c r="BG204" s="326"/>
      <c r="BH204" s="131">
        <f>BH195+BH198+BH201+BH202+BH203</f>
        <v>42953</v>
      </c>
    </row>
    <row r="205" spans="1:60" s="66" customFormat="1" ht="15" thickTop="1" x14ac:dyDescent="0.35">
      <c r="A205" s="166">
        <f>+A194+1</f>
        <v>20</v>
      </c>
      <c r="B205" s="121" t="s">
        <v>160</v>
      </c>
      <c r="C205" s="84"/>
      <c r="D205" s="85"/>
      <c r="E205" s="85"/>
      <c r="F205" s="85"/>
      <c r="G205" s="85"/>
      <c r="H205" s="85"/>
      <c r="I205" s="85"/>
      <c r="J205" s="85"/>
      <c r="K205" s="85"/>
      <c r="L205" s="86"/>
      <c r="M205" s="85"/>
      <c r="N205" s="85"/>
      <c r="O205" s="85"/>
      <c r="P205" s="85"/>
      <c r="Q205" s="85"/>
      <c r="R205" s="85"/>
      <c r="S205" s="85"/>
      <c r="T205" s="85"/>
      <c r="U205" s="212"/>
      <c r="V205" s="212"/>
      <c r="W205" s="212"/>
      <c r="X205" s="86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86"/>
      <c r="AK205" s="87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301"/>
      <c r="BD205" s="301"/>
      <c r="BE205" s="301"/>
      <c r="BF205" s="89"/>
      <c r="BG205" s="324"/>
      <c r="BH205" s="87"/>
    </row>
    <row r="206" spans="1:60" s="66" customFormat="1" x14ac:dyDescent="0.35">
      <c r="A206" s="166"/>
      <c r="B206" s="67" t="s">
        <v>37</v>
      </c>
      <c r="C206" s="241">
        <v>92580915.019999996</v>
      </c>
      <c r="D206" s="242">
        <v>76115125.299999997</v>
      </c>
      <c r="E206" s="242">
        <v>71021794.120000005</v>
      </c>
      <c r="F206" s="243">
        <v>75588513.870000005</v>
      </c>
      <c r="G206" s="242">
        <v>100128342.31</v>
      </c>
      <c r="H206" s="243">
        <v>110224917.31999999</v>
      </c>
      <c r="I206" s="242">
        <v>92219244.629999995</v>
      </c>
      <c r="J206" s="243">
        <v>72763689.140000001</v>
      </c>
      <c r="K206" s="242">
        <v>82170102.010000005</v>
      </c>
      <c r="L206" s="244">
        <v>108011018.33</v>
      </c>
      <c r="M206" s="243">
        <v>118317275.66</v>
      </c>
      <c r="N206" s="243">
        <v>104055366.95999999</v>
      </c>
      <c r="O206" s="243">
        <v>97247055.760000005</v>
      </c>
      <c r="P206" s="243">
        <v>97161393.819999993</v>
      </c>
      <c r="Q206" s="242">
        <v>87157978</v>
      </c>
      <c r="R206" s="243">
        <v>92470861</v>
      </c>
      <c r="S206" s="242">
        <v>127384398</v>
      </c>
      <c r="T206" s="243">
        <v>143787541</v>
      </c>
      <c r="U206" s="245">
        <v>110185596</v>
      </c>
      <c r="V206" s="245">
        <v>83556381</v>
      </c>
      <c r="W206" s="245">
        <v>87918216</v>
      </c>
      <c r="X206" s="244">
        <v>105355336</v>
      </c>
      <c r="Y206" s="245">
        <v>124387934</v>
      </c>
      <c r="Z206" s="245">
        <v>121907245</v>
      </c>
      <c r="AA206" s="245">
        <v>102848714</v>
      </c>
      <c r="AB206" s="245">
        <v>94152489</v>
      </c>
      <c r="AC206" s="245">
        <v>83745053</v>
      </c>
      <c r="AD206" s="245">
        <v>97115659</v>
      </c>
      <c r="AE206" s="245">
        <v>119285950</v>
      </c>
      <c r="AF206" s="245">
        <v>117263614</v>
      </c>
      <c r="AG206" s="245">
        <v>130860780</v>
      </c>
      <c r="AH206" s="245"/>
      <c r="AI206" s="245"/>
      <c r="AJ206" s="122"/>
      <c r="AK206" s="252">
        <f>O206-C206</f>
        <v>4666140.7400000095</v>
      </c>
      <c r="AL206" s="253">
        <f>P206-D206</f>
        <v>21046268.519999996</v>
      </c>
      <c r="AM206" s="253">
        <f>Q206-E206</f>
        <v>16136183.879999995</v>
      </c>
      <c r="AN206" s="253">
        <f>R206-F206</f>
        <v>16882347.129999995</v>
      </c>
      <c r="AO206" s="253">
        <f>S206-G206</f>
        <v>27256055.689999998</v>
      </c>
      <c r="AP206" s="253">
        <f>T206-H206</f>
        <v>33562623.680000007</v>
      </c>
      <c r="AQ206" s="253">
        <f>U206-I206</f>
        <v>17966351.370000005</v>
      </c>
      <c r="AR206" s="253">
        <f>V206-J206</f>
        <v>10792691.859999999</v>
      </c>
      <c r="AS206" s="253">
        <f>W206-K206</f>
        <v>5748113.9899999946</v>
      </c>
      <c r="AT206" s="253">
        <f>X206-L206</f>
        <v>-2655682.3299999982</v>
      </c>
      <c r="AU206" s="253">
        <f>Y206-M206</f>
        <v>6070658.3400000036</v>
      </c>
      <c r="AV206" s="253">
        <f>Z206-N206</f>
        <v>17851878.040000007</v>
      </c>
      <c r="AW206" s="253">
        <f>AA206-O206</f>
        <v>5601658.2399999946</v>
      </c>
      <c r="AX206" s="253">
        <f>AB206-P206</f>
        <v>-3008904.8199999928</v>
      </c>
      <c r="AY206" s="253">
        <f>AC206-Q206</f>
        <v>-3412925</v>
      </c>
      <c r="AZ206" s="253">
        <f>AD206-R206</f>
        <v>4644798</v>
      </c>
      <c r="BA206" s="253">
        <f>AE206-S206</f>
        <v>-8098448</v>
      </c>
      <c r="BB206" s="253">
        <f>AF206-T206</f>
        <v>-26523927</v>
      </c>
      <c r="BC206" s="317"/>
      <c r="BD206" s="317"/>
      <c r="BE206" s="317"/>
      <c r="BF206" s="125"/>
      <c r="BG206" s="325"/>
      <c r="BH206" s="38">
        <f>'MONTHLY SUMMARIES'!D150</f>
        <v>130860780</v>
      </c>
    </row>
    <row r="207" spans="1:60" s="66" customFormat="1" x14ac:dyDescent="0.35">
      <c r="A207" s="166"/>
      <c r="B207" s="238" t="s">
        <v>164</v>
      </c>
      <c r="C207" s="241"/>
      <c r="D207" s="242"/>
      <c r="E207" s="242"/>
      <c r="F207" s="243"/>
      <c r="G207" s="242"/>
      <c r="H207" s="243"/>
      <c r="I207" s="242"/>
      <c r="J207" s="243"/>
      <c r="K207" s="242"/>
      <c r="L207" s="244"/>
      <c r="M207" s="243"/>
      <c r="N207" s="243"/>
      <c r="O207" s="243"/>
      <c r="P207" s="243"/>
      <c r="Q207" s="242"/>
      <c r="R207" s="243"/>
      <c r="S207" s="242"/>
      <c r="T207" s="243"/>
      <c r="U207" s="245"/>
      <c r="V207" s="245"/>
      <c r="W207" s="246">
        <f>W206-W208</f>
        <v>40994204.560000002</v>
      </c>
      <c r="X207" s="278">
        <f>X206-X208</f>
        <v>49316487.770000003</v>
      </c>
      <c r="Y207" s="246">
        <f>Y206-Y208</f>
        <v>58638960.140000001</v>
      </c>
      <c r="Z207" s="246">
        <v>56913864.350000001</v>
      </c>
      <c r="AA207" s="270">
        <v>47801173.119999997</v>
      </c>
      <c r="AB207" s="270">
        <v>44205730.539999999</v>
      </c>
      <c r="AC207" s="270">
        <v>39695773.329999998</v>
      </c>
      <c r="AD207" s="270">
        <v>42928997.939999998</v>
      </c>
      <c r="AE207" s="270">
        <v>53799207.109999999</v>
      </c>
      <c r="AF207" s="270">
        <v>51461203.700000003</v>
      </c>
      <c r="AG207" s="270">
        <v>61340253</v>
      </c>
      <c r="AH207" s="270"/>
      <c r="AI207" s="270"/>
      <c r="AJ207" s="122"/>
      <c r="AK207" s="252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317"/>
      <c r="BD207" s="317"/>
      <c r="BE207" s="317"/>
      <c r="BF207" s="125"/>
      <c r="BG207" s="325"/>
      <c r="BH207" s="71">
        <f>GETPIVOTDATA("VALUE",'CSS ESCO pvt'!$I$3,"DATE_FILE",$BH$8,"COMPANY",$BH$6,"TRIM_CAT","Residential-GRID","TRIM_LINE",$A205)</f>
        <v>61340253</v>
      </c>
    </row>
    <row r="208" spans="1:60" s="66" customFormat="1" x14ac:dyDescent="0.35">
      <c r="A208" s="166"/>
      <c r="B208" s="238" t="s">
        <v>165</v>
      </c>
      <c r="C208" s="241"/>
      <c r="D208" s="242"/>
      <c r="E208" s="242"/>
      <c r="F208" s="243"/>
      <c r="G208" s="242"/>
      <c r="H208" s="243"/>
      <c r="I208" s="242"/>
      <c r="J208" s="243"/>
      <c r="K208" s="242"/>
      <c r="L208" s="244"/>
      <c r="M208" s="243"/>
      <c r="N208" s="243"/>
      <c r="O208" s="243"/>
      <c r="P208" s="243"/>
      <c r="Q208" s="242"/>
      <c r="R208" s="243"/>
      <c r="S208" s="242"/>
      <c r="T208" s="243"/>
      <c r="U208" s="245"/>
      <c r="V208" s="245"/>
      <c r="W208" s="246">
        <v>46924011.439999998</v>
      </c>
      <c r="X208" s="278">
        <v>56038848.229999997</v>
      </c>
      <c r="Y208" s="246">
        <v>65748973.859999999</v>
      </c>
      <c r="Z208" s="240">
        <v>64993380.649999999</v>
      </c>
      <c r="AA208" s="270">
        <v>55047540.880000003</v>
      </c>
      <c r="AB208" s="270">
        <v>49946758.460000001</v>
      </c>
      <c r="AC208" s="270">
        <v>44049279.670000002</v>
      </c>
      <c r="AD208" s="270">
        <v>54186661.060000002</v>
      </c>
      <c r="AE208" s="270">
        <v>65486742.890000001</v>
      </c>
      <c r="AF208" s="270">
        <v>65802410.299999997</v>
      </c>
      <c r="AG208" s="270">
        <v>69520527</v>
      </c>
      <c r="AH208" s="270"/>
      <c r="AI208" s="270"/>
      <c r="AJ208" s="122"/>
      <c r="AK208" s="252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53"/>
      <c r="AV208" s="253"/>
      <c r="AW208" s="253"/>
      <c r="AX208" s="253"/>
      <c r="AY208" s="253"/>
      <c r="AZ208" s="253"/>
      <c r="BA208" s="253"/>
      <c r="BB208" s="253"/>
      <c r="BC208" s="317"/>
      <c r="BD208" s="317"/>
      <c r="BE208" s="317"/>
      <c r="BF208" s="125"/>
      <c r="BG208" s="325"/>
      <c r="BH208" s="87">
        <f>BH206-BH207</f>
        <v>69520527</v>
      </c>
    </row>
    <row r="209" spans="1:60" s="66" customFormat="1" x14ac:dyDescent="0.35">
      <c r="A209" s="166"/>
      <c r="B209" s="67" t="s">
        <v>38</v>
      </c>
      <c r="C209" s="241">
        <v>11474884.550000001</v>
      </c>
      <c r="D209" s="242">
        <v>8998566.6699999999</v>
      </c>
      <c r="E209" s="242">
        <v>8272775.4100000001</v>
      </c>
      <c r="F209" s="243">
        <v>8264801.1500000004</v>
      </c>
      <c r="G209" s="242">
        <v>10285085.65</v>
      </c>
      <c r="H209" s="243">
        <v>11455288.42</v>
      </c>
      <c r="I209" s="242">
        <v>9728701.6899999995</v>
      </c>
      <c r="J209" s="243">
        <v>7733509.8499999996</v>
      </c>
      <c r="K209" s="242">
        <v>8729644.7200000007</v>
      </c>
      <c r="L209" s="244">
        <v>11494312.279999999</v>
      </c>
      <c r="M209" s="243">
        <v>12808930.109999999</v>
      </c>
      <c r="N209" s="243">
        <v>11406465.039999999</v>
      </c>
      <c r="O209" s="243">
        <v>10703971.48</v>
      </c>
      <c r="P209" s="243">
        <v>9891512.2699999996</v>
      </c>
      <c r="Q209" s="242">
        <v>8547370</v>
      </c>
      <c r="R209" s="243">
        <v>8343187</v>
      </c>
      <c r="S209" s="242">
        <v>11754045</v>
      </c>
      <c r="T209" s="243">
        <v>12462064</v>
      </c>
      <c r="U209" s="245">
        <v>9564263</v>
      </c>
      <c r="V209" s="245">
        <v>7403585</v>
      </c>
      <c r="W209" s="245">
        <v>8180711</v>
      </c>
      <c r="X209" s="244">
        <v>9794686</v>
      </c>
      <c r="Y209" s="245">
        <v>12392765</v>
      </c>
      <c r="Z209" s="245">
        <v>12827280</v>
      </c>
      <c r="AA209" s="245">
        <v>11654812</v>
      </c>
      <c r="AB209" s="245">
        <v>10157902</v>
      </c>
      <c r="AC209" s="245">
        <v>8981330</v>
      </c>
      <c r="AD209" s="245">
        <v>9589782</v>
      </c>
      <c r="AE209" s="245">
        <v>12210439</v>
      </c>
      <c r="AF209" s="245">
        <v>11250080</v>
      </c>
      <c r="AG209" s="245">
        <v>11631362</v>
      </c>
      <c r="AH209" s="245"/>
      <c r="AI209" s="245"/>
      <c r="AJ209" s="122"/>
      <c r="AK209" s="252">
        <f>O209-C209</f>
        <v>-770913.0700000003</v>
      </c>
      <c r="AL209" s="253">
        <f>P209-D209</f>
        <v>892945.59999999963</v>
      </c>
      <c r="AM209" s="253">
        <f>Q209-E209</f>
        <v>274594.58999999985</v>
      </c>
      <c r="AN209" s="253">
        <f>R209-F209</f>
        <v>78385.849999999627</v>
      </c>
      <c r="AO209" s="253">
        <f>S209-G209</f>
        <v>1468959.3499999996</v>
      </c>
      <c r="AP209" s="253">
        <f>T209-H209</f>
        <v>1006775.5800000001</v>
      </c>
      <c r="AQ209" s="253">
        <f>U209-I209</f>
        <v>-164438.68999999948</v>
      </c>
      <c r="AR209" s="253">
        <f>V209-J209</f>
        <v>-329924.84999999963</v>
      </c>
      <c r="AS209" s="253">
        <f>W209-K209</f>
        <v>-548933.72000000067</v>
      </c>
      <c r="AT209" s="253">
        <f>X209-L209</f>
        <v>-1699626.2799999993</v>
      </c>
      <c r="AU209" s="253">
        <f>Y209-M209</f>
        <v>-416165.1099999994</v>
      </c>
      <c r="AV209" s="253">
        <f>Z209-N209</f>
        <v>1420814.9600000009</v>
      </c>
      <c r="AW209" s="253">
        <f>AA209-O209</f>
        <v>950840.51999999955</v>
      </c>
      <c r="AX209" s="253">
        <f>AB209-P209</f>
        <v>266389.73000000045</v>
      </c>
      <c r="AY209" s="253">
        <f>AC209-Q209</f>
        <v>433960</v>
      </c>
      <c r="AZ209" s="253">
        <f>AD209-R209</f>
        <v>1246595</v>
      </c>
      <c r="BA209" s="253">
        <f>AE209-S209</f>
        <v>456394</v>
      </c>
      <c r="BB209" s="253">
        <f>AF209-T209</f>
        <v>-1211984</v>
      </c>
      <c r="BC209" s="317"/>
      <c r="BD209" s="317"/>
      <c r="BE209" s="317"/>
      <c r="BF209" s="125"/>
      <c r="BG209" s="325"/>
      <c r="BH209" s="38">
        <f>'MONTHLY SUMMARIES'!D151</f>
        <v>11631362</v>
      </c>
    </row>
    <row r="210" spans="1:60" s="66" customFormat="1" x14ac:dyDescent="0.35">
      <c r="A210" s="166"/>
      <c r="B210" s="238" t="s">
        <v>164</v>
      </c>
      <c r="C210" s="241"/>
      <c r="D210" s="242"/>
      <c r="E210" s="242"/>
      <c r="F210" s="243"/>
      <c r="G210" s="242"/>
      <c r="H210" s="243"/>
      <c r="I210" s="242"/>
      <c r="J210" s="243"/>
      <c r="K210" s="242"/>
      <c r="L210" s="244"/>
      <c r="M210" s="243"/>
      <c r="N210" s="243"/>
      <c r="O210" s="243"/>
      <c r="P210" s="243"/>
      <c r="Q210" s="242"/>
      <c r="R210" s="243"/>
      <c r="S210" s="242"/>
      <c r="T210" s="243"/>
      <c r="U210" s="245"/>
      <c r="V210" s="245"/>
      <c r="W210" s="246">
        <f>W209-W211</f>
        <v>3501737.29</v>
      </c>
      <c r="X210" s="278">
        <f>X209-X211</f>
        <v>4459094.5199999996</v>
      </c>
      <c r="Y210" s="246">
        <f>Y209-Y211</f>
        <v>5657640.0599999996</v>
      </c>
      <c r="Z210" s="246">
        <v>5967843.9900000002</v>
      </c>
      <c r="AA210" s="270">
        <v>5357837.54</v>
      </c>
      <c r="AB210" s="270">
        <v>4678963.83</v>
      </c>
      <c r="AC210" s="270">
        <v>4014141.63</v>
      </c>
      <c r="AD210" s="270">
        <v>4173517.75</v>
      </c>
      <c r="AE210" s="270">
        <v>5399151.3600000003</v>
      </c>
      <c r="AF210" s="270">
        <v>4851892.71</v>
      </c>
      <c r="AG210" s="270">
        <v>5152913</v>
      </c>
      <c r="AH210" s="270"/>
      <c r="AI210" s="270"/>
      <c r="AJ210" s="122"/>
      <c r="AK210" s="252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317"/>
      <c r="BD210" s="317"/>
      <c r="BE210" s="317"/>
      <c r="BF210" s="125"/>
      <c r="BG210" s="325"/>
      <c r="BH210" s="71">
        <f>GETPIVOTDATA("VALUE",'CSS ESCO pvt'!$I$3,"DATE_FILE",$BH$8,"COMPANY",$BH$6,"TRIM_CAT","Low Income Residential-GRID","TRIM_LINE",$A205)</f>
        <v>5152913</v>
      </c>
    </row>
    <row r="211" spans="1:60" s="66" customFormat="1" x14ac:dyDescent="0.35">
      <c r="A211" s="166"/>
      <c r="B211" s="238" t="s">
        <v>165</v>
      </c>
      <c r="C211" s="241"/>
      <c r="D211" s="242"/>
      <c r="E211" s="242"/>
      <c r="F211" s="243"/>
      <c r="G211" s="242"/>
      <c r="H211" s="243"/>
      <c r="I211" s="242"/>
      <c r="J211" s="243"/>
      <c r="K211" s="242"/>
      <c r="L211" s="244"/>
      <c r="M211" s="243"/>
      <c r="N211" s="243"/>
      <c r="O211" s="243"/>
      <c r="P211" s="243"/>
      <c r="Q211" s="242"/>
      <c r="R211" s="243"/>
      <c r="S211" s="242"/>
      <c r="T211" s="243"/>
      <c r="U211" s="245"/>
      <c r="V211" s="245"/>
      <c r="W211" s="246">
        <v>4678973.71</v>
      </c>
      <c r="X211" s="278">
        <v>5335591.4800000004</v>
      </c>
      <c r="Y211" s="246">
        <v>6735124.9400000004</v>
      </c>
      <c r="Z211" s="240">
        <v>6859436.0099999998</v>
      </c>
      <c r="AA211" s="270">
        <v>6296974.46</v>
      </c>
      <c r="AB211" s="270">
        <v>5478938.1699999999</v>
      </c>
      <c r="AC211" s="270">
        <v>4967188.37</v>
      </c>
      <c r="AD211" s="270">
        <v>5416264.25</v>
      </c>
      <c r="AE211" s="270">
        <v>6811287.6399999997</v>
      </c>
      <c r="AF211" s="270">
        <v>6398187.29</v>
      </c>
      <c r="AG211" s="270">
        <v>6478449</v>
      </c>
      <c r="AH211" s="270"/>
      <c r="AI211" s="270"/>
      <c r="AJ211" s="122"/>
      <c r="AK211" s="252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317"/>
      <c r="BD211" s="317"/>
      <c r="BE211" s="317"/>
      <c r="BF211" s="125"/>
      <c r="BG211" s="325"/>
      <c r="BH211" s="87">
        <f>BH209-BH210</f>
        <v>6478449</v>
      </c>
    </row>
    <row r="212" spans="1:60" s="66" customFormat="1" x14ac:dyDescent="0.35">
      <c r="A212" s="166"/>
      <c r="B212" s="67" t="s">
        <v>39</v>
      </c>
      <c r="C212" s="241">
        <v>26513249.379999999</v>
      </c>
      <c r="D212" s="242">
        <v>22838535.949999999</v>
      </c>
      <c r="E212" s="242">
        <v>20313064.690000001</v>
      </c>
      <c r="F212" s="243">
        <v>21361020.059999999</v>
      </c>
      <c r="G212" s="242">
        <v>23924517.210000001</v>
      </c>
      <c r="H212" s="243">
        <v>25825022.82</v>
      </c>
      <c r="I212" s="242">
        <v>23532193.510000002</v>
      </c>
      <c r="J212" s="243">
        <v>20051038.890000001</v>
      </c>
      <c r="K212" s="242">
        <v>21371428.18</v>
      </c>
      <c r="L212" s="244">
        <v>27471179.699999999</v>
      </c>
      <c r="M212" s="243">
        <v>28540246.149999999</v>
      </c>
      <c r="N212" s="243">
        <v>27174500.82</v>
      </c>
      <c r="O212" s="243">
        <v>25275615.66</v>
      </c>
      <c r="P212" s="243">
        <v>23995167.120000001</v>
      </c>
      <c r="Q212" s="242">
        <v>19827429</v>
      </c>
      <c r="R212" s="243">
        <v>20598714</v>
      </c>
      <c r="S212" s="242">
        <v>25537659</v>
      </c>
      <c r="T212" s="243">
        <v>26952631</v>
      </c>
      <c r="U212" s="245">
        <v>23712210</v>
      </c>
      <c r="V212" s="245">
        <v>20248626</v>
      </c>
      <c r="W212" s="245">
        <v>20594100</v>
      </c>
      <c r="X212" s="244">
        <v>23621743</v>
      </c>
      <c r="Y212" s="245">
        <v>27821588</v>
      </c>
      <c r="Z212" s="245">
        <v>28869573</v>
      </c>
      <c r="AA212" s="245">
        <v>25336353</v>
      </c>
      <c r="AB212" s="245">
        <v>24921384</v>
      </c>
      <c r="AC212" s="245">
        <v>21936815</v>
      </c>
      <c r="AD212" s="245">
        <v>24186673</v>
      </c>
      <c r="AE212" s="245">
        <v>28154108</v>
      </c>
      <c r="AF212" s="245">
        <v>26675256</v>
      </c>
      <c r="AG212" s="245">
        <v>29536572</v>
      </c>
      <c r="AH212" s="245"/>
      <c r="AI212" s="245"/>
      <c r="AJ212" s="122"/>
      <c r="AK212" s="252">
        <f t="shared" ref="AK212:AT214" si="249">O212-C212</f>
        <v>-1237633.7199999988</v>
      </c>
      <c r="AL212" s="253">
        <f t="shared" si="249"/>
        <v>1156631.1700000018</v>
      </c>
      <c r="AM212" s="253">
        <f t="shared" si="249"/>
        <v>-485635.69000000134</v>
      </c>
      <c r="AN212" s="253">
        <f t="shared" si="249"/>
        <v>-762306.05999999866</v>
      </c>
      <c r="AO212" s="253">
        <f t="shared" si="249"/>
        <v>1613141.7899999991</v>
      </c>
      <c r="AP212" s="253">
        <f t="shared" si="249"/>
        <v>1127608.1799999997</v>
      </c>
      <c r="AQ212" s="253">
        <f t="shared" si="249"/>
        <v>180016.48999999836</v>
      </c>
      <c r="AR212" s="253">
        <f t="shared" si="249"/>
        <v>197587.1099999994</v>
      </c>
      <c r="AS212" s="253">
        <f t="shared" si="249"/>
        <v>-777328.1799999997</v>
      </c>
      <c r="AT212" s="253">
        <f t="shared" si="249"/>
        <v>-3849436.6999999993</v>
      </c>
      <c r="AU212" s="253">
        <f>Y212-M212</f>
        <v>-718658.14999999851</v>
      </c>
      <c r="AV212" s="253">
        <f>Z212-N212</f>
        <v>1695072.1799999997</v>
      </c>
      <c r="AW212" s="253">
        <f>AA212-O212</f>
        <v>60737.339999999851</v>
      </c>
      <c r="AX212" s="253">
        <f>AB212-P212</f>
        <v>926216.87999999896</v>
      </c>
      <c r="AY212" s="253">
        <f>AC212-Q212</f>
        <v>2109386</v>
      </c>
      <c r="AZ212" s="253">
        <f>AD212-R212</f>
        <v>3587959</v>
      </c>
      <c r="BA212" s="253">
        <f>AE212-S212</f>
        <v>2616449</v>
      </c>
      <c r="BB212" s="253">
        <f>AF212-T212</f>
        <v>-277375</v>
      </c>
      <c r="BC212" s="317"/>
      <c r="BD212" s="317"/>
      <c r="BE212" s="317"/>
      <c r="BF212" s="125"/>
      <c r="BG212" s="325"/>
      <c r="BH212" s="38">
        <f>'MONTHLY SUMMARIES'!D152</f>
        <v>29536572</v>
      </c>
    </row>
    <row r="213" spans="1:60" s="66" customFormat="1" x14ac:dyDescent="0.35">
      <c r="A213" s="166"/>
      <c r="B213" s="67" t="s">
        <v>40</v>
      </c>
      <c r="C213" s="241">
        <v>24977745.989999998</v>
      </c>
      <c r="D213" s="242">
        <v>21794886.420000002</v>
      </c>
      <c r="E213" s="242">
        <v>20577345.73</v>
      </c>
      <c r="F213" s="243">
        <v>21830117.850000001</v>
      </c>
      <c r="G213" s="242">
        <v>23561301.239999998</v>
      </c>
      <c r="H213" s="243">
        <v>24229865</v>
      </c>
      <c r="I213" s="242">
        <v>23292095.120000001</v>
      </c>
      <c r="J213" s="243">
        <v>20990372.32</v>
      </c>
      <c r="K213" s="242">
        <v>20738013.16</v>
      </c>
      <c r="L213" s="244">
        <v>26007498.359999999</v>
      </c>
      <c r="M213" s="243">
        <v>27134039.84</v>
      </c>
      <c r="N213" s="243">
        <v>25402447.449999999</v>
      </c>
      <c r="O213" s="243">
        <v>24130116.210000001</v>
      </c>
      <c r="P213" s="243">
        <v>23259572.789999999</v>
      </c>
      <c r="Q213" s="242">
        <v>20263524</v>
      </c>
      <c r="R213" s="243">
        <v>21680285</v>
      </c>
      <c r="S213" s="242">
        <v>25584056</v>
      </c>
      <c r="T213" s="243">
        <v>28116983</v>
      </c>
      <c r="U213" s="245">
        <v>25387779</v>
      </c>
      <c r="V213" s="245">
        <v>21519593</v>
      </c>
      <c r="W213" s="245">
        <v>20734566</v>
      </c>
      <c r="X213" s="244">
        <v>22093620</v>
      </c>
      <c r="Y213" s="245">
        <v>26981938</v>
      </c>
      <c r="Z213" s="245">
        <v>28720800</v>
      </c>
      <c r="AA213" s="245">
        <v>23690576</v>
      </c>
      <c r="AB213" s="245">
        <v>24337828</v>
      </c>
      <c r="AC213" s="245">
        <v>22034690</v>
      </c>
      <c r="AD213" s="245">
        <v>25591000</v>
      </c>
      <c r="AE213" s="245">
        <v>27491668</v>
      </c>
      <c r="AF213" s="245">
        <v>26237580</v>
      </c>
      <c r="AG213" s="245">
        <v>28660626</v>
      </c>
      <c r="AH213" s="245"/>
      <c r="AI213" s="245"/>
      <c r="AJ213" s="122"/>
      <c r="AK213" s="252">
        <f t="shared" si="249"/>
        <v>-847629.77999999747</v>
      </c>
      <c r="AL213" s="253">
        <f t="shared" si="249"/>
        <v>1464686.3699999973</v>
      </c>
      <c r="AM213" s="253">
        <f t="shared" si="249"/>
        <v>-313821.73000000045</v>
      </c>
      <c r="AN213" s="253">
        <f t="shared" si="249"/>
        <v>-149832.85000000149</v>
      </c>
      <c r="AO213" s="253">
        <f t="shared" si="249"/>
        <v>2022754.7600000016</v>
      </c>
      <c r="AP213" s="253">
        <f t="shared" si="249"/>
        <v>3887118</v>
      </c>
      <c r="AQ213" s="253">
        <f t="shared" si="249"/>
        <v>2095683.879999999</v>
      </c>
      <c r="AR213" s="253">
        <f t="shared" si="249"/>
        <v>529220.6799999997</v>
      </c>
      <c r="AS213" s="253">
        <f t="shared" si="249"/>
        <v>-3447.160000000149</v>
      </c>
      <c r="AT213" s="253">
        <f t="shared" si="249"/>
        <v>-3913878.3599999994</v>
      </c>
      <c r="AU213" s="253">
        <f>Y213-M213</f>
        <v>-152101.83999999985</v>
      </c>
      <c r="AV213" s="253">
        <f>Z213-N213</f>
        <v>3318352.5500000007</v>
      </c>
      <c r="AW213" s="253">
        <f>AA213-O213</f>
        <v>-439540.21000000089</v>
      </c>
      <c r="AX213" s="253">
        <f>AB213-P213</f>
        <v>1078255.2100000009</v>
      </c>
      <c r="AY213" s="253">
        <f>AC213-Q213</f>
        <v>1771166</v>
      </c>
      <c r="AZ213" s="253">
        <f>AD213-R213</f>
        <v>3910715</v>
      </c>
      <c r="BA213" s="253">
        <f>AE213-S213</f>
        <v>1907612</v>
      </c>
      <c r="BB213" s="253">
        <f>AF213-T213</f>
        <v>-1879403</v>
      </c>
      <c r="BC213" s="317"/>
      <c r="BD213" s="317"/>
      <c r="BE213" s="317"/>
      <c r="BF213" s="125"/>
      <c r="BG213" s="325"/>
      <c r="BH213" s="38">
        <f>'MONTHLY SUMMARIES'!D153</f>
        <v>28660626</v>
      </c>
    </row>
    <row r="214" spans="1:60" s="66" customFormat="1" x14ac:dyDescent="0.35">
      <c r="A214" s="166"/>
      <c r="B214" s="67" t="s">
        <v>41</v>
      </c>
      <c r="C214" s="241">
        <v>37260550.359999999</v>
      </c>
      <c r="D214" s="242">
        <v>34898282.340000004</v>
      </c>
      <c r="E214" s="242">
        <v>28454388.91</v>
      </c>
      <c r="F214" s="243">
        <v>36593379.159999996</v>
      </c>
      <c r="G214" s="242">
        <v>35306916.960000001</v>
      </c>
      <c r="H214" s="243">
        <v>38186170.630000003</v>
      </c>
      <c r="I214" s="242">
        <v>36694202.710000001</v>
      </c>
      <c r="J214" s="243">
        <v>32567202.989999998</v>
      </c>
      <c r="K214" s="242">
        <v>33189585.440000001</v>
      </c>
      <c r="L214" s="244">
        <v>38708523.82</v>
      </c>
      <c r="M214" s="243">
        <v>37599283.640000001</v>
      </c>
      <c r="N214" s="243">
        <v>39970210.350000001</v>
      </c>
      <c r="O214" s="243">
        <v>34327208.869999997</v>
      </c>
      <c r="P214" s="243">
        <v>35419438.729999997</v>
      </c>
      <c r="Q214" s="242">
        <v>33488913</v>
      </c>
      <c r="R214" s="243">
        <v>35018604</v>
      </c>
      <c r="S214" s="242">
        <v>41521678</v>
      </c>
      <c r="T214" s="243">
        <v>42664334</v>
      </c>
      <c r="U214" s="245">
        <v>38064388</v>
      </c>
      <c r="V214" s="245">
        <v>36683498</v>
      </c>
      <c r="W214" s="245">
        <v>33831144</v>
      </c>
      <c r="X214" s="244">
        <v>33196349</v>
      </c>
      <c r="Y214" s="245">
        <v>42279260</v>
      </c>
      <c r="Z214" s="245">
        <v>43398067</v>
      </c>
      <c r="AA214" s="245">
        <v>35595728</v>
      </c>
      <c r="AB214" s="245">
        <v>38689305</v>
      </c>
      <c r="AC214" s="245">
        <v>36087605</v>
      </c>
      <c r="AD214" s="245">
        <v>37918642</v>
      </c>
      <c r="AE214" s="245">
        <v>44534498</v>
      </c>
      <c r="AF214" s="245">
        <v>40686592</v>
      </c>
      <c r="AG214" s="245">
        <v>44177157</v>
      </c>
      <c r="AH214" s="245"/>
      <c r="AI214" s="245"/>
      <c r="AJ214" s="122"/>
      <c r="AK214" s="252">
        <f t="shared" si="249"/>
        <v>-2933341.4900000021</v>
      </c>
      <c r="AL214" s="253">
        <f t="shared" si="249"/>
        <v>521156.38999999315</v>
      </c>
      <c r="AM214" s="253">
        <f t="shared" si="249"/>
        <v>5034524.09</v>
      </c>
      <c r="AN214" s="253">
        <f t="shared" si="249"/>
        <v>-1574775.1599999964</v>
      </c>
      <c r="AO214" s="253">
        <f t="shared" si="249"/>
        <v>6214761.0399999991</v>
      </c>
      <c r="AP214" s="253">
        <f t="shared" si="249"/>
        <v>4478163.3699999973</v>
      </c>
      <c r="AQ214" s="253">
        <f t="shared" si="249"/>
        <v>1370185.2899999991</v>
      </c>
      <c r="AR214" s="253">
        <f t="shared" si="249"/>
        <v>4116295.0100000016</v>
      </c>
      <c r="AS214" s="253">
        <f t="shared" si="249"/>
        <v>641558.55999999866</v>
      </c>
      <c r="AT214" s="253">
        <f t="shared" si="249"/>
        <v>-5512174.8200000003</v>
      </c>
      <c r="AU214" s="253">
        <f>Y214-M214</f>
        <v>4679976.3599999994</v>
      </c>
      <c r="AV214" s="253">
        <f>Z214-N214</f>
        <v>3427856.6499999985</v>
      </c>
      <c r="AW214" s="253">
        <f>AA214-O214</f>
        <v>1268519.1300000027</v>
      </c>
      <c r="AX214" s="253">
        <f>AB214-P214</f>
        <v>3269866.2700000033</v>
      </c>
      <c r="AY214" s="253">
        <f>AC214-Q214</f>
        <v>2598692</v>
      </c>
      <c r="AZ214" s="253">
        <f>AD214-R214</f>
        <v>2900038</v>
      </c>
      <c r="BA214" s="253">
        <f>AE214-S214</f>
        <v>3012820</v>
      </c>
      <c r="BB214" s="253">
        <f>AF214-T214</f>
        <v>-1977742</v>
      </c>
      <c r="BC214" s="317"/>
      <c r="BD214" s="317"/>
      <c r="BE214" s="317"/>
      <c r="BF214" s="125"/>
      <c r="BG214" s="325"/>
      <c r="BH214" s="38">
        <f>'MONTHLY SUMMARIES'!D154</f>
        <v>44177157</v>
      </c>
    </row>
    <row r="215" spans="1:60" s="82" customFormat="1" x14ac:dyDescent="0.35">
      <c r="A215" s="167"/>
      <c r="B215" s="67" t="s">
        <v>42</v>
      </c>
      <c r="C215" s="247">
        <f>SUM(C206:C214)</f>
        <v>192807345.30000001</v>
      </c>
      <c r="D215" s="248">
        <f t="shared" ref="D215:AL215" si="250">SUM(D206:D214)</f>
        <v>164645396.68000001</v>
      </c>
      <c r="E215" s="248">
        <f t="shared" si="250"/>
        <v>148639368.86000001</v>
      </c>
      <c r="F215" s="249">
        <f t="shared" si="250"/>
        <v>163637832.09</v>
      </c>
      <c r="G215" s="248">
        <f t="shared" si="250"/>
        <v>193206163.37000003</v>
      </c>
      <c r="H215" s="249">
        <f t="shared" si="250"/>
        <v>209921264.19</v>
      </c>
      <c r="I215" s="248">
        <f t="shared" si="250"/>
        <v>185466437.66</v>
      </c>
      <c r="J215" s="249">
        <f t="shared" si="250"/>
        <v>154105813.19</v>
      </c>
      <c r="K215" s="248">
        <f t="shared" si="250"/>
        <v>166198773.50999999</v>
      </c>
      <c r="L215" s="250">
        <f t="shared" si="250"/>
        <v>211692532.49000001</v>
      </c>
      <c r="M215" s="249">
        <f t="shared" si="250"/>
        <v>224399775.39999998</v>
      </c>
      <c r="N215" s="249">
        <f t="shared" si="250"/>
        <v>208008990.61999997</v>
      </c>
      <c r="O215" s="249">
        <f t="shared" si="250"/>
        <v>191683967.98000002</v>
      </c>
      <c r="P215" s="249">
        <f t="shared" si="250"/>
        <v>189727084.72999999</v>
      </c>
      <c r="Q215" s="249">
        <f t="shared" si="250"/>
        <v>169285214</v>
      </c>
      <c r="R215" s="249">
        <v>178111651</v>
      </c>
      <c r="S215" s="248">
        <v>231781836</v>
      </c>
      <c r="T215" s="249">
        <v>253983553</v>
      </c>
      <c r="U215" s="251">
        <v>206914236</v>
      </c>
      <c r="V215" s="251">
        <v>169411683</v>
      </c>
      <c r="W215" s="251">
        <f>SUM(W206+W209+W212+W213+W214)</f>
        <v>171258737</v>
      </c>
      <c r="X215" s="250">
        <f>SUM(X206+X209+X212+X213+X214)</f>
        <v>194061734</v>
      </c>
      <c r="Y215" s="251">
        <v>233863485</v>
      </c>
      <c r="Z215" s="251">
        <v>235722965</v>
      </c>
      <c r="AA215" s="224">
        <f>SUM(AA206+AA209+AA212+AA213+AA214)</f>
        <v>199126183</v>
      </c>
      <c r="AB215" s="224">
        <v>192258908</v>
      </c>
      <c r="AC215" s="224">
        <v>172785493</v>
      </c>
      <c r="AD215" s="224">
        <v>194401756</v>
      </c>
      <c r="AE215" s="224">
        <v>231676663</v>
      </c>
      <c r="AF215" s="224">
        <v>222113122</v>
      </c>
      <c r="AG215" s="224">
        <v>244866497</v>
      </c>
      <c r="AH215" s="224"/>
      <c r="AI215" s="224"/>
      <c r="AJ215" s="140"/>
      <c r="AK215" s="254">
        <f t="shared" si="250"/>
        <v>-1123377.3199999891</v>
      </c>
      <c r="AL215" s="255">
        <f t="shared" si="250"/>
        <v>25081688.04999999</v>
      </c>
      <c r="AM215" s="255">
        <f t="shared" ref="AM215:AN215" si="251">SUM(AM206:AM214)</f>
        <v>20645845.139999993</v>
      </c>
      <c r="AN215" s="255">
        <f t="shared" si="251"/>
        <v>14473818.91</v>
      </c>
      <c r="AO215" s="255">
        <f t="shared" ref="AO215:AP215" si="252">SUM(AO206:AO214)</f>
        <v>38575672.629999995</v>
      </c>
      <c r="AP215" s="255">
        <f t="shared" si="252"/>
        <v>44062288.810000002</v>
      </c>
      <c r="AQ215" s="255">
        <f t="shared" ref="AQ215:AR215" si="253">SUM(AQ206:AQ214)</f>
        <v>21447798.340000004</v>
      </c>
      <c r="AR215" s="255">
        <f t="shared" si="253"/>
        <v>15305869.810000001</v>
      </c>
      <c r="AS215" s="255">
        <f t="shared" ref="AS215:AT215" si="254">SUM(AS206:AS214)</f>
        <v>5059963.4899999928</v>
      </c>
      <c r="AT215" s="255">
        <f t="shared" si="254"/>
        <v>-17630798.489999995</v>
      </c>
      <c r="AU215" s="255">
        <f t="shared" ref="AU215:AV215" si="255">SUM(AU206:AU214)</f>
        <v>9463709.6000000052</v>
      </c>
      <c r="AV215" s="255">
        <f t="shared" si="255"/>
        <v>27713974.380000006</v>
      </c>
      <c r="AW215" s="255">
        <f t="shared" ref="AW215:AX215" si="256">SUM(AW206:AW214)</f>
        <v>7442215.0199999958</v>
      </c>
      <c r="AX215" s="255">
        <f t="shared" si="256"/>
        <v>2531823.2700000107</v>
      </c>
      <c r="AY215" s="255">
        <f t="shared" ref="AY215:AZ215" si="257">SUM(AY206:AY214)</f>
        <v>3500279</v>
      </c>
      <c r="AZ215" s="255">
        <f t="shared" si="257"/>
        <v>16290105</v>
      </c>
      <c r="BA215" s="255">
        <f t="shared" ref="BA215:BB215" si="258">SUM(BA206:BA214)</f>
        <v>-105173</v>
      </c>
      <c r="BB215" s="255">
        <f t="shared" si="258"/>
        <v>-31870431</v>
      </c>
      <c r="BC215" s="318"/>
      <c r="BD215" s="318"/>
      <c r="BE215" s="318"/>
      <c r="BF215" s="136"/>
      <c r="BG215" s="326"/>
      <c r="BH215" s="296">
        <f>BH206+BH209+BH212+BH213+BH214</f>
        <v>244866497</v>
      </c>
    </row>
    <row r="216" spans="1:60" s="66" customFormat="1" x14ac:dyDescent="0.35">
      <c r="A216" s="166">
        <f>+A205+1</f>
        <v>21</v>
      </c>
      <c r="B216" s="126" t="s">
        <v>161</v>
      </c>
      <c r="C216" s="98"/>
      <c r="D216" s="99"/>
      <c r="E216" s="99"/>
      <c r="F216" s="99"/>
      <c r="G216" s="99"/>
      <c r="H216" s="99"/>
      <c r="I216" s="99"/>
      <c r="J216" s="99"/>
      <c r="K216" s="99"/>
      <c r="L216" s="100"/>
      <c r="M216" s="99"/>
      <c r="N216" s="99"/>
      <c r="O216" s="99"/>
      <c r="P216" s="99"/>
      <c r="Q216" s="99"/>
      <c r="R216" s="99"/>
      <c r="S216" s="99"/>
      <c r="T216" s="99"/>
      <c r="U216" s="215"/>
      <c r="V216" s="215"/>
      <c r="W216" s="215"/>
      <c r="X216" s="100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100"/>
      <c r="AK216" s="101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304"/>
      <c r="BD216" s="304"/>
      <c r="BE216" s="304"/>
      <c r="BF216" s="103"/>
      <c r="BG216" s="324"/>
      <c r="BH216" s="101"/>
    </row>
    <row r="217" spans="1:60" s="66" customFormat="1" x14ac:dyDescent="0.35">
      <c r="A217" s="166"/>
      <c r="B217" s="67" t="s">
        <v>37</v>
      </c>
      <c r="C217" s="127"/>
      <c r="D217" s="197">
        <f t="shared" ref="D217:Y217" si="259">(C98+C206+D130-D98-D206)/(C98+C206+D130-D206)</f>
        <v>0.50833385930004771</v>
      </c>
      <c r="E217" s="198">
        <f t="shared" si="259"/>
        <v>0.48844564303899474</v>
      </c>
      <c r="F217" s="198">
        <f t="shared" si="259"/>
        <v>0.47172473383620184</v>
      </c>
      <c r="G217" s="198">
        <f t="shared" si="259"/>
        <v>0.51905484024697013</v>
      </c>
      <c r="H217" s="199">
        <f t="shared" si="259"/>
        <v>0.54236372819462586</v>
      </c>
      <c r="I217" s="198">
        <f t="shared" si="259"/>
        <v>0.52378974332454564</v>
      </c>
      <c r="J217" s="199">
        <f t="shared" si="259"/>
        <v>0.50431756682942308</v>
      </c>
      <c r="K217" s="198">
        <f t="shared" si="259"/>
        <v>0.42353220876551917</v>
      </c>
      <c r="L217" s="200">
        <f t="shared" si="259"/>
        <v>0.47197772241997021</v>
      </c>
      <c r="M217" s="199">
        <f t="shared" si="259"/>
        <v>0.52798482272454106</v>
      </c>
      <c r="N217" s="199">
        <f t="shared" si="259"/>
        <v>0.48255149920616758</v>
      </c>
      <c r="O217" s="199">
        <f t="shared" si="259"/>
        <v>0.46277878057248784</v>
      </c>
      <c r="P217" s="199">
        <f t="shared" si="259"/>
        <v>0.44683091305740175</v>
      </c>
      <c r="Q217" s="199">
        <f t="shared" si="259"/>
        <v>0.41958139580149129</v>
      </c>
      <c r="R217" s="199">
        <f t="shared" si="259"/>
        <v>0.41099957193116304</v>
      </c>
      <c r="S217" s="199">
        <f t="shared" si="259"/>
        <v>0.45010647658336489</v>
      </c>
      <c r="T217" s="199">
        <f t="shared" si="259"/>
        <v>0.47179039678237877</v>
      </c>
      <c r="U217" s="199">
        <f t="shared" si="259"/>
        <v>0.44183112916040673</v>
      </c>
      <c r="V217" s="199">
        <f t="shared" si="259"/>
        <v>0.37241314028959871</v>
      </c>
      <c r="W217" s="199">
        <f t="shared" si="259"/>
        <v>0.40823309520465401</v>
      </c>
      <c r="X217" s="200">
        <f t="shared" si="259"/>
        <v>0.37335596732146065</v>
      </c>
      <c r="Y217" s="199">
        <f t="shared" si="259"/>
        <v>0.38800719427594715</v>
      </c>
      <c r="Z217" s="199">
        <v>0.38711047596755832</v>
      </c>
      <c r="AA217" s="199">
        <f t="shared" ref="AA217:AE219" si="260">(Z98+Z206+AA130-AA98-AA206)/(Z98+Z206+AA130-AA206)</f>
        <v>0.43288665155272704</v>
      </c>
      <c r="AB217" s="199">
        <f t="shared" si="260"/>
        <v>0.34501627213560582</v>
      </c>
      <c r="AC217" s="199">
        <f t="shared" si="260"/>
        <v>0.36042310089458979</v>
      </c>
      <c r="AD217" s="199">
        <f t="shared" si="260"/>
        <v>0.37303430646889024</v>
      </c>
      <c r="AE217" s="199">
        <f t="shared" si="260"/>
        <v>0.42294102796806937</v>
      </c>
      <c r="AF217" s="199">
        <f t="shared" ref="AF217:AG217" si="261">(AE98+AE206+AF130-AF98-AF206)/(AE98+AE206+AF130-AF206)</f>
        <v>0.4587465675574352</v>
      </c>
      <c r="AG217" s="199">
        <f t="shared" si="261"/>
        <v>0.44867578072727055</v>
      </c>
      <c r="AH217" s="199"/>
      <c r="AI217" s="199"/>
      <c r="AJ217" s="199"/>
      <c r="AK217" s="127"/>
      <c r="AL217" s="199">
        <f>P217-D217</f>
        <v>-6.1502946242645962E-2</v>
      </c>
      <c r="AM217" s="199">
        <f>Q217-E217</f>
        <v>-6.8864247237503451E-2</v>
      </c>
      <c r="AN217" s="199">
        <f>R217-F217</f>
        <v>-6.0725161905038794E-2</v>
      </c>
      <c r="AO217" s="199">
        <f>S217-G217</f>
        <v>-6.8948363663605239E-2</v>
      </c>
      <c r="AP217" s="199">
        <f>T217-H217</f>
        <v>-7.0573331412247087E-2</v>
      </c>
      <c r="AQ217" s="199">
        <f>U217-I217</f>
        <v>-8.195861416413891E-2</v>
      </c>
      <c r="AR217" s="199">
        <f>V217-J217</f>
        <v>-0.13190442653982437</v>
      </c>
      <c r="AS217" s="199">
        <f>W217-K217</f>
        <v>-1.5299113560865163E-2</v>
      </c>
      <c r="AT217" s="199">
        <f>X217-L217</f>
        <v>-9.8621755098509567E-2</v>
      </c>
      <c r="AU217" s="199">
        <f>Y217-M217</f>
        <v>-0.1399776284485939</v>
      </c>
      <c r="AV217" s="199">
        <f>Z217-N217</f>
        <v>-9.5441023238609257E-2</v>
      </c>
      <c r="AW217" s="199">
        <f>AA217-O217</f>
        <v>-2.9892129019760794E-2</v>
      </c>
      <c r="AX217" s="199">
        <f>AB217-P217</f>
        <v>-0.10181464092179593</v>
      </c>
      <c r="AY217" s="199">
        <f>AC217-Q217</f>
        <v>-5.9158294906901498E-2</v>
      </c>
      <c r="AZ217" s="199">
        <f>AD217-R217</f>
        <v>-3.7965265462272801E-2</v>
      </c>
      <c r="BA217" s="199">
        <f>AE217-S217</f>
        <v>-2.7165448615295518E-2</v>
      </c>
      <c r="BB217" s="199">
        <f>AF217-T217</f>
        <v>-1.3043829224943571E-2</v>
      </c>
      <c r="BC217" s="319"/>
      <c r="BD217" s="319"/>
      <c r="BE217" s="319"/>
      <c r="BF217" s="125"/>
      <c r="BG217" s="325"/>
      <c r="BH217" s="71"/>
    </row>
    <row r="218" spans="1:60" s="66" customFormat="1" x14ac:dyDescent="0.35">
      <c r="A218" s="166"/>
      <c r="B218" s="238" t="s">
        <v>164</v>
      </c>
      <c r="C218" s="127"/>
      <c r="D218" s="235"/>
      <c r="E218" s="198"/>
      <c r="F218" s="198"/>
      <c r="G218" s="198"/>
      <c r="H218" s="199"/>
      <c r="I218" s="198"/>
      <c r="J218" s="199"/>
      <c r="K218" s="198"/>
      <c r="L218" s="200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200">
        <f>(W99+W207+X131-X99-X207)/(W99+W207+X131-X207)</f>
        <v>0.40635778841927667</v>
      </c>
      <c r="Y218" s="268">
        <f>(X99+X207+Y131-Y99-Y207)/(X99+X207+Y131-Y207)</f>
        <v>0.40328192408441055</v>
      </c>
      <c r="Z218" s="268">
        <v>0.41086478133420329</v>
      </c>
      <c r="AA218" s="268">
        <f t="shared" si="260"/>
        <v>0.41321322680487421</v>
      </c>
      <c r="AB218" s="268">
        <f t="shared" si="260"/>
        <v>0.36571647823673636</v>
      </c>
      <c r="AC218" s="268">
        <f t="shared" si="260"/>
        <v>0.37321196213782776</v>
      </c>
      <c r="AD218" s="268">
        <f t="shared" si="260"/>
        <v>0.39940799516366454</v>
      </c>
      <c r="AE218" s="268">
        <f t="shared" si="260"/>
        <v>0.4388562551789803</v>
      </c>
      <c r="AF218" s="268">
        <f t="shared" ref="AF218:AG218" si="262">(AE99+AE207+AF131-AF99-AF207)/(AE99+AE207+AF131-AF207)</f>
        <v>0.47558904975920779</v>
      </c>
      <c r="AG218" s="268">
        <f t="shared" si="262"/>
        <v>0.44933227130208703</v>
      </c>
      <c r="AH218" s="268"/>
      <c r="AI218" s="268"/>
      <c r="AJ218" s="199"/>
      <c r="AK218" s="127"/>
      <c r="AL218" s="199"/>
      <c r="AM218" s="199"/>
      <c r="AN218" s="199"/>
      <c r="AO218" s="199"/>
      <c r="AP218" s="199"/>
      <c r="AQ218" s="199"/>
      <c r="AR218" s="199"/>
      <c r="AS218" s="199"/>
      <c r="AT218" s="199"/>
      <c r="AU218" s="199"/>
      <c r="AV218" s="199"/>
      <c r="AW218" s="199"/>
      <c r="AX218" s="199"/>
      <c r="AY218" s="199"/>
      <c r="AZ218" s="199"/>
      <c r="BA218" s="199"/>
      <c r="BB218" s="199"/>
      <c r="BC218" s="319"/>
      <c r="BD218" s="319"/>
      <c r="BE218" s="319"/>
      <c r="BF218" s="125"/>
      <c r="BG218" s="325"/>
      <c r="BH218" s="262"/>
    </row>
    <row r="219" spans="1:60" s="66" customFormat="1" x14ac:dyDescent="0.35">
      <c r="A219" s="166"/>
      <c r="B219" s="238" t="s">
        <v>165</v>
      </c>
      <c r="C219" s="127"/>
      <c r="D219" s="235"/>
      <c r="E219" s="198"/>
      <c r="F219" s="198"/>
      <c r="G219" s="198"/>
      <c r="H219" s="199"/>
      <c r="I219" s="198"/>
      <c r="J219" s="199"/>
      <c r="K219" s="198"/>
      <c r="L219" s="200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200">
        <f>(W100+W208+X132-X100-X208)/(W100+W208+X132-X208)</f>
        <v>0.34421685793825185</v>
      </c>
      <c r="Y219" s="268">
        <f>(X100+X208+Y132-Y100-Y208)/(X100+X208+Y132-Y208)</f>
        <v>0.37510379357791995</v>
      </c>
      <c r="Z219" s="268">
        <v>0.36681902671387451</v>
      </c>
      <c r="AA219" s="268">
        <f t="shared" si="260"/>
        <v>0.44773014968917096</v>
      </c>
      <c r="AB219" s="268">
        <f t="shared" si="260"/>
        <v>0.32756941970839992</v>
      </c>
      <c r="AC219" s="268">
        <f t="shared" si="260"/>
        <v>0.34982608385957314</v>
      </c>
      <c r="AD219" s="268">
        <f t="shared" si="260"/>
        <v>0.35087174481598937</v>
      </c>
      <c r="AE219" s="268">
        <f t="shared" si="260"/>
        <v>0.41007586928406931</v>
      </c>
      <c r="AF219" s="268">
        <f t="shared" ref="AF219:AG219" si="263">(AE100+AE208+AF132-AF100-AF208)/(AE100+AE208+AF132-AF208)</f>
        <v>0.44479570613053337</v>
      </c>
      <c r="AG219" s="268">
        <f t="shared" si="263"/>
        <v>0.4481456456047605</v>
      </c>
      <c r="AH219" s="268"/>
      <c r="AI219" s="268"/>
      <c r="AJ219" s="199"/>
      <c r="AK219" s="127"/>
      <c r="AL219" s="199"/>
      <c r="AM219" s="199"/>
      <c r="AN219" s="199"/>
      <c r="AO219" s="199"/>
      <c r="AP219" s="199"/>
      <c r="AQ219" s="199"/>
      <c r="AR219" s="199"/>
      <c r="AS219" s="199"/>
      <c r="AT219" s="199"/>
      <c r="AU219" s="199"/>
      <c r="AV219" s="199"/>
      <c r="AW219" s="199"/>
      <c r="AX219" s="199"/>
      <c r="AY219" s="199"/>
      <c r="AZ219" s="199"/>
      <c r="BA219" s="199"/>
      <c r="BB219" s="199"/>
      <c r="BC219" s="319"/>
      <c r="BD219" s="319"/>
      <c r="BE219" s="319"/>
      <c r="BF219" s="125"/>
      <c r="BG219" s="325"/>
      <c r="BH219" s="262"/>
    </row>
    <row r="220" spans="1:60" s="66" customFormat="1" x14ac:dyDescent="0.35">
      <c r="A220" s="166"/>
      <c r="B220" s="67" t="s">
        <v>38</v>
      </c>
      <c r="C220" s="127"/>
      <c r="D220" s="198">
        <f t="shared" ref="D220:AG220" si="264">(C101+C209+D133-D101-D209)/(C101+C209+D133-D209)</f>
        <v>0.16964694494341612</v>
      </c>
      <c r="E220" s="198">
        <f t="shared" si="264"/>
        <v>0.15796110330007282</v>
      </c>
      <c r="F220" s="198">
        <f t="shared" si="264"/>
        <v>0.14863344575139331</v>
      </c>
      <c r="G220" s="198">
        <f t="shared" si="264"/>
        <v>0.15234430332129478</v>
      </c>
      <c r="H220" s="199">
        <f t="shared" si="264"/>
        <v>0.15809233715907064</v>
      </c>
      <c r="I220" s="198">
        <f t="shared" si="264"/>
        <v>0.15612602165117517</v>
      </c>
      <c r="J220" s="199">
        <f t="shared" si="264"/>
        <v>0.16024806450659043</v>
      </c>
      <c r="K220" s="198">
        <f t="shared" si="264"/>
        <v>0.11720664528128168</v>
      </c>
      <c r="L220" s="200">
        <f t="shared" si="264"/>
        <v>0.13259983328284422</v>
      </c>
      <c r="M220" s="199">
        <f t="shared" si="264"/>
        <v>0.15336864960550226</v>
      </c>
      <c r="N220" s="199">
        <f t="shared" si="264"/>
        <v>0.13550663080192921</v>
      </c>
      <c r="O220" s="199">
        <f t="shared" si="264"/>
        <v>0.13798706347785211</v>
      </c>
      <c r="P220" s="199">
        <f t="shared" si="264"/>
        <v>6.6743845583029413E-2</v>
      </c>
      <c r="Q220" s="199">
        <f t="shared" si="264"/>
        <v>0.14649002688010945</v>
      </c>
      <c r="R220" s="199">
        <f t="shared" si="264"/>
        <v>0.13414503084739013</v>
      </c>
      <c r="S220" s="199">
        <f t="shared" si="264"/>
        <v>6.9719029863303403E-2</v>
      </c>
      <c r="T220" s="199">
        <f t="shared" si="264"/>
        <v>0.14542189940273351</v>
      </c>
      <c r="U220" s="199">
        <f t="shared" si="264"/>
        <v>0.14760441353409698</v>
      </c>
      <c r="V220" s="199">
        <f t="shared" si="264"/>
        <v>0.16097462372325697</v>
      </c>
      <c r="W220" s="199">
        <f t="shared" si="264"/>
        <v>5.4606202917977804E-2</v>
      </c>
      <c r="X220" s="200">
        <f t="shared" si="264"/>
        <v>7.3181428548666105E-2</v>
      </c>
      <c r="Y220" s="199">
        <f t="shared" si="264"/>
        <v>0.11988544995235161</v>
      </c>
      <c r="Z220" s="199">
        <v>6.6743472167424073E-2</v>
      </c>
      <c r="AA220" s="199">
        <f t="shared" si="264"/>
        <v>0.1122707310076218</v>
      </c>
      <c r="AB220" s="199">
        <f t="shared" si="264"/>
        <v>0.14187600142281931</v>
      </c>
      <c r="AC220" s="199">
        <f t="shared" si="264"/>
        <v>9.6407514976080286E-2</v>
      </c>
      <c r="AD220" s="199">
        <f t="shared" si="264"/>
        <v>0.10837138367992097</v>
      </c>
      <c r="AE220" s="199">
        <f t="shared" si="264"/>
        <v>9.5073808587442632E-2</v>
      </c>
      <c r="AF220" s="199">
        <f t="shared" si="264"/>
        <v>0.11779063355032048</v>
      </c>
      <c r="AG220" s="199">
        <f t="shared" si="264"/>
        <v>0.14421198230435026</v>
      </c>
      <c r="AH220" s="199"/>
      <c r="AI220" s="199"/>
      <c r="AJ220" s="199"/>
      <c r="AK220" s="127"/>
      <c r="AL220" s="199">
        <f>P220-D220</f>
        <v>-0.1029030993603867</v>
      </c>
      <c r="AM220" s="199">
        <f>Q220-E220</f>
        <v>-1.1471076419963366E-2</v>
      </c>
      <c r="AN220" s="199">
        <f>R220-F220</f>
        <v>-1.4488414904003183E-2</v>
      </c>
      <c r="AO220" s="199">
        <f>S220-G220</f>
        <v>-8.262527345799138E-2</v>
      </c>
      <c r="AP220" s="199">
        <f>T220-H220</f>
        <v>-1.2670437756337138E-2</v>
      </c>
      <c r="AQ220" s="199">
        <f>U220-I220</f>
        <v>-8.5216081170781943E-3</v>
      </c>
      <c r="AR220" s="199">
        <f>V220-J220</f>
        <v>7.2655921666653356E-4</v>
      </c>
      <c r="AS220" s="199">
        <f>W220-K220</f>
        <v>-6.2600442363303865E-2</v>
      </c>
      <c r="AT220" s="199">
        <f>X220-L220</f>
        <v>-5.9418404734178115E-2</v>
      </c>
      <c r="AU220" s="199">
        <f>Y220-M220</f>
        <v>-3.348319965315065E-2</v>
      </c>
      <c r="AV220" s="199">
        <f>Z220-N220</f>
        <v>-6.8763158634505134E-2</v>
      </c>
      <c r="AW220" s="199">
        <f>AA220-O220</f>
        <v>-2.5716332470230308E-2</v>
      </c>
      <c r="AX220" s="199">
        <f>AB220-P220</f>
        <v>7.5132155839789896E-2</v>
      </c>
      <c r="AY220" s="199">
        <f>AC220-Q220</f>
        <v>-5.0082511904029167E-2</v>
      </c>
      <c r="AZ220" s="199">
        <f>AD220-R220</f>
        <v>-2.577364716746916E-2</v>
      </c>
      <c r="BA220" s="199">
        <f>AE220-S220</f>
        <v>2.5354778724139229E-2</v>
      </c>
      <c r="BB220" s="199">
        <f>AF220-T220</f>
        <v>-2.7631265852413031E-2</v>
      </c>
      <c r="BC220" s="319"/>
      <c r="BD220" s="319"/>
      <c r="BE220" s="319"/>
      <c r="BF220" s="125"/>
      <c r="BG220" s="325"/>
      <c r="BH220" s="71"/>
    </row>
    <row r="221" spans="1:60" s="66" customFormat="1" x14ac:dyDescent="0.35">
      <c r="A221" s="166"/>
      <c r="B221" s="238" t="s">
        <v>164</v>
      </c>
      <c r="C221" s="127"/>
      <c r="D221" s="198"/>
      <c r="E221" s="198"/>
      <c r="F221" s="198"/>
      <c r="G221" s="198"/>
      <c r="H221" s="199"/>
      <c r="I221" s="198"/>
      <c r="J221" s="199"/>
      <c r="K221" s="198"/>
      <c r="L221" s="200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200">
        <f>(W102+W210+X134-X102-X210)/(W102+W210+X134-X210)</f>
        <v>5.379573567328224E-2</v>
      </c>
      <c r="Y221" s="268">
        <f>(X102+X210+Y134-Y102-Y210)/(X102+X210+Y134-Y210)</f>
        <v>0.14659139668786153</v>
      </c>
      <c r="Z221" s="268">
        <v>8.0726561774227351E-2</v>
      </c>
      <c r="AA221" s="268">
        <f t="shared" ref="AA221:AE222" si="265">(Z102+Z210+AA134-AA102-AA210)/(Z102+Z210+AA134-AA210)</f>
        <v>0.11651009264025976</v>
      </c>
      <c r="AB221" s="268">
        <f t="shared" si="265"/>
        <v>0.14867898831041637</v>
      </c>
      <c r="AC221" s="268">
        <f t="shared" si="265"/>
        <v>0.10863140922805734</v>
      </c>
      <c r="AD221" s="268">
        <f t="shared" si="265"/>
        <v>0.11636924756074654</v>
      </c>
      <c r="AE221" s="268">
        <f t="shared" si="265"/>
        <v>0.11965780444383796</v>
      </c>
      <c r="AF221" s="268">
        <f t="shared" ref="AF221:AG221" si="266">(AE102+AE210+AF134-AF102-AF210)/(AE102+AE210+AF134-AF210)</f>
        <v>0.12898935495904335</v>
      </c>
      <c r="AG221" s="268">
        <f t="shared" si="266"/>
        <v>0.15409862863889121</v>
      </c>
      <c r="AH221" s="268"/>
      <c r="AI221" s="268"/>
      <c r="AJ221" s="199"/>
      <c r="AK221" s="127"/>
      <c r="AL221" s="199"/>
      <c r="AM221" s="199"/>
      <c r="AN221" s="199"/>
      <c r="AO221" s="199"/>
      <c r="AP221" s="199"/>
      <c r="AQ221" s="199"/>
      <c r="AR221" s="199"/>
      <c r="AS221" s="199"/>
      <c r="AT221" s="199"/>
      <c r="AU221" s="199"/>
      <c r="AV221" s="199"/>
      <c r="AW221" s="199"/>
      <c r="AX221" s="199"/>
      <c r="AY221" s="199"/>
      <c r="AZ221" s="199"/>
      <c r="BA221" s="199"/>
      <c r="BB221" s="199"/>
      <c r="BC221" s="319"/>
      <c r="BD221" s="319"/>
      <c r="BE221" s="319"/>
      <c r="BF221" s="125"/>
      <c r="BG221" s="325"/>
      <c r="BH221" s="262"/>
    </row>
    <row r="222" spans="1:60" s="66" customFormat="1" x14ac:dyDescent="0.35">
      <c r="A222" s="166"/>
      <c r="B222" s="238" t="s">
        <v>165</v>
      </c>
      <c r="C222" s="127"/>
      <c r="D222" s="198"/>
      <c r="E222" s="198"/>
      <c r="F222" s="198"/>
      <c r="G222" s="198"/>
      <c r="H222" s="199"/>
      <c r="I222" s="198"/>
      <c r="J222" s="199"/>
      <c r="K222" s="198"/>
      <c r="L222" s="200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200">
        <f>(W103+W211+X135-X103-X211)/(W103+W211+X135-X211)</f>
        <v>8.5282832092865385E-2</v>
      </c>
      <c r="Y222" s="268">
        <f>(X103+X211+Y135-Y103-Y211)/(X103+X211+Y135-Y211)</f>
        <v>0.10201925455023164</v>
      </c>
      <c r="Z222" s="268">
        <v>5.7472414277159961E-2</v>
      </c>
      <c r="AA222" s="268">
        <f t="shared" si="265"/>
        <v>0.10951791801586093</v>
      </c>
      <c r="AB222" s="268">
        <f t="shared" si="265"/>
        <v>0.13731449106008195</v>
      </c>
      <c r="AC222" s="268">
        <f t="shared" si="265"/>
        <v>8.8037982339516971E-2</v>
      </c>
      <c r="AD222" s="268">
        <f t="shared" si="265"/>
        <v>0.10279799007698473</v>
      </c>
      <c r="AE222" s="268">
        <f t="shared" si="265"/>
        <v>7.7882178358478035E-2</v>
      </c>
      <c r="AF222" s="268">
        <f t="shared" ref="AF222:AG222" si="267">(AE103+AE211+AF135-AF103-AF211)/(AE103+AE211+AF135-AF211)</f>
        <v>0.11008385602077793</v>
      </c>
      <c r="AG222" s="268">
        <f t="shared" si="267"/>
        <v>0.13741696193516376</v>
      </c>
      <c r="AH222" s="268"/>
      <c r="AI222" s="268"/>
      <c r="AJ222" s="199"/>
      <c r="AK222" s="127"/>
      <c r="AL222" s="199"/>
      <c r="AM222" s="199"/>
      <c r="AN222" s="199"/>
      <c r="AO222" s="199"/>
      <c r="AP222" s="199"/>
      <c r="AQ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199"/>
      <c r="BB222" s="199"/>
      <c r="BC222" s="319"/>
      <c r="BD222" s="319"/>
      <c r="BE222" s="319"/>
      <c r="BF222" s="125"/>
      <c r="BG222" s="325"/>
      <c r="BH222" s="262"/>
    </row>
    <row r="223" spans="1:60" s="66" customFormat="1" x14ac:dyDescent="0.35">
      <c r="A223" s="166"/>
      <c r="B223" s="67" t="s">
        <v>39</v>
      </c>
      <c r="C223" s="127"/>
      <c r="D223" s="198">
        <f t="shared" ref="D223:AG223" si="268">(C104+C212+D136-D104-D212)/(C104+C212+D136-D212)</f>
        <v>0.78614974426539397</v>
      </c>
      <c r="E223" s="198">
        <f t="shared" si="268"/>
        <v>0.81423396240345225</v>
      </c>
      <c r="F223" s="198">
        <f t="shared" si="268"/>
        <v>0.79251563294324057</v>
      </c>
      <c r="G223" s="198">
        <f t="shared" si="268"/>
        <v>0.80402139759511881</v>
      </c>
      <c r="H223" s="199">
        <f t="shared" si="268"/>
        <v>0.80337875881114551</v>
      </c>
      <c r="I223" s="198">
        <f t="shared" si="268"/>
        <v>0.79606860911024213</v>
      </c>
      <c r="J223" s="199">
        <f t="shared" si="268"/>
        <v>0.7993062522406823</v>
      </c>
      <c r="K223" s="198">
        <f t="shared" si="268"/>
        <v>0.73402703735626973</v>
      </c>
      <c r="L223" s="200">
        <f t="shared" si="268"/>
        <v>0.75397767158147699</v>
      </c>
      <c r="M223" s="199">
        <f t="shared" si="268"/>
        <v>0.80981538346930215</v>
      </c>
      <c r="N223" s="199">
        <f t="shared" si="268"/>
        <v>0.77767454602502839</v>
      </c>
      <c r="O223" s="199">
        <f t="shared" si="268"/>
        <v>0.75491020110147367</v>
      </c>
      <c r="P223" s="199">
        <f t="shared" si="268"/>
        <v>0.63614389462160736</v>
      </c>
      <c r="Q223" s="199">
        <f t="shared" si="268"/>
        <v>0.67082235779258481</v>
      </c>
      <c r="R223" s="199">
        <f t="shared" si="268"/>
        <v>0.64671500178752495</v>
      </c>
      <c r="S223" s="199">
        <f t="shared" si="268"/>
        <v>0.66533755909971382</v>
      </c>
      <c r="T223" s="199">
        <f t="shared" si="268"/>
        <v>0.68314973967820447</v>
      </c>
      <c r="U223" s="199">
        <f t="shared" si="268"/>
        <v>0.69822824861777122</v>
      </c>
      <c r="V223" s="199">
        <f t="shared" si="268"/>
        <v>0.70223389315181994</v>
      </c>
      <c r="W223" s="199">
        <f t="shared" si="268"/>
        <v>0.67256491304103072</v>
      </c>
      <c r="X223" s="200">
        <f t="shared" si="268"/>
        <v>0.64684279406888101</v>
      </c>
      <c r="Y223" s="199">
        <f t="shared" si="268"/>
        <v>0.64723758392948882</v>
      </c>
      <c r="Z223" s="199">
        <v>0.65195824699315907</v>
      </c>
      <c r="AA223" s="199">
        <f t="shared" si="268"/>
        <v>0.72142970724079147</v>
      </c>
      <c r="AB223" s="199">
        <f t="shared" si="268"/>
        <v>0.66084515319945925</v>
      </c>
      <c r="AC223" s="199">
        <f t="shared" si="268"/>
        <v>0.65177768948838022</v>
      </c>
      <c r="AD223" s="199">
        <f t="shared" si="268"/>
        <v>0.65000051949030035</v>
      </c>
      <c r="AE223" s="199">
        <f t="shared" si="268"/>
        <v>0.69524152919642723</v>
      </c>
      <c r="AF223" s="199">
        <f t="shared" si="268"/>
        <v>0.67983522989415079</v>
      </c>
      <c r="AG223" s="199">
        <f t="shared" si="268"/>
        <v>0.66251228889013258</v>
      </c>
      <c r="AH223" s="199"/>
      <c r="AI223" s="199"/>
      <c r="AJ223" s="199"/>
      <c r="AK223" s="127"/>
      <c r="AL223" s="199">
        <f>P223-D223</f>
        <v>-0.1500058496437866</v>
      </c>
      <c r="AM223" s="199">
        <f>Q223-E223</f>
        <v>-0.14341160461086744</v>
      </c>
      <c r="AN223" s="199">
        <f>R223-F223</f>
        <v>-0.14580063115571562</v>
      </c>
      <c r="AO223" s="199">
        <f>S223-G223</f>
        <v>-0.138683838495405</v>
      </c>
      <c r="AP223" s="199">
        <f>T223-H223</f>
        <v>-0.12022901913294104</v>
      </c>
      <c r="AQ223" s="199">
        <f>U223-I223</f>
        <v>-9.7840360492470912E-2</v>
      </c>
      <c r="AR223" s="199">
        <f>V223-J223</f>
        <v>-9.7072359088862359E-2</v>
      </c>
      <c r="AS223" s="199">
        <f>W223-K223</f>
        <v>-6.1462124315239008E-2</v>
      </c>
      <c r="AT223" s="199">
        <f>X223-L223</f>
        <v>-0.10713487751259598</v>
      </c>
      <c r="AU223" s="199">
        <f>Y223-M223</f>
        <v>-0.16257779953981333</v>
      </c>
      <c r="AV223" s="199">
        <f>Z223-N223</f>
        <v>-0.12571629903186932</v>
      </c>
      <c r="AW223" s="199">
        <f>AA223-O223</f>
        <v>-3.3480493860682192E-2</v>
      </c>
      <c r="AX223" s="199">
        <f>AB223-P223</f>
        <v>2.4701258577851881E-2</v>
      </c>
      <c r="AY223" s="199">
        <f>AC223-Q223</f>
        <v>-1.9044668304204593E-2</v>
      </c>
      <c r="AZ223" s="199">
        <f>AD223-R223</f>
        <v>3.285517702775409E-3</v>
      </c>
      <c r="BA223" s="199">
        <f>AE223-S223</f>
        <v>2.9903970096713417E-2</v>
      </c>
      <c r="BB223" s="199">
        <f>AF223-T223</f>
        <v>-3.3145097840536764E-3</v>
      </c>
      <c r="BC223" s="319"/>
      <c r="BD223" s="319"/>
      <c r="BE223" s="319"/>
      <c r="BF223" s="125"/>
      <c r="BG223" s="325"/>
      <c r="BH223" s="71"/>
    </row>
    <row r="224" spans="1:60" s="66" customFormat="1" x14ac:dyDescent="0.35">
      <c r="A224" s="166"/>
      <c r="B224" s="67" t="s">
        <v>40</v>
      </c>
      <c r="C224" s="127"/>
      <c r="D224" s="198">
        <f t="shared" ref="D224:AG224" si="269">(C105+C213+D137-D105-D213)/(C105+C213+D137-D213)</f>
        <v>0.83133147084208825</v>
      </c>
      <c r="E224" s="198">
        <f t="shared" si="269"/>
        <v>0.85655724191658988</v>
      </c>
      <c r="F224" s="198">
        <f t="shared" si="269"/>
        <v>0.8293378896821002</v>
      </c>
      <c r="G224" s="198">
        <f t="shared" si="269"/>
        <v>0.84054330431992463</v>
      </c>
      <c r="H224" s="199">
        <f t="shared" si="269"/>
        <v>0.83766601294117959</v>
      </c>
      <c r="I224" s="198">
        <f t="shared" si="269"/>
        <v>0.83624075064831471</v>
      </c>
      <c r="J224" s="199">
        <f t="shared" si="269"/>
        <v>0.82951589456217611</v>
      </c>
      <c r="K224" s="198">
        <f t="shared" si="269"/>
        <v>0.79381404379861731</v>
      </c>
      <c r="L224" s="200">
        <f t="shared" si="269"/>
        <v>0.78724035925305125</v>
      </c>
      <c r="M224" s="199">
        <f t="shared" si="269"/>
        <v>0.85206280582654104</v>
      </c>
      <c r="N224" s="199">
        <f t="shared" si="269"/>
        <v>0.82373606058347715</v>
      </c>
      <c r="O224" s="199">
        <f t="shared" si="269"/>
        <v>0.81061422215078127</v>
      </c>
      <c r="P224" s="199">
        <f t="shared" si="269"/>
        <v>0.68454730355128102</v>
      </c>
      <c r="Q224" s="199">
        <f t="shared" si="269"/>
        <v>0.73118418079300751</v>
      </c>
      <c r="R224" s="199">
        <f t="shared" si="269"/>
        <v>0.70364209074641615</v>
      </c>
      <c r="S224" s="199">
        <f t="shared" si="269"/>
        <v>0.7886438588463841</v>
      </c>
      <c r="T224" s="199">
        <f t="shared" si="269"/>
        <v>0.8051190335196956</v>
      </c>
      <c r="U224" s="199">
        <f t="shared" si="269"/>
        <v>0.79153096950841573</v>
      </c>
      <c r="V224" s="199">
        <f t="shared" si="269"/>
        <v>0.77930301432142635</v>
      </c>
      <c r="W224" s="199">
        <f t="shared" si="269"/>
        <v>0.78357989119887894</v>
      </c>
      <c r="X224" s="200">
        <f t="shared" si="269"/>
        <v>0.73980902855435182</v>
      </c>
      <c r="Y224" s="199">
        <f t="shared" si="269"/>
        <v>0.71789452422410316</v>
      </c>
      <c r="Z224" s="199">
        <v>0.7213473987734943</v>
      </c>
      <c r="AA224" s="199">
        <f t="shared" si="269"/>
        <v>0.78265915647456419</v>
      </c>
      <c r="AB224" s="199">
        <f t="shared" si="269"/>
        <v>0.76440752983629678</v>
      </c>
      <c r="AC224" s="199">
        <f t="shared" si="269"/>
        <v>0.7483963037528425</v>
      </c>
      <c r="AD224" s="199">
        <f t="shared" si="269"/>
        <v>0.73787126142983783</v>
      </c>
      <c r="AE224" s="199">
        <f t="shared" si="269"/>
        <v>0.73073230431538605</v>
      </c>
      <c r="AF224" s="199">
        <f t="shared" si="269"/>
        <v>0.77183690585217168</v>
      </c>
      <c r="AG224" s="199">
        <f t="shared" si="269"/>
        <v>0.73901557574572774</v>
      </c>
      <c r="AH224" s="199"/>
      <c r="AI224" s="199"/>
      <c r="AJ224" s="199"/>
      <c r="AK224" s="127"/>
      <c r="AL224" s="199">
        <f>P224-D224</f>
        <v>-0.14678416729080723</v>
      </c>
      <c r="AM224" s="199">
        <f>Q224-E224</f>
        <v>-0.12537306112358237</v>
      </c>
      <c r="AN224" s="199">
        <f>R224-F224</f>
        <v>-0.12569579893568406</v>
      </c>
      <c r="AO224" s="199">
        <f>S224-G224</f>
        <v>-5.1899445473540529E-2</v>
      </c>
      <c r="AP224" s="199">
        <f>T224-H224</f>
        <v>-3.254697942148399E-2</v>
      </c>
      <c r="AQ224" s="199">
        <f>U224-I224</f>
        <v>-4.4709781139898985E-2</v>
      </c>
      <c r="AR224" s="199">
        <f>V224-J224</f>
        <v>-5.0212880240749769E-2</v>
      </c>
      <c r="AS224" s="199">
        <f>W224-K224</f>
        <v>-1.0234152599738366E-2</v>
      </c>
      <c r="AT224" s="199">
        <f>X224-L224</f>
        <v>-4.7431330698699425E-2</v>
      </c>
      <c r="AU224" s="199">
        <f>Y224-M224</f>
        <v>-0.13416828160243788</v>
      </c>
      <c r="AV224" s="199">
        <f>Z224-N224</f>
        <v>-0.10238866180998285</v>
      </c>
      <c r="AW224" s="199">
        <f>AA224-O224</f>
        <v>-2.7955065676217083E-2</v>
      </c>
      <c r="AX224" s="199">
        <f>AB224-P224</f>
        <v>7.9860226285015767E-2</v>
      </c>
      <c r="AY224" s="199">
        <f>AC224-Q224</f>
        <v>1.7212122959834986E-2</v>
      </c>
      <c r="AZ224" s="199">
        <f>AD224-R224</f>
        <v>3.4229170683421684E-2</v>
      </c>
      <c r="BA224" s="199">
        <f>AE224-S224</f>
        <v>-5.7911554530998055E-2</v>
      </c>
      <c r="BB224" s="199">
        <f>AF224-T224</f>
        <v>-3.328212766752392E-2</v>
      </c>
      <c r="BC224" s="319"/>
      <c r="BD224" s="319"/>
      <c r="BE224" s="319"/>
      <c r="BF224" s="125"/>
      <c r="BG224" s="325"/>
      <c r="BH224" s="71"/>
    </row>
    <row r="225" spans="1:60" s="66" customFormat="1" x14ac:dyDescent="0.35">
      <c r="A225" s="166"/>
      <c r="B225" s="67" t="s">
        <v>41</v>
      </c>
      <c r="C225" s="127"/>
      <c r="D225" s="198">
        <f t="shared" ref="D225:AG225" si="270">(C106+C214+D138-D106-D214)/(C106+C214+D138-D214)</f>
        <v>0.85288789492434613</v>
      </c>
      <c r="E225" s="198">
        <f t="shared" si="270"/>
        <v>0.85922293142760109</v>
      </c>
      <c r="F225" s="198">
        <f t="shared" si="270"/>
        <v>0.83651896881154297</v>
      </c>
      <c r="G225" s="198">
        <f t="shared" si="270"/>
        <v>0.86192073187901386</v>
      </c>
      <c r="H225" s="199">
        <f t="shared" si="270"/>
        <v>0.84850253094815031</v>
      </c>
      <c r="I225" s="198">
        <f t="shared" si="270"/>
        <v>0.84358349188611859</v>
      </c>
      <c r="J225" s="199">
        <f t="shared" si="270"/>
        <v>0.87859965378669802</v>
      </c>
      <c r="K225" s="198">
        <f t="shared" si="270"/>
        <v>0.79942619476121513</v>
      </c>
      <c r="L225" s="200">
        <f t="shared" si="270"/>
        <v>0.83943597367875455</v>
      </c>
      <c r="M225" s="199">
        <f t="shared" si="270"/>
        <v>0.83939085313547823</v>
      </c>
      <c r="N225" s="199">
        <f t="shared" si="270"/>
        <v>0.80393213639382288</v>
      </c>
      <c r="O225" s="199">
        <f t="shared" si="270"/>
        <v>0.79749715048140346</v>
      </c>
      <c r="P225" s="199">
        <f t="shared" si="270"/>
        <v>0.75242218762138413</v>
      </c>
      <c r="Q225" s="199">
        <f t="shared" si="270"/>
        <v>0.72758485943767259</v>
      </c>
      <c r="R225" s="199">
        <f t="shared" si="270"/>
        <v>0.73802474539627738</v>
      </c>
      <c r="S225" s="199">
        <f t="shared" si="270"/>
        <v>0.75601795555316198</v>
      </c>
      <c r="T225" s="199">
        <f t="shared" si="270"/>
        <v>0.76777521555268369</v>
      </c>
      <c r="U225" s="199">
        <f t="shared" si="270"/>
        <v>0.79873440134244467</v>
      </c>
      <c r="V225" s="199">
        <f t="shared" si="270"/>
        <v>0.80825098944842</v>
      </c>
      <c r="W225" s="199">
        <f t="shared" si="270"/>
        <v>0.76742116889620038</v>
      </c>
      <c r="X225" s="200">
        <f t="shared" si="270"/>
        <v>0.7779523405480353</v>
      </c>
      <c r="Y225" s="199">
        <f t="shared" si="270"/>
        <v>0.72415308379264931</v>
      </c>
      <c r="Z225" s="199">
        <v>0.76293443558901897</v>
      </c>
      <c r="AA225" s="199">
        <f t="shared" si="270"/>
        <v>0.83739959831138855</v>
      </c>
      <c r="AB225" s="199">
        <f t="shared" si="270"/>
        <v>0.77302193279690257</v>
      </c>
      <c r="AC225" s="199">
        <f t="shared" si="270"/>
        <v>0.79309002596056632</v>
      </c>
      <c r="AD225" s="199">
        <f t="shared" si="270"/>
        <v>0.77976946215799048</v>
      </c>
      <c r="AE225" s="199">
        <f t="shared" si="270"/>
        <v>0.76120066852517732</v>
      </c>
      <c r="AF225" s="199">
        <f t="shared" si="270"/>
        <v>0.81035232023112214</v>
      </c>
      <c r="AG225" s="199">
        <f t="shared" si="270"/>
        <v>0.79645528668249455</v>
      </c>
      <c r="AH225" s="199"/>
      <c r="AI225" s="199"/>
      <c r="AJ225" s="199"/>
      <c r="AK225" s="127"/>
      <c r="AL225" s="199">
        <f>P225-D225</f>
        <v>-0.100465707302962</v>
      </c>
      <c r="AM225" s="199">
        <f>Q225-E225</f>
        <v>-0.1316380719899285</v>
      </c>
      <c r="AN225" s="199">
        <f>R225-F225</f>
        <v>-9.8494223415265592E-2</v>
      </c>
      <c r="AO225" s="199">
        <f>S225-G225</f>
        <v>-0.10590277632585188</v>
      </c>
      <c r="AP225" s="199">
        <f>T225-H225</f>
        <v>-8.0727315395466626E-2</v>
      </c>
      <c r="AQ225" s="199">
        <f>U225-I225</f>
        <v>-4.484909054367392E-2</v>
      </c>
      <c r="AR225" s="199">
        <f>V225-J225</f>
        <v>-7.0348664338278022E-2</v>
      </c>
      <c r="AS225" s="199">
        <f>W225-K225</f>
        <v>-3.2005025865014747E-2</v>
      </c>
      <c r="AT225" s="199">
        <f>X225-L225</f>
        <v>-6.1483633130719251E-2</v>
      </c>
      <c r="AU225" s="199">
        <f>Y225-M225</f>
        <v>-0.11523776934282892</v>
      </c>
      <c r="AV225" s="199">
        <f>Z225-N225</f>
        <v>-4.0997700804803916E-2</v>
      </c>
      <c r="AW225" s="199">
        <f>AA225-O225</f>
        <v>3.9902447829985088E-2</v>
      </c>
      <c r="AX225" s="199">
        <f>AB225-P225</f>
        <v>2.0599745175518436E-2</v>
      </c>
      <c r="AY225" s="199">
        <f>AC225-Q225</f>
        <v>6.5505166522893732E-2</v>
      </c>
      <c r="AZ225" s="199">
        <f>AD225-R225</f>
        <v>4.1744716761713097E-2</v>
      </c>
      <c r="BA225" s="199">
        <f>AE225-S225</f>
        <v>5.1827129720153353E-3</v>
      </c>
      <c r="BB225" s="199">
        <f>AF225-T225</f>
        <v>4.2577104678438449E-2</v>
      </c>
      <c r="BC225" s="319"/>
      <c r="BD225" s="319"/>
      <c r="BE225" s="319"/>
      <c r="BF225" s="125"/>
      <c r="BG225" s="325"/>
      <c r="BH225" s="71"/>
    </row>
    <row r="226" spans="1:60" s="82" customFormat="1" ht="15" thickBot="1" x14ac:dyDescent="0.4">
      <c r="A226" s="167"/>
      <c r="B226" s="128" t="s">
        <v>42</v>
      </c>
      <c r="C226" s="129"/>
      <c r="D226" s="201">
        <f t="shared" ref="D226:AG226" si="271">(C107+C215+D139-D107-D215)/(C107+C215+D139-D215)</f>
        <v>0.56443258813095887</v>
      </c>
      <c r="E226" s="201">
        <f t="shared" si="271"/>
        <v>0.56075971135964442</v>
      </c>
      <c r="F226" s="201">
        <f t="shared" si="271"/>
        <v>0.52863750219125083</v>
      </c>
      <c r="G226" s="201">
        <f t="shared" si="271"/>
        <v>0.57079279322973575</v>
      </c>
      <c r="H226" s="202">
        <f t="shared" si="271"/>
        <v>0.57877199787810185</v>
      </c>
      <c r="I226" s="201">
        <f t="shared" si="271"/>
        <v>0.56714890916693483</v>
      </c>
      <c r="J226" s="202">
        <f t="shared" si="271"/>
        <v>0.564204810050837</v>
      </c>
      <c r="K226" s="201">
        <f t="shared" si="271"/>
        <v>0.47795421049473225</v>
      </c>
      <c r="L226" s="203">
        <f t="shared" si="271"/>
        <v>0.51830681983226834</v>
      </c>
      <c r="M226" s="202">
        <f t="shared" si="271"/>
        <v>0.57332491548616915</v>
      </c>
      <c r="N226" s="202">
        <f t="shared" si="271"/>
        <v>0.52510581954441682</v>
      </c>
      <c r="O226" s="202">
        <f t="shared" si="271"/>
        <v>0.51572608828317668</v>
      </c>
      <c r="P226" s="202">
        <f t="shared" si="271"/>
        <v>0.46080392031655765</v>
      </c>
      <c r="Q226" s="202">
        <f t="shared" si="271"/>
        <v>0.46170336691635477</v>
      </c>
      <c r="R226" s="202">
        <f t="shared" si="271"/>
        <v>0.44958425417388936</v>
      </c>
      <c r="S226" s="202">
        <f t="shared" si="271"/>
        <v>0.47800592087811128</v>
      </c>
      <c r="T226" s="202">
        <f t="shared" si="271"/>
        <v>0.50715685503899854</v>
      </c>
      <c r="U226" s="202">
        <f t="shared" si="271"/>
        <v>0.49297572624286534</v>
      </c>
      <c r="V226" s="202">
        <f t="shared" si="271"/>
        <v>0.45862160589220602</v>
      </c>
      <c r="W226" s="202">
        <f t="shared" si="271"/>
        <v>0.45393147854248123</v>
      </c>
      <c r="X226" s="203">
        <f t="shared" si="271"/>
        <v>0.42327210993671677</v>
      </c>
      <c r="Y226" s="202">
        <f t="shared" si="271"/>
        <v>0.42411907420934808</v>
      </c>
      <c r="Z226" s="202">
        <v>0.42612980699444042</v>
      </c>
      <c r="AA226" s="202">
        <f t="shared" si="271"/>
        <v>0.48474577461105889</v>
      </c>
      <c r="AB226" s="202">
        <f t="shared" si="271"/>
        <v>0.41334396934654272</v>
      </c>
      <c r="AC226" s="202">
        <f t="shared" si="271"/>
        <v>0.41438664813953491</v>
      </c>
      <c r="AD226" s="202">
        <f t="shared" si="271"/>
        <v>0.42225259068049642</v>
      </c>
      <c r="AE226" s="202">
        <f t="shared" si="271"/>
        <v>0.45167241573324829</v>
      </c>
      <c r="AF226" s="202">
        <f t="shared" si="271"/>
        <v>0.48548575907020375</v>
      </c>
      <c r="AG226" s="202">
        <f t="shared" si="271"/>
        <v>0.47546452050259513</v>
      </c>
      <c r="AH226" s="202"/>
      <c r="AI226" s="202"/>
      <c r="AJ226" s="202"/>
      <c r="AK226" s="129"/>
      <c r="AL226" s="202">
        <f>P226-D226</f>
        <v>-0.10362866781440122</v>
      </c>
      <c r="AM226" s="202">
        <f>Q226-E226</f>
        <v>-9.9056344443289646E-2</v>
      </c>
      <c r="AN226" s="202">
        <f>R226-F226</f>
        <v>-7.9053248017361466E-2</v>
      </c>
      <c r="AO226" s="202">
        <f>S226-G226</f>
        <v>-9.2786872351624472E-2</v>
      </c>
      <c r="AP226" s="202">
        <f>T226-H226</f>
        <v>-7.1615142839103307E-2</v>
      </c>
      <c r="AQ226" s="202">
        <f>U226-I226</f>
        <v>-7.4173182924069492E-2</v>
      </c>
      <c r="AR226" s="202">
        <f>V226-J226</f>
        <v>-0.10558320415863098</v>
      </c>
      <c r="AS226" s="202">
        <f>W226-K226</f>
        <v>-2.402273195225102E-2</v>
      </c>
      <c r="AT226" s="202">
        <f>X226-L226</f>
        <v>-9.5034709895551572E-2</v>
      </c>
      <c r="AU226" s="202">
        <f>Y226-M226</f>
        <v>-0.14920584127682107</v>
      </c>
      <c r="AV226" s="202">
        <f>Z226-N226</f>
        <v>-9.89760125499764E-2</v>
      </c>
      <c r="AW226" s="202">
        <f>AA226-O226</f>
        <v>-3.0980313672117787E-2</v>
      </c>
      <c r="AX226" s="202">
        <f>AB226-P226</f>
        <v>-4.745995097001493E-2</v>
      </c>
      <c r="AY226" s="202">
        <f>AC226-Q226</f>
        <v>-4.7316718776819866E-2</v>
      </c>
      <c r="AZ226" s="202">
        <f>AD226-R226</f>
        <v>-2.7331663493392944E-2</v>
      </c>
      <c r="BA226" s="202">
        <f>AE226-S226</f>
        <v>-2.633350514486299E-2</v>
      </c>
      <c r="BB226" s="202">
        <f>AF226-T226</f>
        <v>-2.1671095968794796E-2</v>
      </c>
      <c r="BC226" s="320"/>
      <c r="BD226" s="320"/>
      <c r="BE226" s="320"/>
      <c r="BF226" s="132"/>
      <c r="BG226" s="326"/>
      <c r="BH226" s="131"/>
    </row>
    <row r="227" spans="1:60" ht="15" thickTop="1" x14ac:dyDescent="0.35">
      <c r="A227" s="166"/>
    </row>
    <row r="228" spans="1:60" x14ac:dyDescent="0.35">
      <c r="B228" s="1" t="s">
        <v>24</v>
      </c>
    </row>
    <row r="229" spans="1:60" x14ac:dyDescent="0.35">
      <c r="B229" s="35" t="s">
        <v>154</v>
      </c>
    </row>
    <row r="230" spans="1:60" x14ac:dyDescent="0.35">
      <c r="B230" s="2" t="s">
        <v>129</v>
      </c>
    </row>
    <row r="232" spans="1:60" x14ac:dyDescent="0.35">
      <c r="B232" s="36" t="s">
        <v>23</v>
      </c>
    </row>
    <row r="233" spans="1:60" x14ac:dyDescent="0.35">
      <c r="B233" s="2" t="s">
        <v>25</v>
      </c>
    </row>
    <row r="234" spans="1:60" x14ac:dyDescent="0.35">
      <c r="B234" s="2" t="s">
        <v>26</v>
      </c>
    </row>
    <row r="235" spans="1:60" x14ac:dyDescent="0.35">
      <c r="B235" s="2" t="s">
        <v>27</v>
      </c>
    </row>
    <row r="236" spans="1:60" x14ac:dyDescent="0.35">
      <c r="B236" s="2" t="s">
        <v>28</v>
      </c>
    </row>
  </sheetData>
  <mergeCells count="3">
    <mergeCell ref="B1:AL1"/>
    <mergeCell ref="Y7:AJ7"/>
    <mergeCell ref="M7:X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386-FEA2-4A68-826E-004CD3F88F2A}">
  <sheetPr>
    <tabColor rgb="FF0070C0"/>
  </sheetPr>
  <dimension ref="A1:BL236"/>
  <sheetViews>
    <sheetView zoomScaleNormal="100" workbookViewId="0">
      <pane xSplit="2" ySplit="8" topLeftCell="C9" activePane="bottomRight" state="frozen"/>
      <selection activeCell="BD215" sqref="BD215"/>
      <selection pane="topRight" activeCell="BD215" sqref="BD215"/>
      <selection pane="bottomLeft" activeCell="BD215" sqref="BD215"/>
      <selection pane="bottomRight" activeCell="D4" sqref="D4"/>
    </sheetView>
  </sheetViews>
  <sheetFormatPr defaultColWidth="9.1796875" defaultRowHeight="14.5" x14ac:dyDescent="0.35"/>
  <cols>
    <col min="1" max="1" width="4.7265625" style="164" customWidth="1"/>
    <col min="2" max="2" width="40.7265625" style="2" customWidth="1"/>
    <col min="3" max="58" width="13.7265625" style="2" customWidth="1"/>
    <col min="59" max="59" width="6" style="298" customWidth="1"/>
    <col min="60" max="60" width="13.7265625" style="2" hidden="1" customWidth="1"/>
    <col min="61" max="61" width="14.26953125" style="2" customWidth="1"/>
    <col min="62" max="62" width="9.1796875" style="2" customWidth="1"/>
    <col min="63" max="63" width="14.26953125" style="2" customWidth="1"/>
    <col min="64" max="16384" width="9.1796875" style="2"/>
  </cols>
  <sheetData>
    <row r="1" spans="1:60" ht="15.5" thickTop="1" thickBot="1" x14ac:dyDescent="0.4">
      <c r="B1" s="286" t="s">
        <v>17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293"/>
    </row>
    <row r="2" spans="1:60" ht="27.65" customHeight="1" thickTop="1" x14ac:dyDescent="0.35">
      <c r="B2" s="4" t="s">
        <v>123</v>
      </c>
      <c r="C2" s="5" t="s">
        <v>125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BH2" s="8"/>
    </row>
    <row r="3" spans="1:60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BH3" s="11"/>
    </row>
    <row r="4" spans="1:60" ht="27.65" customHeight="1" x14ac:dyDescent="0.35">
      <c r="B4" s="4" t="s">
        <v>1</v>
      </c>
      <c r="C4" s="13" t="s">
        <v>208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6"/>
      <c r="BH4" s="11"/>
    </row>
    <row r="5" spans="1:60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6"/>
      <c r="BH5" s="11"/>
    </row>
    <row r="6" spans="1:60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5"/>
      <c r="BH6" s="23">
        <v>4</v>
      </c>
    </row>
    <row r="7" spans="1:60" s="3" customFormat="1" ht="15" thickBot="1" x14ac:dyDescent="0.4">
      <c r="A7" s="165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88">
        <v>2020</v>
      </c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91"/>
      <c r="Y7" s="288">
        <v>2021</v>
      </c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90"/>
      <c r="AK7" s="27" t="s">
        <v>163</v>
      </c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332"/>
      <c r="BG7" s="322"/>
      <c r="BH7" s="294" t="s">
        <v>84</v>
      </c>
    </row>
    <row r="8" spans="1:60" ht="15" thickBot="1" x14ac:dyDescent="0.4">
      <c r="B8" s="272"/>
      <c r="C8" s="31" t="s">
        <v>8</v>
      </c>
      <c r="D8" s="32" t="s">
        <v>9</v>
      </c>
      <c r="E8" s="32" t="s">
        <v>14</v>
      </c>
      <c r="F8" s="32" t="s">
        <v>10</v>
      </c>
      <c r="G8" s="32" t="s">
        <v>15</v>
      </c>
      <c r="H8" s="32" t="s">
        <v>2</v>
      </c>
      <c r="I8" s="32" t="s">
        <v>12</v>
      </c>
      <c r="J8" s="32" t="s">
        <v>3</v>
      </c>
      <c r="K8" s="32" t="s">
        <v>4</v>
      </c>
      <c r="L8" s="33" t="s">
        <v>5</v>
      </c>
      <c r="M8" s="32" t="s">
        <v>6</v>
      </c>
      <c r="N8" s="32" t="s">
        <v>7</v>
      </c>
      <c r="O8" s="32" t="s">
        <v>8</v>
      </c>
      <c r="P8" s="32" t="s">
        <v>9</v>
      </c>
      <c r="Q8" s="192" t="s">
        <v>14</v>
      </c>
      <c r="R8" s="32" t="s">
        <v>10</v>
      </c>
      <c r="S8" s="32" t="s">
        <v>11</v>
      </c>
      <c r="T8" s="32" t="s">
        <v>2</v>
      </c>
      <c r="U8" s="32" t="s">
        <v>12</v>
      </c>
      <c r="V8" s="32" t="s">
        <v>3</v>
      </c>
      <c r="W8" s="32" t="s">
        <v>4</v>
      </c>
      <c r="X8" s="33" t="s">
        <v>5</v>
      </c>
      <c r="Y8" s="32" t="s">
        <v>6</v>
      </c>
      <c r="Z8" s="32" t="s">
        <v>7</v>
      </c>
      <c r="AA8" s="32" t="s">
        <v>8</v>
      </c>
      <c r="AB8" s="32" t="s">
        <v>9</v>
      </c>
      <c r="AC8" s="32" t="s">
        <v>14</v>
      </c>
      <c r="AD8" s="32" t="s">
        <v>10</v>
      </c>
      <c r="AE8" s="32" t="s">
        <v>11</v>
      </c>
      <c r="AF8" s="32" t="s">
        <v>2</v>
      </c>
      <c r="AG8" s="32" t="s">
        <v>12</v>
      </c>
      <c r="AH8" s="32" t="s">
        <v>3</v>
      </c>
      <c r="AI8" s="32" t="s">
        <v>4</v>
      </c>
      <c r="AJ8" s="192" t="s">
        <v>5</v>
      </c>
      <c r="AK8" s="31" t="s">
        <v>179</v>
      </c>
      <c r="AL8" s="32" t="s">
        <v>180</v>
      </c>
      <c r="AM8" s="32" t="s">
        <v>181</v>
      </c>
      <c r="AN8" s="32" t="s">
        <v>182</v>
      </c>
      <c r="AO8" s="32" t="s">
        <v>183</v>
      </c>
      <c r="AP8" s="32" t="s">
        <v>184</v>
      </c>
      <c r="AQ8" s="228" t="s">
        <v>185</v>
      </c>
      <c r="AR8" s="228" t="s">
        <v>186</v>
      </c>
      <c r="AS8" s="228" t="s">
        <v>187</v>
      </c>
      <c r="AT8" s="228" t="s">
        <v>188</v>
      </c>
      <c r="AU8" s="228" t="s">
        <v>189</v>
      </c>
      <c r="AV8" s="228" t="s">
        <v>190</v>
      </c>
      <c r="AW8" s="228" t="s">
        <v>191</v>
      </c>
      <c r="AX8" s="228" t="s">
        <v>192</v>
      </c>
      <c r="AY8" s="228" t="s">
        <v>193</v>
      </c>
      <c r="AZ8" s="228" t="s">
        <v>194</v>
      </c>
      <c r="BA8" s="228" t="s">
        <v>195</v>
      </c>
      <c r="BB8" s="228" t="s">
        <v>196</v>
      </c>
      <c r="BC8" s="228" t="s">
        <v>202</v>
      </c>
      <c r="BD8" s="228" t="s">
        <v>204</v>
      </c>
      <c r="BE8" s="228" t="s">
        <v>205</v>
      </c>
      <c r="BF8" s="34" t="s">
        <v>206</v>
      </c>
      <c r="BG8" s="323"/>
      <c r="BH8" s="295">
        <v>44464</v>
      </c>
    </row>
    <row r="9" spans="1:60" s="66" customFormat="1" x14ac:dyDescent="0.35">
      <c r="A9" s="166">
        <v>1</v>
      </c>
      <c r="B9" s="59" t="s">
        <v>13</v>
      </c>
      <c r="C9" s="60"/>
      <c r="D9" s="61"/>
      <c r="E9" s="61"/>
      <c r="F9" s="61"/>
      <c r="G9" s="61"/>
      <c r="H9" s="61"/>
      <c r="I9" s="61"/>
      <c r="J9" s="61"/>
      <c r="K9" s="61"/>
      <c r="L9" s="62"/>
      <c r="M9" s="61"/>
      <c r="N9" s="61"/>
      <c r="O9" s="61"/>
      <c r="P9" s="61"/>
      <c r="Q9" s="61"/>
      <c r="R9" s="61"/>
      <c r="S9" s="61"/>
      <c r="T9" s="61"/>
      <c r="U9" s="209"/>
      <c r="V9" s="209"/>
      <c r="W9" s="209"/>
      <c r="X9" s="62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62"/>
      <c r="AK9" s="63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231"/>
      <c r="BD9" s="231"/>
      <c r="BE9" s="231"/>
      <c r="BF9" s="65"/>
      <c r="BG9" s="324"/>
      <c r="BH9" s="63"/>
    </row>
    <row r="10" spans="1:60" s="66" customFormat="1" x14ac:dyDescent="0.35">
      <c r="A10" s="166"/>
      <c r="B10" s="67" t="s">
        <v>37</v>
      </c>
      <c r="C10" s="68">
        <v>11636</v>
      </c>
      <c r="D10" s="69">
        <v>11648</v>
      </c>
      <c r="E10" s="69">
        <v>11670</v>
      </c>
      <c r="F10" s="69">
        <v>11695</v>
      </c>
      <c r="G10" s="69">
        <v>11726</v>
      </c>
      <c r="H10" s="69">
        <v>11731</v>
      </c>
      <c r="I10" s="69">
        <v>11755</v>
      </c>
      <c r="J10" s="69">
        <v>11755</v>
      </c>
      <c r="K10" s="69">
        <v>11807</v>
      </c>
      <c r="L10" s="70">
        <v>11862</v>
      </c>
      <c r="M10" s="69">
        <v>11887</v>
      </c>
      <c r="N10" s="69">
        <v>11929</v>
      </c>
      <c r="O10" s="69">
        <v>11951</v>
      </c>
      <c r="P10" s="69">
        <v>11949</v>
      </c>
      <c r="Q10" s="69">
        <v>11982</v>
      </c>
      <c r="R10" s="69">
        <v>11997</v>
      </c>
      <c r="S10" s="69">
        <v>12010</v>
      </c>
      <c r="T10" s="69">
        <v>12002</v>
      </c>
      <c r="U10" s="210">
        <v>11988</v>
      </c>
      <c r="V10" s="210">
        <v>11985</v>
      </c>
      <c r="W10" s="210">
        <v>11983</v>
      </c>
      <c r="X10" s="70">
        <v>11954</v>
      </c>
      <c r="Y10" s="210">
        <v>11938</v>
      </c>
      <c r="Z10" s="210">
        <v>11963</v>
      </c>
      <c r="AA10" s="210">
        <v>11969</v>
      </c>
      <c r="AB10" s="210">
        <v>11965</v>
      </c>
      <c r="AC10" s="210">
        <v>11957</v>
      </c>
      <c r="AD10" s="210">
        <v>11949</v>
      </c>
      <c r="AE10" s="210">
        <v>11957</v>
      </c>
      <c r="AF10" s="210">
        <v>11985</v>
      </c>
      <c r="AG10" s="210">
        <v>11951</v>
      </c>
      <c r="AH10" s="210"/>
      <c r="AI10" s="210"/>
      <c r="AJ10" s="70"/>
      <c r="AK10" s="71">
        <f>O10-C10</f>
        <v>315</v>
      </c>
      <c r="AL10" s="72">
        <f>P10-D10</f>
        <v>301</v>
      </c>
      <c r="AM10" s="72">
        <f>Q10-E10</f>
        <v>312</v>
      </c>
      <c r="AN10" s="72">
        <f>R10-F10</f>
        <v>302</v>
      </c>
      <c r="AO10" s="72">
        <f>S10-G10</f>
        <v>284</v>
      </c>
      <c r="AP10" s="72">
        <f>T10-H10</f>
        <v>271</v>
      </c>
      <c r="AQ10" s="72">
        <f>U10-I10</f>
        <v>233</v>
      </c>
      <c r="AR10" s="72">
        <f>V10-J10</f>
        <v>230</v>
      </c>
      <c r="AS10" s="72">
        <f>W10-K10</f>
        <v>176</v>
      </c>
      <c r="AT10" s="72">
        <f>X10-L10</f>
        <v>92</v>
      </c>
      <c r="AU10" s="72">
        <f>Y10-M10</f>
        <v>51</v>
      </c>
      <c r="AV10" s="72">
        <f>Z10-N10</f>
        <v>34</v>
      </c>
      <c r="AW10" s="72">
        <f>AA10-O10</f>
        <v>18</v>
      </c>
      <c r="AX10" s="72">
        <f>AB10-P10</f>
        <v>16</v>
      </c>
      <c r="AY10" s="72">
        <f>AC10-Q10</f>
        <v>-25</v>
      </c>
      <c r="AZ10" s="72">
        <f>AD10-R10</f>
        <v>-48</v>
      </c>
      <c r="BA10" s="72">
        <f>AE10-S10</f>
        <v>-53</v>
      </c>
      <c r="BB10" s="72">
        <f>AF10-T10</f>
        <v>-17</v>
      </c>
      <c r="BC10" s="299"/>
      <c r="BD10" s="299"/>
      <c r="BE10" s="299"/>
      <c r="BF10" s="74"/>
      <c r="BG10" s="325"/>
      <c r="BH10" s="71">
        <f>'MONTHLY SUMMARIES'!F10</f>
        <v>11951</v>
      </c>
    </row>
    <row r="11" spans="1:60" s="66" customFormat="1" x14ac:dyDescent="0.35">
      <c r="A11" s="166"/>
      <c r="B11" s="238" t="s">
        <v>164</v>
      </c>
      <c r="C11" s="68"/>
      <c r="D11" s="69"/>
      <c r="E11" s="69"/>
      <c r="F11" s="69"/>
      <c r="G11" s="69"/>
      <c r="H11" s="69"/>
      <c r="I11" s="69"/>
      <c r="J11" s="69"/>
      <c r="K11" s="69"/>
      <c r="L11" s="70"/>
      <c r="M11" s="69"/>
      <c r="N11" s="69"/>
      <c r="O11" s="69"/>
      <c r="P11" s="69"/>
      <c r="Q11" s="69"/>
      <c r="R11" s="69"/>
      <c r="S11" s="69"/>
      <c r="T11" s="69"/>
      <c r="U11" s="210"/>
      <c r="V11" s="210"/>
      <c r="W11" s="237">
        <f>W10-W12</f>
        <v>1483</v>
      </c>
      <c r="X11" s="70">
        <f>X10-X12</f>
        <v>1455</v>
      </c>
      <c r="Y11" s="237">
        <f>Y10-Y12</f>
        <v>1471</v>
      </c>
      <c r="Z11" s="237">
        <v>1444</v>
      </c>
      <c r="AA11" s="237">
        <v>1498</v>
      </c>
      <c r="AB11" s="237">
        <v>1509</v>
      </c>
      <c r="AC11" s="237">
        <v>1503</v>
      </c>
      <c r="AD11" s="237">
        <v>1604</v>
      </c>
      <c r="AE11" s="237">
        <v>1688</v>
      </c>
      <c r="AF11" s="237">
        <v>1777</v>
      </c>
      <c r="AG11" s="237">
        <v>1857</v>
      </c>
      <c r="AH11" s="237"/>
      <c r="AI11" s="237"/>
      <c r="AJ11" s="70"/>
      <c r="AK11" s="71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299"/>
      <c r="BD11" s="299"/>
      <c r="BE11" s="299"/>
      <c r="BF11" s="74"/>
      <c r="BG11" s="325"/>
      <c r="BH11" s="71">
        <f>GETPIVOTDATA("VALUE",'CSS ESCO pvt'!$I$3,"DATE_FILE",$BH$8,"COMPANY",$BH$6,"TRIM_CAT","Residential-GRID","TRIM_LINE",$A9)</f>
        <v>1857</v>
      </c>
    </row>
    <row r="12" spans="1:60" s="66" customFormat="1" x14ac:dyDescent="0.35">
      <c r="A12" s="166"/>
      <c r="B12" s="238" t="s">
        <v>165</v>
      </c>
      <c r="C12" s="68"/>
      <c r="D12" s="69"/>
      <c r="E12" s="69"/>
      <c r="F12" s="69"/>
      <c r="G12" s="69"/>
      <c r="H12" s="69"/>
      <c r="I12" s="69"/>
      <c r="J12" s="69"/>
      <c r="K12" s="69"/>
      <c r="L12" s="70"/>
      <c r="M12" s="69"/>
      <c r="N12" s="69"/>
      <c r="O12" s="69"/>
      <c r="P12" s="69"/>
      <c r="Q12" s="69"/>
      <c r="R12" s="69"/>
      <c r="S12" s="69"/>
      <c r="T12" s="69"/>
      <c r="U12" s="210"/>
      <c r="V12" s="210"/>
      <c r="W12" s="237">
        <v>10500</v>
      </c>
      <c r="X12" s="70">
        <v>10499</v>
      </c>
      <c r="Y12" s="237">
        <v>10467</v>
      </c>
      <c r="Z12" s="237">
        <v>10519</v>
      </c>
      <c r="AA12" s="237">
        <v>10471</v>
      </c>
      <c r="AB12" s="237">
        <v>10456</v>
      </c>
      <c r="AC12" s="237">
        <v>10454</v>
      </c>
      <c r="AD12" s="237">
        <v>10345</v>
      </c>
      <c r="AE12" s="237">
        <v>10269</v>
      </c>
      <c r="AF12" s="237">
        <v>10208</v>
      </c>
      <c r="AG12" s="237">
        <v>10094</v>
      </c>
      <c r="AH12" s="237"/>
      <c r="AI12" s="237"/>
      <c r="AJ12" s="70"/>
      <c r="AK12" s="71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299"/>
      <c r="BD12" s="299"/>
      <c r="BE12" s="299"/>
      <c r="BF12" s="74"/>
      <c r="BG12" s="325"/>
      <c r="BH12" s="87">
        <f>BH10-BH11</f>
        <v>10094</v>
      </c>
    </row>
    <row r="13" spans="1:60" s="66" customFormat="1" x14ac:dyDescent="0.35">
      <c r="A13" s="166"/>
      <c r="B13" s="67" t="s">
        <v>38</v>
      </c>
      <c r="C13" s="68">
        <v>134</v>
      </c>
      <c r="D13" s="69">
        <v>134</v>
      </c>
      <c r="E13" s="69">
        <v>134</v>
      </c>
      <c r="F13" s="69">
        <v>134</v>
      </c>
      <c r="G13" s="69">
        <v>134</v>
      </c>
      <c r="H13" s="69">
        <v>134</v>
      </c>
      <c r="I13" s="69">
        <v>135</v>
      </c>
      <c r="J13" s="69">
        <v>135</v>
      </c>
      <c r="K13" s="69">
        <v>136</v>
      </c>
      <c r="L13" s="70">
        <v>136</v>
      </c>
      <c r="M13" s="69">
        <v>136</v>
      </c>
      <c r="N13" s="69">
        <v>135</v>
      </c>
      <c r="O13" s="69">
        <v>135</v>
      </c>
      <c r="P13" s="69">
        <v>137</v>
      </c>
      <c r="Q13" s="69">
        <v>140</v>
      </c>
      <c r="R13" s="69">
        <v>142</v>
      </c>
      <c r="S13" s="69">
        <v>148</v>
      </c>
      <c r="T13" s="69">
        <v>151</v>
      </c>
      <c r="U13" s="210">
        <v>148</v>
      </c>
      <c r="V13" s="210">
        <v>138</v>
      </c>
      <c r="W13" s="210">
        <v>142</v>
      </c>
      <c r="X13" s="70">
        <v>154</v>
      </c>
      <c r="Y13" s="210">
        <v>156</v>
      </c>
      <c r="Z13" s="210">
        <v>162</v>
      </c>
      <c r="AA13" s="210">
        <v>165</v>
      </c>
      <c r="AB13" s="210">
        <v>178</v>
      </c>
      <c r="AC13" s="210">
        <v>180</v>
      </c>
      <c r="AD13" s="210">
        <v>179</v>
      </c>
      <c r="AE13" s="210">
        <v>178</v>
      </c>
      <c r="AF13" s="210">
        <v>176</v>
      </c>
      <c r="AG13" s="210">
        <v>169</v>
      </c>
      <c r="AH13" s="210"/>
      <c r="AI13" s="210"/>
      <c r="AJ13" s="70"/>
      <c r="AK13" s="71">
        <f>O13-C13</f>
        <v>1</v>
      </c>
      <c r="AL13" s="72">
        <f>P13-D13</f>
        <v>3</v>
      </c>
      <c r="AM13" s="72">
        <f>Q13-E13</f>
        <v>6</v>
      </c>
      <c r="AN13" s="72">
        <f>R13-F13</f>
        <v>8</v>
      </c>
      <c r="AO13" s="72">
        <f>S13-G13</f>
        <v>14</v>
      </c>
      <c r="AP13" s="72">
        <f>T13-H13</f>
        <v>17</v>
      </c>
      <c r="AQ13" s="72">
        <f>U13-I13</f>
        <v>13</v>
      </c>
      <c r="AR13" s="72">
        <f>V13-J13</f>
        <v>3</v>
      </c>
      <c r="AS13" s="72">
        <f>W13-K13</f>
        <v>6</v>
      </c>
      <c r="AT13" s="72">
        <f>X13-L13</f>
        <v>18</v>
      </c>
      <c r="AU13" s="72">
        <f>Y13-M13</f>
        <v>20</v>
      </c>
      <c r="AV13" s="72">
        <f>Z13-N13</f>
        <v>27</v>
      </c>
      <c r="AW13" s="72">
        <f>AA13-O13</f>
        <v>30</v>
      </c>
      <c r="AX13" s="72">
        <f>AB13-P13</f>
        <v>41</v>
      </c>
      <c r="AY13" s="72">
        <f>AC13-Q13</f>
        <v>40</v>
      </c>
      <c r="AZ13" s="72">
        <f>AD13-R13</f>
        <v>37</v>
      </c>
      <c r="BA13" s="72">
        <f>AE13-S13</f>
        <v>30</v>
      </c>
      <c r="BB13" s="72">
        <f>AF13-T13</f>
        <v>25</v>
      </c>
      <c r="BC13" s="299"/>
      <c r="BD13" s="299"/>
      <c r="BE13" s="299"/>
      <c r="BF13" s="74"/>
      <c r="BG13" s="325"/>
      <c r="BH13" s="71">
        <f>'MONTHLY SUMMARIES'!F11</f>
        <v>169</v>
      </c>
    </row>
    <row r="14" spans="1:60" s="66" customFormat="1" x14ac:dyDescent="0.35">
      <c r="A14" s="166"/>
      <c r="B14" s="238" t="s">
        <v>164</v>
      </c>
      <c r="C14" s="68"/>
      <c r="D14" s="69"/>
      <c r="E14" s="69"/>
      <c r="F14" s="69"/>
      <c r="G14" s="69"/>
      <c r="H14" s="69"/>
      <c r="I14" s="69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210"/>
      <c r="V14" s="210"/>
      <c r="W14" s="237">
        <f>W13-W15</f>
        <v>20</v>
      </c>
      <c r="X14" s="70">
        <f>X13-X15</f>
        <v>32</v>
      </c>
      <c r="Y14" s="237">
        <f>Y13-Y15</f>
        <v>33</v>
      </c>
      <c r="Z14" s="237">
        <v>35</v>
      </c>
      <c r="AA14" s="237">
        <v>34</v>
      </c>
      <c r="AB14" s="237">
        <v>37</v>
      </c>
      <c r="AC14" s="237">
        <v>34</v>
      </c>
      <c r="AD14" s="237">
        <v>34</v>
      </c>
      <c r="AE14" s="237">
        <v>36</v>
      </c>
      <c r="AF14" s="237">
        <v>36</v>
      </c>
      <c r="AG14" s="237">
        <v>37</v>
      </c>
      <c r="AH14" s="237"/>
      <c r="AI14" s="237"/>
      <c r="AJ14" s="70"/>
      <c r="AK14" s="71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299"/>
      <c r="BD14" s="299"/>
      <c r="BE14" s="299"/>
      <c r="BF14" s="74"/>
      <c r="BG14" s="325"/>
      <c r="BH14" s="71">
        <f>GETPIVOTDATA("VALUE",'CSS ESCO pvt'!$I$3,"DATE_FILE",$BH$8,"COMPANY",$BH$6,"TRIM_CAT","Low Income Residential-GRID","TRIM_LINE",$A9)</f>
        <v>37</v>
      </c>
    </row>
    <row r="15" spans="1:60" s="66" customFormat="1" x14ac:dyDescent="0.35">
      <c r="A15" s="166"/>
      <c r="B15" s="238" t="s">
        <v>165</v>
      </c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210"/>
      <c r="V15" s="210"/>
      <c r="W15" s="237">
        <v>122</v>
      </c>
      <c r="X15" s="70">
        <v>122</v>
      </c>
      <c r="Y15" s="237">
        <v>123</v>
      </c>
      <c r="Z15" s="237">
        <v>127</v>
      </c>
      <c r="AA15" s="237">
        <v>131</v>
      </c>
      <c r="AB15" s="237">
        <v>141</v>
      </c>
      <c r="AC15" s="237">
        <v>146</v>
      </c>
      <c r="AD15" s="237">
        <v>145</v>
      </c>
      <c r="AE15" s="237">
        <v>142</v>
      </c>
      <c r="AF15" s="237">
        <v>140</v>
      </c>
      <c r="AG15" s="237">
        <v>132</v>
      </c>
      <c r="AH15" s="237"/>
      <c r="AI15" s="237"/>
      <c r="AJ15" s="70"/>
      <c r="AK15" s="71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299"/>
      <c r="BD15" s="299"/>
      <c r="BE15" s="299"/>
      <c r="BF15" s="74"/>
      <c r="BG15" s="325"/>
      <c r="BH15" s="87">
        <f>BH13-BH14</f>
        <v>132</v>
      </c>
    </row>
    <row r="16" spans="1:60" s="66" customFormat="1" x14ac:dyDescent="0.35">
      <c r="A16" s="166"/>
      <c r="B16" s="67" t="s">
        <v>39</v>
      </c>
      <c r="C16" s="68">
        <v>1507</v>
      </c>
      <c r="D16" s="69">
        <v>1511</v>
      </c>
      <c r="E16" s="69">
        <v>1515</v>
      </c>
      <c r="F16" s="69">
        <v>1519</v>
      </c>
      <c r="G16" s="69">
        <v>1524</v>
      </c>
      <c r="H16" s="69">
        <v>1526</v>
      </c>
      <c r="I16" s="69">
        <v>1533</v>
      </c>
      <c r="J16" s="69">
        <v>1537</v>
      </c>
      <c r="K16" s="69">
        <v>1550</v>
      </c>
      <c r="L16" s="70">
        <v>1560</v>
      </c>
      <c r="M16" s="69">
        <v>1563</v>
      </c>
      <c r="N16" s="69">
        <v>1574</v>
      </c>
      <c r="O16" s="69">
        <v>1575</v>
      </c>
      <c r="P16" s="69">
        <v>1573</v>
      </c>
      <c r="Q16" s="69">
        <v>1583</v>
      </c>
      <c r="R16" s="69">
        <v>1586</v>
      </c>
      <c r="S16" s="69">
        <v>1589</v>
      </c>
      <c r="T16" s="69">
        <v>1584</v>
      </c>
      <c r="U16" s="210">
        <v>1583</v>
      </c>
      <c r="V16" s="210">
        <v>1585</v>
      </c>
      <c r="W16" s="210">
        <v>1590</v>
      </c>
      <c r="X16" s="70">
        <v>1591</v>
      </c>
      <c r="Y16" s="210">
        <v>1588</v>
      </c>
      <c r="Z16" s="210">
        <v>1591</v>
      </c>
      <c r="AA16" s="210">
        <v>1600</v>
      </c>
      <c r="AB16" s="210">
        <v>1596</v>
      </c>
      <c r="AC16" s="210">
        <v>1599</v>
      </c>
      <c r="AD16" s="210">
        <v>1605</v>
      </c>
      <c r="AE16" s="210">
        <v>1607</v>
      </c>
      <c r="AF16" s="210">
        <v>1607</v>
      </c>
      <c r="AG16" s="210">
        <v>1603</v>
      </c>
      <c r="AH16" s="210"/>
      <c r="AI16" s="210"/>
      <c r="AJ16" s="70"/>
      <c r="AK16" s="71">
        <f>O16-C16</f>
        <v>68</v>
      </c>
      <c r="AL16" s="72">
        <f>P16-D16</f>
        <v>62</v>
      </c>
      <c r="AM16" s="72">
        <f>Q16-E16</f>
        <v>68</v>
      </c>
      <c r="AN16" s="72">
        <f>R16-F16</f>
        <v>67</v>
      </c>
      <c r="AO16" s="72">
        <f>S16-G16</f>
        <v>65</v>
      </c>
      <c r="AP16" s="72">
        <f>T16-H16</f>
        <v>58</v>
      </c>
      <c r="AQ16" s="72">
        <f>U16-I16</f>
        <v>50</v>
      </c>
      <c r="AR16" s="72">
        <f>V16-J16</f>
        <v>48</v>
      </c>
      <c r="AS16" s="72">
        <f>W16-K16</f>
        <v>40</v>
      </c>
      <c r="AT16" s="72">
        <f>X16-L16</f>
        <v>31</v>
      </c>
      <c r="AU16" s="72">
        <f>Y16-M16</f>
        <v>25</v>
      </c>
      <c r="AV16" s="72">
        <f>Z16-N16</f>
        <v>17</v>
      </c>
      <c r="AW16" s="72">
        <f>AA16-O16</f>
        <v>25</v>
      </c>
      <c r="AX16" s="72">
        <f>AB16-P16</f>
        <v>23</v>
      </c>
      <c r="AY16" s="72">
        <f>AC16-Q16</f>
        <v>16</v>
      </c>
      <c r="AZ16" s="72">
        <f>AD16-R16</f>
        <v>19</v>
      </c>
      <c r="BA16" s="72">
        <f>AE16-S16</f>
        <v>18</v>
      </c>
      <c r="BB16" s="72">
        <f>AF16-T16</f>
        <v>23</v>
      </c>
      <c r="BC16" s="299"/>
      <c r="BD16" s="299"/>
      <c r="BE16" s="299"/>
      <c r="BF16" s="74"/>
      <c r="BG16" s="325"/>
      <c r="BH16" s="71">
        <f>'MONTHLY SUMMARIES'!F12</f>
        <v>1603</v>
      </c>
    </row>
    <row r="17" spans="1:60" s="66" customFormat="1" x14ac:dyDescent="0.35">
      <c r="A17" s="166"/>
      <c r="B17" s="67" t="s">
        <v>40</v>
      </c>
      <c r="C17" s="68">
        <v>78</v>
      </c>
      <c r="D17" s="69">
        <v>78</v>
      </c>
      <c r="E17" s="69">
        <v>78</v>
      </c>
      <c r="F17" s="69">
        <v>78</v>
      </c>
      <c r="G17" s="69">
        <v>78</v>
      </c>
      <c r="H17" s="69">
        <v>79</v>
      </c>
      <c r="I17" s="69">
        <v>79</v>
      </c>
      <c r="J17" s="69">
        <v>79</v>
      </c>
      <c r="K17" s="69">
        <v>79</v>
      </c>
      <c r="L17" s="70">
        <v>79</v>
      </c>
      <c r="M17" s="69">
        <v>79</v>
      </c>
      <c r="N17" s="69">
        <v>79</v>
      </c>
      <c r="O17" s="69">
        <v>79</v>
      </c>
      <c r="P17" s="69">
        <v>79</v>
      </c>
      <c r="Q17" s="69">
        <v>80</v>
      </c>
      <c r="R17" s="69">
        <v>79</v>
      </c>
      <c r="S17" s="69">
        <v>79</v>
      </c>
      <c r="T17" s="69">
        <v>79</v>
      </c>
      <c r="U17" s="210">
        <v>79</v>
      </c>
      <c r="V17" s="210">
        <v>79</v>
      </c>
      <c r="W17" s="210">
        <v>79</v>
      </c>
      <c r="X17" s="70">
        <v>78</v>
      </c>
      <c r="Y17" s="210">
        <v>79</v>
      </c>
      <c r="Z17" s="210">
        <v>78</v>
      </c>
      <c r="AA17" s="210">
        <v>78</v>
      </c>
      <c r="AB17" s="210">
        <v>78</v>
      </c>
      <c r="AC17" s="210">
        <v>78</v>
      </c>
      <c r="AD17" s="210">
        <v>78</v>
      </c>
      <c r="AE17" s="210">
        <v>77</v>
      </c>
      <c r="AF17" s="210">
        <v>79</v>
      </c>
      <c r="AG17" s="210">
        <v>77</v>
      </c>
      <c r="AH17" s="210"/>
      <c r="AI17" s="210"/>
      <c r="AJ17" s="70"/>
      <c r="AK17" s="71">
        <f>O17-C17</f>
        <v>1</v>
      </c>
      <c r="AL17" s="72">
        <f>P17-D17</f>
        <v>1</v>
      </c>
      <c r="AM17" s="72">
        <f>Q17-E17</f>
        <v>2</v>
      </c>
      <c r="AN17" s="72">
        <f>R17-F17</f>
        <v>1</v>
      </c>
      <c r="AO17" s="72">
        <f>S17-G17</f>
        <v>1</v>
      </c>
      <c r="AP17" s="72">
        <f>T17-H17</f>
        <v>0</v>
      </c>
      <c r="AQ17" s="72">
        <f>U17-I17</f>
        <v>0</v>
      </c>
      <c r="AR17" s="72">
        <f>V17-J17</f>
        <v>0</v>
      </c>
      <c r="AS17" s="72">
        <f>W17-K17</f>
        <v>0</v>
      </c>
      <c r="AT17" s="72">
        <f>X17-L17</f>
        <v>-1</v>
      </c>
      <c r="AU17" s="72">
        <f>Y17-M17</f>
        <v>0</v>
      </c>
      <c r="AV17" s="72">
        <f>Z17-N17</f>
        <v>-1</v>
      </c>
      <c r="AW17" s="72">
        <f>AA17-O17</f>
        <v>-1</v>
      </c>
      <c r="AX17" s="72">
        <f>AB17-P17</f>
        <v>-1</v>
      </c>
      <c r="AY17" s="72">
        <f>AC17-Q17</f>
        <v>-2</v>
      </c>
      <c r="AZ17" s="72">
        <f>AD17-R17</f>
        <v>-1</v>
      </c>
      <c r="BA17" s="72">
        <f>AE17-S17</f>
        <v>-2</v>
      </c>
      <c r="BB17" s="72">
        <f>AF17-T17</f>
        <v>0</v>
      </c>
      <c r="BC17" s="299"/>
      <c r="BD17" s="299"/>
      <c r="BE17" s="299"/>
      <c r="BF17" s="74"/>
      <c r="BG17" s="325"/>
      <c r="BH17" s="71">
        <f>'MONTHLY SUMMARIES'!F13</f>
        <v>77</v>
      </c>
    </row>
    <row r="18" spans="1:60" s="66" customFormat="1" x14ac:dyDescent="0.35">
      <c r="A18" s="166"/>
      <c r="B18" s="67" t="s">
        <v>41</v>
      </c>
      <c r="C18" s="68">
        <v>11</v>
      </c>
      <c r="D18" s="69">
        <v>11</v>
      </c>
      <c r="E18" s="69">
        <v>11</v>
      </c>
      <c r="F18" s="69">
        <v>11</v>
      </c>
      <c r="G18" s="69">
        <v>11</v>
      </c>
      <c r="H18" s="69">
        <v>11</v>
      </c>
      <c r="I18" s="69">
        <v>11</v>
      </c>
      <c r="J18" s="69">
        <v>11</v>
      </c>
      <c r="K18" s="69">
        <v>11</v>
      </c>
      <c r="L18" s="70">
        <v>11</v>
      </c>
      <c r="M18" s="69">
        <v>11</v>
      </c>
      <c r="N18" s="69">
        <v>11</v>
      </c>
      <c r="O18" s="69">
        <v>11</v>
      </c>
      <c r="P18" s="69">
        <v>11</v>
      </c>
      <c r="Q18" s="69">
        <v>11</v>
      </c>
      <c r="R18" s="69">
        <v>11</v>
      </c>
      <c r="S18" s="69">
        <v>11</v>
      </c>
      <c r="T18" s="69">
        <v>11</v>
      </c>
      <c r="U18" s="210">
        <v>11</v>
      </c>
      <c r="V18" s="210">
        <v>11</v>
      </c>
      <c r="W18" s="210">
        <v>11</v>
      </c>
      <c r="X18" s="70">
        <v>11</v>
      </c>
      <c r="Y18" s="210">
        <v>11</v>
      </c>
      <c r="Z18" s="210">
        <v>11</v>
      </c>
      <c r="AA18" s="210">
        <v>11</v>
      </c>
      <c r="AB18" s="210">
        <v>11</v>
      </c>
      <c r="AC18" s="210">
        <v>11</v>
      </c>
      <c r="AD18" s="210">
        <v>11</v>
      </c>
      <c r="AE18" s="210">
        <v>11</v>
      </c>
      <c r="AF18" s="210">
        <v>11</v>
      </c>
      <c r="AG18" s="210">
        <v>11</v>
      </c>
      <c r="AH18" s="210"/>
      <c r="AI18" s="210"/>
      <c r="AJ18" s="70"/>
      <c r="AK18" s="71">
        <f>O18-C18</f>
        <v>0</v>
      </c>
      <c r="AL18" s="72">
        <f>P18-D18</f>
        <v>0</v>
      </c>
      <c r="AM18" s="72">
        <f>Q18-E18</f>
        <v>0</v>
      </c>
      <c r="AN18" s="72">
        <f>R18-F18</f>
        <v>0</v>
      </c>
      <c r="AO18" s="72">
        <f>S18-G18</f>
        <v>0</v>
      </c>
      <c r="AP18" s="72">
        <f>T18-H18</f>
        <v>0</v>
      </c>
      <c r="AQ18" s="72">
        <f>U18-I18</f>
        <v>0</v>
      </c>
      <c r="AR18" s="72">
        <f>V18-J18</f>
        <v>0</v>
      </c>
      <c r="AS18" s="72">
        <f>W18-K18</f>
        <v>0</v>
      </c>
      <c r="AT18" s="72">
        <f>X18-L18</f>
        <v>0</v>
      </c>
      <c r="AU18" s="72">
        <f>Y18-M18</f>
        <v>0</v>
      </c>
      <c r="AV18" s="72">
        <f>Z18-N18</f>
        <v>0</v>
      </c>
      <c r="AW18" s="72">
        <f>AA18-O18</f>
        <v>0</v>
      </c>
      <c r="AX18" s="72">
        <f>AB18-P18</f>
        <v>0</v>
      </c>
      <c r="AY18" s="72">
        <f>AC18-Q18</f>
        <v>0</v>
      </c>
      <c r="AZ18" s="72">
        <f>AD18-R18</f>
        <v>0</v>
      </c>
      <c r="BA18" s="72">
        <f>AE18-S18</f>
        <v>0</v>
      </c>
      <c r="BB18" s="72">
        <f>AF18-T18</f>
        <v>0</v>
      </c>
      <c r="BC18" s="299"/>
      <c r="BD18" s="299"/>
      <c r="BE18" s="299"/>
      <c r="BF18" s="74"/>
      <c r="BG18" s="325"/>
      <c r="BH18" s="71">
        <f>'MONTHLY SUMMARIES'!F14</f>
        <v>11</v>
      </c>
    </row>
    <row r="19" spans="1:60" s="82" customFormat="1" ht="15" thickBot="1" x14ac:dyDescent="0.4">
      <c r="A19" s="167"/>
      <c r="B19" s="75" t="s">
        <v>42</v>
      </c>
      <c r="C19" s="76">
        <f>SUM(C10:C18)</f>
        <v>13366</v>
      </c>
      <c r="D19" s="77">
        <f t="shared" ref="D19:AK19" si="0">SUM(D10:D18)</f>
        <v>13382</v>
      </c>
      <c r="E19" s="77">
        <f t="shared" si="0"/>
        <v>13408</v>
      </c>
      <c r="F19" s="77">
        <f t="shared" si="0"/>
        <v>13437</v>
      </c>
      <c r="G19" s="77">
        <f t="shared" si="0"/>
        <v>13473</v>
      </c>
      <c r="H19" s="77">
        <f t="shared" si="0"/>
        <v>13481</v>
      </c>
      <c r="I19" s="77">
        <f t="shared" si="0"/>
        <v>13513</v>
      </c>
      <c r="J19" s="77">
        <f t="shared" si="0"/>
        <v>13517</v>
      </c>
      <c r="K19" s="77">
        <f t="shared" si="0"/>
        <v>13583</v>
      </c>
      <c r="L19" s="78">
        <f t="shared" si="0"/>
        <v>13648</v>
      </c>
      <c r="M19" s="77">
        <f t="shared" si="0"/>
        <v>13676</v>
      </c>
      <c r="N19" s="77">
        <f t="shared" si="0"/>
        <v>13728</v>
      </c>
      <c r="O19" s="77">
        <f t="shared" si="0"/>
        <v>13751</v>
      </c>
      <c r="P19" s="77">
        <f t="shared" si="0"/>
        <v>13749</v>
      </c>
      <c r="Q19" s="77">
        <f t="shared" si="0"/>
        <v>13796</v>
      </c>
      <c r="R19" s="77">
        <v>13815</v>
      </c>
      <c r="S19" s="77">
        <v>13837</v>
      </c>
      <c r="T19" s="77">
        <v>13827</v>
      </c>
      <c r="U19" s="211">
        <v>13809</v>
      </c>
      <c r="V19" s="211">
        <v>13798</v>
      </c>
      <c r="W19" s="211">
        <f>SUM(W10+W13+W16+W17+W18)</f>
        <v>13805</v>
      </c>
      <c r="X19" s="78">
        <f>SUM(X10+X13+X16+X17+X18)</f>
        <v>13788</v>
      </c>
      <c r="Y19" s="211">
        <v>13772</v>
      </c>
      <c r="Z19" s="211">
        <v>13805</v>
      </c>
      <c r="AA19" s="211">
        <v>13823</v>
      </c>
      <c r="AB19" s="211">
        <v>13828</v>
      </c>
      <c r="AC19" s="211">
        <v>13825</v>
      </c>
      <c r="AD19" s="211">
        <v>13822</v>
      </c>
      <c r="AE19" s="211">
        <v>13830</v>
      </c>
      <c r="AF19" s="211">
        <v>13858</v>
      </c>
      <c r="AG19" s="211">
        <v>13811</v>
      </c>
      <c r="AH19" s="211"/>
      <c r="AI19" s="211"/>
      <c r="AJ19" s="78"/>
      <c r="AK19" s="79">
        <f t="shared" si="0"/>
        <v>385</v>
      </c>
      <c r="AL19" s="80">
        <f t="shared" ref="AL19:AN19" si="1">SUM(AL10:AL18)</f>
        <v>367</v>
      </c>
      <c r="AM19" s="80">
        <f t="shared" si="1"/>
        <v>388</v>
      </c>
      <c r="AN19" s="80">
        <f t="shared" si="1"/>
        <v>378</v>
      </c>
      <c r="AO19" s="80">
        <f t="shared" ref="AO19:AP19" si="2">SUM(AO10:AO18)</f>
        <v>364</v>
      </c>
      <c r="AP19" s="80">
        <f t="shared" si="2"/>
        <v>346</v>
      </c>
      <c r="AQ19" s="80">
        <f t="shared" ref="AQ19:AR19" si="3">SUM(AQ10:AQ18)</f>
        <v>296</v>
      </c>
      <c r="AR19" s="80">
        <f t="shared" si="3"/>
        <v>281</v>
      </c>
      <c r="AS19" s="80">
        <f t="shared" ref="AS19:AT19" si="4">SUM(AS10:AS18)</f>
        <v>222</v>
      </c>
      <c r="AT19" s="80">
        <f t="shared" si="4"/>
        <v>140</v>
      </c>
      <c r="AU19" s="80">
        <f t="shared" ref="AU19:AV19" si="5">SUM(AU10:AU18)</f>
        <v>96</v>
      </c>
      <c r="AV19" s="80">
        <f t="shared" si="5"/>
        <v>77</v>
      </c>
      <c r="AW19" s="80">
        <f t="shared" ref="AW19:AX19" si="6">SUM(AW10:AW18)</f>
        <v>72</v>
      </c>
      <c r="AX19" s="80">
        <f t="shared" si="6"/>
        <v>79</v>
      </c>
      <c r="AY19" s="80">
        <f t="shared" ref="AY19:AZ19" si="7">SUM(AY10:AY18)</f>
        <v>29</v>
      </c>
      <c r="AZ19" s="80">
        <f t="shared" si="7"/>
        <v>7</v>
      </c>
      <c r="BA19" s="80">
        <f t="shared" ref="BA19:BB19" si="8">SUM(BA10:BA18)</f>
        <v>-7</v>
      </c>
      <c r="BB19" s="80">
        <f t="shared" si="8"/>
        <v>31</v>
      </c>
      <c r="BC19" s="300"/>
      <c r="BD19" s="300"/>
      <c r="BE19" s="300"/>
      <c r="BF19" s="81"/>
      <c r="BG19" s="326"/>
      <c r="BH19" s="79">
        <f>BH10+BH13+BH16+BH17+BH18</f>
        <v>13811</v>
      </c>
    </row>
    <row r="20" spans="1:60" s="66" customFormat="1" x14ac:dyDescent="0.35">
      <c r="A20" s="166">
        <f>+A9+1</f>
        <v>2</v>
      </c>
      <c r="B20" s="83" t="s">
        <v>16</v>
      </c>
      <c r="C20" s="84"/>
      <c r="D20" s="85"/>
      <c r="E20" s="85"/>
      <c r="F20" s="85"/>
      <c r="G20" s="85"/>
      <c r="H20" s="85"/>
      <c r="I20" s="85"/>
      <c r="J20" s="85"/>
      <c r="K20" s="85"/>
      <c r="L20" s="86"/>
      <c r="M20" s="85"/>
      <c r="N20" s="85"/>
      <c r="O20" s="85"/>
      <c r="P20" s="85"/>
      <c r="Q20" s="85"/>
      <c r="R20" s="85"/>
      <c r="S20" s="85"/>
      <c r="T20" s="85"/>
      <c r="U20" s="212"/>
      <c r="V20" s="212"/>
      <c r="W20" s="212"/>
      <c r="X20" s="86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86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301"/>
      <c r="BD20" s="301"/>
      <c r="BE20" s="301"/>
      <c r="BF20" s="89"/>
      <c r="BG20" s="324"/>
      <c r="BH20" s="87"/>
    </row>
    <row r="21" spans="1:60" s="66" customFormat="1" x14ac:dyDescent="0.35">
      <c r="A21" s="166"/>
      <c r="B21" s="67" t="s">
        <v>37</v>
      </c>
      <c r="C21" s="90">
        <v>982</v>
      </c>
      <c r="D21" s="91">
        <v>1102</v>
      </c>
      <c r="E21" s="91">
        <v>1100</v>
      </c>
      <c r="F21" s="91">
        <v>860</v>
      </c>
      <c r="G21" s="91">
        <v>1027</v>
      </c>
      <c r="H21" s="91">
        <v>812</v>
      </c>
      <c r="I21" s="91">
        <v>1026</v>
      </c>
      <c r="J21" s="91">
        <v>1193</v>
      </c>
      <c r="K21" s="91">
        <v>1422</v>
      </c>
      <c r="L21" s="92">
        <v>1350</v>
      </c>
      <c r="M21" s="91">
        <v>1225</v>
      </c>
      <c r="N21" s="91">
        <v>1138</v>
      </c>
      <c r="O21" s="91">
        <v>1313</v>
      </c>
      <c r="P21" s="91">
        <v>1549</v>
      </c>
      <c r="Q21" s="91">
        <v>1513</v>
      </c>
      <c r="R21" s="91">
        <v>1481</v>
      </c>
      <c r="S21" s="91">
        <v>1567</v>
      </c>
      <c r="T21" s="91">
        <v>1280</v>
      </c>
      <c r="U21" s="213">
        <v>1374</v>
      </c>
      <c r="V21" s="213">
        <v>1499</v>
      </c>
      <c r="W21" s="213">
        <v>1739</v>
      </c>
      <c r="X21" s="92">
        <v>1543</v>
      </c>
      <c r="Y21" s="213">
        <v>1392</v>
      </c>
      <c r="Z21" s="213">
        <v>1369</v>
      </c>
      <c r="AA21" s="213">
        <v>1269</v>
      </c>
      <c r="AB21" s="213">
        <v>1295</v>
      </c>
      <c r="AC21" s="213">
        <v>1179</v>
      </c>
      <c r="AD21" s="213">
        <v>1171</v>
      </c>
      <c r="AE21" s="213">
        <v>1138</v>
      </c>
      <c r="AF21" s="213">
        <v>1020</v>
      </c>
      <c r="AG21" s="213">
        <v>1096</v>
      </c>
      <c r="AH21" s="213"/>
      <c r="AI21" s="213"/>
      <c r="AJ21" s="92"/>
      <c r="AK21" s="93">
        <f>O21-C21</f>
        <v>331</v>
      </c>
      <c r="AL21" s="94">
        <f>P21-D21</f>
        <v>447</v>
      </c>
      <c r="AM21" s="94">
        <f>Q21-E21</f>
        <v>413</v>
      </c>
      <c r="AN21" s="94">
        <f>R21-F21</f>
        <v>621</v>
      </c>
      <c r="AO21" s="94">
        <f>S21-G21</f>
        <v>540</v>
      </c>
      <c r="AP21" s="94">
        <f>T21-H21</f>
        <v>468</v>
      </c>
      <c r="AQ21" s="94">
        <f>U21-I21</f>
        <v>348</v>
      </c>
      <c r="AR21" s="94">
        <f>V21-J21</f>
        <v>306</v>
      </c>
      <c r="AS21" s="94">
        <f>W21-K21</f>
        <v>317</v>
      </c>
      <c r="AT21" s="94">
        <f>X21-L21</f>
        <v>193</v>
      </c>
      <c r="AU21" s="94">
        <f>Y21-M21</f>
        <v>167</v>
      </c>
      <c r="AV21" s="94">
        <f>Z21-N21</f>
        <v>231</v>
      </c>
      <c r="AW21" s="94">
        <f>AA21-O21</f>
        <v>-44</v>
      </c>
      <c r="AX21" s="94">
        <f>AB21-P21</f>
        <v>-254</v>
      </c>
      <c r="AY21" s="94">
        <f>AC21-Q21</f>
        <v>-334</v>
      </c>
      <c r="AZ21" s="94">
        <f>AD21-R21</f>
        <v>-310</v>
      </c>
      <c r="BA21" s="94">
        <f>AE21-S21</f>
        <v>-429</v>
      </c>
      <c r="BB21" s="94">
        <f>AF21-T21</f>
        <v>-260</v>
      </c>
      <c r="BC21" s="302"/>
      <c r="BD21" s="302"/>
      <c r="BE21" s="302"/>
      <c r="BF21" s="95"/>
      <c r="BG21" s="325"/>
      <c r="BH21" s="71">
        <f>'MONTHLY SUMMARIES'!F17</f>
        <v>1096</v>
      </c>
    </row>
    <row r="22" spans="1:60" s="66" customFormat="1" x14ac:dyDescent="0.35">
      <c r="A22" s="166"/>
      <c r="B22" s="238" t="s">
        <v>164</v>
      </c>
      <c r="C22" s="90"/>
      <c r="D22" s="91"/>
      <c r="E22" s="91"/>
      <c r="F22" s="91"/>
      <c r="G22" s="91"/>
      <c r="H22" s="91"/>
      <c r="I22" s="91"/>
      <c r="J22" s="91"/>
      <c r="K22" s="91"/>
      <c r="L22" s="92"/>
      <c r="M22" s="91"/>
      <c r="N22" s="91"/>
      <c r="O22" s="91"/>
      <c r="P22" s="91"/>
      <c r="Q22" s="91"/>
      <c r="R22" s="91"/>
      <c r="S22" s="91"/>
      <c r="T22" s="91"/>
      <c r="U22" s="213"/>
      <c r="V22" s="213"/>
      <c r="W22" s="237">
        <f>W21-W23</f>
        <v>209</v>
      </c>
      <c r="X22" s="92">
        <f>X21-X23</f>
        <v>186</v>
      </c>
      <c r="Y22" s="237">
        <f>Y21-Y23</f>
        <v>165</v>
      </c>
      <c r="Z22" s="237">
        <v>164</v>
      </c>
      <c r="AA22" s="237">
        <v>182</v>
      </c>
      <c r="AB22" s="237">
        <v>176</v>
      </c>
      <c r="AC22" s="237">
        <v>180</v>
      </c>
      <c r="AD22" s="237">
        <v>201</v>
      </c>
      <c r="AE22" s="237">
        <v>197</v>
      </c>
      <c r="AF22" s="237">
        <v>203</v>
      </c>
      <c r="AG22" s="237">
        <v>234</v>
      </c>
      <c r="AH22" s="237"/>
      <c r="AI22" s="237"/>
      <c r="AJ22" s="92"/>
      <c r="AK22" s="93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302"/>
      <c r="BD22" s="302"/>
      <c r="BE22" s="302"/>
      <c r="BF22" s="95"/>
      <c r="BG22" s="325"/>
      <c r="BH22" s="71">
        <f>GETPIVOTDATA("VALUE",'CSS ESCO pvt'!$I$3,"DATE_FILE",$BH$8,"COMPANY",$BH$6,"TRIM_CAT","Residential-GRID","TRIM_LINE",$A20)</f>
        <v>234</v>
      </c>
    </row>
    <row r="23" spans="1:60" s="66" customFormat="1" x14ac:dyDescent="0.35">
      <c r="A23" s="166"/>
      <c r="B23" s="238" t="s">
        <v>165</v>
      </c>
      <c r="C23" s="90"/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1"/>
      <c r="O23" s="91"/>
      <c r="P23" s="91"/>
      <c r="Q23" s="91"/>
      <c r="R23" s="91"/>
      <c r="S23" s="91"/>
      <c r="T23" s="91"/>
      <c r="U23" s="213"/>
      <c r="V23" s="213"/>
      <c r="W23" s="237">
        <v>1530</v>
      </c>
      <c r="X23" s="92">
        <v>1357</v>
      </c>
      <c r="Y23" s="237">
        <v>1227</v>
      </c>
      <c r="Z23" s="237">
        <v>1205</v>
      </c>
      <c r="AA23" s="237">
        <v>1087</v>
      </c>
      <c r="AB23" s="237">
        <v>1119</v>
      </c>
      <c r="AC23" s="237">
        <v>999</v>
      </c>
      <c r="AD23" s="237">
        <v>970</v>
      </c>
      <c r="AE23" s="237">
        <v>941</v>
      </c>
      <c r="AF23" s="237">
        <v>817</v>
      </c>
      <c r="AG23" s="237">
        <v>862</v>
      </c>
      <c r="AH23" s="237"/>
      <c r="AI23" s="237"/>
      <c r="AJ23" s="92"/>
      <c r="AK23" s="93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302"/>
      <c r="BD23" s="302"/>
      <c r="BE23" s="302"/>
      <c r="BF23" s="95"/>
      <c r="BG23" s="325"/>
      <c r="BH23" s="87">
        <f>BH21-BH22</f>
        <v>862</v>
      </c>
    </row>
    <row r="24" spans="1:60" s="66" customFormat="1" x14ac:dyDescent="0.35">
      <c r="A24" s="166"/>
      <c r="B24" s="67" t="s">
        <v>38</v>
      </c>
      <c r="C24" s="90">
        <v>38</v>
      </c>
      <c r="D24" s="91">
        <v>38</v>
      </c>
      <c r="E24" s="91">
        <v>43</v>
      </c>
      <c r="F24" s="91">
        <v>38</v>
      </c>
      <c r="G24" s="91">
        <v>38</v>
      </c>
      <c r="H24" s="91">
        <v>39</v>
      </c>
      <c r="I24" s="91">
        <v>37</v>
      </c>
      <c r="J24" s="91">
        <v>38</v>
      </c>
      <c r="K24" s="91">
        <v>47</v>
      </c>
      <c r="L24" s="92">
        <v>40</v>
      </c>
      <c r="M24" s="91">
        <v>38</v>
      </c>
      <c r="N24" s="91">
        <v>37</v>
      </c>
      <c r="O24" s="91">
        <v>46</v>
      </c>
      <c r="P24" s="91">
        <v>42</v>
      </c>
      <c r="Q24" s="91">
        <v>46</v>
      </c>
      <c r="R24" s="91">
        <v>45</v>
      </c>
      <c r="S24" s="91">
        <v>49</v>
      </c>
      <c r="T24" s="91">
        <v>45</v>
      </c>
      <c r="U24" s="213">
        <v>43</v>
      </c>
      <c r="V24" s="213">
        <v>38</v>
      </c>
      <c r="W24" s="213">
        <v>47</v>
      </c>
      <c r="X24" s="92">
        <v>42</v>
      </c>
      <c r="Y24" s="213">
        <v>42</v>
      </c>
      <c r="Z24" s="213">
        <v>52</v>
      </c>
      <c r="AA24" s="213">
        <v>54</v>
      </c>
      <c r="AB24" s="213">
        <v>56</v>
      </c>
      <c r="AC24" s="213">
        <v>54</v>
      </c>
      <c r="AD24" s="213">
        <v>51</v>
      </c>
      <c r="AE24" s="213">
        <v>54</v>
      </c>
      <c r="AF24" s="213">
        <v>48</v>
      </c>
      <c r="AG24" s="213">
        <v>53</v>
      </c>
      <c r="AH24" s="213"/>
      <c r="AI24" s="213"/>
      <c r="AJ24" s="92"/>
      <c r="AK24" s="93">
        <f>O24-C24</f>
        <v>8</v>
      </c>
      <c r="AL24" s="94">
        <f>P24-D24</f>
        <v>4</v>
      </c>
      <c r="AM24" s="94">
        <f>Q24-E24</f>
        <v>3</v>
      </c>
      <c r="AN24" s="94">
        <f>R24-F24</f>
        <v>7</v>
      </c>
      <c r="AO24" s="94">
        <f>S24-G24</f>
        <v>11</v>
      </c>
      <c r="AP24" s="94">
        <f>T24-H24</f>
        <v>6</v>
      </c>
      <c r="AQ24" s="94">
        <f>U24-I24</f>
        <v>6</v>
      </c>
      <c r="AR24" s="94">
        <f>V24-J24</f>
        <v>0</v>
      </c>
      <c r="AS24" s="94">
        <f>W24-K24</f>
        <v>0</v>
      </c>
      <c r="AT24" s="94">
        <f>X24-L24</f>
        <v>2</v>
      </c>
      <c r="AU24" s="94">
        <f>Y24-M24</f>
        <v>4</v>
      </c>
      <c r="AV24" s="94">
        <f>Z24-N24</f>
        <v>15</v>
      </c>
      <c r="AW24" s="94">
        <f>AA24-O24</f>
        <v>8</v>
      </c>
      <c r="AX24" s="94">
        <f>AB24-P24</f>
        <v>14</v>
      </c>
      <c r="AY24" s="94">
        <f>AC24-Q24</f>
        <v>8</v>
      </c>
      <c r="AZ24" s="94">
        <f>AD24-R24</f>
        <v>6</v>
      </c>
      <c r="BA24" s="94">
        <f>AE24-S24</f>
        <v>5</v>
      </c>
      <c r="BB24" s="94">
        <f>AF24-T24</f>
        <v>3</v>
      </c>
      <c r="BC24" s="302"/>
      <c r="BD24" s="302"/>
      <c r="BE24" s="302"/>
      <c r="BF24" s="95"/>
      <c r="BG24" s="325"/>
      <c r="BH24" s="71">
        <f>'MONTHLY SUMMARIES'!F18</f>
        <v>53</v>
      </c>
    </row>
    <row r="25" spans="1:60" s="66" customFormat="1" x14ac:dyDescent="0.35">
      <c r="A25" s="166"/>
      <c r="B25" s="238" t="s">
        <v>164</v>
      </c>
      <c r="C25" s="90"/>
      <c r="D25" s="91"/>
      <c r="E25" s="91"/>
      <c r="F25" s="91"/>
      <c r="G25" s="91"/>
      <c r="H25" s="91"/>
      <c r="I25" s="91"/>
      <c r="J25" s="91"/>
      <c r="K25" s="91"/>
      <c r="L25" s="92"/>
      <c r="M25" s="91"/>
      <c r="N25" s="91"/>
      <c r="O25" s="91"/>
      <c r="P25" s="91"/>
      <c r="Q25" s="91"/>
      <c r="R25" s="91"/>
      <c r="S25" s="91"/>
      <c r="T25" s="91"/>
      <c r="U25" s="213"/>
      <c r="V25" s="213"/>
      <c r="W25" s="237">
        <f>W24-W26</f>
        <v>3</v>
      </c>
      <c r="X25" s="92">
        <f>X24-X26</f>
        <v>3</v>
      </c>
      <c r="Y25" s="237">
        <f>Y24-Y26</f>
        <v>7</v>
      </c>
      <c r="Z25" s="237">
        <v>7</v>
      </c>
      <c r="AA25" s="237">
        <v>4</v>
      </c>
      <c r="AB25" s="237">
        <v>11</v>
      </c>
      <c r="AC25" s="237">
        <v>6</v>
      </c>
      <c r="AD25" s="237">
        <v>6</v>
      </c>
      <c r="AE25" s="237">
        <v>5</v>
      </c>
      <c r="AF25" s="237">
        <v>4</v>
      </c>
      <c r="AG25" s="237">
        <v>6</v>
      </c>
      <c r="AH25" s="237"/>
      <c r="AI25" s="237"/>
      <c r="AJ25" s="92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302"/>
      <c r="BD25" s="302"/>
      <c r="BE25" s="302"/>
      <c r="BF25" s="95"/>
      <c r="BG25" s="325"/>
      <c r="BH25" s="71">
        <f>GETPIVOTDATA("VALUE",'CSS ESCO pvt'!$I$3,"DATE_FILE",$BH$8,"COMPANY",$BH$6,"TRIM_CAT","Low Income Residential-GRID","TRIM_LINE",$A20)</f>
        <v>6</v>
      </c>
    </row>
    <row r="26" spans="1:60" s="66" customFormat="1" x14ac:dyDescent="0.35">
      <c r="A26" s="166"/>
      <c r="B26" s="238" t="s">
        <v>165</v>
      </c>
      <c r="C26" s="90"/>
      <c r="D26" s="91"/>
      <c r="E26" s="91"/>
      <c r="F26" s="91"/>
      <c r="G26" s="91"/>
      <c r="H26" s="91"/>
      <c r="I26" s="91"/>
      <c r="J26" s="91"/>
      <c r="K26" s="91"/>
      <c r="L26" s="92"/>
      <c r="M26" s="91"/>
      <c r="N26" s="91"/>
      <c r="O26" s="91"/>
      <c r="P26" s="91"/>
      <c r="Q26" s="91"/>
      <c r="R26" s="91"/>
      <c r="S26" s="91"/>
      <c r="T26" s="91"/>
      <c r="U26" s="213"/>
      <c r="V26" s="213"/>
      <c r="W26" s="237">
        <v>44</v>
      </c>
      <c r="X26" s="92">
        <v>39</v>
      </c>
      <c r="Y26" s="237">
        <v>35</v>
      </c>
      <c r="Z26" s="237">
        <v>45</v>
      </c>
      <c r="AA26" s="237">
        <v>50</v>
      </c>
      <c r="AB26" s="237">
        <v>45</v>
      </c>
      <c r="AC26" s="237">
        <v>48</v>
      </c>
      <c r="AD26" s="237">
        <v>45</v>
      </c>
      <c r="AE26" s="237">
        <v>49</v>
      </c>
      <c r="AF26" s="237">
        <v>44</v>
      </c>
      <c r="AG26" s="237">
        <v>47</v>
      </c>
      <c r="AH26" s="237"/>
      <c r="AI26" s="237"/>
      <c r="AJ26" s="92"/>
      <c r="AK26" s="93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302"/>
      <c r="BD26" s="302"/>
      <c r="BE26" s="302"/>
      <c r="BF26" s="95"/>
      <c r="BG26" s="325"/>
      <c r="BH26" s="87">
        <f>BH24-BH25</f>
        <v>47</v>
      </c>
    </row>
    <row r="27" spans="1:60" s="66" customFormat="1" x14ac:dyDescent="0.35">
      <c r="A27" s="166"/>
      <c r="B27" s="67" t="s">
        <v>39</v>
      </c>
      <c r="C27" s="90">
        <v>238</v>
      </c>
      <c r="D27" s="91">
        <v>256</v>
      </c>
      <c r="E27" s="91">
        <v>174</v>
      </c>
      <c r="F27" s="91">
        <v>249</v>
      </c>
      <c r="G27" s="91">
        <v>205</v>
      </c>
      <c r="H27" s="91">
        <v>225</v>
      </c>
      <c r="I27" s="91">
        <v>132</v>
      </c>
      <c r="J27" s="91">
        <v>203</v>
      </c>
      <c r="K27" s="91">
        <v>308</v>
      </c>
      <c r="L27" s="92">
        <v>281</v>
      </c>
      <c r="M27" s="91">
        <v>280</v>
      </c>
      <c r="N27" s="91">
        <v>273</v>
      </c>
      <c r="O27" s="91">
        <v>232</v>
      </c>
      <c r="P27" s="91">
        <v>391</v>
      </c>
      <c r="Q27" s="91">
        <v>354</v>
      </c>
      <c r="R27" s="91">
        <v>200</v>
      </c>
      <c r="S27" s="91">
        <v>255</v>
      </c>
      <c r="T27" s="91">
        <v>157</v>
      </c>
      <c r="U27" s="213">
        <v>162</v>
      </c>
      <c r="V27" s="213">
        <v>232</v>
      </c>
      <c r="W27" s="213">
        <v>351</v>
      </c>
      <c r="X27" s="92">
        <v>296</v>
      </c>
      <c r="Y27" s="213">
        <v>201</v>
      </c>
      <c r="Z27" s="213">
        <v>159</v>
      </c>
      <c r="AA27" s="213">
        <v>160</v>
      </c>
      <c r="AB27" s="213">
        <v>180</v>
      </c>
      <c r="AC27" s="213">
        <v>150</v>
      </c>
      <c r="AD27" s="213">
        <v>168</v>
      </c>
      <c r="AE27" s="213">
        <v>165</v>
      </c>
      <c r="AF27" s="213">
        <v>138</v>
      </c>
      <c r="AG27" s="213">
        <v>166</v>
      </c>
      <c r="AH27" s="213"/>
      <c r="AI27" s="213"/>
      <c r="AJ27" s="92"/>
      <c r="AK27" s="93">
        <f>O27-C27</f>
        <v>-6</v>
      </c>
      <c r="AL27" s="94">
        <f>P27-D27</f>
        <v>135</v>
      </c>
      <c r="AM27" s="94">
        <f>Q27-E27</f>
        <v>180</v>
      </c>
      <c r="AN27" s="94">
        <f>R27-F27</f>
        <v>-49</v>
      </c>
      <c r="AO27" s="94">
        <f>S27-G27</f>
        <v>50</v>
      </c>
      <c r="AP27" s="94">
        <f>T27-H27</f>
        <v>-68</v>
      </c>
      <c r="AQ27" s="94">
        <f>U27-I27</f>
        <v>30</v>
      </c>
      <c r="AR27" s="94">
        <f>V27-J27</f>
        <v>29</v>
      </c>
      <c r="AS27" s="94">
        <f>W27-K27</f>
        <v>43</v>
      </c>
      <c r="AT27" s="94">
        <f>X27-L27</f>
        <v>15</v>
      </c>
      <c r="AU27" s="94">
        <f>Y27-M27</f>
        <v>-79</v>
      </c>
      <c r="AV27" s="94">
        <f>Z27-N27</f>
        <v>-114</v>
      </c>
      <c r="AW27" s="94">
        <f>AA27-O27</f>
        <v>-72</v>
      </c>
      <c r="AX27" s="94">
        <f>AB27-P27</f>
        <v>-211</v>
      </c>
      <c r="AY27" s="94">
        <f>AC27-Q27</f>
        <v>-204</v>
      </c>
      <c r="AZ27" s="94">
        <f>AD27-R27</f>
        <v>-32</v>
      </c>
      <c r="BA27" s="94">
        <f>AE27-S27</f>
        <v>-90</v>
      </c>
      <c r="BB27" s="94">
        <f>AF27-T27</f>
        <v>-19</v>
      </c>
      <c r="BC27" s="302"/>
      <c r="BD27" s="302"/>
      <c r="BE27" s="302"/>
      <c r="BF27" s="95"/>
      <c r="BG27" s="325"/>
      <c r="BH27" s="71">
        <f>'MONTHLY SUMMARIES'!F19</f>
        <v>166</v>
      </c>
    </row>
    <row r="28" spans="1:60" s="66" customFormat="1" x14ac:dyDescent="0.35">
      <c r="A28" s="166"/>
      <c r="B28" s="67" t="s">
        <v>40</v>
      </c>
      <c r="C28" s="90">
        <v>15</v>
      </c>
      <c r="D28" s="91">
        <v>16</v>
      </c>
      <c r="E28" s="91">
        <v>20</v>
      </c>
      <c r="F28" s="91">
        <v>12</v>
      </c>
      <c r="G28" s="91">
        <v>13</v>
      </c>
      <c r="H28" s="91">
        <v>18</v>
      </c>
      <c r="I28" s="91">
        <v>13</v>
      </c>
      <c r="J28" s="91">
        <v>12</v>
      </c>
      <c r="K28" s="91">
        <v>24</v>
      </c>
      <c r="L28" s="92">
        <v>20</v>
      </c>
      <c r="M28" s="91">
        <v>26</v>
      </c>
      <c r="N28" s="91">
        <v>26</v>
      </c>
      <c r="O28" s="91">
        <v>27</v>
      </c>
      <c r="P28" s="91">
        <v>30</v>
      </c>
      <c r="Q28" s="91">
        <v>29</v>
      </c>
      <c r="R28" s="91">
        <v>16</v>
      </c>
      <c r="S28" s="91">
        <v>20</v>
      </c>
      <c r="T28" s="91">
        <v>16</v>
      </c>
      <c r="U28" s="213">
        <v>13</v>
      </c>
      <c r="V28" s="213">
        <v>17</v>
      </c>
      <c r="W28" s="213">
        <v>25</v>
      </c>
      <c r="X28" s="92">
        <v>22</v>
      </c>
      <c r="Y28" s="213">
        <v>22</v>
      </c>
      <c r="Z28" s="213">
        <v>8</v>
      </c>
      <c r="AA28" s="213">
        <v>8</v>
      </c>
      <c r="AB28" s="213">
        <v>14</v>
      </c>
      <c r="AC28" s="213">
        <v>10</v>
      </c>
      <c r="AD28" s="213">
        <v>12</v>
      </c>
      <c r="AE28" s="213">
        <v>10</v>
      </c>
      <c r="AF28" s="213">
        <v>8</v>
      </c>
      <c r="AG28" s="213">
        <v>12</v>
      </c>
      <c r="AH28" s="213"/>
      <c r="AI28" s="213"/>
      <c r="AJ28" s="92"/>
      <c r="AK28" s="93">
        <f>O28-C28</f>
        <v>12</v>
      </c>
      <c r="AL28" s="94">
        <f>P28-D28</f>
        <v>14</v>
      </c>
      <c r="AM28" s="94">
        <f>Q28-E28</f>
        <v>9</v>
      </c>
      <c r="AN28" s="94">
        <f>R28-F28</f>
        <v>4</v>
      </c>
      <c r="AO28" s="94">
        <f>S28-G28</f>
        <v>7</v>
      </c>
      <c r="AP28" s="94">
        <f>T28-H28</f>
        <v>-2</v>
      </c>
      <c r="AQ28" s="94">
        <f>U28-I28</f>
        <v>0</v>
      </c>
      <c r="AR28" s="94">
        <f>V28-J28</f>
        <v>5</v>
      </c>
      <c r="AS28" s="94">
        <f>W28-K28</f>
        <v>1</v>
      </c>
      <c r="AT28" s="94">
        <f>X28-L28</f>
        <v>2</v>
      </c>
      <c r="AU28" s="94">
        <f>Y28-M28</f>
        <v>-4</v>
      </c>
      <c r="AV28" s="94">
        <f>Z28-N28</f>
        <v>-18</v>
      </c>
      <c r="AW28" s="94">
        <f>AA28-O28</f>
        <v>-19</v>
      </c>
      <c r="AX28" s="94">
        <f>AB28-P28</f>
        <v>-16</v>
      </c>
      <c r="AY28" s="94">
        <f>AC28-Q28</f>
        <v>-19</v>
      </c>
      <c r="AZ28" s="94">
        <f>AD28-R28</f>
        <v>-4</v>
      </c>
      <c r="BA28" s="94">
        <f>AE28-S28</f>
        <v>-10</v>
      </c>
      <c r="BB28" s="94">
        <f>AF28-T28</f>
        <v>-8</v>
      </c>
      <c r="BC28" s="302"/>
      <c r="BD28" s="302"/>
      <c r="BE28" s="302"/>
      <c r="BF28" s="95"/>
      <c r="BG28" s="325"/>
      <c r="BH28" s="71">
        <f>'MONTHLY SUMMARIES'!F20</f>
        <v>12</v>
      </c>
    </row>
    <row r="29" spans="1:60" s="66" customFormat="1" x14ac:dyDescent="0.35">
      <c r="A29" s="166"/>
      <c r="B29" s="67" t="s">
        <v>41</v>
      </c>
      <c r="C29" s="90">
        <v>1</v>
      </c>
      <c r="D29" s="91">
        <v>4</v>
      </c>
      <c r="E29" s="91"/>
      <c r="F29" s="91">
        <v>5</v>
      </c>
      <c r="G29" s="91">
        <v>4</v>
      </c>
      <c r="H29" s="91">
        <v>2</v>
      </c>
      <c r="I29" s="91">
        <v>3</v>
      </c>
      <c r="J29" s="91">
        <v>3</v>
      </c>
      <c r="K29" s="91">
        <v>3</v>
      </c>
      <c r="L29" s="92">
        <v>1</v>
      </c>
      <c r="M29" s="91">
        <v>2</v>
      </c>
      <c r="N29" s="91">
        <v>6</v>
      </c>
      <c r="O29" s="91">
        <v>2</v>
      </c>
      <c r="P29" s="91">
        <v>4</v>
      </c>
      <c r="Q29" s="91">
        <v>5</v>
      </c>
      <c r="R29" s="91">
        <v>3</v>
      </c>
      <c r="S29" s="91">
        <v>1</v>
      </c>
      <c r="T29" s="91">
        <v>3</v>
      </c>
      <c r="U29" s="213">
        <v>4</v>
      </c>
      <c r="V29" s="213">
        <v>4</v>
      </c>
      <c r="W29" s="213">
        <v>3</v>
      </c>
      <c r="X29" s="92">
        <v>3</v>
      </c>
      <c r="Y29" s="213">
        <v>1</v>
      </c>
      <c r="Z29" s="213">
        <v>5</v>
      </c>
      <c r="AA29" s="213">
        <v>1</v>
      </c>
      <c r="AB29" s="213">
        <v>4</v>
      </c>
      <c r="AC29" s="213">
        <v>2</v>
      </c>
      <c r="AD29" s="213">
        <v>2</v>
      </c>
      <c r="AE29" s="213">
        <v>3</v>
      </c>
      <c r="AF29" s="213">
        <v>5</v>
      </c>
      <c r="AG29" s="213">
        <v>3</v>
      </c>
      <c r="AH29" s="213"/>
      <c r="AI29" s="213"/>
      <c r="AJ29" s="92"/>
      <c r="AK29" s="93">
        <f>O29-C29</f>
        <v>1</v>
      </c>
      <c r="AL29" s="94">
        <f>P29-D29</f>
        <v>0</v>
      </c>
      <c r="AM29" s="94">
        <f>Q29-E29</f>
        <v>5</v>
      </c>
      <c r="AN29" s="94">
        <f>R29-F29</f>
        <v>-2</v>
      </c>
      <c r="AO29" s="94">
        <f>S29-G29</f>
        <v>-3</v>
      </c>
      <c r="AP29" s="94">
        <f>T29-H29</f>
        <v>1</v>
      </c>
      <c r="AQ29" s="94">
        <f>U29-I29</f>
        <v>1</v>
      </c>
      <c r="AR29" s="94">
        <f>V29-J29</f>
        <v>1</v>
      </c>
      <c r="AS29" s="94">
        <f>W29-K29</f>
        <v>0</v>
      </c>
      <c r="AT29" s="94">
        <f>X29-L29</f>
        <v>2</v>
      </c>
      <c r="AU29" s="94">
        <f>Y29-M29</f>
        <v>-1</v>
      </c>
      <c r="AV29" s="94">
        <f>Z29-N29</f>
        <v>-1</v>
      </c>
      <c r="AW29" s="94">
        <f>AA29-O29</f>
        <v>-1</v>
      </c>
      <c r="AX29" s="94">
        <f>AB29-P29</f>
        <v>0</v>
      </c>
      <c r="AY29" s="94">
        <f>AC29-Q29</f>
        <v>-3</v>
      </c>
      <c r="AZ29" s="94">
        <f>AD29-R29</f>
        <v>-1</v>
      </c>
      <c r="BA29" s="94">
        <f>AE29-S29</f>
        <v>2</v>
      </c>
      <c r="BB29" s="94">
        <f>AF29-T29</f>
        <v>2</v>
      </c>
      <c r="BC29" s="302"/>
      <c r="BD29" s="302"/>
      <c r="BE29" s="302"/>
      <c r="BF29" s="95"/>
      <c r="BG29" s="325"/>
      <c r="BH29" s="71">
        <f>'MONTHLY SUMMARIES'!F21</f>
        <v>3</v>
      </c>
    </row>
    <row r="30" spans="1:60" s="82" customFormat="1" x14ac:dyDescent="0.35">
      <c r="A30" s="168"/>
      <c r="B30" s="67" t="s">
        <v>42</v>
      </c>
      <c r="C30" s="154">
        <f>SUM(C21:C29)</f>
        <v>1274</v>
      </c>
      <c r="D30" s="155">
        <f t="shared" ref="D30:AK30" si="9">SUM(D21:D29)</f>
        <v>1416</v>
      </c>
      <c r="E30" s="155">
        <f t="shared" si="9"/>
        <v>1337</v>
      </c>
      <c r="F30" s="155">
        <f t="shared" si="9"/>
        <v>1164</v>
      </c>
      <c r="G30" s="155">
        <f t="shared" si="9"/>
        <v>1287</v>
      </c>
      <c r="H30" s="155">
        <f t="shared" si="9"/>
        <v>1096</v>
      </c>
      <c r="I30" s="155">
        <f t="shared" si="9"/>
        <v>1211</v>
      </c>
      <c r="J30" s="155">
        <f t="shared" si="9"/>
        <v>1449</v>
      </c>
      <c r="K30" s="155">
        <f t="shared" si="9"/>
        <v>1804</v>
      </c>
      <c r="L30" s="156">
        <f t="shared" si="9"/>
        <v>1692</v>
      </c>
      <c r="M30" s="155">
        <f t="shared" si="9"/>
        <v>1571</v>
      </c>
      <c r="N30" s="155">
        <f t="shared" si="9"/>
        <v>1480</v>
      </c>
      <c r="O30" s="155">
        <f t="shared" si="9"/>
        <v>1620</v>
      </c>
      <c r="P30" s="155">
        <f t="shared" si="9"/>
        <v>2016</v>
      </c>
      <c r="Q30" s="155">
        <f t="shared" si="9"/>
        <v>1947</v>
      </c>
      <c r="R30" s="155">
        <v>1745</v>
      </c>
      <c r="S30" s="155">
        <v>1892</v>
      </c>
      <c r="T30" s="155">
        <v>1501</v>
      </c>
      <c r="U30" s="214">
        <v>1596</v>
      </c>
      <c r="V30" s="214">
        <v>1790</v>
      </c>
      <c r="W30" s="214">
        <f>SUM(W21+W24+W27+W28+W29)</f>
        <v>2165</v>
      </c>
      <c r="X30" s="156">
        <f>SUM(X21+X24+X27+X28+X29)</f>
        <v>1906</v>
      </c>
      <c r="Y30" s="214">
        <v>1658</v>
      </c>
      <c r="Z30" s="214">
        <v>1593</v>
      </c>
      <c r="AA30" s="214">
        <v>1492</v>
      </c>
      <c r="AB30" s="214">
        <v>1549</v>
      </c>
      <c r="AC30" s="214">
        <v>1395</v>
      </c>
      <c r="AD30" s="214">
        <v>1404</v>
      </c>
      <c r="AE30" s="214">
        <v>1370</v>
      </c>
      <c r="AF30" s="214">
        <v>1219</v>
      </c>
      <c r="AG30" s="214">
        <v>1330</v>
      </c>
      <c r="AH30" s="214"/>
      <c r="AI30" s="214"/>
      <c r="AJ30" s="156"/>
      <c r="AK30" s="96">
        <f t="shared" si="9"/>
        <v>346</v>
      </c>
      <c r="AL30" s="157">
        <f t="shared" ref="AL30:AN30" si="10">SUM(AL21:AL29)</f>
        <v>600</v>
      </c>
      <c r="AM30" s="157">
        <f t="shared" si="10"/>
        <v>610</v>
      </c>
      <c r="AN30" s="157">
        <f t="shared" si="10"/>
        <v>581</v>
      </c>
      <c r="AO30" s="157">
        <f t="shared" ref="AO30:AP30" si="11">SUM(AO21:AO29)</f>
        <v>605</v>
      </c>
      <c r="AP30" s="157">
        <f t="shared" si="11"/>
        <v>405</v>
      </c>
      <c r="AQ30" s="157">
        <f t="shared" ref="AQ30:AR30" si="12">SUM(AQ21:AQ29)</f>
        <v>385</v>
      </c>
      <c r="AR30" s="157">
        <f t="shared" si="12"/>
        <v>341</v>
      </c>
      <c r="AS30" s="157">
        <f t="shared" ref="AS30:AT30" si="13">SUM(AS21:AS29)</f>
        <v>361</v>
      </c>
      <c r="AT30" s="157">
        <f t="shared" si="13"/>
        <v>214</v>
      </c>
      <c r="AU30" s="157">
        <f t="shared" ref="AU30:AV30" si="14">SUM(AU21:AU29)</f>
        <v>87</v>
      </c>
      <c r="AV30" s="157">
        <f t="shared" si="14"/>
        <v>113</v>
      </c>
      <c r="AW30" s="157">
        <f t="shared" ref="AW30:AX30" si="15">SUM(AW21:AW29)</f>
        <v>-128</v>
      </c>
      <c r="AX30" s="157">
        <f t="shared" si="15"/>
        <v>-467</v>
      </c>
      <c r="AY30" s="157">
        <f t="shared" ref="AY30:AZ30" si="16">SUM(AY21:AY29)</f>
        <v>-552</v>
      </c>
      <c r="AZ30" s="157">
        <f t="shared" si="16"/>
        <v>-341</v>
      </c>
      <c r="BA30" s="157">
        <f t="shared" ref="BA30:BB30" si="17">SUM(BA21:BA29)</f>
        <v>-522</v>
      </c>
      <c r="BB30" s="157">
        <f t="shared" si="17"/>
        <v>-282</v>
      </c>
      <c r="BC30" s="303"/>
      <c r="BD30" s="303"/>
      <c r="BE30" s="303"/>
      <c r="BF30" s="158"/>
      <c r="BG30" s="326"/>
      <c r="BH30" s="296">
        <f>BH21+BH24+BH27+BH28+BH29</f>
        <v>1330</v>
      </c>
    </row>
    <row r="31" spans="1:60" s="66" customFormat="1" x14ac:dyDescent="0.35">
      <c r="A31" s="166">
        <f>+A20+1</f>
        <v>3</v>
      </c>
      <c r="B31" s="97" t="s">
        <v>18</v>
      </c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99"/>
      <c r="N31" s="99"/>
      <c r="O31" s="99"/>
      <c r="P31" s="99"/>
      <c r="Q31" s="99"/>
      <c r="R31" s="99"/>
      <c r="S31" s="99"/>
      <c r="T31" s="99"/>
      <c r="U31" s="215"/>
      <c r="V31" s="215"/>
      <c r="W31" s="215"/>
      <c r="X31" s="100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100"/>
      <c r="AK31" s="101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04"/>
      <c r="BD31" s="304"/>
      <c r="BE31" s="304"/>
      <c r="BF31" s="103"/>
      <c r="BG31" s="324"/>
      <c r="BH31" s="101"/>
    </row>
    <row r="32" spans="1:60" s="66" customFormat="1" x14ac:dyDescent="0.35">
      <c r="A32" s="164"/>
      <c r="B32" s="67" t="s">
        <v>37</v>
      </c>
      <c r="C32" s="90">
        <v>585</v>
      </c>
      <c r="D32" s="91">
        <v>667</v>
      </c>
      <c r="E32" s="91">
        <v>642</v>
      </c>
      <c r="F32" s="91">
        <v>454</v>
      </c>
      <c r="G32" s="91">
        <v>622</v>
      </c>
      <c r="H32" s="91">
        <v>430</v>
      </c>
      <c r="I32" s="91">
        <v>666</v>
      </c>
      <c r="J32" s="91">
        <v>762</v>
      </c>
      <c r="K32" s="91">
        <v>994</v>
      </c>
      <c r="L32" s="92">
        <v>844</v>
      </c>
      <c r="M32" s="91">
        <v>696</v>
      </c>
      <c r="N32" s="91">
        <v>718</v>
      </c>
      <c r="O32" s="91">
        <v>742</v>
      </c>
      <c r="P32" s="91">
        <v>752</v>
      </c>
      <c r="Q32" s="91">
        <v>683</v>
      </c>
      <c r="R32" s="91">
        <v>647</v>
      </c>
      <c r="S32" s="91">
        <v>781</v>
      </c>
      <c r="T32" s="91">
        <v>580</v>
      </c>
      <c r="U32" s="213">
        <v>634</v>
      </c>
      <c r="V32" s="213">
        <v>744</v>
      </c>
      <c r="W32" s="213">
        <v>940</v>
      </c>
      <c r="X32" s="92">
        <v>759</v>
      </c>
      <c r="Y32" s="213">
        <v>629</v>
      </c>
      <c r="Z32" s="213">
        <v>640</v>
      </c>
      <c r="AA32" s="213">
        <v>547</v>
      </c>
      <c r="AB32" s="213">
        <v>603</v>
      </c>
      <c r="AC32" s="213">
        <v>525</v>
      </c>
      <c r="AD32" s="213">
        <v>561</v>
      </c>
      <c r="AE32" s="213">
        <v>595</v>
      </c>
      <c r="AF32" s="213">
        <v>542</v>
      </c>
      <c r="AG32" s="213">
        <v>613</v>
      </c>
      <c r="AH32" s="213"/>
      <c r="AI32" s="213"/>
      <c r="AJ32" s="92"/>
      <c r="AK32" s="93">
        <f>O32-C32</f>
        <v>157</v>
      </c>
      <c r="AL32" s="94">
        <f>P32-D32</f>
        <v>85</v>
      </c>
      <c r="AM32" s="94">
        <f>Q32-E32</f>
        <v>41</v>
      </c>
      <c r="AN32" s="94">
        <f>R32-F32</f>
        <v>193</v>
      </c>
      <c r="AO32" s="94">
        <f>S32-G32</f>
        <v>159</v>
      </c>
      <c r="AP32" s="94">
        <f>T32-H32</f>
        <v>150</v>
      </c>
      <c r="AQ32" s="94">
        <f>U32-I32</f>
        <v>-32</v>
      </c>
      <c r="AR32" s="94">
        <f>V32-J32</f>
        <v>-18</v>
      </c>
      <c r="AS32" s="94">
        <f>W32-K32</f>
        <v>-54</v>
      </c>
      <c r="AT32" s="94">
        <f>X32-L32</f>
        <v>-85</v>
      </c>
      <c r="AU32" s="94">
        <f>Y32-M32</f>
        <v>-67</v>
      </c>
      <c r="AV32" s="94">
        <f>Z32-N32</f>
        <v>-78</v>
      </c>
      <c r="AW32" s="94">
        <f>AA32-O32</f>
        <v>-195</v>
      </c>
      <c r="AX32" s="94">
        <f>AB32-P32</f>
        <v>-149</v>
      </c>
      <c r="AY32" s="94">
        <f>AC32-Q32</f>
        <v>-158</v>
      </c>
      <c r="AZ32" s="94">
        <f>AD32-R32</f>
        <v>-86</v>
      </c>
      <c r="BA32" s="94">
        <f>AE32-S32</f>
        <v>-186</v>
      </c>
      <c r="BB32" s="94">
        <f>AF32-T32</f>
        <v>-38</v>
      </c>
      <c r="BC32" s="302"/>
      <c r="BD32" s="302"/>
      <c r="BE32" s="302"/>
      <c r="BF32" s="95"/>
      <c r="BG32" s="325"/>
      <c r="BH32" s="71">
        <f>'MONTHLY SUMMARIES'!F24</f>
        <v>613</v>
      </c>
    </row>
    <row r="33" spans="1:60" s="66" customFormat="1" x14ac:dyDescent="0.35">
      <c r="A33" s="164"/>
      <c r="B33" s="238" t="s">
        <v>164</v>
      </c>
      <c r="C33" s="90"/>
      <c r="D33" s="91"/>
      <c r="E33" s="91"/>
      <c r="F33" s="91"/>
      <c r="G33" s="91"/>
      <c r="H33" s="91"/>
      <c r="I33" s="91"/>
      <c r="J33" s="91"/>
      <c r="K33" s="91"/>
      <c r="L33" s="92"/>
      <c r="M33" s="91"/>
      <c r="N33" s="91"/>
      <c r="O33" s="91"/>
      <c r="P33" s="91"/>
      <c r="Q33" s="91"/>
      <c r="R33" s="91"/>
      <c r="S33" s="91"/>
      <c r="T33" s="91"/>
      <c r="U33" s="213"/>
      <c r="V33" s="213"/>
      <c r="W33" s="237">
        <f>W32-W34</f>
        <v>103</v>
      </c>
      <c r="X33" s="92">
        <f>X32-X34</f>
        <v>93</v>
      </c>
      <c r="Y33" s="237">
        <f>Y32-Y34</f>
        <v>76</v>
      </c>
      <c r="Z33" s="237">
        <v>78</v>
      </c>
      <c r="AA33" s="237">
        <v>86</v>
      </c>
      <c r="AB33" s="237">
        <v>77</v>
      </c>
      <c r="AC33" s="237">
        <v>95</v>
      </c>
      <c r="AD33" s="237">
        <v>103</v>
      </c>
      <c r="AE33" s="237">
        <v>97</v>
      </c>
      <c r="AF33" s="237">
        <v>97</v>
      </c>
      <c r="AG33" s="237">
        <v>120</v>
      </c>
      <c r="AH33" s="237"/>
      <c r="AI33" s="237"/>
      <c r="AJ33" s="92"/>
      <c r="AK33" s="93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02"/>
      <c r="BD33" s="302"/>
      <c r="BE33" s="302"/>
      <c r="BF33" s="95"/>
      <c r="BG33" s="325"/>
      <c r="BH33" s="71">
        <f>GETPIVOTDATA("VALUE",'CSS ESCO pvt'!$I$3,"DATE_FILE",$BH$8,"COMPANY",$BH$6,"TRIM_CAT","Residential-GRID","TRIM_LINE",$A31)</f>
        <v>120</v>
      </c>
    </row>
    <row r="34" spans="1:60" s="66" customFormat="1" x14ac:dyDescent="0.35">
      <c r="A34" s="164"/>
      <c r="B34" s="238" t="s">
        <v>165</v>
      </c>
      <c r="C34" s="90"/>
      <c r="D34" s="91"/>
      <c r="E34" s="91"/>
      <c r="F34" s="91"/>
      <c r="G34" s="91"/>
      <c r="H34" s="91"/>
      <c r="I34" s="91"/>
      <c r="J34" s="91"/>
      <c r="K34" s="91"/>
      <c r="L34" s="92"/>
      <c r="M34" s="91"/>
      <c r="N34" s="91"/>
      <c r="O34" s="91"/>
      <c r="P34" s="91"/>
      <c r="Q34" s="91"/>
      <c r="R34" s="91"/>
      <c r="S34" s="91"/>
      <c r="T34" s="91"/>
      <c r="U34" s="213"/>
      <c r="V34" s="213"/>
      <c r="W34" s="237">
        <v>837</v>
      </c>
      <c r="X34" s="92">
        <v>666</v>
      </c>
      <c r="Y34" s="237">
        <v>553</v>
      </c>
      <c r="Z34" s="237">
        <v>562</v>
      </c>
      <c r="AA34" s="237">
        <v>461</v>
      </c>
      <c r="AB34" s="237">
        <v>526</v>
      </c>
      <c r="AC34" s="237">
        <v>430</v>
      </c>
      <c r="AD34" s="237">
        <v>458</v>
      </c>
      <c r="AE34" s="237">
        <v>498</v>
      </c>
      <c r="AF34" s="237">
        <v>445</v>
      </c>
      <c r="AG34" s="237">
        <v>493</v>
      </c>
      <c r="AH34" s="237"/>
      <c r="AI34" s="237"/>
      <c r="AJ34" s="92"/>
      <c r="AK34" s="93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302"/>
      <c r="BD34" s="302"/>
      <c r="BE34" s="302"/>
      <c r="BF34" s="95"/>
      <c r="BG34" s="325"/>
      <c r="BH34" s="87">
        <f>BH32-BH33</f>
        <v>493</v>
      </c>
    </row>
    <row r="35" spans="1:60" s="66" customFormat="1" x14ac:dyDescent="0.35">
      <c r="A35" s="164"/>
      <c r="B35" s="67" t="s">
        <v>38</v>
      </c>
      <c r="C35" s="90">
        <v>9</v>
      </c>
      <c r="D35" s="91">
        <v>7</v>
      </c>
      <c r="E35" s="91">
        <v>12</v>
      </c>
      <c r="F35" s="91">
        <v>10</v>
      </c>
      <c r="G35" s="91">
        <v>10</v>
      </c>
      <c r="H35" s="91">
        <v>18</v>
      </c>
      <c r="I35" s="91">
        <v>15</v>
      </c>
      <c r="J35" s="91">
        <v>10</v>
      </c>
      <c r="K35" s="91">
        <v>21</v>
      </c>
      <c r="L35" s="92">
        <v>9</v>
      </c>
      <c r="M35" s="91">
        <v>10</v>
      </c>
      <c r="N35" s="91">
        <v>9</v>
      </c>
      <c r="O35" s="91">
        <v>18</v>
      </c>
      <c r="P35" s="91">
        <v>10</v>
      </c>
      <c r="Q35" s="91">
        <v>13</v>
      </c>
      <c r="R35" s="91">
        <v>10</v>
      </c>
      <c r="S35" s="91">
        <v>9</v>
      </c>
      <c r="T35" s="91">
        <v>10</v>
      </c>
      <c r="U35" s="213">
        <v>6</v>
      </c>
      <c r="V35" s="213">
        <v>8</v>
      </c>
      <c r="W35" s="213">
        <v>15</v>
      </c>
      <c r="X35" s="92">
        <v>5</v>
      </c>
      <c r="Y35" s="213">
        <v>10</v>
      </c>
      <c r="Z35" s="213">
        <v>14</v>
      </c>
      <c r="AA35" s="213">
        <v>11</v>
      </c>
      <c r="AB35" s="213">
        <v>10</v>
      </c>
      <c r="AC35" s="213">
        <v>8</v>
      </c>
      <c r="AD35" s="213">
        <v>7</v>
      </c>
      <c r="AE35" s="213">
        <v>14</v>
      </c>
      <c r="AF35" s="213">
        <v>5</v>
      </c>
      <c r="AG35" s="213">
        <v>12</v>
      </c>
      <c r="AH35" s="213"/>
      <c r="AI35" s="213"/>
      <c r="AJ35" s="92"/>
      <c r="AK35" s="93">
        <f>O35-C35</f>
        <v>9</v>
      </c>
      <c r="AL35" s="94">
        <f>P35-D35</f>
        <v>3</v>
      </c>
      <c r="AM35" s="94">
        <f>Q35-E35</f>
        <v>1</v>
      </c>
      <c r="AN35" s="94">
        <f>R35-F35</f>
        <v>0</v>
      </c>
      <c r="AO35" s="94">
        <f>S35-G35</f>
        <v>-1</v>
      </c>
      <c r="AP35" s="94">
        <f>T35-H35</f>
        <v>-8</v>
      </c>
      <c r="AQ35" s="94">
        <f>U35-I35</f>
        <v>-9</v>
      </c>
      <c r="AR35" s="94">
        <f>V35-J35</f>
        <v>-2</v>
      </c>
      <c r="AS35" s="94">
        <f>W35-K35</f>
        <v>-6</v>
      </c>
      <c r="AT35" s="94">
        <f>X35-L35</f>
        <v>-4</v>
      </c>
      <c r="AU35" s="94">
        <f>Y35-M35</f>
        <v>0</v>
      </c>
      <c r="AV35" s="94">
        <f>Z35-N35</f>
        <v>5</v>
      </c>
      <c r="AW35" s="94">
        <f>AA35-O35</f>
        <v>-7</v>
      </c>
      <c r="AX35" s="94">
        <f>AB35-P35</f>
        <v>0</v>
      </c>
      <c r="AY35" s="94">
        <f>AC35-Q35</f>
        <v>-5</v>
      </c>
      <c r="AZ35" s="94">
        <f>AD35-R35</f>
        <v>-3</v>
      </c>
      <c r="BA35" s="94">
        <f>AE35-S35</f>
        <v>5</v>
      </c>
      <c r="BB35" s="94">
        <f>AF35-T35</f>
        <v>-5</v>
      </c>
      <c r="BC35" s="302"/>
      <c r="BD35" s="302"/>
      <c r="BE35" s="302"/>
      <c r="BF35" s="95"/>
      <c r="BG35" s="325"/>
      <c r="BH35" s="71">
        <f>'MONTHLY SUMMARIES'!F25</f>
        <v>12</v>
      </c>
    </row>
    <row r="36" spans="1:60" s="66" customFormat="1" x14ac:dyDescent="0.35">
      <c r="A36" s="164"/>
      <c r="B36" s="236" t="s">
        <v>164</v>
      </c>
      <c r="C36" s="90"/>
      <c r="D36" s="91"/>
      <c r="E36" s="91"/>
      <c r="F36" s="91"/>
      <c r="G36" s="91"/>
      <c r="H36" s="91"/>
      <c r="I36" s="91"/>
      <c r="J36" s="91"/>
      <c r="K36" s="91"/>
      <c r="L36" s="92"/>
      <c r="M36" s="91"/>
      <c r="N36" s="91"/>
      <c r="O36" s="91"/>
      <c r="P36" s="91"/>
      <c r="Q36" s="91"/>
      <c r="R36" s="91"/>
      <c r="S36" s="91"/>
      <c r="T36" s="91"/>
      <c r="U36" s="213"/>
      <c r="V36" s="213"/>
      <c r="W36" s="237">
        <f>W35-W37</f>
        <v>3</v>
      </c>
      <c r="X36" s="92">
        <f>X35-X37</f>
        <v>0</v>
      </c>
      <c r="Y36" s="237">
        <f>Y35-Y37</f>
        <v>3</v>
      </c>
      <c r="Z36" s="237">
        <v>3</v>
      </c>
      <c r="AA36" s="237">
        <v>0</v>
      </c>
      <c r="AB36" s="237">
        <v>5</v>
      </c>
      <c r="AC36" s="237">
        <v>1</v>
      </c>
      <c r="AD36" s="237">
        <v>1</v>
      </c>
      <c r="AE36" s="237">
        <v>2</v>
      </c>
      <c r="AF36" s="237">
        <v>0</v>
      </c>
      <c r="AG36" s="237">
        <v>2</v>
      </c>
      <c r="AH36" s="237"/>
      <c r="AI36" s="237"/>
      <c r="AJ36" s="92"/>
      <c r="AK36" s="93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302"/>
      <c r="BD36" s="302"/>
      <c r="BE36" s="302"/>
      <c r="BF36" s="95"/>
      <c r="BG36" s="325"/>
      <c r="BH36" s="71">
        <f>GETPIVOTDATA("VALUE",'CSS ESCO pvt'!$I$3,"DATE_FILE",$BH$8,"COMPANY",$BH$6,"TRIM_CAT","Low Income Residential-GRID","TRIM_LINE",$A31)</f>
        <v>2</v>
      </c>
    </row>
    <row r="37" spans="1:60" s="66" customFormat="1" x14ac:dyDescent="0.35">
      <c r="A37" s="164"/>
      <c r="B37" s="236" t="s">
        <v>165</v>
      </c>
      <c r="C37" s="90"/>
      <c r="D37" s="91"/>
      <c r="E37" s="91"/>
      <c r="F37" s="91"/>
      <c r="G37" s="91"/>
      <c r="H37" s="91"/>
      <c r="I37" s="91"/>
      <c r="J37" s="91"/>
      <c r="K37" s="91"/>
      <c r="L37" s="92"/>
      <c r="M37" s="91"/>
      <c r="N37" s="91"/>
      <c r="O37" s="91"/>
      <c r="P37" s="91"/>
      <c r="Q37" s="91"/>
      <c r="R37" s="91"/>
      <c r="S37" s="91"/>
      <c r="T37" s="91"/>
      <c r="U37" s="213"/>
      <c r="V37" s="213"/>
      <c r="W37" s="237">
        <v>12</v>
      </c>
      <c r="X37" s="92">
        <v>5</v>
      </c>
      <c r="Y37" s="237">
        <v>7</v>
      </c>
      <c r="Z37" s="237">
        <v>11</v>
      </c>
      <c r="AA37" s="237">
        <v>11</v>
      </c>
      <c r="AB37" s="237">
        <v>5</v>
      </c>
      <c r="AC37" s="237">
        <v>7</v>
      </c>
      <c r="AD37" s="237">
        <v>6</v>
      </c>
      <c r="AE37" s="237">
        <v>12</v>
      </c>
      <c r="AF37" s="237">
        <v>5</v>
      </c>
      <c r="AG37" s="237">
        <v>10</v>
      </c>
      <c r="AH37" s="237"/>
      <c r="AI37" s="237"/>
      <c r="AJ37" s="92"/>
      <c r="AK37" s="93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302"/>
      <c r="BD37" s="302"/>
      <c r="BE37" s="302"/>
      <c r="BF37" s="95"/>
      <c r="BG37" s="325"/>
      <c r="BH37" s="87">
        <f>BH35-BH36</f>
        <v>10</v>
      </c>
    </row>
    <row r="38" spans="1:60" s="66" customFormat="1" x14ac:dyDescent="0.35">
      <c r="A38" s="164"/>
      <c r="B38" s="67" t="s">
        <v>39</v>
      </c>
      <c r="C38" s="90">
        <v>165</v>
      </c>
      <c r="D38" s="91">
        <v>202</v>
      </c>
      <c r="E38" s="91">
        <v>110</v>
      </c>
      <c r="F38" s="91">
        <v>180</v>
      </c>
      <c r="G38" s="91">
        <v>146</v>
      </c>
      <c r="H38" s="91">
        <v>148</v>
      </c>
      <c r="I38" s="91">
        <v>84</v>
      </c>
      <c r="J38" s="91">
        <v>154</v>
      </c>
      <c r="K38" s="91">
        <v>251</v>
      </c>
      <c r="L38" s="92">
        <v>214</v>
      </c>
      <c r="M38" s="91">
        <v>213</v>
      </c>
      <c r="N38" s="91">
        <v>211</v>
      </c>
      <c r="O38" s="91">
        <v>168</v>
      </c>
      <c r="P38" s="91">
        <v>257</v>
      </c>
      <c r="Q38" s="91">
        <v>218</v>
      </c>
      <c r="R38" s="91">
        <v>81</v>
      </c>
      <c r="S38" s="91">
        <v>164</v>
      </c>
      <c r="T38" s="91">
        <v>78</v>
      </c>
      <c r="U38" s="213">
        <v>87</v>
      </c>
      <c r="V38" s="213">
        <v>156</v>
      </c>
      <c r="W38" s="213">
        <v>269</v>
      </c>
      <c r="X38" s="92">
        <v>222</v>
      </c>
      <c r="Y38" s="213">
        <v>124</v>
      </c>
      <c r="Z38" s="213">
        <v>82</v>
      </c>
      <c r="AA38" s="213">
        <v>83</v>
      </c>
      <c r="AB38" s="213">
        <v>101</v>
      </c>
      <c r="AC38" s="213">
        <v>82</v>
      </c>
      <c r="AD38" s="213">
        <v>96</v>
      </c>
      <c r="AE38" s="213">
        <v>110</v>
      </c>
      <c r="AF38" s="213">
        <v>86</v>
      </c>
      <c r="AG38" s="213">
        <v>112</v>
      </c>
      <c r="AH38" s="213"/>
      <c r="AI38" s="213"/>
      <c r="AJ38" s="92"/>
      <c r="AK38" s="93">
        <f>O38-C38</f>
        <v>3</v>
      </c>
      <c r="AL38" s="94">
        <f>P38-D38</f>
        <v>55</v>
      </c>
      <c r="AM38" s="94">
        <f>Q38-E38</f>
        <v>108</v>
      </c>
      <c r="AN38" s="94">
        <f>R38-F38</f>
        <v>-99</v>
      </c>
      <c r="AO38" s="94">
        <f>S38-G38</f>
        <v>18</v>
      </c>
      <c r="AP38" s="94">
        <f>T38-H38</f>
        <v>-70</v>
      </c>
      <c r="AQ38" s="94">
        <f>U38-I38</f>
        <v>3</v>
      </c>
      <c r="AR38" s="94">
        <f>V38-J38</f>
        <v>2</v>
      </c>
      <c r="AS38" s="94">
        <f>W38-K38</f>
        <v>18</v>
      </c>
      <c r="AT38" s="94">
        <f>X38-L38</f>
        <v>8</v>
      </c>
      <c r="AU38" s="94">
        <f>Y38-M38</f>
        <v>-89</v>
      </c>
      <c r="AV38" s="94">
        <f>Z38-N38</f>
        <v>-129</v>
      </c>
      <c r="AW38" s="94">
        <f>AA38-O38</f>
        <v>-85</v>
      </c>
      <c r="AX38" s="94">
        <f>AB38-P38</f>
        <v>-156</v>
      </c>
      <c r="AY38" s="94">
        <f>AC38-Q38</f>
        <v>-136</v>
      </c>
      <c r="AZ38" s="94">
        <f>AD38-R38</f>
        <v>15</v>
      </c>
      <c r="BA38" s="94">
        <f>AE38-S38</f>
        <v>-54</v>
      </c>
      <c r="BB38" s="94">
        <f>AF38-T38</f>
        <v>8</v>
      </c>
      <c r="BC38" s="302"/>
      <c r="BD38" s="302"/>
      <c r="BE38" s="302"/>
      <c r="BF38" s="95"/>
      <c r="BG38" s="325"/>
      <c r="BH38" s="71">
        <f>'MONTHLY SUMMARIES'!F26</f>
        <v>112</v>
      </c>
    </row>
    <row r="39" spans="1:60" s="66" customFormat="1" x14ac:dyDescent="0.35">
      <c r="A39" s="164"/>
      <c r="B39" s="67" t="s">
        <v>40</v>
      </c>
      <c r="C39" s="90">
        <v>10</v>
      </c>
      <c r="D39" s="91">
        <v>14</v>
      </c>
      <c r="E39" s="91">
        <v>17</v>
      </c>
      <c r="F39" s="91">
        <v>10</v>
      </c>
      <c r="G39" s="91">
        <v>11</v>
      </c>
      <c r="H39" s="91">
        <v>14</v>
      </c>
      <c r="I39" s="91">
        <v>10</v>
      </c>
      <c r="J39" s="91">
        <v>11</v>
      </c>
      <c r="K39" s="91">
        <v>20</v>
      </c>
      <c r="L39" s="92">
        <v>16</v>
      </c>
      <c r="M39" s="91">
        <v>21</v>
      </c>
      <c r="N39" s="91">
        <v>22</v>
      </c>
      <c r="O39" s="91">
        <v>23</v>
      </c>
      <c r="P39" s="91">
        <v>14</v>
      </c>
      <c r="Q39" s="91">
        <v>22</v>
      </c>
      <c r="R39" s="91">
        <v>14</v>
      </c>
      <c r="S39" s="91">
        <v>16</v>
      </c>
      <c r="T39" s="91">
        <v>11</v>
      </c>
      <c r="U39" s="213">
        <v>8</v>
      </c>
      <c r="V39" s="213">
        <v>11</v>
      </c>
      <c r="W39" s="213">
        <v>20</v>
      </c>
      <c r="X39" s="92">
        <v>15</v>
      </c>
      <c r="Y39" s="213">
        <v>17</v>
      </c>
      <c r="Z39" s="213">
        <v>7</v>
      </c>
      <c r="AA39" s="213">
        <v>6</v>
      </c>
      <c r="AB39" s="213">
        <v>11</v>
      </c>
      <c r="AC39" s="213">
        <v>8</v>
      </c>
      <c r="AD39" s="213">
        <v>11</v>
      </c>
      <c r="AE39" s="213">
        <v>10</v>
      </c>
      <c r="AF39" s="213">
        <v>7</v>
      </c>
      <c r="AG39" s="213">
        <v>10</v>
      </c>
      <c r="AH39" s="213"/>
      <c r="AI39" s="213"/>
      <c r="AJ39" s="92"/>
      <c r="AK39" s="93">
        <f>O39-C39</f>
        <v>13</v>
      </c>
      <c r="AL39" s="94">
        <f>P39-D39</f>
        <v>0</v>
      </c>
      <c r="AM39" s="94">
        <f>Q39-E39</f>
        <v>5</v>
      </c>
      <c r="AN39" s="94">
        <f>R39-F39</f>
        <v>4</v>
      </c>
      <c r="AO39" s="94">
        <f>S39-G39</f>
        <v>5</v>
      </c>
      <c r="AP39" s="94">
        <f>T39-H39</f>
        <v>-3</v>
      </c>
      <c r="AQ39" s="94">
        <f>U39-I39</f>
        <v>-2</v>
      </c>
      <c r="AR39" s="94">
        <f>V39-J39</f>
        <v>0</v>
      </c>
      <c r="AS39" s="94">
        <f>W39-K39</f>
        <v>0</v>
      </c>
      <c r="AT39" s="94">
        <f>X39-L39</f>
        <v>-1</v>
      </c>
      <c r="AU39" s="94">
        <f>Y39-M39</f>
        <v>-4</v>
      </c>
      <c r="AV39" s="94">
        <f>Z39-N39</f>
        <v>-15</v>
      </c>
      <c r="AW39" s="94">
        <f>AA39-O39</f>
        <v>-17</v>
      </c>
      <c r="AX39" s="94">
        <f>AB39-P39</f>
        <v>-3</v>
      </c>
      <c r="AY39" s="94">
        <f>AC39-Q39</f>
        <v>-14</v>
      </c>
      <c r="AZ39" s="94">
        <f>AD39-R39</f>
        <v>-3</v>
      </c>
      <c r="BA39" s="94">
        <f>AE39-S39</f>
        <v>-6</v>
      </c>
      <c r="BB39" s="94">
        <f>AF39-T39</f>
        <v>-4</v>
      </c>
      <c r="BC39" s="302"/>
      <c r="BD39" s="302"/>
      <c r="BE39" s="302"/>
      <c r="BF39" s="95"/>
      <c r="BG39" s="325"/>
      <c r="BH39" s="71">
        <f>'MONTHLY SUMMARIES'!F27</f>
        <v>10</v>
      </c>
    </row>
    <row r="40" spans="1:60" s="66" customFormat="1" x14ac:dyDescent="0.35">
      <c r="A40" s="164"/>
      <c r="B40" s="67" t="s">
        <v>41</v>
      </c>
      <c r="C40" s="90">
        <v>1</v>
      </c>
      <c r="D40" s="91">
        <v>4</v>
      </c>
      <c r="E40" s="91"/>
      <c r="F40" s="91">
        <v>5</v>
      </c>
      <c r="G40" s="91">
        <v>3</v>
      </c>
      <c r="H40" s="91">
        <v>2</v>
      </c>
      <c r="I40" s="91">
        <v>3</v>
      </c>
      <c r="J40" s="91">
        <v>3</v>
      </c>
      <c r="K40" s="91">
        <v>3</v>
      </c>
      <c r="L40" s="92">
        <v>1</v>
      </c>
      <c r="M40" s="91">
        <v>2</v>
      </c>
      <c r="N40" s="91">
        <v>6</v>
      </c>
      <c r="O40" s="91"/>
      <c r="P40" s="91">
        <v>2</v>
      </c>
      <c r="Q40" s="91">
        <v>3</v>
      </c>
      <c r="R40" s="91">
        <v>3</v>
      </c>
      <c r="S40" s="91">
        <v>0</v>
      </c>
      <c r="T40" s="91">
        <v>3</v>
      </c>
      <c r="U40" s="213">
        <v>4</v>
      </c>
      <c r="V40" s="213">
        <v>2</v>
      </c>
      <c r="W40" s="213">
        <v>2</v>
      </c>
      <c r="X40" s="92">
        <v>2</v>
      </c>
      <c r="Y40" s="213">
        <v>1</v>
      </c>
      <c r="Z40" s="213">
        <v>5</v>
      </c>
      <c r="AA40" s="213">
        <v>0</v>
      </c>
      <c r="AB40" s="213">
        <v>4</v>
      </c>
      <c r="AC40" s="213">
        <v>1</v>
      </c>
      <c r="AD40" s="213">
        <v>1</v>
      </c>
      <c r="AE40" s="213">
        <v>2</v>
      </c>
      <c r="AF40" s="213">
        <v>4</v>
      </c>
      <c r="AG40" s="213">
        <v>2</v>
      </c>
      <c r="AH40" s="213"/>
      <c r="AI40" s="213"/>
      <c r="AJ40" s="92"/>
      <c r="AK40" s="93">
        <f>O40-C40</f>
        <v>-1</v>
      </c>
      <c r="AL40" s="94">
        <f>P40-D40</f>
        <v>-2</v>
      </c>
      <c r="AM40" s="94">
        <f>Q40-E40</f>
        <v>3</v>
      </c>
      <c r="AN40" s="94">
        <f>R40-F40</f>
        <v>-2</v>
      </c>
      <c r="AO40" s="94">
        <f>S40-G40</f>
        <v>-3</v>
      </c>
      <c r="AP40" s="94">
        <f>T40-H40</f>
        <v>1</v>
      </c>
      <c r="AQ40" s="94">
        <f>U40-I40</f>
        <v>1</v>
      </c>
      <c r="AR40" s="94">
        <f>V40-J40</f>
        <v>-1</v>
      </c>
      <c r="AS40" s="94">
        <f>W40-K40</f>
        <v>-1</v>
      </c>
      <c r="AT40" s="94">
        <f>X40-L40</f>
        <v>1</v>
      </c>
      <c r="AU40" s="94">
        <f>Y40-M40</f>
        <v>-1</v>
      </c>
      <c r="AV40" s="94">
        <f>Z40-N40</f>
        <v>-1</v>
      </c>
      <c r="AW40" s="94">
        <f>AA40-O40</f>
        <v>0</v>
      </c>
      <c r="AX40" s="94">
        <f>AB40-P40</f>
        <v>2</v>
      </c>
      <c r="AY40" s="94">
        <f>AC40-Q40</f>
        <v>-2</v>
      </c>
      <c r="AZ40" s="94">
        <f>AD40-R40</f>
        <v>-2</v>
      </c>
      <c r="BA40" s="94">
        <f>AE40-S40</f>
        <v>2</v>
      </c>
      <c r="BB40" s="94">
        <f>AF40-T40</f>
        <v>1</v>
      </c>
      <c r="BC40" s="302"/>
      <c r="BD40" s="302"/>
      <c r="BE40" s="302"/>
      <c r="BF40" s="95"/>
      <c r="BG40" s="325"/>
      <c r="BH40" s="71">
        <f>'MONTHLY SUMMARIES'!F28</f>
        <v>2</v>
      </c>
    </row>
    <row r="41" spans="1:60" s="82" customFormat="1" x14ac:dyDescent="0.35">
      <c r="A41" s="168"/>
      <c r="B41" s="67" t="s">
        <v>42</v>
      </c>
      <c r="C41" s="154">
        <f t="shared" ref="C41:Q41" si="18">SUM(C32:C40)</f>
        <v>770</v>
      </c>
      <c r="D41" s="155">
        <f t="shared" si="18"/>
        <v>894</v>
      </c>
      <c r="E41" s="155">
        <f t="shared" si="18"/>
        <v>781</v>
      </c>
      <c r="F41" s="155">
        <f t="shared" si="18"/>
        <v>659</v>
      </c>
      <c r="G41" s="155">
        <f t="shared" si="18"/>
        <v>792</v>
      </c>
      <c r="H41" s="155">
        <f t="shared" si="18"/>
        <v>612</v>
      </c>
      <c r="I41" s="155">
        <f t="shared" si="18"/>
        <v>778</v>
      </c>
      <c r="J41" s="155">
        <f t="shared" si="18"/>
        <v>940</v>
      </c>
      <c r="K41" s="155">
        <f t="shared" si="18"/>
        <v>1289</v>
      </c>
      <c r="L41" s="156">
        <f t="shared" si="18"/>
        <v>1084</v>
      </c>
      <c r="M41" s="155">
        <f t="shared" si="18"/>
        <v>942</v>
      </c>
      <c r="N41" s="155">
        <f t="shared" si="18"/>
        <v>966</v>
      </c>
      <c r="O41" s="155">
        <f t="shared" si="18"/>
        <v>951</v>
      </c>
      <c r="P41" s="155">
        <f t="shared" si="18"/>
        <v>1035</v>
      </c>
      <c r="Q41" s="155">
        <f t="shared" si="18"/>
        <v>939</v>
      </c>
      <c r="R41" s="155">
        <v>755</v>
      </c>
      <c r="S41" s="155">
        <v>970</v>
      </c>
      <c r="T41" s="155">
        <v>682</v>
      </c>
      <c r="U41" s="214">
        <v>739</v>
      </c>
      <c r="V41" s="214">
        <v>921</v>
      </c>
      <c r="W41" s="214">
        <f>SUM(W32+W35+W38+W39+W40)</f>
        <v>1246</v>
      </c>
      <c r="X41" s="156">
        <f>SUM(X32+X35+X38+X39+X40)</f>
        <v>1003</v>
      </c>
      <c r="Y41" s="214">
        <v>781</v>
      </c>
      <c r="Z41" s="214">
        <v>748</v>
      </c>
      <c r="AA41" s="214">
        <v>647</v>
      </c>
      <c r="AB41" s="214">
        <v>729</v>
      </c>
      <c r="AC41" s="214">
        <v>624</v>
      </c>
      <c r="AD41" s="214">
        <v>676</v>
      </c>
      <c r="AE41" s="214">
        <v>731</v>
      </c>
      <c r="AF41" s="214">
        <v>644</v>
      </c>
      <c r="AG41" s="214">
        <v>749</v>
      </c>
      <c r="AH41" s="214"/>
      <c r="AI41" s="214"/>
      <c r="AJ41" s="156"/>
      <c r="AK41" s="96">
        <f>SUM(AK32:AK40)</f>
        <v>181</v>
      </c>
      <c r="AL41" s="157">
        <f t="shared" ref="AL41:AN41" si="19">SUM(AL32:AL40)</f>
        <v>141</v>
      </c>
      <c r="AM41" s="157">
        <f t="shared" si="19"/>
        <v>158</v>
      </c>
      <c r="AN41" s="157">
        <f t="shared" si="19"/>
        <v>96</v>
      </c>
      <c r="AO41" s="157">
        <f t="shared" ref="AO41:AP41" si="20">SUM(AO32:AO40)</f>
        <v>178</v>
      </c>
      <c r="AP41" s="157">
        <f t="shared" si="20"/>
        <v>70</v>
      </c>
      <c r="AQ41" s="157">
        <f t="shared" ref="AQ41:AR41" si="21">SUM(AQ32:AQ40)</f>
        <v>-39</v>
      </c>
      <c r="AR41" s="157">
        <f t="shared" si="21"/>
        <v>-19</v>
      </c>
      <c r="AS41" s="157">
        <f t="shared" ref="AS41:AT41" si="22">SUM(AS32:AS40)</f>
        <v>-43</v>
      </c>
      <c r="AT41" s="157">
        <f t="shared" si="22"/>
        <v>-81</v>
      </c>
      <c r="AU41" s="157">
        <f t="shared" ref="AU41:AV41" si="23">SUM(AU32:AU40)</f>
        <v>-161</v>
      </c>
      <c r="AV41" s="157">
        <f t="shared" si="23"/>
        <v>-218</v>
      </c>
      <c r="AW41" s="157">
        <f t="shared" ref="AW41:AX41" si="24">SUM(AW32:AW40)</f>
        <v>-304</v>
      </c>
      <c r="AX41" s="157">
        <f t="shared" si="24"/>
        <v>-306</v>
      </c>
      <c r="AY41" s="157">
        <f t="shared" ref="AY41:AZ41" si="25">SUM(AY32:AY40)</f>
        <v>-315</v>
      </c>
      <c r="AZ41" s="157">
        <f t="shared" si="25"/>
        <v>-79</v>
      </c>
      <c r="BA41" s="157">
        <f t="shared" ref="BA41:BB41" si="26">SUM(BA32:BA40)</f>
        <v>-239</v>
      </c>
      <c r="BB41" s="157">
        <f t="shared" si="26"/>
        <v>-38</v>
      </c>
      <c r="BC41" s="303"/>
      <c r="BD41" s="303"/>
      <c r="BE41" s="303"/>
      <c r="BF41" s="158"/>
      <c r="BG41" s="326"/>
      <c r="BH41" s="296">
        <f>BH32+BH35+BH38+BH39+BH40</f>
        <v>749</v>
      </c>
    </row>
    <row r="42" spans="1:60" s="66" customFormat="1" x14ac:dyDescent="0.35">
      <c r="A42" s="166">
        <f>+A31+1</f>
        <v>4</v>
      </c>
      <c r="B42" s="97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99"/>
      <c r="S42" s="99"/>
      <c r="T42" s="99"/>
      <c r="U42" s="215"/>
      <c r="V42" s="215"/>
      <c r="W42" s="215"/>
      <c r="X42" s="100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00"/>
      <c r="AK42" s="101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304"/>
      <c r="BD42" s="304"/>
      <c r="BE42" s="304"/>
      <c r="BF42" s="103"/>
      <c r="BG42" s="324"/>
      <c r="BH42" s="101"/>
    </row>
    <row r="43" spans="1:60" s="66" customFormat="1" x14ac:dyDescent="0.35">
      <c r="A43" s="166"/>
      <c r="B43" s="67" t="s">
        <v>37</v>
      </c>
      <c r="C43" s="90">
        <v>162</v>
      </c>
      <c r="D43" s="91">
        <v>167</v>
      </c>
      <c r="E43" s="91">
        <v>198</v>
      </c>
      <c r="F43" s="91">
        <v>157</v>
      </c>
      <c r="G43" s="91">
        <v>166</v>
      </c>
      <c r="H43" s="91">
        <v>192</v>
      </c>
      <c r="I43" s="91">
        <v>162</v>
      </c>
      <c r="J43" s="91">
        <v>229</v>
      </c>
      <c r="K43" s="91">
        <v>182</v>
      </c>
      <c r="L43" s="92">
        <v>263</v>
      </c>
      <c r="M43" s="91">
        <v>243</v>
      </c>
      <c r="N43" s="91">
        <v>145</v>
      </c>
      <c r="O43" s="91">
        <v>260</v>
      </c>
      <c r="P43" s="91">
        <v>364</v>
      </c>
      <c r="Q43" s="91">
        <v>294</v>
      </c>
      <c r="R43" s="91">
        <v>246</v>
      </c>
      <c r="S43" s="91">
        <v>222</v>
      </c>
      <c r="T43" s="91">
        <v>167</v>
      </c>
      <c r="U43" s="213">
        <v>219</v>
      </c>
      <c r="V43" s="213">
        <v>247</v>
      </c>
      <c r="W43" s="213">
        <v>288</v>
      </c>
      <c r="X43" s="92">
        <v>231</v>
      </c>
      <c r="Y43" s="213">
        <v>190</v>
      </c>
      <c r="Z43" s="213">
        <v>209</v>
      </c>
      <c r="AA43" s="213">
        <v>183</v>
      </c>
      <c r="AB43" s="213">
        <v>194</v>
      </c>
      <c r="AC43" s="213">
        <v>169</v>
      </c>
      <c r="AD43" s="213">
        <v>173</v>
      </c>
      <c r="AE43" s="213">
        <v>149</v>
      </c>
      <c r="AF43" s="213">
        <v>125</v>
      </c>
      <c r="AG43" s="213">
        <v>169</v>
      </c>
      <c r="AH43" s="213"/>
      <c r="AI43" s="213"/>
      <c r="AJ43" s="92"/>
      <c r="AK43" s="93">
        <f>O43-C43</f>
        <v>98</v>
      </c>
      <c r="AL43" s="94">
        <f>P43-D43</f>
        <v>197</v>
      </c>
      <c r="AM43" s="94">
        <f>Q43-E43</f>
        <v>96</v>
      </c>
      <c r="AN43" s="94">
        <f>R43-F43</f>
        <v>89</v>
      </c>
      <c r="AO43" s="94">
        <f>S43-G43</f>
        <v>56</v>
      </c>
      <c r="AP43" s="94">
        <f>T43-H43</f>
        <v>-25</v>
      </c>
      <c r="AQ43" s="94">
        <f>U43-I43</f>
        <v>57</v>
      </c>
      <c r="AR43" s="94">
        <f>V43-J43</f>
        <v>18</v>
      </c>
      <c r="AS43" s="94">
        <f>W43-K43</f>
        <v>106</v>
      </c>
      <c r="AT43" s="94">
        <f>X43-L43</f>
        <v>-32</v>
      </c>
      <c r="AU43" s="94">
        <f>Y43-M43</f>
        <v>-53</v>
      </c>
      <c r="AV43" s="94">
        <f>Z43-N43</f>
        <v>64</v>
      </c>
      <c r="AW43" s="94">
        <f>AA43-O43</f>
        <v>-77</v>
      </c>
      <c r="AX43" s="94">
        <f>AB43-P43</f>
        <v>-170</v>
      </c>
      <c r="AY43" s="94">
        <f>AC43-Q43</f>
        <v>-125</v>
      </c>
      <c r="AZ43" s="94">
        <f>AD43-R43</f>
        <v>-73</v>
      </c>
      <c r="BA43" s="94">
        <f>AE43-S43</f>
        <v>-73</v>
      </c>
      <c r="BB43" s="94">
        <f>AF43-T43</f>
        <v>-42</v>
      </c>
      <c r="BC43" s="302"/>
      <c r="BD43" s="302"/>
      <c r="BE43" s="302"/>
      <c r="BF43" s="95"/>
      <c r="BG43" s="325"/>
      <c r="BH43" s="71">
        <f>'MONTHLY SUMMARIES'!F31</f>
        <v>169</v>
      </c>
    </row>
    <row r="44" spans="1:60" s="66" customFormat="1" x14ac:dyDescent="0.35">
      <c r="A44" s="166"/>
      <c r="B44" s="238" t="s">
        <v>164</v>
      </c>
      <c r="C44" s="90"/>
      <c r="D44" s="91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91"/>
      <c r="R44" s="91"/>
      <c r="S44" s="91"/>
      <c r="T44" s="91"/>
      <c r="U44" s="213"/>
      <c r="V44" s="213"/>
      <c r="W44" s="237">
        <f>W43-W45</f>
        <v>32</v>
      </c>
      <c r="X44" s="92">
        <f>X43-X45</f>
        <v>24</v>
      </c>
      <c r="Y44" s="237">
        <f>Y43-Y45</f>
        <v>20</v>
      </c>
      <c r="Z44" s="237">
        <v>27</v>
      </c>
      <c r="AA44" s="237">
        <v>36</v>
      </c>
      <c r="AB44" s="237">
        <v>32</v>
      </c>
      <c r="AC44" s="237">
        <v>25</v>
      </c>
      <c r="AD44" s="237">
        <v>42</v>
      </c>
      <c r="AE44" s="237">
        <v>39</v>
      </c>
      <c r="AF44" s="237">
        <v>35</v>
      </c>
      <c r="AG44" s="237">
        <v>44</v>
      </c>
      <c r="AH44" s="237"/>
      <c r="AI44" s="237"/>
      <c r="AJ44" s="92"/>
      <c r="AK44" s="93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302"/>
      <c r="BD44" s="302"/>
      <c r="BE44" s="302"/>
      <c r="BF44" s="95"/>
      <c r="BG44" s="325"/>
      <c r="BH44" s="71">
        <f>GETPIVOTDATA("VALUE",'CSS ESCO pvt'!$I$3,"DATE_FILE",$BH$8,"COMPANY",$BH$6,"TRIM_CAT","Residential-GRID","TRIM_LINE",$A42)</f>
        <v>44</v>
      </c>
    </row>
    <row r="45" spans="1:60" s="66" customFormat="1" x14ac:dyDescent="0.35">
      <c r="A45" s="166"/>
      <c r="B45" s="238" t="s">
        <v>165</v>
      </c>
      <c r="C45" s="90"/>
      <c r="D45" s="91"/>
      <c r="E45" s="91"/>
      <c r="F45" s="91"/>
      <c r="G45" s="91"/>
      <c r="H45" s="91"/>
      <c r="I45" s="91"/>
      <c r="J45" s="91"/>
      <c r="K45" s="91"/>
      <c r="L45" s="92"/>
      <c r="M45" s="91"/>
      <c r="N45" s="91"/>
      <c r="O45" s="91"/>
      <c r="P45" s="91"/>
      <c r="Q45" s="91"/>
      <c r="R45" s="91"/>
      <c r="S45" s="91"/>
      <c r="T45" s="91"/>
      <c r="U45" s="213"/>
      <c r="V45" s="213"/>
      <c r="W45" s="237">
        <v>256</v>
      </c>
      <c r="X45" s="92">
        <v>207</v>
      </c>
      <c r="Y45" s="237">
        <v>170</v>
      </c>
      <c r="Z45" s="237">
        <v>182</v>
      </c>
      <c r="AA45" s="237">
        <v>147</v>
      </c>
      <c r="AB45" s="237">
        <v>162</v>
      </c>
      <c r="AC45" s="237">
        <v>144</v>
      </c>
      <c r="AD45" s="237">
        <v>131</v>
      </c>
      <c r="AE45" s="237">
        <v>110</v>
      </c>
      <c r="AF45" s="237">
        <v>90</v>
      </c>
      <c r="AG45" s="237">
        <v>125</v>
      </c>
      <c r="AH45" s="237"/>
      <c r="AI45" s="237"/>
      <c r="AJ45" s="92"/>
      <c r="AK45" s="93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302"/>
      <c r="BD45" s="302"/>
      <c r="BE45" s="302"/>
      <c r="BF45" s="95"/>
      <c r="BG45" s="325"/>
      <c r="BH45" s="87">
        <f>BH43-BH44</f>
        <v>125</v>
      </c>
    </row>
    <row r="46" spans="1:60" s="66" customFormat="1" x14ac:dyDescent="0.35">
      <c r="A46" s="166"/>
      <c r="B46" s="67" t="s">
        <v>38</v>
      </c>
      <c r="C46" s="90">
        <v>7</v>
      </c>
      <c r="D46" s="91">
        <v>6</v>
      </c>
      <c r="E46" s="91">
        <v>5</v>
      </c>
      <c r="F46" s="91">
        <v>5</v>
      </c>
      <c r="G46" s="91">
        <v>4</v>
      </c>
      <c r="H46" s="91">
        <v>4</v>
      </c>
      <c r="I46" s="91">
        <v>4</v>
      </c>
      <c r="J46" s="91">
        <v>10</v>
      </c>
      <c r="K46" s="91">
        <v>3</v>
      </c>
      <c r="L46" s="92">
        <v>8</v>
      </c>
      <c r="M46" s="91">
        <v>5</v>
      </c>
      <c r="N46" s="91">
        <v>7</v>
      </c>
      <c r="O46" s="91">
        <v>3</v>
      </c>
      <c r="P46" s="91">
        <v>9</v>
      </c>
      <c r="Q46" s="91">
        <v>4</v>
      </c>
      <c r="R46" s="91">
        <v>5</v>
      </c>
      <c r="S46" s="91">
        <v>6</v>
      </c>
      <c r="T46" s="91">
        <v>3</v>
      </c>
      <c r="U46" s="213">
        <v>4</v>
      </c>
      <c r="V46" s="213">
        <v>3</v>
      </c>
      <c r="W46" s="213">
        <v>2</v>
      </c>
      <c r="X46" s="92">
        <v>6</v>
      </c>
      <c r="Y46" s="213">
        <v>3</v>
      </c>
      <c r="Z46" s="213">
        <v>2</v>
      </c>
      <c r="AA46" s="213">
        <v>5</v>
      </c>
      <c r="AB46" s="213">
        <v>7</v>
      </c>
      <c r="AC46" s="213">
        <v>3</v>
      </c>
      <c r="AD46" s="213">
        <v>1</v>
      </c>
      <c r="AE46" s="213">
        <v>2</v>
      </c>
      <c r="AF46" s="213">
        <v>4</v>
      </c>
      <c r="AG46" s="213">
        <v>4</v>
      </c>
      <c r="AH46" s="213"/>
      <c r="AI46" s="213"/>
      <c r="AJ46" s="92"/>
      <c r="AK46" s="93">
        <f>O46-C46</f>
        <v>-4</v>
      </c>
      <c r="AL46" s="94">
        <f>P46-D46</f>
        <v>3</v>
      </c>
      <c r="AM46" s="94">
        <f>Q46-E46</f>
        <v>-1</v>
      </c>
      <c r="AN46" s="94">
        <f>R46-F46</f>
        <v>0</v>
      </c>
      <c r="AO46" s="94">
        <f>S46-G46</f>
        <v>2</v>
      </c>
      <c r="AP46" s="94">
        <f>T46-H46</f>
        <v>-1</v>
      </c>
      <c r="AQ46" s="94">
        <f>U46-I46</f>
        <v>0</v>
      </c>
      <c r="AR46" s="94">
        <f>V46-J46</f>
        <v>-7</v>
      </c>
      <c r="AS46" s="94">
        <f>W46-K46</f>
        <v>-1</v>
      </c>
      <c r="AT46" s="94">
        <f>X46-L46</f>
        <v>-2</v>
      </c>
      <c r="AU46" s="94">
        <f>Y46-M46</f>
        <v>-2</v>
      </c>
      <c r="AV46" s="94">
        <f>Z46-N46</f>
        <v>-5</v>
      </c>
      <c r="AW46" s="94">
        <f>AA46-O46</f>
        <v>2</v>
      </c>
      <c r="AX46" s="94">
        <f>AB46-P46</f>
        <v>-2</v>
      </c>
      <c r="AY46" s="94">
        <f>AC46-Q46</f>
        <v>-1</v>
      </c>
      <c r="AZ46" s="94">
        <f>AD46-R46</f>
        <v>-4</v>
      </c>
      <c r="BA46" s="94">
        <f>AE46-S46</f>
        <v>-4</v>
      </c>
      <c r="BB46" s="94">
        <f>AF46-T46</f>
        <v>1</v>
      </c>
      <c r="BC46" s="302"/>
      <c r="BD46" s="302"/>
      <c r="BE46" s="302"/>
      <c r="BF46" s="95"/>
      <c r="BG46" s="325"/>
      <c r="BH46" s="71">
        <f>'MONTHLY SUMMARIES'!F32</f>
        <v>4</v>
      </c>
    </row>
    <row r="47" spans="1:60" s="66" customFormat="1" x14ac:dyDescent="0.35">
      <c r="A47" s="166"/>
      <c r="B47" s="238" t="s">
        <v>164</v>
      </c>
      <c r="C47" s="90"/>
      <c r="D47" s="91"/>
      <c r="E47" s="91"/>
      <c r="F47" s="91"/>
      <c r="G47" s="91"/>
      <c r="H47" s="91"/>
      <c r="I47" s="91"/>
      <c r="J47" s="91"/>
      <c r="K47" s="91"/>
      <c r="L47" s="92"/>
      <c r="M47" s="91"/>
      <c r="N47" s="91"/>
      <c r="O47" s="91"/>
      <c r="P47" s="91"/>
      <c r="Q47" s="91"/>
      <c r="R47" s="91"/>
      <c r="S47" s="91"/>
      <c r="T47" s="91"/>
      <c r="U47" s="213"/>
      <c r="V47" s="213"/>
      <c r="W47" s="237">
        <f>W46-W48</f>
        <v>0</v>
      </c>
      <c r="X47" s="92">
        <f>X46-X48</f>
        <v>0</v>
      </c>
      <c r="Y47" s="237">
        <f>Y46-Y48</f>
        <v>0</v>
      </c>
      <c r="Z47" s="237">
        <v>0</v>
      </c>
      <c r="AA47" s="237">
        <v>0</v>
      </c>
      <c r="AB47" s="237">
        <v>1</v>
      </c>
      <c r="AC47" s="237">
        <v>0</v>
      </c>
      <c r="AD47" s="237">
        <v>1</v>
      </c>
      <c r="AE47" s="237">
        <v>0</v>
      </c>
      <c r="AF47" s="237">
        <v>0</v>
      </c>
      <c r="AG47" s="237">
        <v>0</v>
      </c>
      <c r="AH47" s="237"/>
      <c r="AI47" s="237"/>
      <c r="AJ47" s="92"/>
      <c r="AK47" s="93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302"/>
      <c r="BD47" s="302"/>
      <c r="BE47" s="302"/>
      <c r="BF47" s="95"/>
      <c r="BG47" s="325"/>
      <c r="BH47" s="71">
        <f>GETPIVOTDATA("VALUE",'CSS ESCO pvt'!$I$3,"DATE_FILE",$BH$8,"COMPANY",$BH$6,"TRIM_CAT","Low Income Residential-GRID","TRIM_LINE",$A42)</f>
        <v>0</v>
      </c>
    </row>
    <row r="48" spans="1:60" s="66" customFormat="1" x14ac:dyDescent="0.35">
      <c r="A48" s="166"/>
      <c r="B48" s="238" t="s">
        <v>165</v>
      </c>
      <c r="C48" s="90"/>
      <c r="D48" s="91"/>
      <c r="E48" s="91"/>
      <c r="F48" s="91"/>
      <c r="G48" s="91"/>
      <c r="H48" s="91"/>
      <c r="I48" s="91"/>
      <c r="J48" s="91"/>
      <c r="K48" s="91"/>
      <c r="L48" s="92"/>
      <c r="M48" s="91"/>
      <c r="N48" s="91"/>
      <c r="O48" s="91"/>
      <c r="P48" s="91"/>
      <c r="Q48" s="91"/>
      <c r="R48" s="91"/>
      <c r="S48" s="91"/>
      <c r="T48" s="91"/>
      <c r="U48" s="213"/>
      <c r="V48" s="213"/>
      <c r="W48" s="237">
        <v>2</v>
      </c>
      <c r="X48" s="92">
        <v>6</v>
      </c>
      <c r="Y48" s="237">
        <v>3</v>
      </c>
      <c r="Z48" s="237">
        <v>2</v>
      </c>
      <c r="AA48" s="237">
        <v>5</v>
      </c>
      <c r="AB48" s="237">
        <v>6</v>
      </c>
      <c r="AC48" s="237">
        <v>3</v>
      </c>
      <c r="AD48" s="237">
        <v>0</v>
      </c>
      <c r="AE48" s="237">
        <v>2</v>
      </c>
      <c r="AF48" s="237">
        <v>4</v>
      </c>
      <c r="AG48" s="237">
        <v>4</v>
      </c>
      <c r="AH48" s="237"/>
      <c r="AI48" s="237"/>
      <c r="AJ48" s="92"/>
      <c r="AK48" s="93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302"/>
      <c r="BD48" s="302"/>
      <c r="BE48" s="302"/>
      <c r="BF48" s="95"/>
      <c r="BG48" s="325"/>
      <c r="BH48" s="87">
        <f>BH46-BH47</f>
        <v>4</v>
      </c>
    </row>
    <row r="49" spans="1:60" s="66" customFormat="1" x14ac:dyDescent="0.35">
      <c r="A49" s="166"/>
      <c r="B49" s="67" t="s">
        <v>39</v>
      </c>
      <c r="C49" s="90">
        <v>55</v>
      </c>
      <c r="D49" s="91">
        <v>31</v>
      </c>
      <c r="E49" s="91">
        <v>34</v>
      </c>
      <c r="F49" s="91">
        <v>38</v>
      </c>
      <c r="G49" s="91">
        <v>20</v>
      </c>
      <c r="H49" s="91">
        <v>52</v>
      </c>
      <c r="I49" s="91">
        <v>31</v>
      </c>
      <c r="J49" s="91">
        <v>26</v>
      </c>
      <c r="K49" s="91">
        <v>39</v>
      </c>
      <c r="L49" s="92">
        <v>35</v>
      </c>
      <c r="M49" s="91">
        <v>38</v>
      </c>
      <c r="N49" s="91">
        <v>39</v>
      </c>
      <c r="O49" s="91">
        <v>35</v>
      </c>
      <c r="P49" s="91">
        <v>79</v>
      </c>
      <c r="Q49" s="91">
        <v>51</v>
      </c>
      <c r="R49" s="91">
        <v>50</v>
      </c>
      <c r="S49" s="91">
        <v>20</v>
      </c>
      <c r="T49" s="91">
        <v>21</v>
      </c>
      <c r="U49" s="213">
        <v>22</v>
      </c>
      <c r="V49" s="213">
        <v>35</v>
      </c>
      <c r="W49" s="213">
        <v>41</v>
      </c>
      <c r="X49" s="92">
        <v>30</v>
      </c>
      <c r="Y49" s="213">
        <v>28</v>
      </c>
      <c r="Z49" s="213">
        <v>31</v>
      </c>
      <c r="AA49" s="213">
        <v>22</v>
      </c>
      <c r="AB49" s="213">
        <v>36</v>
      </c>
      <c r="AC49" s="213">
        <v>19</v>
      </c>
      <c r="AD49" s="213">
        <v>33</v>
      </c>
      <c r="AE49" s="213">
        <v>24</v>
      </c>
      <c r="AF49" s="213">
        <v>16</v>
      </c>
      <c r="AG49" s="213">
        <v>24</v>
      </c>
      <c r="AH49" s="213"/>
      <c r="AI49" s="213"/>
      <c r="AJ49" s="92"/>
      <c r="AK49" s="93">
        <f>O49-C49</f>
        <v>-20</v>
      </c>
      <c r="AL49" s="94">
        <f>P49-D49</f>
        <v>48</v>
      </c>
      <c r="AM49" s="94">
        <f>Q49-E49</f>
        <v>17</v>
      </c>
      <c r="AN49" s="94">
        <f>R49-F49</f>
        <v>12</v>
      </c>
      <c r="AO49" s="94">
        <f>S49-G49</f>
        <v>0</v>
      </c>
      <c r="AP49" s="94">
        <f>T49-H49</f>
        <v>-31</v>
      </c>
      <c r="AQ49" s="94">
        <f>U49-I49</f>
        <v>-9</v>
      </c>
      <c r="AR49" s="94">
        <f>V49-J49</f>
        <v>9</v>
      </c>
      <c r="AS49" s="94">
        <f>W49-K49</f>
        <v>2</v>
      </c>
      <c r="AT49" s="94">
        <f>X49-L49</f>
        <v>-5</v>
      </c>
      <c r="AU49" s="94">
        <f>Y49-M49</f>
        <v>-10</v>
      </c>
      <c r="AV49" s="94">
        <f>Z49-N49</f>
        <v>-8</v>
      </c>
      <c r="AW49" s="94">
        <f>AA49-O49</f>
        <v>-13</v>
      </c>
      <c r="AX49" s="94">
        <f>AB49-P49</f>
        <v>-43</v>
      </c>
      <c r="AY49" s="94">
        <f>AC49-Q49</f>
        <v>-32</v>
      </c>
      <c r="AZ49" s="94">
        <f>AD49-R49</f>
        <v>-17</v>
      </c>
      <c r="BA49" s="94">
        <f>AE49-S49</f>
        <v>4</v>
      </c>
      <c r="BB49" s="94">
        <f>AF49-T49</f>
        <v>-5</v>
      </c>
      <c r="BC49" s="302"/>
      <c r="BD49" s="302"/>
      <c r="BE49" s="302"/>
      <c r="BF49" s="95"/>
      <c r="BG49" s="325"/>
      <c r="BH49" s="71">
        <f>'MONTHLY SUMMARIES'!F33</f>
        <v>24</v>
      </c>
    </row>
    <row r="50" spans="1:60" s="66" customFormat="1" x14ac:dyDescent="0.35">
      <c r="A50" s="166"/>
      <c r="B50" s="67" t="s">
        <v>40</v>
      </c>
      <c r="C50" s="90">
        <v>4</v>
      </c>
      <c r="D50" s="91"/>
      <c r="E50" s="91">
        <v>2</v>
      </c>
      <c r="F50" s="91">
        <v>1</v>
      </c>
      <c r="G50" s="91">
        <v>2</v>
      </c>
      <c r="H50" s="91">
        <v>3</v>
      </c>
      <c r="I50" s="91">
        <v>1</v>
      </c>
      <c r="J50" s="91"/>
      <c r="K50" s="91">
        <v>3</v>
      </c>
      <c r="L50" s="92">
        <v>3</v>
      </c>
      <c r="M50" s="91">
        <v>4</v>
      </c>
      <c r="N50" s="91">
        <v>2</v>
      </c>
      <c r="O50" s="91"/>
      <c r="P50" s="91">
        <v>12</v>
      </c>
      <c r="Q50" s="91">
        <v>4</v>
      </c>
      <c r="R50" s="91">
        <v>0</v>
      </c>
      <c r="S50" s="91">
        <v>1</v>
      </c>
      <c r="T50" s="91">
        <v>3</v>
      </c>
      <c r="U50" s="213">
        <v>2</v>
      </c>
      <c r="V50" s="213">
        <v>2</v>
      </c>
      <c r="W50" s="213">
        <v>2</v>
      </c>
      <c r="X50" s="92">
        <v>4</v>
      </c>
      <c r="Y50" s="213">
        <v>2</v>
      </c>
      <c r="Z50" s="213">
        <v>0</v>
      </c>
      <c r="AA50" s="213">
        <v>1</v>
      </c>
      <c r="AB50" s="213">
        <v>2</v>
      </c>
      <c r="AC50" s="213">
        <v>1</v>
      </c>
      <c r="AD50" s="213">
        <v>1</v>
      </c>
      <c r="AE50" s="213">
        <v>0</v>
      </c>
      <c r="AF50" s="213">
        <v>1</v>
      </c>
      <c r="AG50" s="213">
        <v>2</v>
      </c>
      <c r="AH50" s="213"/>
      <c r="AI50" s="213"/>
      <c r="AJ50" s="92"/>
      <c r="AK50" s="93">
        <f>O50-C50</f>
        <v>-4</v>
      </c>
      <c r="AL50" s="94">
        <f>P50-D50</f>
        <v>12</v>
      </c>
      <c r="AM50" s="94">
        <f>Q50-E50</f>
        <v>2</v>
      </c>
      <c r="AN50" s="94">
        <f>R50-F50</f>
        <v>-1</v>
      </c>
      <c r="AO50" s="94">
        <f>S50-G50</f>
        <v>-1</v>
      </c>
      <c r="AP50" s="94">
        <f>T50-H50</f>
        <v>0</v>
      </c>
      <c r="AQ50" s="94">
        <f>U50-I50</f>
        <v>1</v>
      </c>
      <c r="AR50" s="94">
        <f>V50-J50</f>
        <v>2</v>
      </c>
      <c r="AS50" s="94">
        <f>W50-K50</f>
        <v>-1</v>
      </c>
      <c r="AT50" s="94">
        <f>X50-L50</f>
        <v>1</v>
      </c>
      <c r="AU50" s="94">
        <f>Y50-M50</f>
        <v>-2</v>
      </c>
      <c r="AV50" s="94">
        <f>Z50-N50</f>
        <v>-2</v>
      </c>
      <c r="AW50" s="94">
        <f>AA50-O50</f>
        <v>1</v>
      </c>
      <c r="AX50" s="94">
        <f>AB50-P50</f>
        <v>-10</v>
      </c>
      <c r="AY50" s="94">
        <f>AC50-Q50</f>
        <v>-3</v>
      </c>
      <c r="AZ50" s="94">
        <f>AD50-R50</f>
        <v>1</v>
      </c>
      <c r="BA50" s="94">
        <f>AE50-S50</f>
        <v>-1</v>
      </c>
      <c r="BB50" s="94">
        <f>AF50-T50</f>
        <v>-2</v>
      </c>
      <c r="BC50" s="302"/>
      <c r="BD50" s="302"/>
      <c r="BE50" s="302"/>
      <c r="BF50" s="95"/>
      <c r="BG50" s="325"/>
      <c r="BH50" s="71">
        <f>'MONTHLY SUMMARIES'!F34</f>
        <v>2</v>
      </c>
    </row>
    <row r="51" spans="1:60" s="66" customFormat="1" x14ac:dyDescent="0.35">
      <c r="A51" s="166"/>
      <c r="B51" s="67" t="s">
        <v>41</v>
      </c>
      <c r="C51" s="90"/>
      <c r="D51" s="91"/>
      <c r="E51" s="91"/>
      <c r="F51" s="91"/>
      <c r="G51" s="91">
        <v>1</v>
      </c>
      <c r="H51" s="91"/>
      <c r="I51" s="91"/>
      <c r="J51" s="91"/>
      <c r="K51" s="91"/>
      <c r="L51" s="92"/>
      <c r="M51" s="91"/>
      <c r="N51" s="91"/>
      <c r="O51" s="91">
        <v>2</v>
      </c>
      <c r="P51" s="91">
        <v>2</v>
      </c>
      <c r="Q51" s="91">
        <v>2</v>
      </c>
      <c r="R51" s="91">
        <v>0</v>
      </c>
      <c r="S51" s="91">
        <v>1</v>
      </c>
      <c r="T51" s="91">
        <v>0</v>
      </c>
      <c r="U51" s="213">
        <v>0</v>
      </c>
      <c r="V51" s="213">
        <v>2</v>
      </c>
      <c r="W51" s="213">
        <v>1</v>
      </c>
      <c r="X51" s="92">
        <v>1</v>
      </c>
      <c r="Y51" s="213">
        <v>0</v>
      </c>
      <c r="Z51" s="213">
        <v>0</v>
      </c>
      <c r="AA51" s="213">
        <v>1</v>
      </c>
      <c r="AB51" s="213">
        <v>0</v>
      </c>
      <c r="AC51" s="213">
        <v>1</v>
      </c>
      <c r="AD51" s="213">
        <v>1</v>
      </c>
      <c r="AE51" s="213">
        <v>1</v>
      </c>
      <c r="AF51" s="213">
        <v>1</v>
      </c>
      <c r="AG51" s="213">
        <v>0</v>
      </c>
      <c r="AH51" s="213"/>
      <c r="AI51" s="213"/>
      <c r="AJ51" s="92"/>
      <c r="AK51" s="93">
        <f>O51-C51</f>
        <v>2</v>
      </c>
      <c r="AL51" s="94">
        <f>P51-D51</f>
        <v>2</v>
      </c>
      <c r="AM51" s="94">
        <f>Q51-E51</f>
        <v>2</v>
      </c>
      <c r="AN51" s="94">
        <f>R51-F51</f>
        <v>0</v>
      </c>
      <c r="AO51" s="94">
        <f>S51-G51</f>
        <v>0</v>
      </c>
      <c r="AP51" s="94">
        <f>T51-H51</f>
        <v>0</v>
      </c>
      <c r="AQ51" s="94">
        <f>U51-I51</f>
        <v>0</v>
      </c>
      <c r="AR51" s="94">
        <f>V51-J51</f>
        <v>2</v>
      </c>
      <c r="AS51" s="94">
        <f>W51-K51</f>
        <v>1</v>
      </c>
      <c r="AT51" s="94">
        <f>X51-L51</f>
        <v>1</v>
      </c>
      <c r="AU51" s="94">
        <f>Y51-M51</f>
        <v>0</v>
      </c>
      <c r="AV51" s="94">
        <f>Z51-N51</f>
        <v>0</v>
      </c>
      <c r="AW51" s="94">
        <f>AA51-O51</f>
        <v>-1</v>
      </c>
      <c r="AX51" s="94">
        <f>AB51-P51</f>
        <v>-2</v>
      </c>
      <c r="AY51" s="94">
        <f>AC51-Q51</f>
        <v>-1</v>
      </c>
      <c r="AZ51" s="94">
        <f>AD51-R51</f>
        <v>1</v>
      </c>
      <c r="BA51" s="94">
        <f>AE51-S51</f>
        <v>0</v>
      </c>
      <c r="BB51" s="94">
        <f>AF51-T51</f>
        <v>1</v>
      </c>
      <c r="BC51" s="302"/>
      <c r="BD51" s="302"/>
      <c r="BE51" s="302"/>
      <c r="BF51" s="95"/>
      <c r="BG51" s="325"/>
      <c r="BH51" s="71">
        <f>'MONTHLY SUMMARIES'!F35</f>
        <v>0</v>
      </c>
    </row>
    <row r="52" spans="1:60" s="82" customFormat="1" x14ac:dyDescent="0.35">
      <c r="A52" s="167"/>
      <c r="B52" s="67" t="s">
        <v>42</v>
      </c>
      <c r="C52" s="154">
        <f>SUM(C43:C51)</f>
        <v>228</v>
      </c>
      <c r="D52" s="155">
        <f t="shared" ref="D52:Q52" si="27">SUM(D43:D51)</f>
        <v>204</v>
      </c>
      <c r="E52" s="155">
        <f t="shared" si="27"/>
        <v>239</v>
      </c>
      <c r="F52" s="155">
        <f t="shared" si="27"/>
        <v>201</v>
      </c>
      <c r="G52" s="155">
        <f t="shared" si="27"/>
        <v>193</v>
      </c>
      <c r="H52" s="155">
        <f t="shared" si="27"/>
        <v>251</v>
      </c>
      <c r="I52" s="155">
        <f t="shared" si="27"/>
        <v>198</v>
      </c>
      <c r="J52" s="155">
        <f t="shared" si="27"/>
        <v>265</v>
      </c>
      <c r="K52" s="155">
        <f t="shared" si="27"/>
        <v>227</v>
      </c>
      <c r="L52" s="156">
        <f t="shared" si="27"/>
        <v>309</v>
      </c>
      <c r="M52" s="155">
        <f t="shared" si="27"/>
        <v>290</v>
      </c>
      <c r="N52" s="155">
        <f t="shared" si="27"/>
        <v>193</v>
      </c>
      <c r="O52" s="155">
        <f t="shared" si="27"/>
        <v>300</v>
      </c>
      <c r="P52" s="155">
        <f t="shared" si="27"/>
        <v>466</v>
      </c>
      <c r="Q52" s="155">
        <f t="shared" si="27"/>
        <v>355</v>
      </c>
      <c r="R52" s="155">
        <v>301</v>
      </c>
      <c r="S52" s="155">
        <v>250</v>
      </c>
      <c r="T52" s="155">
        <v>194</v>
      </c>
      <c r="U52" s="214">
        <v>247</v>
      </c>
      <c r="V52" s="214">
        <v>289</v>
      </c>
      <c r="W52" s="214">
        <f>SUM(W43+W46+W49+W50+W51)</f>
        <v>334</v>
      </c>
      <c r="X52" s="156">
        <f>SUM(X43+X46+X49+X50+X51)</f>
        <v>272</v>
      </c>
      <c r="Y52" s="214">
        <v>223</v>
      </c>
      <c r="Z52" s="214">
        <v>242</v>
      </c>
      <c r="AA52" s="214">
        <v>212</v>
      </c>
      <c r="AB52" s="214">
        <v>239</v>
      </c>
      <c r="AC52" s="214">
        <v>193</v>
      </c>
      <c r="AD52" s="214">
        <v>209</v>
      </c>
      <c r="AE52" s="214">
        <v>176</v>
      </c>
      <c r="AF52" s="214">
        <v>147</v>
      </c>
      <c r="AG52" s="214">
        <v>199</v>
      </c>
      <c r="AH52" s="214"/>
      <c r="AI52" s="214"/>
      <c r="AJ52" s="156"/>
      <c r="AK52" s="96">
        <f>SUM(AK43:AK51)</f>
        <v>72</v>
      </c>
      <c r="AL52" s="157">
        <f t="shared" ref="AL52" si="28">SUM(AL43:AL51)</f>
        <v>262</v>
      </c>
      <c r="AM52" s="157">
        <f t="shared" ref="AM52:AR52" si="29">SUM(AM43:AM51)</f>
        <v>116</v>
      </c>
      <c r="AN52" s="157">
        <f t="shared" si="29"/>
        <v>100</v>
      </c>
      <c r="AO52" s="157">
        <f t="shared" si="29"/>
        <v>57</v>
      </c>
      <c r="AP52" s="157">
        <f t="shared" si="29"/>
        <v>-57</v>
      </c>
      <c r="AQ52" s="157">
        <f t="shared" si="29"/>
        <v>49</v>
      </c>
      <c r="AR52" s="157">
        <f t="shared" si="29"/>
        <v>24</v>
      </c>
      <c r="AS52" s="157">
        <f t="shared" ref="AS52:AT52" si="30">SUM(AS43:AS51)</f>
        <v>107</v>
      </c>
      <c r="AT52" s="157">
        <f t="shared" si="30"/>
        <v>-37</v>
      </c>
      <c r="AU52" s="157">
        <f t="shared" ref="AU52:AV52" si="31">SUM(AU43:AU51)</f>
        <v>-67</v>
      </c>
      <c r="AV52" s="157">
        <f t="shared" si="31"/>
        <v>49</v>
      </c>
      <c r="AW52" s="157">
        <f t="shared" ref="AW52:AX52" si="32">SUM(AW43:AW51)</f>
        <v>-88</v>
      </c>
      <c r="AX52" s="157">
        <f t="shared" si="32"/>
        <v>-227</v>
      </c>
      <c r="AY52" s="157">
        <f t="shared" ref="AY52:AZ52" si="33">SUM(AY43:AY51)</f>
        <v>-162</v>
      </c>
      <c r="AZ52" s="157">
        <f t="shared" si="33"/>
        <v>-92</v>
      </c>
      <c r="BA52" s="157">
        <f t="shared" ref="BA52:BB52" si="34">SUM(BA43:BA51)</f>
        <v>-74</v>
      </c>
      <c r="BB52" s="157">
        <f t="shared" si="34"/>
        <v>-47</v>
      </c>
      <c r="BC52" s="303"/>
      <c r="BD52" s="303"/>
      <c r="BE52" s="303"/>
      <c r="BF52" s="158"/>
      <c r="BG52" s="326"/>
      <c r="BH52" s="296">
        <f>BH43+BH46+BH49+BH50+BH51</f>
        <v>199</v>
      </c>
    </row>
    <row r="53" spans="1:60" s="66" customFormat="1" x14ac:dyDescent="0.35">
      <c r="A53" s="166">
        <f>+A42+1</f>
        <v>5</v>
      </c>
      <c r="B53" s="97" t="s">
        <v>20</v>
      </c>
      <c r="C53" s="98"/>
      <c r="D53" s="99"/>
      <c r="E53" s="99"/>
      <c r="F53" s="99"/>
      <c r="G53" s="99"/>
      <c r="H53" s="99"/>
      <c r="I53" s="99"/>
      <c r="J53" s="99"/>
      <c r="K53" s="99"/>
      <c r="L53" s="100"/>
      <c r="M53" s="99"/>
      <c r="N53" s="99"/>
      <c r="O53" s="99"/>
      <c r="P53" s="99"/>
      <c r="Q53" s="99"/>
      <c r="R53" s="99"/>
      <c r="S53" s="99"/>
      <c r="T53" s="99"/>
      <c r="U53" s="215"/>
      <c r="V53" s="215"/>
      <c r="W53" s="215"/>
      <c r="X53" s="100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100"/>
      <c r="AK53" s="101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304"/>
      <c r="BD53" s="304"/>
      <c r="BE53" s="304"/>
      <c r="BF53" s="103"/>
      <c r="BG53" s="324"/>
      <c r="BH53" s="101"/>
    </row>
    <row r="54" spans="1:60" s="66" customFormat="1" x14ac:dyDescent="0.35">
      <c r="A54" s="166"/>
      <c r="B54" s="67" t="s">
        <v>37</v>
      </c>
      <c r="C54" s="90">
        <v>235</v>
      </c>
      <c r="D54" s="91">
        <v>268</v>
      </c>
      <c r="E54" s="91">
        <v>260</v>
      </c>
      <c r="F54" s="91">
        <v>249</v>
      </c>
      <c r="G54" s="91">
        <v>239</v>
      </c>
      <c r="H54" s="91">
        <v>190</v>
      </c>
      <c r="I54" s="91">
        <v>198</v>
      </c>
      <c r="J54" s="91">
        <v>202</v>
      </c>
      <c r="K54" s="91">
        <v>246</v>
      </c>
      <c r="L54" s="92">
        <v>243</v>
      </c>
      <c r="M54" s="91">
        <v>286</v>
      </c>
      <c r="N54" s="91">
        <v>275</v>
      </c>
      <c r="O54" s="91">
        <v>311</v>
      </c>
      <c r="P54" s="91">
        <v>433</v>
      </c>
      <c r="Q54" s="91">
        <v>536</v>
      </c>
      <c r="R54" s="91">
        <v>588</v>
      </c>
      <c r="S54" s="91">
        <v>564</v>
      </c>
      <c r="T54" s="91">
        <v>533</v>
      </c>
      <c r="U54" s="213">
        <v>521</v>
      </c>
      <c r="V54" s="213">
        <v>508</v>
      </c>
      <c r="W54" s="213">
        <v>511</v>
      </c>
      <c r="X54" s="92">
        <v>553</v>
      </c>
      <c r="Y54" s="213">
        <v>573</v>
      </c>
      <c r="Z54" s="213">
        <v>520</v>
      </c>
      <c r="AA54" s="213">
        <v>539</v>
      </c>
      <c r="AB54" s="213">
        <v>498</v>
      </c>
      <c r="AC54" s="213">
        <v>485</v>
      </c>
      <c r="AD54" s="213">
        <v>437</v>
      </c>
      <c r="AE54" s="213">
        <v>394</v>
      </c>
      <c r="AF54" s="213">
        <v>353</v>
      </c>
      <c r="AG54" s="213">
        <v>314</v>
      </c>
      <c r="AH54" s="213"/>
      <c r="AI54" s="213"/>
      <c r="AJ54" s="92"/>
      <c r="AK54" s="93">
        <f>O54-C54</f>
        <v>76</v>
      </c>
      <c r="AL54" s="94">
        <f>P54-D54</f>
        <v>165</v>
      </c>
      <c r="AM54" s="94">
        <f>Q54-E54</f>
        <v>276</v>
      </c>
      <c r="AN54" s="94">
        <f>R54-F54</f>
        <v>339</v>
      </c>
      <c r="AO54" s="94">
        <f>S54-G54</f>
        <v>325</v>
      </c>
      <c r="AP54" s="94">
        <f>T54-H54</f>
        <v>343</v>
      </c>
      <c r="AQ54" s="94">
        <f>U54-I54</f>
        <v>323</v>
      </c>
      <c r="AR54" s="94">
        <f>V54-J54</f>
        <v>306</v>
      </c>
      <c r="AS54" s="94">
        <f>W54-K54</f>
        <v>265</v>
      </c>
      <c r="AT54" s="94">
        <f>X54-L54</f>
        <v>310</v>
      </c>
      <c r="AU54" s="94">
        <f>Y54-M54</f>
        <v>287</v>
      </c>
      <c r="AV54" s="94">
        <f>Z54-N54</f>
        <v>245</v>
      </c>
      <c r="AW54" s="94">
        <f>AA54-O54</f>
        <v>228</v>
      </c>
      <c r="AX54" s="94">
        <f>AB54-P54</f>
        <v>65</v>
      </c>
      <c r="AY54" s="94">
        <f>AC54-Q54</f>
        <v>-51</v>
      </c>
      <c r="AZ54" s="94">
        <f>AD54-R54</f>
        <v>-151</v>
      </c>
      <c r="BA54" s="94">
        <f>AE54-S54</f>
        <v>-170</v>
      </c>
      <c r="BB54" s="94">
        <f>AF54-T54</f>
        <v>-180</v>
      </c>
      <c r="BC54" s="302"/>
      <c r="BD54" s="302"/>
      <c r="BE54" s="302"/>
      <c r="BF54" s="95"/>
      <c r="BG54" s="325"/>
      <c r="BH54" s="71">
        <f>'MONTHLY SUMMARIES'!F38</f>
        <v>314</v>
      </c>
    </row>
    <row r="55" spans="1:60" s="66" customFormat="1" x14ac:dyDescent="0.35">
      <c r="A55" s="166"/>
      <c r="B55" s="238" t="s">
        <v>164</v>
      </c>
      <c r="C55" s="90"/>
      <c r="D55" s="91"/>
      <c r="E55" s="91"/>
      <c r="F55" s="91"/>
      <c r="G55" s="91"/>
      <c r="H55" s="91"/>
      <c r="I55" s="91"/>
      <c r="J55" s="91"/>
      <c r="K55" s="91"/>
      <c r="L55" s="92"/>
      <c r="M55" s="91"/>
      <c r="N55" s="91"/>
      <c r="O55" s="91"/>
      <c r="P55" s="91"/>
      <c r="Q55" s="91"/>
      <c r="R55" s="91"/>
      <c r="S55" s="91"/>
      <c r="T55" s="91"/>
      <c r="U55" s="213"/>
      <c r="V55" s="213"/>
      <c r="W55" s="237">
        <f>W54-W56</f>
        <v>74</v>
      </c>
      <c r="X55" s="92">
        <f>X54-X56</f>
        <v>69</v>
      </c>
      <c r="Y55" s="237">
        <f>Y54-Y56</f>
        <v>69</v>
      </c>
      <c r="Z55" s="237">
        <v>59</v>
      </c>
      <c r="AA55" s="237">
        <v>60</v>
      </c>
      <c r="AB55" s="237">
        <v>67</v>
      </c>
      <c r="AC55" s="237">
        <v>60</v>
      </c>
      <c r="AD55" s="237">
        <v>56</v>
      </c>
      <c r="AE55" s="237">
        <v>61</v>
      </c>
      <c r="AF55" s="237">
        <v>71</v>
      </c>
      <c r="AG55" s="237">
        <v>70</v>
      </c>
      <c r="AH55" s="237"/>
      <c r="AI55" s="237"/>
      <c r="AJ55" s="92"/>
      <c r="AK55" s="93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302"/>
      <c r="BD55" s="302"/>
      <c r="BE55" s="302"/>
      <c r="BF55" s="95"/>
      <c r="BG55" s="325"/>
      <c r="BH55" s="71">
        <f>GETPIVOTDATA("VALUE",'CSS ESCO pvt'!$I$3,"DATE_FILE",$BH$8,"COMPANY",$BH$6,"TRIM_CAT","Residential-GRID","TRIM_LINE",$A53)</f>
        <v>70</v>
      </c>
    </row>
    <row r="56" spans="1:60" s="66" customFormat="1" x14ac:dyDescent="0.35">
      <c r="A56" s="166"/>
      <c r="B56" s="238" t="s">
        <v>165</v>
      </c>
      <c r="C56" s="90"/>
      <c r="D56" s="91"/>
      <c r="E56" s="91"/>
      <c r="F56" s="91"/>
      <c r="G56" s="91"/>
      <c r="H56" s="91"/>
      <c r="I56" s="91"/>
      <c r="J56" s="91"/>
      <c r="K56" s="91"/>
      <c r="L56" s="92"/>
      <c r="M56" s="91"/>
      <c r="N56" s="91"/>
      <c r="O56" s="91"/>
      <c r="P56" s="91"/>
      <c r="Q56" s="91"/>
      <c r="R56" s="91"/>
      <c r="S56" s="91"/>
      <c r="T56" s="91"/>
      <c r="U56" s="213"/>
      <c r="V56" s="213"/>
      <c r="W56" s="237">
        <v>437</v>
      </c>
      <c r="X56" s="92">
        <v>484</v>
      </c>
      <c r="Y56" s="237">
        <v>504</v>
      </c>
      <c r="Z56" s="237">
        <v>461</v>
      </c>
      <c r="AA56" s="237">
        <v>479</v>
      </c>
      <c r="AB56" s="237">
        <v>431</v>
      </c>
      <c r="AC56" s="237">
        <v>425</v>
      </c>
      <c r="AD56" s="237">
        <v>381</v>
      </c>
      <c r="AE56" s="237">
        <v>333</v>
      </c>
      <c r="AF56" s="237">
        <v>282</v>
      </c>
      <c r="AG56" s="237">
        <v>244</v>
      </c>
      <c r="AH56" s="237"/>
      <c r="AI56" s="237"/>
      <c r="AJ56" s="92"/>
      <c r="AK56" s="93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302"/>
      <c r="BD56" s="302"/>
      <c r="BE56" s="302"/>
      <c r="BF56" s="95"/>
      <c r="BG56" s="325"/>
      <c r="BH56" s="87">
        <f>BH54-BH55</f>
        <v>244</v>
      </c>
    </row>
    <row r="57" spans="1:60" s="66" customFormat="1" x14ac:dyDescent="0.35">
      <c r="A57" s="166"/>
      <c r="B57" s="67" t="s">
        <v>38</v>
      </c>
      <c r="C57" s="90">
        <v>22</v>
      </c>
      <c r="D57" s="91">
        <v>25</v>
      </c>
      <c r="E57" s="91">
        <v>26</v>
      </c>
      <c r="F57" s="91">
        <v>23</v>
      </c>
      <c r="G57" s="91">
        <v>24</v>
      </c>
      <c r="H57" s="91">
        <v>17</v>
      </c>
      <c r="I57" s="91">
        <v>18</v>
      </c>
      <c r="J57" s="91">
        <v>18</v>
      </c>
      <c r="K57" s="91">
        <v>23</v>
      </c>
      <c r="L57" s="92">
        <v>23</v>
      </c>
      <c r="M57" s="91">
        <v>23</v>
      </c>
      <c r="N57" s="91">
        <v>21</v>
      </c>
      <c r="O57" s="91">
        <v>25</v>
      </c>
      <c r="P57" s="91">
        <v>23</v>
      </c>
      <c r="Q57" s="91">
        <v>29</v>
      </c>
      <c r="R57" s="91">
        <v>30</v>
      </c>
      <c r="S57" s="91">
        <v>34</v>
      </c>
      <c r="T57" s="91">
        <v>32</v>
      </c>
      <c r="U57" s="213">
        <v>33</v>
      </c>
      <c r="V57" s="213">
        <v>27</v>
      </c>
      <c r="W57" s="213">
        <v>30</v>
      </c>
      <c r="X57" s="92">
        <v>31</v>
      </c>
      <c r="Y57" s="213">
        <v>29</v>
      </c>
      <c r="Z57" s="213">
        <v>36</v>
      </c>
      <c r="AA57" s="213">
        <v>38</v>
      </c>
      <c r="AB57" s="213">
        <v>39</v>
      </c>
      <c r="AC57" s="213">
        <v>43</v>
      </c>
      <c r="AD57" s="213">
        <v>43</v>
      </c>
      <c r="AE57" s="213">
        <v>38</v>
      </c>
      <c r="AF57" s="213">
        <v>39</v>
      </c>
      <c r="AG57" s="213">
        <v>37</v>
      </c>
      <c r="AH57" s="213"/>
      <c r="AI57" s="213"/>
      <c r="AJ57" s="92"/>
      <c r="AK57" s="93">
        <f>O57-C57</f>
        <v>3</v>
      </c>
      <c r="AL57" s="94">
        <f>P57-D57</f>
        <v>-2</v>
      </c>
      <c r="AM57" s="94">
        <f>Q57-E57</f>
        <v>3</v>
      </c>
      <c r="AN57" s="94">
        <f>R57-F57</f>
        <v>7</v>
      </c>
      <c r="AO57" s="94">
        <f>S57-G57</f>
        <v>10</v>
      </c>
      <c r="AP57" s="94">
        <f>T57-H57</f>
        <v>15</v>
      </c>
      <c r="AQ57" s="94">
        <f>U57-I57</f>
        <v>15</v>
      </c>
      <c r="AR57" s="94">
        <f>V57-J57</f>
        <v>9</v>
      </c>
      <c r="AS57" s="94">
        <f>W57-K57</f>
        <v>7</v>
      </c>
      <c r="AT57" s="94">
        <f>X57-L57</f>
        <v>8</v>
      </c>
      <c r="AU57" s="94">
        <f>Y57-M57</f>
        <v>6</v>
      </c>
      <c r="AV57" s="94">
        <f>Z57-N57</f>
        <v>15</v>
      </c>
      <c r="AW57" s="94">
        <f>AA57-O57</f>
        <v>13</v>
      </c>
      <c r="AX57" s="94">
        <f>AB57-P57</f>
        <v>16</v>
      </c>
      <c r="AY57" s="94">
        <f>AC57-Q57</f>
        <v>14</v>
      </c>
      <c r="AZ57" s="94">
        <f>AD57-R57</f>
        <v>13</v>
      </c>
      <c r="BA57" s="94">
        <f>AE57-S57</f>
        <v>4</v>
      </c>
      <c r="BB57" s="94">
        <f>AF57-T57</f>
        <v>7</v>
      </c>
      <c r="BC57" s="302"/>
      <c r="BD57" s="302"/>
      <c r="BE57" s="302"/>
      <c r="BF57" s="95"/>
      <c r="BG57" s="325"/>
      <c r="BH57" s="71">
        <f>'MONTHLY SUMMARIES'!F39</f>
        <v>37</v>
      </c>
    </row>
    <row r="58" spans="1:60" s="66" customFormat="1" x14ac:dyDescent="0.35">
      <c r="A58" s="166"/>
      <c r="B58" s="238" t="s">
        <v>164</v>
      </c>
      <c r="C58" s="90"/>
      <c r="D58" s="91"/>
      <c r="E58" s="91"/>
      <c r="F58" s="91"/>
      <c r="G58" s="91"/>
      <c r="H58" s="91"/>
      <c r="I58" s="91"/>
      <c r="J58" s="91"/>
      <c r="K58" s="91"/>
      <c r="L58" s="92"/>
      <c r="M58" s="91"/>
      <c r="N58" s="91"/>
      <c r="O58" s="91"/>
      <c r="P58" s="91"/>
      <c r="Q58" s="91"/>
      <c r="R58" s="91"/>
      <c r="S58" s="91"/>
      <c r="T58" s="91"/>
      <c r="U58" s="213"/>
      <c r="V58" s="213"/>
      <c r="W58" s="237">
        <f>W57-W59</f>
        <v>0</v>
      </c>
      <c r="X58" s="92">
        <f>X57-X59</f>
        <v>4</v>
      </c>
      <c r="Y58" s="237">
        <f>Y57-Y59</f>
        <v>4</v>
      </c>
      <c r="Z58" s="237">
        <v>4</v>
      </c>
      <c r="AA58" s="237">
        <v>4</v>
      </c>
      <c r="AB58" s="237">
        <v>5</v>
      </c>
      <c r="AC58" s="237">
        <v>5</v>
      </c>
      <c r="AD58" s="237">
        <v>4</v>
      </c>
      <c r="AE58" s="237">
        <v>3</v>
      </c>
      <c r="AF58" s="237">
        <v>4</v>
      </c>
      <c r="AG58" s="237">
        <v>4</v>
      </c>
      <c r="AH58" s="237"/>
      <c r="AI58" s="237"/>
      <c r="AJ58" s="92"/>
      <c r="AK58" s="93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302"/>
      <c r="BD58" s="302"/>
      <c r="BE58" s="302"/>
      <c r="BF58" s="95"/>
      <c r="BG58" s="325"/>
      <c r="BH58" s="71">
        <f>GETPIVOTDATA("VALUE",'CSS ESCO pvt'!$I$3,"DATE_FILE",$BH$8,"COMPANY",$BH$6,"TRIM_CAT","Low Income Residential-GRID","TRIM_LINE",$A53)</f>
        <v>4</v>
      </c>
    </row>
    <row r="59" spans="1:60" s="66" customFormat="1" x14ac:dyDescent="0.35">
      <c r="A59" s="166"/>
      <c r="B59" s="238" t="s">
        <v>165</v>
      </c>
      <c r="C59" s="90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1"/>
      <c r="O59" s="91"/>
      <c r="P59" s="91"/>
      <c r="Q59" s="91"/>
      <c r="R59" s="91"/>
      <c r="S59" s="91"/>
      <c r="T59" s="91"/>
      <c r="U59" s="213"/>
      <c r="V59" s="213"/>
      <c r="W59" s="237">
        <v>30</v>
      </c>
      <c r="X59" s="92">
        <v>27</v>
      </c>
      <c r="Y59" s="237">
        <v>25</v>
      </c>
      <c r="Z59" s="237">
        <v>32</v>
      </c>
      <c r="AA59" s="237">
        <v>34</v>
      </c>
      <c r="AB59" s="237">
        <v>34</v>
      </c>
      <c r="AC59" s="237">
        <v>38</v>
      </c>
      <c r="AD59" s="237">
        <v>39</v>
      </c>
      <c r="AE59" s="237">
        <v>35</v>
      </c>
      <c r="AF59" s="237">
        <v>35</v>
      </c>
      <c r="AG59" s="237">
        <v>33</v>
      </c>
      <c r="AH59" s="237"/>
      <c r="AI59" s="237"/>
      <c r="AJ59" s="92"/>
      <c r="AK59" s="93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302"/>
      <c r="BD59" s="302"/>
      <c r="BE59" s="302"/>
      <c r="BF59" s="95"/>
      <c r="BG59" s="325"/>
      <c r="BH59" s="87">
        <f>BH57-BH58</f>
        <v>33</v>
      </c>
    </row>
    <row r="60" spans="1:60" s="66" customFormat="1" x14ac:dyDescent="0.35">
      <c r="A60" s="166"/>
      <c r="B60" s="67" t="s">
        <v>39</v>
      </c>
      <c r="C60" s="90">
        <v>18</v>
      </c>
      <c r="D60" s="91">
        <v>23</v>
      </c>
      <c r="E60" s="91">
        <v>30</v>
      </c>
      <c r="F60" s="91">
        <v>31</v>
      </c>
      <c r="G60" s="91">
        <v>39</v>
      </c>
      <c r="H60" s="91">
        <v>25</v>
      </c>
      <c r="I60" s="91">
        <v>17</v>
      </c>
      <c r="J60" s="91">
        <v>23</v>
      </c>
      <c r="K60" s="91">
        <v>18</v>
      </c>
      <c r="L60" s="92">
        <v>32</v>
      </c>
      <c r="M60" s="91">
        <v>29</v>
      </c>
      <c r="N60" s="91">
        <v>23</v>
      </c>
      <c r="O60" s="91">
        <v>29</v>
      </c>
      <c r="P60" s="91">
        <v>55</v>
      </c>
      <c r="Q60" s="91">
        <v>85</v>
      </c>
      <c r="R60" s="91">
        <v>69</v>
      </c>
      <c r="S60" s="91">
        <v>71</v>
      </c>
      <c r="T60" s="91">
        <v>58</v>
      </c>
      <c r="U60" s="213">
        <v>53</v>
      </c>
      <c r="V60" s="213">
        <v>41</v>
      </c>
      <c r="W60" s="213">
        <v>41</v>
      </c>
      <c r="X60" s="92">
        <v>44</v>
      </c>
      <c r="Y60" s="213">
        <v>49</v>
      </c>
      <c r="Z60" s="213">
        <v>46</v>
      </c>
      <c r="AA60" s="213">
        <v>55</v>
      </c>
      <c r="AB60" s="213">
        <v>43</v>
      </c>
      <c r="AC60" s="213">
        <v>49</v>
      </c>
      <c r="AD60" s="213">
        <v>39</v>
      </c>
      <c r="AE60" s="213">
        <v>31</v>
      </c>
      <c r="AF60" s="213">
        <v>36</v>
      </c>
      <c r="AG60" s="213">
        <v>30</v>
      </c>
      <c r="AH60" s="213"/>
      <c r="AI60" s="213"/>
      <c r="AJ60" s="92"/>
      <c r="AK60" s="93">
        <f>O60-C60</f>
        <v>11</v>
      </c>
      <c r="AL60" s="94">
        <f>P60-D60</f>
        <v>32</v>
      </c>
      <c r="AM60" s="94">
        <f>Q60-E60</f>
        <v>55</v>
      </c>
      <c r="AN60" s="94">
        <f>R60-F60</f>
        <v>38</v>
      </c>
      <c r="AO60" s="94">
        <f>S60-G60</f>
        <v>32</v>
      </c>
      <c r="AP60" s="94">
        <f>T60-H60</f>
        <v>33</v>
      </c>
      <c r="AQ60" s="94">
        <f>U60-I60</f>
        <v>36</v>
      </c>
      <c r="AR60" s="94">
        <f>V60-J60</f>
        <v>18</v>
      </c>
      <c r="AS60" s="94">
        <f>W60-K60</f>
        <v>23</v>
      </c>
      <c r="AT60" s="94">
        <f>X60-L60</f>
        <v>12</v>
      </c>
      <c r="AU60" s="94">
        <f>Y60-M60</f>
        <v>20</v>
      </c>
      <c r="AV60" s="94">
        <f>Z60-N60</f>
        <v>23</v>
      </c>
      <c r="AW60" s="94">
        <f>AA60-O60</f>
        <v>26</v>
      </c>
      <c r="AX60" s="94">
        <f>AB60-P60</f>
        <v>-12</v>
      </c>
      <c r="AY60" s="94">
        <f>AC60-Q60</f>
        <v>-36</v>
      </c>
      <c r="AZ60" s="94">
        <f>AD60-R60</f>
        <v>-30</v>
      </c>
      <c r="BA60" s="94">
        <f>AE60-S60</f>
        <v>-40</v>
      </c>
      <c r="BB60" s="94">
        <f>AF60-T60</f>
        <v>-22</v>
      </c>
      <c r="BC60" s="302"/>
      <c r="BD60" s="302"/>
      <c r="BE60" s="302"/>
      <c r="BF60" s="95"/>
      <c r="BG60" s="325"/>
      <c r="BH60" s="71">
        <f>'MONTHLY SUMMARIES'!F40</f>
        <v>30</v>
      </c>
    </row>
    <row r="61" spans="1:60" s="66" customFormat="1" x14ac:dyDescent="0.35">
      <c r="A61" s="166"/>
      <c r="B61" s="67" t="s">
        <v>40</v>
      </c>
      <c r="C61" s="90">
        <v>1</v>
      </c>
      <c r="D61" s="91">
        <v>2</v>
      </c>
      <c r="E61" s="91">
        <v>1</v>
      </c>
      <c r="F61" s="91">
        <v>1</v>
      </c>
      <c r="G61" s="91"/>
      <c r="H61" s="91">
        <v>1</v>
      </c>
      <c r="I61" s="91">
        <v>2</v>
      </c>
      <c r="J61" s="91">
        <v>1</v>
      </c>
      <c r="K61" s="91">
        <v>1</v>
      </c>
      <c r="L61" s="92">
        <v>1</v>
      </c>
      <c r="M61" s="91">
        <v>1</v>
      </c>
      <c r="N61" s="91">
        <v>2</v>
      </c>
      <c r="O61" s="91">
        <v>4</v>
      </c>
      <c r="P61" s="91">
        <v>4</v>
      </c>
      <c r="Q61" s="91">
        <v>3</v>
      </c>
      <c r="R61" s="91">
        <v>2</v>
      </c>
      <c r="S61" s="91">
        <v>3</v>
      </c>
      <c r="T61" s="91">
        <v>2</v>
      </c>
      <c r="U61" s="213">
        <v>3</v>
      </c>
      <c r="V61" s="213">
        <v>4</v>
      </c>
      <c r="W61" s="213">
        <v>3</v>
      </c>
      <c r="X61" s="92">
        <v>3</v>
      </c>
      <c r="Y61" s="213">
        <v>3</v>
      </c>
      <c r="Z61" s="213">
        <v>1</v>
      </c>
      <c r="AA61" s="213">
        <v>1</v>
      </c>
      <c r="AB61" s="213">
        <v>1</v>
      </c>
      <c r="AC61" s="213">
        <v>1</v>
      </c>
      <c r="AD61" s="213">
        <v>0</v>
      </c>
      <c r="AE61" s="213">
        <v>0</v>
      </c>
      <c r="AF61" s="213">
        <v>0</v>
      </c>
      <c r="AG61" s="213">
        <v>0</v>
      </c>
      <c r="AH61" s="213"/>
      <c r="AI61" s="213"/>
      <c r="AJ61" s="92"/>
      <c r="AK61" s="93">
        <f>O61-C61</f>
        <v>3</v>
      </c>
      <c r="AL61" s="94">
        <f>P61-D61</f>
        <v>2</v>
      </c>
      <c r="AM61" s="94">
        <f>Q61-E61</f>
        <v>2</v>
      </c>
      <c r="AN61" s="94">
        <f>R61-F61</f>
        <v>1</v>
      </c>
      <c r="AO61" s="94">
        <f>S61-G61</f>
        <v>3</v>
      </c>
      <c r="AP61" s="94">
        <f>T61-H61</f>
        <v>1</v>
      </c>
      <c r="AQ61" s="94">
        <f>U61-I61</f>
        <v>1</v>
      </c>
      <c r="AR61" s="94">
        <f>V61-J61</f>
        <v>3</v>
      </c>
      <c r="AS61" s="94">
        <f>W61-K61</f>
        <v>2</v>
      </c>
      <c r="AT61" s="94">
        <f>X61-L61</f>
        <v>2</v>
      </c>
      <c r="AU61" s="94">
        <f>Y61-M61</f>
        <v>2</v>
      </c>
      <c r="AV61" s="94">
        <f>Z61-N61</f>
        <v>-1</v>
      </c>
      <c r="AW61" s="94">
        <f>AA61-O61</f>
        <v>-3</v>
      </c>
      <c r="AX61" s="94">
        <f>AB61-P61</f>
        <v>-3</v>
      </c>
      <c r="AY61" s="94">
        <f>AC61-Q61</f>
        <v>-2</v>
      </c>
      <c r="AZ61" s="94">
        <f>AD61-R61</f>
        <v>-2</v>
      </c>
      <c r="BA61" s="94">
        <f>AE61-S61</f>
        <v>-3</v>
      </c>
      <c r="BB61" s="94">
        <f>AF61-T61</f>
        <v>-2</v>
      </c>
      <c r="BC61" s="302"/>
      <c r="BD61" s="302"/>
      <c r="BE61" s="302"/>
      <c r="BF61" s="95"/>
      <c r="BG61" s="325"/>
      <c r="BH61" s="71">
        <f>'MONTHLY SUMMARIES'!F41</f>
        <v>0</v>
      </c>
    </row>
    <row r="62" spans="1:60" s="66" customFormat="1" x14ac:dyDescent="0.35">
      <c r="A62" s="166"/>
      <c r="B62" s="67" t="s">
        <v>41</v>
      </c>
      <c r="C62" s="90"/>
      <c r="D62" s="91"/>
      <c r="E62" s="91"/>
      <c r="F62" s="91"/>
      <c r="G62" s="91"/>
      <c r="H62" s="91"/>
      <c r="I62" s="91"/>
      <c r="J62" s="91"/>
      <c r="K62" s="91"/>
      <c r="L62" s="92"/>
      <c r="M62" s="91"/>
      <c r="N62" s="91"/>
      <c r="O62" s="91"/>
      <c r="P62" s="91">
        <v>0</v>
      </c>
      <c r="Q62" s="91">
        <v>0</v>
      </c>
      <c r="R62" s="91">
        <v>0</v>
      </c>
      <c r="S62" s="91">
        <v>0</v>
      </c>
      <c r="T62" s="91">
        <v>0</v>
      </c>
      <c r="U62" s="213">
        <v>0</v>
      </c>
      <c r="V62" s="213">
        <v>0</v>
      </c>
      <c r="W62" s="213">
        <v>0</v>
      </c>
      <c r="X62" s="92">
        <v>0</v>
      </c>
      <c r="Y62" s="213">
        <v>0</v>
      </c>
      <c r="Z62" s="213">
        <v>0</v>
      </c>
      <c r="AA62" s="213">
        <v>0</v>
      </c>
      <c r="AB62" s="213">
        <v>0</v>
      </c>
      <c r="AC62" s="213">
        <v>0</v>
      </c>
      <c r="AD62" s="213">
        <v>0</v>
      </c>
      <c r="AE62" s="213">
        <v>0</v>
      </c>
      <c r="AF62" s="213">
        <v>0</v>
      </c>
      <c r="AG62" s="213">
        <v>1</v>
      </c>
      <c r="AH62" s="213"/>
      <c r="AI62" s="213"/>
      <c r="AJ62" s="92"/>
      <c r="AK62" s="93">
        <f>O62-C62</f>
        <v>0</v>
      </c>
      <c r="AL62" s="94">
        <f>P62-D62</f>
        <v>0</v>
      </c>
      <c r="AM62" s="94">
        <f>Q62-E62</f>
        <v>0</v>
      </c>
      <c r="AN62" s="94">
        <f>R62-F62</f>
        <v>0</v>
      </c>
      <c r="AO62" s="94">
        <f>S62-G62</f>
        <v>0</v>
      </c>
      <c r="AP62" s="94">
        <f>T62-H62</f>
        <v>0</v>
      </c>
      <c r="AQ62" s="94">
        <f>U62-I62</f>
        <v>0</v>
      </c>
      <c r="AR62" s="94">
        <f>V62-J62</f>
        <v>0</v>
      </c>
      <c r="AS62" s="94">
        <f>W62-K62</f>
        <v>0</v>
      </c>
      <c r="AT62" s="94">
        <f>X62-L62</f>
        <v>0</v>
      </c>
      <c r="AU62" s="94">
        <f>Y62-M62</f>
        <v>0</v>
      </c>
      <c r="AV62" s="94">
        <f>Z62-N62</f>
        <v>0</v>
      </c>
      <c r="AW62" s="94">
        <f>AA62-O62</f>
        <v>0</v>
      </c>
      <c r="AX62" s="94">
        <f>AB62-P62</f>
        <v>0</v>
      </c>
      <c r="AY62" s="94">
        <f>AC62-Q62</f>
        <v>0</v>
      </c>
      <c r="AZ62" s="94">
        <f>AD62-R62</f>
        <v>0</v>
      </c>
      <c r="BA62" s="94">
        <f>AE62-S62</f>
        <v>0</v>
      </c>
      <c r="BB62" s="94">
        <f>AF62-T62</f>
        <v>0</v>
      </c>
      <c r="BC62" s="302"/>
      <c r="BD62" s="302"/>
      <c r="BE62" s="302"/>
      <c r="BF62" s="95"/>
      <c r="BG62" s="325"/>
      <c r="BH62" s="71">
        <f>'MONTHLY SUMMARIES'!F42</f>
        <v>1</v>
      </c>
    </row>
    <row r="63" spans="1:60" s="82" customFormat="1" ht="15" thickBot="1" x14ac:dyDescent="0.4">
      <c r="A63" s="167"/>
      <c r="B63" s="75" t="s">
        <v>42</v>
      </c>
      <c r="C63" s="76">
        <f>SUM(C54:C62)</f>
        <v>276</v>
      </c>
      <c r="D63" s="77">
        <f t="shared" ref="D63:Q63" si="35">SUM(D54:D62)</f>
        <v>318</v>
      </c>
      <c r="E63" s="77">
        <f t="shared" si="35"/>
        <v>317</v>
      </c>
      <c r="F63" s="77">
        <f t="shared" si="35"/>
        <v>304</v>
      </c>
      <c r="G63" s="77">
        <f t="shared" si="35"/>
        <v>302</v>
      </c>
      <c r="H63" s="77">
        <f t="shared" si="35"/>
        <v>233</v>
      </c>
      <c r="I63" s="77">
        <f t="shared" si="35"/>
        <v>235</v>
      </c>
      <c r="J63" s="77">
        <f t="shared" si="35"/>
        <v>244</v>
      </c>
      <c r="K63" s="77">
        <f t="shared" si="35"/>
        <v>288</v>
      </c>
      <c r="L63" s="78">
        <f t="shared" si="35"/>
        <v>299</v>
      </c>
      <c r="M63" s="77">
        <f t="shared" si="35"/>
        <v>339</v>
      </c>
      <c r="N63" s="77">
        <f t="shared" si="35"/>
        <v>321</v>
      </c>
      <c r="O63" s="77">
        <f t="shared" si="35"/>
        <v>369</v>
      </c>
      <c r="P63" s="77">
        <f t="shared" si="35"/>
        <v>515</v>
      </c>
      <c r="Q63" s="77">
        <f t="shared" si="35"/>
        <v>653</v>
      </c>
      <c r="R63" s="77">
        <v>689</v>
      </c>
      <c r="S63" s="77">
        <v>672</v>
      </c>
      <c r="T63" s="77">
        <v>625</v>
      </c>
      <c r="U63" s="211">
        <v>610</v>
      </c>
      <c r="V63" s="211">
        <v>580</v>
      </c>
      <c r="W63" s="211">
        <f>SUM(W54+W57+W60+W61+W62)</f>
        <v>585</v>
      </c>
      <c r="X63" s="78">
        <f>SUM(X54+X57+X60+X61+X62)</f>
        <v>631</v>
      </c>
      <c r="Y63" s="211">
        <v>654</v>
      </c>
      <c r="Z63" s="211">
        <v>603</v>
      </c>
      <c r="AA63" s="211">
        <v>633</v>
      </c>
      <c r="AB63" s="211">
        <v>581</v>
      </c>
      <c r="AC63" s="211">
        <v>578</v>
      </c>
      <c r="AD63" s="211">
        <v>519</v>
      </c>
      <c r="AE63" s="211">
        <v>463</v>
      </c>
      <c r="AF63" s="211">
        <v>428</v>
      </c>
      <c r="AG63" s="211">
        <v>382</v>
      </c>
      <c r="AH63" s="211"/>
      <c r="AI63" s="211"/>
      <c r="AJ63" s="78"/>
      <c r="AK63" s="79">
        <f t="shared" ref="AK63" si="36">SUM(AK54:AK62)</f>
        <v>93</v>
      </c>
      <c r="AL63" s="80">
        <f t="shared" ref="AL63" si="37">SUM(AL54:AL62)</f>
        <v>197</v>
      </c>
      <c r="AM63" s="80">
        <f t="shared" ref="AM63:AR63" si="38">SUM(AM54:AM62)</f>
        <v>336</v>
      </c>
      <c r="AN63" s="80">
        <f t="shared" si="38"/>
        <v>385</v>
      </c>
      <c r="AO63" s="80">
        <f t="shared" si="38"/>
        <v>370</v>
      </c>
      <c r="AP63" s="80">
        <f t="shared" si="38"/>
        <v>392</v>
      </c>
      <c r="AQ63" s="80">
        <f t="shared" si="38"/>
        <v>375</v>
      </c>
      <c r="AR63" s="80">
        <f t="shared" si="38"/>
        <v>336</v>
      </c>
      <c r="AS63" s="80">
        <f t="shared" ref="AS63:AT63" si="39">SUM(AS54:AS62)</f>
        <v>297</v>
      </c>
      <c r="AT63" s="80">
        <f t="shared" si="39"/>
        <v>332</v>
      </c>
      <c r="AU63" s="80">
        <f t="shared" ref="AU63:AV63" si="40">SUM(AU54:AU62)</f>
        <v>315</v>
      </c>
      <c r="AV63" s="80">
        <f t="shared" si="40"/>
        <v>282</v>
      </c>
      <c r="AW63" s="80">
        <f t="shared" ref="AW63:AX63" si="41">SUM(AW54:AW62)</f>
        <v>264</v>
      </c>
      <c r="AX63" s="80">
        <f t="shared" si="41"/>
        <v>66</v>
      </c>
      <c r="AY63" s="80">
        <f t="shared" ref="AY63:AZ63" si="42">SUM(AY54:AY62)</f>
        <v>-75</v>
      </c>
      <c r="AZ63" s="80">
        <f t="shared" si="42"/>
        <v>-170</v>
      </c>
      <c r="BA63" s="80">
        <f t="shared" ref="BA63:BB63" si="43">SUM(BA54:BA62)</f>
        <v>-209</v>
      </c>
      <c r="BB63" s="80">
        <f t="shared" si="43"/>
        <v>-197</v>
      </c>
      <c r="BC63" s="300"/>
      <c r="BD63" s="300"/>
      <c r="BE63" s="300"/>
      <c r="BF63" s="81"/>
      <c r="BG63" s="326"/>
      <c r="BH63" s="79">
        <f>BH54+BH57+BH60+BH61+BH62</f>
        <v>382</v>
      </c>
    </row>
    <row r="64" spans="1:60" s="42" customFormat="1" x14ac:dyDescent="0.35">
      <c r="A64" s="166">
        <f>+A53+1</f>
        <v>6</v>
      </c>
      <c r="B64" s="41" t="s">
        <v>29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6"/>
      <c r="M64" s="105"/>
      <c r="N64" s="105"/>
      <c r="O64" s="105"/>
      <c r="P64" s="105"/>
      <c r="Q64" s="105"/>
      <c r="R64" s="105"/>
      <c r="S64" s="105"/>
      <c r="T64" s="105"/>
      <c r="U64" s="216"/>
      <c r="V64" s="216"/>
      <c r="W64" s="216"/>
      <c r="X64" s="10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106"/>
      <c r="AK64" s="107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305"/>
      <c r="BD64" s="305"/>
      <c r="BE64" s="305"/>
      <c r="BF64" s="109"/>
      <c r="BG64" s="327"/>
      <c r="BH64" s="107"/>
    </row>
    <row r="65" spans="1:60" s="42" customFormat="1" x14ac:dyDescent="0.35">
      <c r="A65" s="166"/>
      <c r="B65" s="43" t="s">
        <v>37</v>
      </c>
      <c r="C65" s="44">
        <v>190641.79</v>
      </c>
      <c r="D65" s="45">
        <v>189665.5</v>
      </c>
      <c r="E65" s="45">
        <v>183086.38</v>
      </c>
      <c r="F65" s="45">
        <v>120907.28</v>
      </c>
      <c r="G65" s="45">
        <v>156496.85</v>
      </c>
      <c r="H65" s="45">
        <v>139658.5</v>
      </c>
      <c r="I65" s="45">
        <v>220721.65</v>
      </c>
      <c r="J65" s="45">
        <v>203450.52</v>
      </c>
      <c r="K65" s="45">
        <v>191142.76</v>
      </c>
      <c r="L65" s="46">
        <v>182494.58</v>
      </c>
      <c r="M65" s="45">
        <v>220675.66</v>
      </c>
      <c r="N65" s="45">
        <v>212554.99</v>
      </c>
      <c r="O65" s="45">
        <v>245435.69</v>
      </c>
      <c r="P65" s="45">
        <v>276049</v>
      </c>
      <c r="Q65" s="45">
        <v>257201</v>
      </c>
      <c r="R65" s="45">
        <v>225420</v>
      </c>
      <c r="S65" s="45">
        <v>258395</v>
      </c>
      <c r="T65" s="45">
        <v>276624</v>
      </c>
      <c r="U65" s="217">
        <v>373381</v>
      </c>
      <c r="V65" s="217">
        <v>312586</v>
      </c>
      <c r="W65" s="217">
        <v>290178</v>
      </c>
      <c r="X65" s="46">
        <v>241186</v>
      </c>
      <c r="Y65" s="217">
        <v>258460</v>
      </c>
      <c r="Z65" s="217">
        <v>298066</v>
      </c>
      <c r="AA65" s="217">
        <v>281346</v>
      </c>
      <c r="AB65" s="217">
        <v>274949</v>
      </c>
      <c r="AC65" s="217">
        <v>212392</v>
      </c>
      <c r="AD65" s="217">
        <v>178249</v>
      </c>
      <c r="AE65" s="217">
        <v>222671</v>
      </c>
      <c r="AF65" s="217">
        <v>236497</v>
      </c>
      <c r="AG65" s="217">
        <v>277080</v>
      </c>
      <c r="AH65" s="217"/>
      <c r="AI65" s="217"/>
      <c r="AJ65" s="46"/>
      <c r="AK65" s="47">
        <f>O65-C65</f>
        <v>54793.899999999994</v>
      </c>
      <c r="AL65" s="48">
        <f>P65-D65</f>
        <v>86383.5</v>
      </c>
      <c r="AM65" s="48">
        <f>Q65-E65</f>
        <v>74114.62</v>
      </c>
      <c r="AN65" s="48">
        <f>R65-F65</f>
        <v>104512.72</v>
      </c>
      <c r="AO65" s="48">
        <f>S65-G65</f>
        <v>101898.15</v>
      </c>
      <c r="AP65" s="48">
        <f>T65-H65</f>
        <v>136965.5</v>
      </c>
      <c r="AQ65" s="48">
        <f>U65-I65</f>
        <v>152659.35</v>
      </c>
      <c r="AR65" s="48">
        <f>V65-J65</f>
        <v>109135.48000000001</v>
      </c>
      <c r="AS65" s="48">
        <f>W65-K65</f>
        <v>99035.239999999991</v>
      </c>
      <c r="AT65" s="48">
        <f>X65-L65</f>
        <v>58691.420000000013</v>
      </c>
      <c r="AU65" s="48">
        <f>Y65-M65</f>
        <v>37784.339999999997</v>
      </c>
      <c r="AV65" s="48">
        <f>Z65-N65</f>
        <v>85511.010000000009</v>
      </c>
      <c r="AW65" s="48">
        <f>AA65-O65</f>
        <v>35910.31</v>
      </c>
      <c r="AX65" s="48">
        <f>AB65-P65</f>
        <v>-1100</v>
      </c>
      <c r="AY65" s="48">
        <f>AC65-Q65</f>
        <v>-44809</v>
      </c>
      <c r="AZ65" s="48">
        <f>AD65-R65</f>
        <v>-47171</v>
      </c>
      <c r="BA65" s="48">
        <f>AE65-S65</f>
        <v>-35724</v>
      </c>
      <c r="BB65" s="48">
        <f>AF65-T65</f>
        <v>-40127</v>
      </c>
      <c r="BC65" s="306"/>
      <c r="BD65" s="306"/>
      <c r="BE65" s="306"/>
      <c r="BF65" s="49"/>
      <c r="BG65" s="328"/>
      <c r="BH65" s="71">
        <f>'MONTHLY SUMMARIES'!F45</f>
        <v>277080</v>
      </c>
    </row>
    <row r="66" spans="1:60" s="42" customFormat="1" x14ac:dyDescent="0.35">
      <c r="A66" s="166"/>
      <c r="B66" s="238" t="s">
        <v>164</v>
      </c>
      <c r="C66" s="44"/>
      <c r="D66" s="45"/>
      <c r="E66" s="45"/>
      <c r="F66" s="45"/>
      <c r="G66" s="45"/>
      <c r="H66" s="45"/>
      <c r="I66" s="45"/>
      <c r="J66" s="45"/>
      <c r="K66" s="45"/>
      <c r="L66" s="46"/>
      <c r="M66" s="45"/>
      <c r="N66" s="45"/>
      <c r="O66" s="45"/>
      <c r="P66" s="45"/>
      <c r="Q66" s="45"/>
      <c r="R66" s="45"/>
      <c r="S66" s="45"/>
      <c r="T66" s="45"/>
      <c r="U66" s="217"/>
      <c r="V66" s="217"/>
      <c r="W66" s="240">
        <f>W65-W67</f>
        <v>31738.320000000007</v>
      </c>
      <c r="X66" s="46">
        <f>X65-X67</f>
        <v>26549.26999999999</v>
      </c>
      <c r="Y66" s="240">
        <f>Y65-Y67</f>
        <v>28661.630000000005</v>
      </c>
      <c r="Z66" s="240">
        <v>35554.26</v>
      </c>
      <c r="AA66" s="240">
        <v>46082.3</v>
      </c>
      <c r="AB66" s="240">
        <v>34429.35</v>
      </c>
      <c r="AC66" s="240">
        <v>28130.68</v>
      </c>
      <c r="AD66" s="240">
        <v>24824.17</v>
      </c>
      <c r="AE66" s="240">
        <v>29346.5</v>
      </c>
      <c r="AF66" s="240">
        <v>39168.65</v>
      </c>
      <c r="AG66" s="240">
        <v>55687</v>
      </c>
      <c r="AH66" s="240"/>
      <c r="AI66" s="240"/>
      <c r="AJ66" s="46"/>
      <c r="AK66" s="47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306"/>
      <c r="BD66" s="306"/>
      <c r="BE66" s="306"/>
      <c r="BF66" s="49"/>
      <c r="BG66" s="328"/>
      <c r="BH66" s="71">
        <f>GETPIVOTDATA("VALUE",'CSS ESCO pvt'!$I$3,"DATE_FILE",$BH$8,"COMPANY",$BH$6,"TRIM_CAT","Residential-GRID","TRIM_LINE",$A64)</f>
        <v>55687</v>
      </c>
    </row>
    <row r="67" spans="1:60" s="42" customFormat="1" x14ac:dyDescent="0.35">
      <c r="A67" s="166"/>
      <c r="B67" s="238" t="s">
        <v>165</v>
      </c>
      <c r="C67" s="44"/>
      <c r="D67" s="45"/>
      <c r="E67" s="45"/>
      <c r="F67" s="45"/>
      <c r="G67" s="45"/>
      <c r="H67" s="45"/>
      <c r="I67" s="45"/>
      <c r="J67" s="45"/>
      <c r="K67" s="45"/>
      <c r="L67" s="46"/>
      <c r="M67" s="45"/>
      <c r="N67" s="45"/>
      <c r="O67" s="45"/>
      <c r="P67" s="45"/>
      <c r="Q67" s="45"/>
      <c r="R67" s="45"/>
      <c r="S67" s="45"/>
      <c r="T67" s="45"/>
      <c r="U67" s="217"/>
      <c r="V67" s="217"/>
      <c r="W67" s="240">
        <v>258439.67999999999</v>
      </c>
      <c r="X67" s="46">
        <v>214636.73</v>
      </c>
      <c r="Y67" s="240">
        <v>229798.37</v>
      </c>
      <c r="Z67" s="240">
        <v>262511.74</v>
      </c>
      <c r="AA67" s="240">
        <v>235263.7</v>
      </c>
      <c r="AB67" s="240">
        <v>240519.65</v>
      </c>
      <c r="AC67" s="240">
        <v>184261.32</v>
      </c>
      <c r="AD67" s="240">
        <v>153424.83000000002</v>
      </c>
      <c r="AE67" s="240">
        <v>193324.5</v>
      </c>
      <c r="AF67" s="240">
        <v>197328.35</v>
      </c>
      <c r="AG67" s="240">
        <v>221393</v>
      </c>
      <c r="AH67" s="240"/>
      <c r="AI67" s="240"/>
      <c r="AJ67" s="46"/>
      <c r="AK67" s="47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306"/>
      <c r="BD67" s="306"/>
      <c r="BE67" s="306"/>
      <c r="BF67" s="49"/>
      <c r="BG67" s="328"/>
      <c r="BH67" s="87">
        <f>BH65-BH66</f>
        <v>221393</v>
      </c>
    </row>
    <row r="68" spans="1:60" s="42" customFormat="1" x14ac:dyDescent="0.35">
      <c r="A68" s="166"/>
      <c r="B68" s="43" t="s">
        <v>38</v>
      </c>
      <c r="C68" s="44">
        <v>6254.66</v>
      </c>
      <c r="D68" s="45">
        <v>6112.85</v>
      </c>
      <c r="E68" s="45">
        <v>6570.76</v>
      </c>
      <c r="F68" s="45">
        <v>5029.84</v>
      </c>
      <c r="G68" s="45">
        <v>3995.71</v>
      </c>
      <c r="H68" s="45">
        <v>5084.32</v>
      </c>
      <c r="I68" s="45">
        <v>5015.87</v>
      </c>
      <c r="J68" s="45">
        <v>4244.57</v>
      </c>
      <c r="K68" s="45">
        <v>4422.8100000000004</v>
      </c>
      <c r="L68" s="46">
        <v>4861.2299999999996</v>
      </c>
      <c r="M68" s="45">
        <v>5734.61</v>
      </c>
      <c r="N68" s="45">
        <v>5784.46</v>
      </c>
      <c r="O68" s="45">
        <v>6963.42</v>
      </c>
      <c r="P68" s="45">
        <v>6032</v>
      </c>
      <c r="Q68" s="45">
        <v>6842</v>
      </c>
      <c r="R68" s="45">
        <v>5588</v>
      </c>
      <c r="S68" s="45">
        <v>5220</v>
      </c>
      <c r="T68" s="45">
        <v>5672</v>
      </c>
      <c r="U68" s="217">
        <v>7165</v>
      </c>
      <c r="V68" s="217">
        <v>4373</v>
      </c>
      <c r="W68" s="217">
        <v>4843</v>
      </c>
      <c r="X68" s="46">
        <v>4431</v>
      </c>
      <c r="Y68" s="217">
        <v>4937</v>
      </c>
      <c r="Z68" s="217">
        <v>12151</v>
      </c>
      <c r="AA68" s="217">
        <v>10302</v>
      </c>
      <c r="AB68" s="217">
        <v>13567</v>
      </c>
      <c r="AC68" s="217">
        <v>9125</v>
      </c>
      <c r="AD68" s="217">
        <v>7448</v>
      </c>
      <c r="AE68" s="217">
        <v>6633</v>
      </c>
      <c r="AF68" s="217">
        <v>6738</v>
      </c>
      <c r="AG68" s="217">
        <v>7752</v>
      </c>
      <c r="AH68" s="217"/>
      <c r="AI68" s="217"/>
      <c r="AJ68" s="46"/>
      <c r="AK68" s="47">
        <f>O68-C68</f>
        <v>708.76000000000022</v>
      </c>
      <c r="AL68" s="48">
        <f>P68-D68</f>
        <v>-80.850000000000364</v>
      </c>
      <c r="AM68" s="48">
        <f>Q68-E68</f>
        <v>271.23999999999978</v>
      </c>
      <c r="AN68" s="48">
        <f>R68-F68</f>
        <v>558.15999999999985</v>
      </c>
      <c r="AO68" s="48">
        <f>S68-G68</f>
        <v>1224.29</v>
      </c>
      <c r="AP68" s="48">
        <f>T68-H68</f>
        <v>587.68000000000029</v>
      </c>
      <c r="AQ68" s="48">
        <f>U68-I68</f>
        <v>2149.13</v>
      </c>
      <c r="AR68" s="48">
        <f>V68-J68</f>
        <v>128.43000000000029</v>
      </c>
      <c r="AS68" s="48">
        <f>W68-K68</f>
        <v>420.1899999999996</v>
      </c>
      <c r="AT68" s="48">
        <f>X68-L68</f>
        <v>-430.22999999999956</v>
      </c>
      <c r="AU68" s="48">
        <f>Y68-M68</f>
        <v>-797.60999999999967</v>
      </c>
      <c r="AV68" s="48">
        <f>Z68-N68</f>
        <v>6366.54</v>
      </c>
      <c r="AW68" s="48">
        <f>AA68-O68</f>
        <v>3338.58</v>
      </c>
      <c r="AX68" s="48">
        <f>AB68-P68</f>
        <v>7535</v>
      </c>
      <c r="AY68" s="48">
        <f>AC68-Q68</f>
        <v>2283</v>
      </c>
      <c r="AZ68" s="48">
        <f>AD68-R68</f>
        <v>1860</v>
      </c>
      <c r="BA68" s="48">
        <f>AE68-S68</f>
        <v>1413</v>
      </c>
      <c r="BB68" s="48">
        <f>AF68-T68</f>
        <v>1066</v>
      </c>
      <c r="BC68" s="306"/>
      <c r="BD68" s="306"/>
      <c r="BE68" s="306"/>
      <c r="BF68" s="49"/>
      <c r="BG68" s="328"/>
      <c r="BH68" s="71">
        <f>'MONTHLY SUMMARIES'!F46</f>
        <v>7752</v>
      </c>
    </row>
    <row r="69" spans="1:60" s="42" customFormat="1" x14ac:dyDescent="0.35">
      <c r="A69" s="166"/>
      <c r="B69" s="238" t="s">
        <v>164</v>
      </c>
      <c r="C69" s="44"/>
      <c r="D69" s="45"/>
      <c r="E69" s="45"/>
      <c r="F69" s="45"/>
      <c r="G69" s="45"/>
      <c r="H69" s="45"/>
      <c r="I69" s="45"/>
      <c r="J69" s="45"/>
      <c r="K69" s="45"/>
      <c r="L69" s="46"/>
      <c r="M69" s="45"/>
      <c r="N69" s="45"/>
      <c r="O69" s="45"/>
      <c r="P69" s="45"/>
      <c r="Q69" s="45"/>
      <c r="R69" s="45"/>
      <c r="S69" s="45"/>
      <c r="T69" s="45"/>
      <c r="U69" s="217"/>
      <c r="V69" s="217"/>
      <c r="W69" s="240">
        <f>W68-W70</f>
        <v>390.63000000000011</v>
      </c>
      <c r="X69" s="46">
        <f>X68-X70</f>
        <v>403.57999999999993</v>
      </c>
      <c r="Y69" s="240">
        <f>Y68-Y70</f>
        <v>731.85000000000036</v>
      </c>
      <c r="Z69" s="240">
        <v>2305.12</v>
      </c>
      <c r="AA69" s="240">
        <v>776.59</v>
      </c>
      <c r="AB69" s="240">
        <v>2443.89</v>
      </c>
      <c r="AC69" s="240">
        <v>901.91</v>
      </c>
      <c r="AD69" s="240">
        <v>832.25</v>
      </c>
      <c r="AE69" s="240">
        <v>607.4</v>
      </c>
      <c r="AF69" s="240">
        <v>529.16999999999996</v>
      </c>
      <c r="AG69" s="240">
        <v>866</v>
      </c>
      <c r="AH69" s="240"/>
      <c r="AI69" s="240"/>
      <c r="AJ69" s="4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306"/>
      <c r="BD69" s="306"/>
      <c r="BE69" s="306"/>
      <c r="BF69" s="49"/>
      <c r="BG69" s="328"/>
      <c r="BH69" s="71">
        <f>GETPIVOTDATA("VALUE",'CSS ESCO pvt'!$I$3,"DATE_FILE",$BH$8,"COMPANY",$BH$6,"TRIM_CAT","Low Income Residential-GRID","TRIM_LINE",$A64)</f>
        <v>866</v>
      </c>
    </row>
    <row r="70" spans="1:60" s="42" customFormat="1" x14ac:dyDescent="0.35">
      <c r="A70" s="166"/>
      <c r="B70" s="238" t="s">
        <v>165</v>
      </c>
      <c r="C70" s="44"/>
      <c r="D70" s="45"/>
      <c r="E70" s="45"/>
      <c r="F70" s="45"/>
      <c r="G70" s="45"/>
      <c r="H70" s="45"/>
      <c r="I70" s="45"/>
      <c r="J70" s="45"/>
      <c r="K70" s="45"/>
      <c r="L70" s="46"/>
      <c r="M70" s="45"/>
      <c r="N70" s="45"/>
      <c r="O70" s="45"/>
      <c r="P70" s="45"/>
      <c r="Q70" s="45"/>
      <c r="R70" s="45"/>
      <c r="S70" s="45"/>
      <c r="T70" s="45"/>
      <c r="U70" s="217"/>
      <c r="V70" s="217"/>
      <c r="W70" s="240">
        <v>4452.37</v>
      </c>
      <c r="X70" s="46">
        <v>4027.42</v>
      </c>
      <c r="Y70" s="240">
        <v>4205.1499999999996</v>
      </c>
      <c r="Z70" s="240">
        <v>9845.880000000001</v>
      </c>
      <c r="AA70" s="240">
        <v>9525.41</v>
      </c>
      <c r="AB70" s="240">
        <v>11123.11</v>
      </c>
      <c r="AC70" s="240">
        <v>8223.09</v>
      </c>
      <c r="AD70" s="240">
        <v>6615.75</v>
      </c>
      <c r="AE70" s="240">
        <v>6025.6</v>
      </c>
      <c r="AF70" s="240">
        <v>6208.83</v>
      </c>
      <c r="AG70" s="240">
        <v>6886</v>
      </c>
      <c r="AH70" s="240"/>
      <c r="AI70" s="240"/>
      <c r="AJ70" s="46"/>
      <c r="AK70" s="47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306"/>
      <c r="BD70" s="306"/>
      <c r="BE70" s="306"/>
      <c r="BF70" s="49"/>
      <c r="BG70" s="328"/>
      <c r="BH70" s="87">
        <f>BH68-BH69</f>
        <v>6886</v>
      </c>
    </row>
    <row r="71" spans="1:60" s="42" customFormat="1" x14ac:dyDescent="0.35">
      <c r="A71" s="166"/>
      <c r="B71" s="43" t="s">
        <v>39</v>
      </c>
      <c r="C71" s="44">
        <v>38269.46</v>
      </c>
      <c r="D71" s="45">
        <v>33040.639999999999</v>
      </c>
      <c r="E71" s="45">
        <v>29542.81</v>
      </c>
      <c r="F71" s="45">
        <v>23310.91</v>
      </c>
      <c r="G71" s="45">
        <v>21232.06</v>
      </c>
      <c r="H71" s="45">
        <v>12619.87</v>
      </c>
      <c r="I71" s="45">
        <v>38121.919999999998</v>
      </c>
      <c r="J71" s="45">
        <v>43569.21</v>
      </c>
      <c r="K71" s="45">
        <v>72954.559999999998</v>
      </c>
      <c r="L71" s="46">
        <v>46571.67</v>
      </c>
      <c r="M71" s="45">
        <v>48000.61</v>
      </c>
      <c r="N71" s="45">
        <v>55701.95</v>
      </c>
      <c r="O71" s="45">
        <v>38541.82</v>
      </c>
      <c r="P71" s="45">
        <v>88019</v>
      </c>
      <c r="Q71" s="45">
        <v>63068</v>
      </c>
      <c r="R71" s="45">
        <v>30459</v>
      </c>
      <c r="S71" s="45">
        <v>70186</v>
      </c>
      <c r="T71" s="45">
        <v>24471</v>
      </c>
      <c r="U71" s="217">
        <v>32452</v>
      </c>
      <c r="V71" s="217">
        <v>65372</v>
      </c>
      <c r="W71" s="217">
        <v>76144</v>
      </c>
      <c r="X71" s="46">
        <v>48682</v>
      </c>
      <c r="Y71" s="217">
        <v>36727</v>
      </c>
      <c r="Z71" s="217">
        <v>59621</v>
      </c>
      <c r="AA71" s="217">
        <v>24982</v>
      </c>
      <c r="AB71" s="217">
        <v>39668</v>
      </c>
      <c r="AC71" s="217">
        <v>23044</v>
      </c>
      <c r="AD71" s="217">
        <v>33236</v>
      </c>
      <c r="AE71" s="217">
        <v>35542</v>
      </c>
      <c r="AF71" s="217">
        <v>31036</v>
      </c>
      <c r="AG71" s="217">
        <v>36159</v>
      </c>
      <c r="AH71" s="217"/>
      <c r="AI71" s="217"/>
      <c r="AJ71" s="46"/>
      <c r="AK71" s="47">
        <f>O71-C71</f>
        <v>272.36000000000058</v>
      </c>
      <c r="AL71" s="48">
        <f>P71-D71</f>
        <v>54978.36</v>
      </c>
      <c r="AM71" s="48">
        <f>Q71-E71</f>
        <v>33525.19</v>
      </c>
      <c r="AN71" s="48">
        <f>R71-F71</f>
        <v>7148.09</v>
      </c>
      <c r="AO71" s="48">
        <f>S71-G71</f>
        <v>48953.94</v>
      </c>
      <c r="AP71" s="48">
        <f>T71-H71</f>
        <v>11851.13</v>
      </c>
      <c r="AQ71" s="48">
        <f>U71-I71</f>
        <v>-5669.9199999999983</v>
      </c>
      <c r="AR71" s="48">
        <f>V71-J71</f>
        <v>21802.79</v>
      </c>
      <c r="AS71" s="48">
        <f>W71-K71</f>
        <v>3189.4400000000023</v>
      </c>
      <c r="AT71" s="48">
        <f>X71-L71</f>
        <v>2110.3300000000017</v>
      </c>
      <c r="AU71" s="48">
        <f>Y71-M71</f>
        <v>-11273.61</v>
      </c>
      <c r="AV71" s="48">
        <f>Z71-N71</f>
        <v>3919.0500000000029</v>
      </c>
      <c r="AW71" s="48">
        <f>AA71-O71</f>
        <v>-13559.82</v>
      </c>
      <c r="AX71" s="48">
        <f>AB71-P71</f>
        <v>-48351</v>
      </c>
      <c r="AY71" s="48">
        <f>AC71-Q71</f>
        <v>-40024</v>
      </c>
      <c r="AZ71" s="48">
        <f>AD71-R71</f>
        <v>2777</v>
      </c>
      <c r="BA71" s="48">
        <f>AE71-S71</f>
        <v>-34644</v>
      </c>
      <c r="BB71" s="48">
        <f>AF71-T71</f>
        <v>6565</v>
      </c>
      <c r="BC71" s="306"/>
      <c r="BD71" s="306"/>
      <c r="BE71" s="306"/>
      <c r="BF71" s="49"/>
      <c r="BG71" s="328"/>
      <c r="BH71" s="71">
        <f>'MONTHLY SUMMARIES'!F47</f>
        <v>36159</v>
      </c>
    </row>
    <row r="72" spans="1:60" s="42" customFormat="1" x14ac:dyDescent="0.35">
      <c r="A72" s="166"/>
      <c r="B72" s="43" t="s">
        <v>40</v>
      </c>
      <c r="C72" s="44">
        <v>24372.95</v>
      </c>
      <c r="D72" s="45">
        <v>23262.58</v>
      </c>
      <c r="E72" s="45">
        <v>11562.19</v>
      </c>
      <c r="F72" s="45">
        <v>23927.84</v>
      </c>
      <c r="G72" s="45">
        <v>21871.52</v>
      </c>
      <c r="H72" s="45">
        <v>15224.92</v>
      </c>
      <c r="I72" s="45">
        <v>17020.099999999999</v>
      </c>
      <c r="J72" s="45">
        <v>16485.990000000002</v>
      </c>
      <c r="K72" s="45">
        <v>69899.710000000006</v>
      </c>
      <c r="L72" s="46">
        <v>54675.44</v>
      </c>
      <c r="M72" s="45">
        <v>49977.919999999998</v>
      </c>
      <c r="N72" s="45">
        <v>37990.82</v>
      </c>
      <c r="O72" s="45">
        <v>20374.759999999998</v>
      </c>
      <c r="P72" s="45">
        <v>72620</v>
      </c>
      <c r="Q72" s="45">
        <v>40983</v>
      </c>
      <c r="R72" s="45">
        <v>9584</v>
      </c>
      <c r="S72" s="45">
        <v>64166</v>
      </c>
      <c r="T72" s="45">
        <v>30699</v>
      </c>
      <c r="U72" s="217">
        <v>21822</v>
      </c>
      <c r="V72" s="217">
        <v>76851</v>
      </c>
      <c r="W72" s="217">
        <v>81255</v>
      </c>
      <c r="X72" s="46">
        <v>76339</v>
      </c>
      <c r="Y72" s="217">
        <v>44531</v>
      </c>
      <c r="Z72" s="217">
        <v>11466</v>
      </c>
      <c r="AA72" s="217">
        <v>6450</v>
      </c>
      <c r="AB72" s="217">
        <v>35914</v>
      </c>
      <c r="AC72" s="217">
        <v>8286</v>
      </c>
      <c r="AD72" s="217">
        <v>46589</v>
      </c>
      <c r="AE72" s="217">
        <v>61394</v>
      </c>
      <c r="AF72" s="217">
        <v>30110</v>
      </c>
      <c r="AG72" s="217">
        <v>21166</v>
      </c>
      <c r="AH72" s="217"/>
      <c r="AI72" s="217"/>
      <c r="AJ72" s="46"/>
      <c r="AK72" s="47">
        <f>O72-C72</f>
        <v>-3998.1900000000023</v>
      </c>
      <c r="AL72" s="48">
        <f>P72-D72</f>
        <v>49357.42</v>
      </c>
      <c r="AM72" s="48">
        <f>Q72-E72</f>
        <v>29420.809999999998</v>
      </c>
      <c r="AN72" s="48">
        <f>R72-F72</f>
        <v>-14343.84</v>
      </c>
      <c r="AO72" s="48">
        <f>S72-G72</f>
        <v>42294.479999999996</v>
      </c>
      <c r="AP72" s="48">
        <f>T72-H72</f>
        <v>15474.08</v>
      </c>
      <c r="AQ72" s="48">
        <f>U72-I72</f>
        <v>4801.9000000000015</v>
      </c>
      <c r="AR72" s="48">
        <f>V72-J72</f>
        <v>60365.009999999995</v>
      </c>
      <c r="AS72" s="48">
        <f>W72-K72</f>
        <v>11355.289999999994</v>
      </c>
      <c r="AT72" s="48">
        <f>X72-L72</f>
        <v>21663.559999999998</v>
      </c>
      <c r="AU72" s="48">
        <f>Y72-M72</f>
        <v>-5446.9199999999983</v>
      </c>
      <c r="AV72" s="48">
        <f>Z72-N72</f>
        <v>-26524.82</v>
      </c>
      <c r="AW72" s="48">
        <f>AA72-O72</f>
        <v>-13924.759999999998</v>
      </c>
      <c r="AX72" s="48">
        <f>AB72-P72</f>
        <v>-36706</v>
      </c>
      <c r="AY72" s="48">
        <f>AC72-Q72</f>
        <v>-32697</v>
      </c>
      <c r="AZ72" s="48">
        <f>AD72-R72</f>
        <v>37005</v>
      </c>
      <c r="BA72" s="48">
        <f>AE72-S72</f>
        <v>-2772</v>
      </c>
      <c r="BB72" s="48">
        <f>AF72-T72</f>
        <v>-589</v>
      </c>
      <c r="BC72" s="306"/>
      <c r="BD72" s="306"/>
      <c r="BE72" s="306"/>
      <c r="BF72" s="49"/>
      <c r="BG72" s="328"/>
      <c r="BH72" s="71">
        <f>'MONTHLY SUMMARIES'!F48</f>
        <v>21166</v>
      </c>
    </row>
    <row r="73" spans="1:60" s="42" customFormat="1" x14ac:dyDescent="0.35">
      <c r="A73" s="166"/>
      <c r="B73" s="43" t="s">
        <v>41</v>
      </c>
      <c r="C73" s="44">
        <v>0.79</v>
      </c>
      <c r="D73" s="45">
        <v>348.28</v>
      </c>
      <c r="E73" s="45">
        <v>0</v>
      </c>
      <c r="F73" s="45">
        <v>16546.490000000002</v>
      </c>
      <c r="G73" s="45">
        <v>24862.12</v>
      </c>
      <c r="H73" s="45">
        <v>31340.82</v>
      </c>
      <c r="I73" s="45">
        <v>275.51</v>
      </c>
      <c r="J73" s="45">
        <v>101.35</v>
      </c>
      <c r="K73" s="45">
        <v>106.05</v>
      </c>
      <c r="L73" s="46">
        <v>22714.720000000001</v>
      </c>
      <c r="M73" s="45">
        <v>0.54</v>
      </c>
      <c r="N73" s="45">
        <v>14791.05</v>
      </c>
      <c r="O73" s="45">
        <v>44784.14</v>
      </c>
      <c r="P73" s="45">
        <v>13716</v>
      </c>
      <c r="Q73" s="45">
        <v>15739</v>
      </c>
      <c r="R73" s="45">
        <v>94878</v>
      </c>
      <c r="S73" s="45">
        <v>25516</v>
      </c>
      <c r="T73" s="45">
        <v>37076</v>
      </c>
      <c r="U73" s="217">
        <v>13918</v>
      </c>
      <c r="V73" s="217">
        <v>33710</v>
      </c>
      <c r="W73" s="217">
        <v>10193</v>
      </c>
      <c r="X73" s="46">
        <v>62797</v>
      </c>
      <c r="Y73" s="217">
        <v>30</v>
      </c>
      <c r="Z73" s="217">
        <v>37396</v>
      </c>
      <c r="AA73" s="217">
        <v>11343</v>
      </c>
      <c r="AB73" s="217">
        <v>3599</v>
      </c>
      <c r="AC73" s="217">
        <v>16869</v>
      </c>
      <c r="AD73" s="217">
        <v>15950</v>
      </c>
      <c r="AE73" s="217">
        <v>19075</v>
      </c>
      <c r="AF73" s="217">
        <v>30917</v>
      </c>
      <c r="AG73" s="217">
        <v>30777</v>
      </c>
      <c r="AH73" s="217"/>
      <c r="AI73" s="217"/>
      <c r="AJ73" s="46"/>
      <c r="AK73" s="47">
        <f>O73-C73</f>
        <v>44783.35</v>
      </c>
      <c r="AL73" s="48">
        <f>P73-D73</f>
        <v>13367.72</v>
      </c>
      <c r="AM73" s="48">
        <f>Q73-E73</f>
        <v>15739</v>
      </c>
      <c r="AN73" s="48">
        <f>R73-F73</f>
        <v>78331.509999999995</v>
      </c>
      <c r="AO73" s="48">
        <f>S73-G73</f>
        <v>653.88000000000102</v>
      </c>
      <c r="AP73" s="48">
        <f>T73-H73</f>
        <v>5735.18</v>
      </c>
      <c r="AQ73" s="48">
        <f>U73-I73</f>
        <v>13642.49</v>
      </c>
      <c r="AR73" s="48">
        <f>V73-J73</f>
        <v>33608.65</v>
      </c>
      <c r="AS73" s="48">
        <f>W73-K73</f>
        <v>10086.950000000001</v>
      </c>
      <c r="AT73" s="48">
        <f>X73-L73</f>
        <v>40082.28</v>
      </c>
      <c r="AU73" s="48">
        <f>Y73-M73</f>
        <v>29.46</v>
      </c>
      <c r="AV73" s="48">
        <f>Z73-N73</f>
        <v>22604.95</v>
      </c>
      <c r="AW73" s="48">
        <f>AA73-O73</f>
        <v>-33441.14</v>
      </c>
      <c r="AX73" s="48">
        <f>AB73-P73</f>
        <v>-10117</v>
      </c>
      <c r="AY73" s="48">
        <f>AC73-Q73</f>
        <v>1130</v>
      </c>
      <c r="AZ73" s="48">
        <f>AD73-R73</f>
        <v>-78928</v>
      </c>
      <c r="BA73" s="48">
        <f>AE73-S73</f>
        <v>-6441</v>
      </c>
      <c r="BB73" s="48">
        <f>AF73-T73</f>
        <v>-6159</v>
      </c>
      <c r="BC73" s="306"/>
      <c r="BD73" s="306"/>
      <c r="BE73" s="306"/>
      <c r="BF73" s="49"/>
      <c r="BG73" s="328"/>
      <c r="BH73" s="71">
        <f>'MONTHLY SUMMARIES'!F49</f>
        <v>30777</v>
      </c>
    </row>
    <row r="74" spans="1:60" s="147" customFormat="1" x14ac:dyDescent="0.35">
      <c r="A74" s="167"/>
      <c r="B74" s="43" t="s">
        <v>42</v>
      </c>
      <c r="C74" s="159">
        <f t="shared" ref="C74:Q74" si="44">SUM(C65:C73)</f>
        <v>259539.65000000002</v>
      </c>
      <c r="D74" s="160">
        <f t="shared" si="44"/>
        <v>252429.85</v>
      </c>
      <c r="E74" s="160">
        <f t="shared" si="44"/>
        <v>230762.14</v>
      </c>
      <c r="F74" s="160">
        <f t="shared" si="44"/>
        <v>189722.36</v>
      </c>
      <c r="G74" s="160">
        <f t="shared" si="44"/>
        <v>228458.25999999998</v>
      </c>
      <c r="H74" s="160">
        <f t="shared" si="44"/>
        <v>203928.43000000002</v>
      </c>
      <c r="I74" s="160">
        <f t="shared" si="44"/>
        <v>281155.05</v>
      </c>
      <c r="J74" s="160">
        <f t="shared" si="44"/>
        <v>267851.63999999996</v>
      </c>
      <c r="K74" s="160">
        <f t="shared" si="44"/>
        <v>338525.89</v>
      </c>
      <c r="L74" s="161">
        <f t="shared" si="44"/>
        <v>311317.64</v>
      </c>
      <c r="M74" s="160">
        <f t="shared" si="44"/>
        <v>324389.33999999997</v>
      </c>
      <c r="N74" s="160">
        <f t="shared" si="44"/>
        <v>326823.26999999996</v>
      </c>
      <c r="O74" s="160">
        <f t="shared" si="44"/>
        <v>356099.83</v>
      </c>
      <c r="P74" s="160">
        <f t="shared" si="44"/>
        <v>456436</v>
      </c>
      <c r="Q74" s="160">
        <f t="shared" si="44"/>
        <v>383833</v>
      </c>
      <c r="R74" s="160">
        <v>365929</v>
      </c>
      <c r="S74" s="160">
        <v>423483</v>
      </c>
      <c r="T74" s="160">
        <v>374542</v>
      </c>
      <c r="U74" s="218">
        <v>448738</v>
      </c>
      <c r="V74" s="218">
        <v>492892</v>
      </c>
      <c r="W74" s="218">
        <f>SUM(W65+W68+W71+W72+W73)</f>
        <v>462613</v>
      </c>
      <c r="X74" s="161">
        <f>SUM(X65+X68+X71+X72+X73)</f>
        <v>433435</v>
      </c>
      <c r="Y74" s="218">
        <v>344685</v>
      </c>
      <c r="Z74" s="218">
        <v>418700</v>
      </c>
      <c r="AA74" s="218">
        <v>334423</v>
      </c>
      <c r="AB74" s="218">
        <v>367697</v>
      </c>
      <c r="AC74" s="218">
        <v>269716</v>
      </c>
      <c r="AD74" s="218">
        <v>281472</v>
      </c>
      <c r="AE74" s="218">
        <v>345315</v>
      </c>
      <c r="AF74" s="218">
        <v>335298</v>
      </c>
      <c r="AG74" s="218">
        <v>372934</v>
      </c>
      <c r="AH74" s="218"/>
      <c r="AI74" s="218"/>
      <c r="AJ74" s="161"/>
      <c r="AK74" s="50">
        <f>SUM(AK65:AK73)</f>
        <v>96560.18</v>
      </c>
      <c r="AL74" s="162">
        <f t="shared" ref="AL74:AN74" si="45">SUM(AL65:AL73)</f>
        <v>204006.15</v>
      </c>
      <c r="AM74" s="162">
        <f t="shared" si="45"/>
        <v>153070.85999999999</v>
      </c>
      <c r="AN74" s="162">
        <f t="shared" si="45"/>
        <v>176206.64</v>
      </c>
      <c r="AO74" s="162">
        <f t="shared" ref="AO74:AP74" si="46">SUM(AO65:AO73)</f>
        <v>195024.74</v>
      </c>
      <c r="AP74" s="162">
        <f t="shared" si="46"/>
        <v>170613.56999999998</v>
      </c>
      <c r="AQ74" s="162">
        <f t="shared" ref="AQ74:AR74" si="47">SUM(AQ65:AQ73)</f>
        <v>167582.94999999998</v>
      </c>
      <c r="AR74" s="162">
        <f t="shared" si="47"/>
        <v>225040.36000000002</v>
      </c>
      <c r="AS74" s="162">
        <f t="shared" ref="AS74:AT74" si="48">SUM(AS65:AS73)</f>
        <v>124087.10999999999</v>
      </c>
      <c r="AT74" s="162">
        <f t="shared" si="48"/>
        <v>122117.36000000002</v>
      </c>
      <c r="AU74" s="162">
        <f t="shared" ref="AU74:AV74" si="49">SUM(AU65:AU73)</f>
        <v>20295.659999999996</v>
      </c>
      <c r="AV74" s="162">
        <f t="shared" si="49"/>
        <v>91876.73</v>
      </c>
      <c r="AW74" s="162">
        <f t="shared" ref="AW74:AX74" si="50">SUM(AW65:AW73)</f>
        <v>-21676.829999999998</v>
      </c>
      <c r="AX74" s="162">
        <f t="shared" si="50"/>
        <v>-88739</v>
      </c>
      <c r="AY74" s="162">
        <f t="shared" ref="AY74:AZ74" si="51">SUM(AY65:AY73)</f>
        <v>-114117</v>
      </c>
      <c r="AZ74" s="162">
        <f t="shared" si="51"/>
        <v>-84457</v>
      </c>
      <c r="BA74" s="162">
        <f t="shared" ref="BA74:BB74" si="52">SUM(BA65:BA73)</f>
        <v>-78168</v>
      </c>
      <c r="BB74" s="162">
        <f t="shared" si="52"/>
        <v>-39244</v>
      </c>
      <c r="BC74" s="307"/>
      <c r="BD74" s="307"/>
      <c r="BE74" s="307"/>
      <c r="BF74" s="163"/>
      <c r="BG74" s="329"/>
      <c r="BH74" s="296">
        <f>BH65+BH68+BH71+BH72+BH73</f>
        <v>372934</v>
      </c>
    </row>
    <row r="75" spans="1:60" s="42" customFormat="1" x14ac:dyDescent="0.35">
      <c r="A75" s="166">
        <f>+A64+1</f>
        <v>7</v>
      </c>
      <c r="B75" s="51" t="s">
        <v>30</v>
      </c>
      <c r="C75" s="52"/>
      <c r="D75" s="53"/>
      <c r="E75" s="53"/>
      <c r="F75" s="53"/>
      <c r="G75" s="53"/>
      <c r="H75" s="53"/>
      <c r="I75" s="53"/>
      <c r="J75" s="53"/>
      <c r="K75" s="53"/>
      <c r="L75" s="54"/>
      <c r="M75" s="53"/>
      <c r="N75" s="53"/>
      <c r="O75" s="53"/>
      <c r="P75" s="53"/>
      <c r="Q75" s="53"/>
      <c r="R75" s="53"/>
      <c r="S75" s="53"/>
      <c r="T75" s="53"/>
      <c r="U75" s="219"/>
      <c r="V75" s="219"/>
      <c r="W75" s="219"/>
      <c r="X75" s="54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54"/>
      <c r="AK75" s="55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308"/>
      <c r="BD75" s="308"/>
      <c r="BE75" s="308"/>
      <c r="BF75" s="57"/>
      <c r="BG75" s="327"/>
      <c r="BH75" s="55"/>
    </row>
    <row r="76" spans="1:60" s="42" customFormat="1" x14ac:dyDescent="0.35">
      <c r="A76" s="166"/>
      <c r="B76" s="43" t="s">
        <v>37</v>
      </c>
      <c r="C76" s="44">
        <v>74756.33</v>
      </c>
      <c r="D76" s="45">
        <v>77226.009999999995</v>
      </c>
      <c r="E76" s="45">
        <v>81916.66</v>
      </c>
      <c r="F76" s="45">
        <v>65618.41</v>
      </c>
      <c r="G76" s="45">
        <v>53128.1</v>
      </c>
      <c r="H76" s="45">
        <v>50910.77</v>
      </c>
      <c r="I76" s="45">
        <v>60106.73</v>
      </c>
      <c r="J76" s="45">
        <v>85656.45</v>
      </c>
      <c r="K76" s="45">
        <v>68293.850000000006</v>
      </c>
      <c r="L76" s="46">
        <v>71220.66</v>
      </c>
      <c r="M76" s="45">
        <v>66928.44</v>
      </c>
      <c r="N76" s="45">
        <v>68834.17</v>
      </c>
      <c r="O76" s="45">
        <v>102855.05</v>
      </c>
      <c r="P76" s="45">
        <v>155850</v>
      </c>
      <c r="Q76" s="45">
        <v>148310</v>
      </c>
      <c r="R76" s="45">
        <v>144886</v>
      </c>
      <c r="S76" s="45">
        <v>123922</v>
      </c>
      <c r="T76" s="45">
        <v>108090</v>
      </c>
      <c r="U76" s="217">
        <v>139100</v>
      </c>
      <c r="V76" s="217">
        <v>213615</v>
      </c>
      <c r="W76" s="217">
        <v>186880</v>
      </c>
      <c r="X76" s="46">
        <v>139068</v>
      </c>
      <c r="Y76" s="217">
        <v>117632</v>
      </c>
      <c r="Z76" s="217">
        <v>140332</v>
      </c>
      <c r="AA76" s="217">
        <v>158472</v>
      </c>
      <c r="AB76" s="217">
        <v>170185</v>
      </c>
      <c r="AC76" s="217">
        <v>142918</v>
      </c>
      <c r="AD76" s="217">
        <v>113899</v>
      </c>
      <c r="AE76" s="217">
        <v>90892</v>
      </c>
      <c r="AF76" s="217">
        <v>78495</v>
      </c>
      <c r="AG76" s="217">
        <v>96586</v>
      </c>
      <c r="AH76" s="217"/>
      <c r="AI76" s="217"/>
      <c r="AJ76" s="46"/>
      <c r="AK76" s="47">
        <f>O76-C76</f>
        <v>28098.720000000001</v>
      </c>
      <c r="AL76" s="48">
        <f>P76-D76</f>
        <v>78623.990000000005</v>
      </c>
      <c r="AM76" s="48">
        <f>Q76-E76</f>
        <v>66393.34</v>
      </c>
      <c r="AN76" s="48">
        <f>R76-F76</f>
        <v>79267.59</v>
      </c>
      <c r="AO76" s="48">
        <f>S76-G76</f>
        <v>70793.899999999994</v>
      </c>
      <c r="AP76" s="48">
        <f>T76-H76</f>
        <v>57179.23</v>
      </c>
      <c r="AQ76" s="48">
        <f>U76-I76</f>
        <v>78993.26999999999</v>
      </c>
      <c r="AR76" s="48">
        <f>V76-J76</f>
        <v>127958.55</v>
      </c>
      <c r="AS76" s="48">
        <f>W76-K76</f>
        <v>118586.15</v>
      </c>
      <c r="AT76" s="48">
        <f>X76-L76</f>
        <v>67847.34</v>
      </c>
      <c r="AU76" s="48">
        <f>Y76-M76</f>
        <v>50703.56</v>
      </c>
      <c r="AV76" s="48">
        <f>Z76-N76</f>
        <v>71497.83</v>
      </c>
      <c r="AW76" s="48">
        <f>AA76-O76</f>
        <v>55616.95</v>
      </c>
      <c r="AX76" s="48">
        <f>AB76-P76</f>
        <v>14335</v>
      </c>
      <c r="AY76" s="48">
        <f>AC76-Q76</f>
        <v>-5392</v>
      </c>
      <c r="AZ76" s="48">
        <f>AD76-R76</f>
        <v>-30987</v>
      </c>
      <c r="BA76" s="48">
        <f>AE76-S76</f>
        <v>-33030</v>
      </c>
      <c r="BB76" s="48">
        <f>AF76-T76</f>
        <v>-29595</v>
      </c>
      <c r="BC76" s="306"/>
      <c r="BD76" s="306"/>
      <c r="BE76" s="306"/>
      <c r="BF76" s="49"/>
      <c r="BG76" s="328"/>
      <c r="BH76" s="71">
        <f>'MONTHLY SUMMARIES'!F52</f>
        <v>96586</v>
      </c>
    </row>
    <row r="77" spans="1:60" s="42" customFormat="1" x14ac:dyDescent="0.35">
      <c r="A77" s="166"/>
      <c r="B77" s="238" t="s">
        <v>164</v>
      </c>
      <c r="C77" s="44"/>
      <c r="D77" s="45"/>
      <c r="E77" s="45"/>
      <c r="F77" s="45"/>
      <c r="G77" s="45"/>
      <c r="H77" s="45"/>
      <c r="I77" s="45"/>
      <c r="J77" s="45"/>
      <c r="K77" s="45"/>
      <c r="L77" s="46"/>
      <c r="M77" s="45"/>
      <c r="N77" s="45"/>
      <c r="O77" s="45"/>
      <c r="P77" s="45"/>
      <c r="Q77" s="45"/>
      <c r="R77" s="45"/>
      <c r="S77" s="45"/>
      <c r="T77" s="45"/>
      <c r="U77" s="217"/>
      <c r="V77" s="217"/>
      <c r="W77" s="240">
        <f>W76-W78</f>
        <v>24098.799999999988</v>
      </c>
      <c r="X77" s="46">
        <f>X76-X78</f>
        <v>14471.320000000007</v>
      </c>
      <c r="Y77" s="240">
        <f>Y76-Y78</f>
        <v>11991.690000000002</v>
      </c>
      <c r="Z77" s="240">
        <v>15116.48</v>
      </c>
      <c r="AA77" s="240">
        <v>19645.25</v>
      </c>
      <c r="AB77" s="240">
        <v>20500.740000000002</v>
      </c>
      <c r="AC77" s="240">
        <v>16415.099999999999</v>
      </c>
      <c r="AD77" s="240">
        <v>15822.75</v>
      </c>
      <c r="AE77" s="240">
        <v>12024.14</v>
      </c>
      <c r="AF77" s="240">
        <v>12672.09</v>
      </c>
      <c r="AG77" s="240">
        <v>20458</v>
      </c>
      <c r="AH77" s="240"/>
      <c r="AI77" s="240"/>
      <c r="AJ77" s="4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306"/>
      <c r="BD77" s="306"/>
      <c r="BE77" s="306"/>
      <c r="BF77" s="49"/>
      <c r="BG77" s="328"/>
      <c r="BH77" s="71">
        <f>GETPIVOTDATA("VALUE",'CSS ESCO pvt'!$I$3,"DATE_FILE",$BH$8,"COMPANY",$BH$6,"TRIM_CAT","Residential-GRID","TRIM_LINE",$A75)</f>
        <v>20458</v>
      </c>
    </row>
    <row r="78" spans="1:60" s="42" customFormat="1" x14ac:dyDescent="0.35">
      <c r="A78" s="166"/>
      <c r="B78" s="238" t="s">
        <v>165</v>
      </c>
      <c r="C78" s="44"/>
      <c r="D78" s="45"/>
      <c r="E78" s="45"/>
      <c r="F78" s="45"/>
      <c r="G78" s="45"/>
      <c r="H78" s="45"/>
      <c r="I78" s="45"/>
      <c r="J78" s="45"/>
      <c r="K78" s="45"/>
      <c r="L78" s="46"/>
      <c r="M78" s="45"/>
      <c r="N78" s="45"/>
      <c r="O78" s="45"/>
      <c r="P78" s="45"/>
      <c r="Q78" s="45"/>
      <c r="R78" s="45"/>
      <c r="S78" s="45"/>
      <c r="T78" s="45"/>
      <c r="U78" s="217"/>
      <c r="V78" s="217"/>
      <c r="W78" s="240">
        <v>162781.20000000001</v>
      </c>
      <c r="X78" s="46">
        <v>124596.68</v>
      </c>
      <c r="Y78" s="240">
        <v>105640.31</v>
      </c>
      <c r="Z78" s="240">
        <v>125215.52</v>
      </c>
      <c r="AA78" s="240">
        <v>138826.75</v>
      </c>
      <c r="AB78" s="240">
        <v>149684.26</v>
      </c>
      <c r="AC78" s="240">
        <v>126502.9</v>
      </c>
      <c r="AD78" s="240">
        <v>98076.25</v>
      </c>
      <c r="AE78" s="240">
        <v>78867.86</v>
      </c>
      <c r="AF78" s="240">
        <v>65822.91</v>
      </c>
      <c r="AG78" s="240">
        <v>76128</v>
      </c>
      <c r="AH78" s="240"/>
      <c r="AI78" s="240"/>
      <c r="AJ78" s="46"/>
      <c r="AK78" s="47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306"/>
      <c r="BD78" s="306"/>
      <c r="BE78" s="306"/>
      <c r="BF78" s="49"/>
      <c r="BG78" s="328"/>
      <c r="BH78" s="87">
        <f>BH76-BH77</f>
        <v>76128</v>
      </c>
    </row>
    <row r="79" spans="1:60" s="42" customFormat="1" x14ac:dyDescent="0.35">
      <c r="A79" s="166"/>
      <c r="B79" s="43" t="s">
        <v>38</v>
      </c>
      <c r="C79" s="44">
        <v>5690.41</v>
      </c>
      <c r="D79" s="45">
        <v>5262.45</v>
      </c>
      <c r="E79" s="45">
        <v>5053.75</v>
      </c>
      <c r="F79" s="45">
        <v>4017.97</v>
      </c>
      <c r="G79" s="45">
        <v>3471.44</v>
      </c>
      <c r="H79" s="45">
        <v>2701.25</v>
      </c>
      <c r="I79" s="45">
        <v>3208.94</v>
      </c>
      <c r="J79" s="45">
        <v>3860.3</v>
      </c>
      <c r="K79" s="45">
        <v>3318.77</v>
      </c>
      <c r="L79" s="46">
        <v>3576.83</v>
      </c>
      <c r="M79" s="45">
        <v>3197.83</v>
      </c>
      <c r="N79" s="45">
        <v>4036.38</v>
      </c>
      <c r="O79" s="45">
        <v>4602.68</v>
      </c>
      <c r="P79" s="45">
        <v>5166</v>
      </c>
      <c r="Q79" s="45">
        <v>5224</v>
      </c>
      <c r="R79" s="45">
        <v>5642</v>
      </c>
      <c r="S79" s="45">
        <v>5192</v>
      </c>
      <c r="T79" s="45">
        <v>4418</v>
      </c>
      <c r="U79" s="217">
        <v>5008</v>
      </c>
      <c r="V79" s="217">
        <v>4732</v>
      </c>
      <c r="W79" s="217">
        <v>4106</v>
      </c>
      <c r="X79" s="46">
        <v>3931</v>
      </c>
      <c r="Y79" s="217">
        <v>3554</v>
      </c>
      <c r="Z79" s="217">
        <v>6970</v>
      </c>
      <c r="AA79" s="217">
        <v>9897</v>
      </c>
      <c r="AB79" s="217">
        <v>10352</v>
      </c>
      <c r="AC79" s="217">
        <v>11485</v>
      </c>
      <c r="AD79" s="217">
        <v>8110</v>
      </c>
      <c r="AE79" s="217">
        <v>5514</v>
      </c>
      <c r="AF79" s="217">
        <v>5539</v>
      </c>
      <c r="AG79" s="217">
        <v>5693</v>
      </c>
      <c r="AH79" s="217"/>
      <c r="AI79" s="217"/>
      <c r="AJ79" s="46"/>
      <c r="AK79" s="47">
        <f>O79-C79</f>
        <v>-1087.7299999999996</v>
      </c>
      <c r="AL79" s="48">
        <f>P79-D79</f>
        <v>-96.449999999999818</v>
      </c>
      <c r="AM79" s="48">
        <f>Q79-E79</f>
        <v>170.25</v>
      </c>
      <c r="AN79" s="48">
        <f>R79-F79</f>
        <v>1624.0300000000002</v>
      </c>
      <c r="AO79" s="48">
        <f>S79-G79</f>
        <v>1720.56</v>
      </c>
      <c r="AP79" s="48">
        <f>T79-H79</f>
        <v>1716.75</v>
      </c>
      <c r="AQ79" s="48">
        <f>U79-I79</f>
        <v>1799.06</v>
      </c>
      <c r="AR79" s="48">
        <f>V79-J79</f>
        <v>871.69999999999982</v>
      </c>
      <c r="AS79" s="48">
        <f>W79-K79</f>
        <v>787.23</v>
      </c>
      <c r="AT79" s="48">
        <f>X79-L79</f>
        <v>354.17000000000007</v>
      </c>
      <c r="AU79" s="48">
        <f>Y79-M79</f>
        <v>356.17000000000007</v>
      </c>
      <c r="AV79" s="48">
        <f>Z79-N79</f>
        <v>2933.62</v>
      </c>
      <c r="AW79" s="48">
        <f>AA79-O79</f>
        <v>5294.32</v>
      </c>
      <c r="AX79" s="48">
        <f>AB79-P79</f>
        <v>5186</v>
      </c>
      <c r="AY79" s="48">
        <f>AC79-Q79</f>
        <v>6261</v>
      </c>
      <c r="AZ79" s="48">
        <f>AD79-R79</f>
        <v>2468</v>
      </c>
      <c r="BA79" s="48">
        <f>AE79-S79</f>
        <v>322</v>
      </c>
      <c r="BB79" s="48">
        <f>AF79-T79</f>
        <v>1121</v>
      </c>
      <c r="BC79" s="306"/>
      <c r="BD79" s="306"/>
      <c r="BE79" s="306"/>
      <c r="BF79" s="49"/>
      <c r="BG79" s="328"/>
      <c r="BH79" s="71">
        <f>'MONTHLY SUMMARIES'!F53</f>
        <v>5693</v>
      </c>
    </row>
    <row r="80" spans="1:60" s="42" customFormat="1" x14ac:dyDescent="0.35">
      <c r="A80" s="166"/>
      <c r="B80" s="238" t="s">
        <v>164</v>
      </c>
      <c r="C80" s="44"/>
      <c r="D80" s="45"/>
      <c r="E80" s="45"/>
      <c r="F80" s="45"/>
      <c r="G80" s="45"/>
      <c r="H80" s="45"/>
      <c r="I80" s="45"/>
      <c r="J80" s="45"/>
      <c r="K80" s="45"/>
      <c r="L80" s="46"/>
      <c r="M80" s="45"/>
      <c r="N80" s="45"/>
      <c r="O80" s="45"/>
      <c r="P80" s="45"/>
      <c r="Q80" s="45"/>
      <c r="R80" s="45"/>
      <c r="S80" s="45"/>
      <c r="T80" s="45"/>
      <c r="U80" s="217"/>
      <c r="V80" s="217"/>
      <c r="W80" s="240">
        <f>W79-W81</f>
        <v>483.36999999999989</v>
      </c>
      <c r="X80" s="46">
        <f>X79-X81</f>
        <v>445.13000000000011</v>
      </c>
      <c r="Y80" s="240">
        <f>Y79-Y81</f>
        <v>460.61999999999989</v>
      </c>
      <c r="Z80" s="240">
        <v>698.54</v>
      </c>
      <c r="AA80" s="240">
        <v>863.25</v>
      </c>
      <c r="AB80" s="240">
        <v>978.19</v>
      </c>
      <c r="AC80" s="240">
        <v>1061.4000000000001</v>
      </c>
      <c r="AD80" s="240">
        <v>685.63</v>
      </c>
      <c r="AE80" s="240">
        <v>714.54</v>
      </c>
      <c r="AF80" s="240">
        <v>562.15</v>
      </c>
      <c r="AG80" s="240">
        <v>529</v>
      </c>
      <c r="AH80" s="240"/>
      <c r="AI80" s="240"/>
      <c r="AJ80" s="46"/>
      <c r="AK80" s="47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306"/>
      <c r="BD80" s="306"/>
      <c r="BE80" s="306"/>
      <c r="BF80" s="49"/>
      <c r="BG80" s="328"/>
      <c r="BH80" s="71">
        <f>GETPIVOTDATA("VALUE",'CSS ESCO pvt'!$I$3,"DATE_FILE",$BH$8,"COMPANY",$BH$6,"TRIM_CAT","Low Income Residential-GRID","TRIM_LINE",$A75)</f>
        <v>529</v>
      </c>
    </row>
    <row r="81" spans="1:64" s="42" customFormat="1" x14ac:dyDescent="0.35">
      <c r="A81" s="166"/>
      <c r="B81" s="238" t="s">
        <v>165</v>
      </c>
      <c r="C81" s="44"/>
      <c r="D81" s="45"/>
      <c r="E81" s="45"/>
      <c r="F81" s="45"/>
      <c r="G81" s="45"/>
      <c r="H81" s="45"/>
      <c r="I81" s="45"/>
      <c r="J81" s="45"/>
      <c r="K81" s="45"/>
      <c r="L81" s="46"/>
      <c r="M81" s="45"/>
      <c r="N81" s="45"/>
      <c r="O81" s="45"/>
      <c r="P81" s="45"/>
      <c r="Q81" s="45"/>
      <c r="R81" s="45"/>
      <c r="S81" s="45"/>
      <c r="T81" s="45"/>
      <c r="U81" s="217"/>
      <c r="V81" s="217"/>
      <c r="W81" s="240">
        <v>3622.63</v>
      </c>
      <c r="X81" s="46">
        <v>3485.87</v>
      </c>
      <c r="Y81" s="240">
        <v>3093.38</v>
      </c>
      <c r="Z81" s="240">
        <v>6271.46</v>
      </c>
      <c r="AA81" s="240">
        <v>9033.75</v>
      </c>
      <c r="AB81" s="240">
        <v>9373.81</v>
      </c>
      <c r="AC81" s="240">
        <v>10423.6</v>
      </c>
      <c r="AD81" s="240">
        <v>7424.37</v>
      </c>
      <c r="AE81" s="240">
        <v>4799.46</v>
      </c>
      <c r="AF81" s="240">
        <v>4976.8500000000004</v>
      </c>
      <c r="AG81" s="240">
        <v>5164</v>
      </c>
      <c r="AH81" s="240"/>
      <c r="AI81" s="240"/>
      <c r="AJ81" s="46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306"/>
      <c r="BD81" s="306"/>
      <c r="BE81" s="306"/>
      <c r="BF81" s="49"/>
      <c r="BG81" s="328"/>
      <c r="BH81" s="87">
        <f>BH79-BH80</f>
        <v>5164</v>
      </c>
    </row>
    <row r="82" spans="1:64" s="42" customFormat="1" x14ac:dyDescent="0.35">
      <c r="A82" s="166"/>
      <c r="B82" s="43" t="s">
        <v>39</v>
      </c>
      <c r="C82" s="44">
        <v>10764.54</v>
      </c>
      <c r="D82" s="45">
        <v>7597.25</v>
      </c>
      <c r="E82" s="45">
        <v>9939.75</v>
      </c>
      <c r="F82" s="45">
        <v>6389.14</v>
      </c>
      <c r="G82" s="45">
        <v>4005.85</v>
      </c>
      <c r="H82" s="45">
        <v>15238.49</v>
      </c>
      <c r="I82" s="45">
        <v>12254.65</v>
      </c>
      <c r="J82" s="45">
        <v>22333.93</v>
      </c>
      <c r="K82" s="45">
        <v>8730.9599999999991</v>
      </c>
      <c r="L82" s="46">
        <v>14076.17</v>
      </c>
      <c r="M82" s="45">
        <v>8824.98</v>
      </c>
      <c r="N82" s="45">
        <v>5015.34</v>
      </c>
      <c r="O82" s="45">
        <v>15015.96</v>
      </c>
      <c r="P82" s="45">
        <v>23942</v>
      </c>
      <c r="Q82" s="45">
        <v>25423</v>
      </c>
      <c r="R82" s="45">
        <v>20269</v>
      </c>
      <c r="S82" s="45">
        <v>22867</v>
      </c>
      <c r="T82" s="45">
        <v>12391</v>
      </c>
      <c r="U82" s="217">
        <v>11928</v>
      </c>
      <c r="V82" s="217">
        <v>16068</v>
      </c>
      <c r="W82" s="217">
        <v>21138</v>
      </c>
      <c r="X82" s="46">
        <v>11507</v>
      </c>
      <c r="Y82" s="217">
        <v>14732</v>
      </c>
      <c r="Z82" s="217">
        <v>11001</v>
      </c>
      <c r="AA82" s="217">
        <v>12874</v>
      </c>
      <c r="AB82" s="217">
        <v>11555</v>
      </c>
      <c r="AC82" s="217">
        <v>8019</v>
      </c>
      <c r="AD82" s="217">
        <v>14213</v>
      </c>
      <c r="AE82" s="217">
        <v>9353</v>
      </c>
      <c r="AF82" s="217">
        <v>10269</v>
      </c>
      <c r="AG82" s="217">
        <v>12831</v>
      </c>
      <c r="AH82" s="217"/>
      <c r="AI82" s="217"/>
      <c r="AJ82" s="46"/>
      <c r="AK82" s="47">
        <f>O82-C82</f>
        <v>4251.4199999999983</v>
      </c>
      <c r="AL82" s="48">
        <f>P82-D82</f>
        <v>16344.75</v>
      </c>
      <c r="AM82" s="48">
        <f>Q82-E82</f>
        <v>15483.25</v>
      </c>
      <c r="AN82" s="48">
        <f>R82-F82</f>
        <v>13879.86</v>
      </c>
      <c r="AO82" s="48">
        <f>S82-G82</f>
        <v>18861.150000000001</v>
      </c>
      <c r="AP82" s="48">
        <f>T82-H82</f>
        <v>-2847.49</v>
      </c>
      <c r="AQ82" s="48">
        <f>U82-I82</f>
        <v>-326.64999999999964</v>
      </c>
      <c r="AR82" s="48">
        <f>V82-J82</f>
        <v>-6265.93</v>
      </c>
      <c r="AS82" s="48">
        <f>W82-K82</f>
        <v>12407.04</v>
      </c>
      <c r="AT82" s="48">
        <f>X82-L82</f>
        <v>-2569.17</v>
      </c>
      <c r="AU82" s="48">
        <f>Y82-M82</f>
        <v>5907.02</v>
      </c>
      <c r="AV82" s="48">
        <f>Z82-N82</f>
        <v>5985.66</v>
      </c>
      <c r="AW82" s="48">
        <f>AA82-O82</f>
        <v>-2141.9599999999991</v>
      </c>
      <c r="AX82" s="48">
        <f>AB82-P82</f>
        <v>-12387</v>
      </c>
      <c r="AY82" s="48">
        <f>AC82-Q82</f>
        <v>-17404</v>
      </c>
      <c r="AZ82" s="48">
        <f>AD82-R82</f>
        <v>-6056</v>
      </c>
      <c r="BA82" s="48">
        <f>AE82-S82</f>
        <v>-13514</v>
      </c>
      <c r="BB82" s="48">
        <f>AF82-T82</f>
        <v>-2122</v>
      </c>
      <c r="BC82" s="306"/>
      <c r="BD82" s="306"/>
      <c r="BE82" s="306"/>
      <c r="BF82" s="49"/>
      <c r="BG82" s="328"/>
      <c r="BH82" s="71">
        <f>'MONTHLY SUMMARIES'!F54</f>
        <v>12831</v>
      </c>
    </row>
    <row r="83" spans="1:64" s="42" customFormat="1" x14ac:dyDescent="0.35">
      <c r="A83" s="166"/>
      <c r="B83" s="43" t="s">
        <v>40</v>
      </c>
      <c r="C83" s="44">
        <v>2031.24</v>
      </c>
      <c r="D83" s="45">
        <v>2434.92</v>
      </c>
      <c r="E83" s="45">
        <v>1527.58</v>
      </c>
      <c r="F83" s="45">
        <v>57.87</v>
      </c>
      <c r="G83" s="45">
        <v>2894.1</v>
      </c>
      <c r="H83" s="45">
        <v>4566.1499999999996</v>
      </c>
      <c r="I83" s="45">
        <v>2517.09</v>
      </c>
      <c r="J83" s="45">
        <v>2617.2399999999998</v>
      </c>
      <c r="K83" s="45">
        <v>4365.01</v>
      </c>
      <c r="L83" s="46">
        <v>5176.7299999999996</v>
      </c>
      <c r="M83" s="45">
        <v>8875.11</v>
      </c>
      <c r="N83" s="45">
        <v>4332.9799999999996</v>
      </c>
      <c r="O83" s="45">
        <v>6203.42</v>
      </c>
      <c r="P83" s="45">
        <v>9978</v>
      </c>
      <c r="Q83" s="45">
        <v>8442</v>
      </c>
      <c r="R83" s="45">
        <v>2797</v>
      </c>
      <c r="S83" s="45">
        <v>3853</v>
      </c>
      <c r="T83" s="45">
        <v>4523</v>
      </c>
      <c r="U83" s="217">
        <v>3481</v>
      </c>
      <c r="V83" s="217">
        <v>6163</v>
      </c>
      <c r="W83" s="217">
        <v>4205</v>
      </c>
      <c r="X83" s="46">
        <v>14055</v>
      </c>
      <c r="Y83" s="217">
        <v>4691</v>
      </c>
      <c r="Z83" s="217">
        <v>1280</v>
      </c>
      <c r="AA83" s="217">
        <v>1103</v>
      </c>
      <c r="AB83" s="217">
        <v>1000</v>
      </c>
      <c r="AC83" s="217">
        <v>782</v>
      </c>
      <c r="AD83" s="217">
        <v>7</v>
      </c>
      <c r="AE83" s="217">
        <v>0</v>
      </c>
      <c r="AF83" s="217">
        <v>1672</v>
      </c>
      <c r="AG83" s="217">
        <v>4695</v>
      </c>
      <c r="AH83" s="217"/>
      <c r="AI83" s="217"/>
      <c r="AJ83" s="46"/>
      <c r="AK83" s="47">
        <f>O83-C83</f>
        <v>4172.18</v>
      </c>
      <c r="AL83" s="48">
        <f>P83-D83</f>
        <v>7543.08</v>
      </c>
      <c r="AM83" s="48">
        <f>Q83-E83</f>
        <v>6914.42</v>
      </c>
      <c r="AN83" s="48">
        <f>R83-F83</f>
        <v>2739.13</v>
      </c>
      <c r="AO83" s="48">
        <f>S83-G83</f>
        <v>958.90000000000009</v>
      </c>
      <c r="AP83" s="48">
        <f>T83-H83</f>
        <v>-43.149999999999636</v>
      </c>
      <c r="AQ83" s="48">
        <f>U83-I83</f>
        <v>963.90999999999985</v>
      </c>
      <c r="AR83" s="48">
        <f>V83-J83</f>
        <v>3545.76</v>
      </c>
      <c r="AS83" s="48">
        <f>W83-K83</f>
        <v>-160.01000000000022</v>
      </c>
      <c r="AT83" s="48">
        <f>X83-L83</f>
        <v>8878.27</v>
      </c>
      <c r="AU83" s="48">
        <f>Y83-M83</f>
        <v>-4184.1100000000006</v>
      </c>
      <c r="AV83" s="48">
        <f>Z83-N83</f>
        <v>-3052.9799999999996</v>
      </c>
      <c r="AW83" s="48">
        <f>AA83-O83</f>
        <v>-5100.42</v>
      </c>
      <c r="AX83" s="48">
        <f>AB83-P83</f>
        <v>-8978</v>
      </c>
      <c r="AY83" s="48">
        <f>AC83-Q83</f>
        <v>-7660</v>
      </c>
      <c r="AZ83" s="48">
        <f>AD83-R83</f>
        <v>-2790</v>
      </c>
      <c r="BA83" s="48">
        <f>AE83-S83</f>
        <v>-3853</v>
      </c>
      <c r="BB83" s="48">
        <f>AF83-T83</f>
        <v>-2851</v>
      </c>
      <c r="BC83" s="306"/>
      <c r="BD83" s="306"/>
      <c r="BE83" s="306"/>
      <c r="BF83" s="49"/>
      <c r="BG83" s="328"/>
      <c r="BH83" s="71">
        <f>'MONTHLY SUMMARIES'!F55</f>
        <v>4695</v>
      </c>
    </row>
    <row r="84" spans="1:64" s="42" customFormat="1" x14ac:dyDescent="0.35">
      <c r="A84" s="166"/>
      <c r="B84" s="43" t="s">
        <v>41</v>
      </c>
      <c r="C84" s="44">
        <v>0</v>
      </c>
      <c r="D84" s="45">
        <v>0</v>
      </c>
      <c r="E84" s="45">
        <v>0</v>
      </c>
      <c r="F84" s="45">
        <v>0</v>
      </c>
      <c r="G84" s="45">
        <v>86.85</v>
      </c>
      <c r="H84" s="45">
        <v>0</v>
      </c>
      <c r="I84" s="45">
        <v>0</v>
      </c>
      <c r="J84" s="45">
        <v>0</v>
      </c>
      <c r="K84" s="45">
        <v>0</v>
      </c>
      <c r="L84" s="46">
        <v>0</v>
      </c>
      <c r="M84" s="45">
        <v>0</v>
      </c>
      <c r="N84" s="45">
        <v>0</v>
      </c>
      <c r="O84" s="45">
        <v>2779.98</v>
      </c>
      <c r="P84" s="45">
        <v>11155</v>
      </c>
      <c r="Q84" s="45">
        <v>557</v>
      </c>
      <c r="R84" s="45">
        <v>0</v>
      </c>
      <c r="S84" s="45">
        <v>135</v>
      </c>
      <c r="T84" s="45">
        <v>0</v>
      </c>
      <c r="U84" s="217">
        <v>0</v>
      </c>
      <c r="V84" s="217">
        <v>896</v>
      </c>
      <c r="W84" s="217">
        <v>20</v>
      </c>
      <c r="X84" s="46">
        <v>70</v>
      </c>
      <c r="Y84" s="217">
        <v>0</v>
      </c>
      <c r="Z84" s="217">
        <v>0</v>
      </c>
      <c r="AA84" s="217">
        <v>91</v>
      </c>
      <c r="AB84" s="217">
        <v>0</v>
      </c>
      <c r="AC84" s="217">
        <v>268</v>
      </c>
      <c r="AD84" s="217">
        <v>27</v>
      </c>
      <c r="AE84" s="217">
        <v>998</v>
      </c>
      <c r="AF84" s="217">
        <v>212</v>
      </c>
      <c r="AG84" s="217">
        <v>21120</v>
      </c>
      <c r="AH84" s="217"/>
      <c r="AI84" s="217"/>
      <c r="AJ84" s="46"/>
      <c r="AK84" s="47">
        <f>O84-C84</f>
        <v>2779.98</v>
      </c>
      <c r="AL84" s="48">
        <f>P84-D84</f>
        <v>11155</v>
      </c>
      <c r="AM84" s="48">
        <f>Q84-E84</f>
        <v>557</v>
      </c>
      <c r="AN84" s="48">
        <f>R84-F84</f>
        <v>0</v>
      </c>
      <c r="AO84" s="48">
        <f>S84-G84</f>
        <v>48.150000000000006</v>
      </c>
      <c r="AP84" s="48">
        <f>T84-H84</f>
        <v>0</v>
      </c>
      <c r="AQ84" s="48">
        <f>U84-I84</f>
        <v>0</v>
      </c>
      <c r="AR84" s="48">
        <f>V84-J84</f>
        <v>896</v>
      </c>
      <c r="AS84" s="48">
        <f>W84-K84</f>
        <v>20</v>
      </c>
      <c r="AT84" s="48">
        <f>X84-L84</f>
        <v>70</v>
      </c>
      <c r="AU84" s="48">
        <f>Y84-M84</f>
        <v>0</v>
      </c>
      <c r="AV84" s="48">
        <f>Z84-N84</f>
        <v>0</v>
      </c>
      <c r="AW84" s="48">
        <f>AA84-O84</f>
        <v>-2688.98</v>
      </c>
      <c r="AX84" s="48">
        <f>AB84-P84</f>
        <v>-11155</v>
      </c>
      <c r="AY84" s="48">
        <f>AC84-Q84</f>
        <v>-289</v>
      </c>
      <c r="AZ84" s="48">
        <f>AD84-R84</f>
        <v>27</v>
      </c>
      <c r="BA84" s="48">
        <f>AE84-S84</f>
        <v>863</v>
      </c>
      <c r="BB84" s="48">
        <f>AF84-T84</f>
        <v>212</v>
      </c>
      <c r="BC84" s="306"/>
      <c r="BD84" s="306"/>
      <c r="BE84" s="306"/>
      <c r="BF84" s="49"/>
      <c r="BG84" s="328"/>
      <c r="BH84" s="71">
        <f>'MONTHLY SUMMARIES'!F56</f>
        <v>21120</v>
      </c>
    </row>
    <row r="85" spans="1:64" s="147" customFormat="1" x14ac:dyDescent="0.35">
      <c r="A85" s="167"/>
      <c r="B85" s="43" t="s">
        <v>42</v>
      </c>
      <c r="C85" s="159">
        <f>SUM(C76:C84)</f>
        <v>93242.52</v>
      </c>
      <c r="D85" s="160">
        <f t="shared" ref="D85:P85" si="53">SUM(D76:D84)</f>
        <v>92520.62999999999</v>
      </c>
      <c r="E85" s="160">
        <f t="shared" si="53"/>
        <v>98437.74</v>
      </c>
      <c r="F85" s="160">
        <f t="shared" si="53"/>
        <v>76083.39</v>
      </c>
      <c r="G85" s="160">
        <f t="shared" si="53"/>
        <v>63586.34</v>
      </c>
      <c r="H85" s="160">
        <f t="shared" si="53"/>
        <v>73416.659999999989</v>
      </c>
      <c r="I85" s="160">
        <f t="shared" si="53"/>
        <v>78087.41</v>
      </c>
      <c r="J85" s="160">
        <f t="shared" si="53"/>
        <v>114467.92</v>
      </c>
      <c r="K85" s="160">
        <f t="shared" si="53"/>
        <v>84708.590000000011</v>
      </c>
      <c r="L85" s="161">
        <f t="shared" si="53"/>
        <v>94050.39</v>
      </c>
      <c r="M85" s="160">
        <f t="shared" si="53"/>
        <v>87826.36</v>
      </c>
      <c r="N85" s="160">
        <f t="shared" si="53"/>
        <v>82218.87</v>
      </c>
      <c r="O85" s="160">
        <f t="shared" si="53"/>
        <v>131457.09</v>
      </c>
      <c r="P85" s="160">
        <f t="shared" si="53"/>
        <v>206091</v>
      </c>
      <c r="Q85" s="160">
        <f>SUM(Q76:Q84)</f>
        <v>187956</v>
      </c>
      <c r="R85" s="160">
        <v>173594</v>
      </c>
      <c r="S85" s="160">
        <v>155969</v>
      </c>
      <c r="T85" s="160">
        <v>129422</v>
      </c>
      <c r="U85" s="218">
        <v>159517</v>
      </c>
      <c r="V85" s="218">
        <v>241474</v>
      </c>
      <c r="W85" s="218">
        <f>SUM(W76+W79+W82+W83+W84)</f>
        <v>216349</v>
      </c>
      <c r="X85" s="161">
        <f>SUM(X76+X79+X82+X83+X84)</f>
        <v>168631</v>
      </c>
      <c r="Y85" s="218">
        <v>140609</v>
      </c>
      <c r="Z85" s="218">
        <v>159583</v>
      </c>
      <c r="AA85" s="218">
        <v>182437</v>
      </c>
      <c r="AB85" s="218">
        <v>193092</v>
      </c>
      <c r="AC85" s="218">
        <v>163472</v>
      </c>
      <c r="AD85" s="218">
        <v>136256</v>
      </c>
      <c r="AE85" s="218">
        <v>106757</v>
      </c>
      <c r="AF85" s="218">
        <v>96187</v>
      </c>
      <c r="AG85" s="218">
        <v>140925</v>
      </c>
      <c r="AH85" s="218"/>
      <c r="AI85" s="218"/>
      <c r="AJ85" s="161"/>
      <c r="AK85" s="50">
        <f>SUM(AK76:AK84)</f>
        <v>38214.57</v>
      </c>
      <c r="AL85" s="162">
        <f t="shared" ref="AL85:AN85" si="54">SUM(AL76:AL84)</f>
        <v>113570.37000000001</v>
      </c>
      <c r="AM85" s="162">
        <f t="shared" si="54"/>
        <v>89518.26</v>
      </c>
      <c r="AN85" s="162">
        <f t="shared" si="54"/>
        <v>97510.61</v>
      </c>
      <c r="AO85" s="162">
        <f t="shared" ref="AO85:AP85" si="55">SUM(AO76:AO84)</f>
        <v>92382.659999999974</v>
      </c>
      <c r="AP85" s="162">
        <f t="shared" si="55"/>
        <v>56005.340000000004</v>
      </c>
      <c r="AQ85" s="162">
        <f t="shared" ref="AQ85:AR85" si="56">SUM(AQ76:AQ84)</f>
        <v>81429.59</v>
      </c>
      <c r="AR85" s="162">
        <f t="shared" si="56"/>
        <v>127006.08</v>
      </c>
      <c r="AS85" s="162">
        <f t="shared" ref="AS85:AT85" si="57">SUM(AS76:AS84)</f>
        <v>131640.40999999997</v>
      </c>
      <c r="AT85" s="162">
        <f t="shared" si="57"/>
        <v>74580.61</v>
      </c>
      <c r="AU85" s="162">
        <f t="shared" ref="AU85:AV85" si="58">SUM(AU76:AU84)</f>
        <v>52782.64</v>
      </c>
      <c r="AV85" s="162">
        <f t="shared" si="58"/>
        <v>77364.13</v>
      </c>
      <c r="AW85" s="162">
        <f t="shared" ref="AW85:AX85" si="59">SUM(AW76:AW84)</f>
        <v>50979.909999999996</v>
      </c>
      <c r="AX85" s="162">
        <f t="shared" si="59"/>
        <v>-12999</v>
      </c>
      <c r="AY85" s="162">
        <f t="shared" ref="AY85:AZ85" si="60">SUM(AY76:AY84)</f>
        <v>-24484</v>
      </c>
      <c r="AZ85" s="162">
        <f t="shared" si="60"/>
        <v>-37338</v>
      </c>
      <c r="BA85" s="162">
        <f t="shared" ref="BA85:BB85" si="61">SUM(BA76:BA84)</f>
        <v>-49212</v>
      </c>
      <c r="BB85" s="162">
        <f t="shared" si="61"/>
        <v>-33235</v>
      </c>
      <c r="BC85" s="307"/>
      <c r="BD85" s="307"/>
      <c r="BE85" s="307"/>
      <c r="BF85" s="163"/>
      <c r="BG85" s="329"/>
      <c r="BH85" s="296">
        <f>BH76+BH79+BH82+BH83+BH84</f>
        <v>140925</v>
      </c>
    </row>
    <row r="86" spans="1:64" s="42" customFormat="1" x14ac:dyDescent="0.35">
      <c r="A86" s="166">
        <f>+A75+1</f>
        <v>8</v>
      </c>
      <c r="B86" s="51" t="s">
        <v>31</v>
      </c>
      <c r="C86" s="52"/>
      <c r="D86" s="53"/>
      <c r="E86" s="53"/>
      <c r="F86" s="53"/>
      <c r="G86" s="53"/>
      <c r="H86" s="53"/>
      <c r="I86" s="53"/>
      <c r="J86" s="53"/>
      <c r="K86" s="53"/>
      <c r="L86" s="54"/>
      <c r="M86" s="53"/>
      <c r="N86" s="53"/>
      <c r="O86" s="53"/>
      <c r="P86" s="53"/>
      <c r="Q86" s="53"/>
      <c r="R86" s="53"/>
      <c r="S86" s="53"/>
      <c r="T86" s="53"/>
      <c r="U86" s="219"/>
      <c r="V86" s="219"/>
      <c r="W86" s="219"/>
      <c r="X86" s="54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54"/>
      <c r="AK86" s="5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308"/>
      <c r="BD86" s="308"/>
      <c r="BE86" s="308"/>
      <c r="BF86" s="57"/>
      <c r="BG86" s="327"/>
      <c r="BH86" s="55"/>
    </row>
    <row r="87" spans="1:64" s="42" customFormat="1" x14ac:dyDescent="0.35">
      <c r="A87" s="166"/>
      <c r="B87" s="43" t="s">
        <v>37</v>
      </c>
      <c r="C87" s="44">
        <v>227624.44</v>
      </c>
      <c r="D87" s="45">
        <v>250429.81</v>
      </c>
      <c r="E87" s="45">
        <v>260399.11</v>
      </c>
      <c r="F87" s="45">
        <v>262372.74</v>
      </c>
      <c r="G87" s="45">
        <v>270569.24</v>
      </c>
      <c r="H87" s="45">
        <v>245372.09</v>
      </c>
      <c r="I87" s="45">
        <v>246401.37</v>
      </c>
      <c r="J87" s="45">
        <v>250968.65</v>
      </c>
      <c r="K87" s="45">
        <v>283286.64</v>
      </c>
      <c r="L87" s="46">
        <v>294515.48</v>
      </c>
      <c r="M87" s="45">
        <v>313057.93</v>
      </c>
      <c r="N87" s="45">
        <v>302182.02</v>
      </c>
      <c r="O87" s="45">
        <v>339460.96</v>
      </c>
      <c r="P87" s="45">
        <v>401097</v>
      </c>
      <c r="Q87" s="45">
        <v>471741</v>
      </c>
      <c r="R87" s="45">
        <v>533002</v>
      </c>
      <c r="S87" s="45">
        <v>577654</v>
      </c>
      <c r="T87" s="45">
        <v>566414</v>
      </c>
      <c r="U87" s="217">
        <v>607910</v>
      </c>
      <c r="V87" s="217">
        <v>637439</v>
      </c>
      <c r="W87" s="217">
        <v>715218</v>
      </c>
      <c r="X87" s="46">
        <v>764991</v>
      </c>
      <c r="Y87" s="217">
        <v>792889</v>
      </c>
      <c r="Z87" s="217">
        <v>780069</v>
      </c>
      <c r="AA87" s="217">
        <v>811643</v>
      </c>
      <c r="AB87" s="217">
        <v>796025</v>
      </c>
      <c r="AC87" s="217">
        <v>818755</v>
      </c>
      <c r="AD87" s="217">
        <v>817982</v>
      </c>
      <c r="AE87" s="217">
        <v>800330</v>
      </c>
      <c r="AF87" s="217">
        <v>661880</v>
      </c>
      <c r="AG87" s="217">
        <v>585356</v>
      </c>
      <c r="AH87" s="217"/>
      <c r="AI87" s="217"/>
      <c r="AJ87" s="46"/>
      <c r="AK87" s="47">
        <f>O87-C87</f>
        <v>111836.52000000002</v>
      </c>
      <c r="AL87" s="48">
        <f>P87-D87</f>
        <v>150667.19</v>
      </c>
      <c r="AM87" s="48">
        <f>Q87-E87</f>
        <v>211341.89</v>
      </c>
      <c r="AN87" s="48">
        <f>R87-F87</f>
        <v>270629.26</v>
      </c>
      <c r="AO87" s="48">
        <f>S87-G87</f>
        <v>307084.76</v>
      </c>
      <c r="AP87" s="48">
        <f>T87-H87</f>
        <v>321041.91000000003</v>
      </c>
      <c r="AQ87" s="48">
        <f>U87-I87</f>
        <v>361508.63</v>
      </c>
      <c r="AR87" s="48">
        <f>V87-J87</f>
        <v>386470.35</v>
      </c>
      <c r="AS87" s="48">
        <f>W87-K87</f>
        <v>431931.36</v>
      </c>
      <c r="AT87" s="48">
        <f>X87-L87</f>
        <v>470475.52000000002</v>
      </c>
      <c r="AU87" s="48">
        <f>Y87-M87</f>
        <v>479831.07</v>
      </c>
      <c r="AV87" s="48">
        <f>Z87-N87</f>
        <v>477886.98</v>
      </c>
      <c r="AW87" s="48">
        <f>AA87-O87</f>
        <v>472182.04</v>
      </c>
      <c r="AX87" s="48">
        <f>AB87-P87</f>
        <v>394928</v>
      </c>
      <c r="AY87" s="48">
        <f>AC87-Q87</f>
        <v>347014</v>
      </c>
      <c r="AZ87" s="48">
        <f>AD87-R87</f>
        <v>284980</v>
      </c>
      <c r="BA87" s="48">
        <f>AE87-S87</f>
        <v>222676</v>
      </c>
      <c r="BB87" s="48">
        <f>AF87-T87</f>
        <v>95466</v>
      </c>
      <c r="BC87" s="306"/>
      <c r="BD87" s="306"/>
      <c r="BE87" s="306"/>
      <c r="BF87" s="49"/>
      <c r="BG87" s="328"/>
      <c r="BH87" s="71">
        <f>'MONTHLY SUMMARIES'!F59</f>
        <v>585356</v>
      </c>
    </row>
    <row r="88" spans="1:64" s="42" customFormat="1" x14ac:dyDescent="0.35">
      <c r="A88" s="166"/>
      <c r="B88" s="238" t="s">
        <v>164</v>
      </c>
      <c r="C88" s="44"/>
      <c r="D88" s="45"/>
      <c r="E88" s="45"/>
      <c r="F88" s="45"/>
      <c r="G88" s="45"/>
      <c r="H88" s="45"/>
      <c r="I88" s="45"/>
      <c r="J88" s="45"/>
      <c r="K88" s="45"/>
      <c r="L88" s="46"/>
      <c r="M88" s="45"/>
      <c r="N88" s="45"/>
      <c r="O88" s="45"/>
      <c r="P88" s="45"/>
      <c r="Q88" s="45"/>
      <c r="R88" s="45"/>
      <c r="S88" s="45"/>
      <c r="T88" s="45"/>
      <c r="U88" s="217"/>
      <c r="V88" s="217"/>
      <c r="W88" s="240">
        <f>W87-W89</f>
        <v>114623.73999999999</v>
      </c>
      <c r="X88" s="46">
        <f>X87-X89</f>
        <v>103985.62</v>
      </c>
      <c r="Y88" s="240">
        <f>Y87-Y89</f>
        <v>97202.199999999953</v>
      </c>
      <c r="Z88" s="240">
        <v>89367.78</v>
      </c>
      <c r="AA88" s="240">
        <v>87860.2</v>
      </c>
      <c r="AB88" s="240">
        <v>79627.789999999994</v>
      </c>
      <c r="AC88" s="240">
        <v>92810.49</v>
      </c>
      <c r="AD88" s="240">
        <v>92515.15</v>
      </c>
      <c r="AE88" s="240">
        <v>86567.84</v>
      </c>
      <c r="AF88" s="240">
        <v>67118.84</v>
      </c>
      <c r="AG88" s="240">
        <v>58427</v>
      </c>
      <c r="AH88" s="240"/>
      <c r="AI88" s="240"/>
      <c r="AJ88" s="46"/>
      <c r="AK88" s="47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306"/>
      <c r="BD88" s="306"/>
      <c r="BE88" s="306"/>
      <c r="BF88" s="49"/>
      <c r="BG88" s="328"/>
      <c r="BH88" s="71">
        <f>GETPIVOTDATA("VALUE",'CSS ESCO pvt'!$I$3,"DATE_FILE",$BH$8,"COMPANY",$BH$6,"TRIM_CAT","Residential-GRID","TRIM_LINE",$A86)</f>
        <v>58427</v>
      </c>
    </row>
    <row r="89" spans="1:64" s="42" customFormat="1" x14ac:dyDescent="0.35">
      <c r="A89" s="166"/>
      <c r="B89" s="238" t="s">
        <v>165</v>
      </c>
      <c r="C89" s="44"/>
      <c r="D89" s="45"/>
      <c r="E89" s="45"/>
      <c r="F89" s="45"/>
      <c r="G89" s="45"/>
      <c r="H89" s="45"/>
      <c r="I89" s="45"/>
      <c r="J89" s="45"/>
      <c r="K89" s="45"/>
      <c r="L89" s="46"/>
      <c r="M89" s="45"/>
      <c r="N89" s="45"/>
      <c r="O89" s="45"/>
      <c r="P89" s="45"/>
      <c r="Q89" s="45"/>
      <c r="R89" s="45"/>
      <c r="S89" s="45"/>
      <c r="T89" s="45"/>
      <c r="U89" s="217"/>
      <c r="V89" s="217"/>
      <c r="W89" s="240">
        <v>600594.26</v>
      </c>
      <c r="X89" s="46">
        <v>661005.38</v>
      </c>
      <c r="Y89" s="240">
        <v>695686.8</v>
      </c>
      <c r="Z89" s="240">
        <v>690701.22</v>
      </c>
      <c r="AA89" s="240">
        <v>723782.8</v>
      </c>
      <c r="AB89" s="240">
        <v>716397.21</v>
      </c>
      <c r="AC89" s="240">
        <v>725944.51</v>
      </c>
      <c r="AD89" s="240">
        <v>725466.85</v>
      </c>
      <c r="AE89" s="240">
        <v>713762.16</v>
      </c>
      <c r="AF89" s="240">
        <v>594761.16</v>
      </c>
      <c r="AG89" s="240">
        <v>526929</v>
      </c>
      <c r="AH89" s="240"/>
      <c r="AI89" s="240"/>
      <c r="AJ89" s="46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306"/>
      <c r="BD89" s="306"/>
      <c r="BE89" s="306"/>
      <c r="BF89" s="49"/>
      <c r="BG89" s="328"/>
      <c r="BH89" s="87">
        <f>BH87-BH88</f>
        <v>526929</v>
      </c>
    </row>
    <row r="90" spans="1:64" s="42" customFormat="1" x14ac:dyDescent="0.35">
      <c r="A90" s="166"/>
      <c r="B90" s="43" t="s">
        <v>38</v>
      </c>
      <c r="C90" s="44">
        <v>60438.94</v>
      </c>
      <c r="D90" s="45">
        <v>59650.67</v>
      </c>
      <c r="E90" s="45">
        <v>60263.72</v>
      </c>
      <c r="F90" s="45">
        <v>59073.06</v>
      </c>
      <c r="G90" s="45">
        <v>59760.76</v>
      </c>
      <c r="H90" s="45">
        <v>58806.09</v>
      </c>
      <c r="I90" s="45">
        <v>57428.84</v>
      </c>
      <c r="J90" s="45">
        <v>55437.599999999999</v>
      </c>
      <c r="K90" s="45">
        <v>55041.02</v>
      </c>
      <c r="L90" s="46">
        <v>55485.61</v>
      </c>
      <c r="M90" s="45">
        <v>55656.17</v>
      </c>
      <c r="N90" s="45">
        <v>54911.02</v>
      </c>
      <c r="O90" s="45">
        <v>57010.82</v>
      </c>
      <c r="P90" s="45">
        <v>60519</v>
      </c>
      <c r="Q90" s="45">
        <v>65117</v>
      </c>
      <c r="R90" s="45">
        <v>68209</v>
      </c>
      <c r="S90" s="45">
        <v>78610</v>
      </c>
      <c r="T90" s="45">
        <v>77400</v>
      </c>
      <c r="U90" s="217">
        <v>68080</v>
      </c>
      <c r="V90" s="217">
        <v>55061</v>
      </c>
      <c r="W90" s="217">
        <v>57837</v>
      </c>
      <c r="X90" s="46">
        <v>68507</v>
      </c>
      <c r="Y90" s="217">
        <v>64082</v>
      </c>
      <c r="Z90" s="217">
        <v>69954</v>
      </c>
      <c r="AA90" s="217">
        <v>81439</v>
      </c>
      <c r="AB90" s="217">
        <v>100658</v>
      </c>
      <c r="AC90" s="217">
        <v>104202</v>
      </c>
      <c r="AD90" s="217">
        <v>109502</v>
      </c>
      <c r="AE90" s="217">
        <v>96101</v>
      </c>
      <c r="AF90" s="217">
        <v>111628</v>
      </c>
      <c r="AG90" s="217">
        <v>98088</v>
      </c>
      <c r="AH90" s="217"/>
      <c r="AI90" s="217"/>
      <c r="AJ90" s="46"/>
      <c r="AK90" s="47">
        <f>O90-C90</f>
        <v>-3428.1200000000026</v>
      </c>
      <c r="AL90" s="48">
        <f>P90-D90</f>
        <v>868.33000000000175</v>
      </c>
      <c r="AM90" s="48">
        <f>Q90-E90</f>
        <v>4853.2799999999988</v>
      </c>
      <c r="AN90" s="48">
        <f>R90-F90</f>
        <v>9135.9400000000023</v>
      </c>
      <c r="AO90" s="48">
        <f>S90-G90</f>
        <v>18849.239999999998</v>
      </c>
      <c r="AP90" s="48">
        <f>T90-H90</f>
        <v>18593.910000000003</v>
      </c>
      <c r="AQ90" s="48">
        <f>U90-I90</f>
        <v>10651.160000000003</v>
      </c>
      <c r="AR90" s="48">
        <f>V90-J90</f>
        <v>-376.59999999999854</v>
      </c>
      <c r="AS90" s="48">
        <f>W90-K90</f>
        <v>2795.9800000000032</v>
      </c>
      <c r="AT90" s="48">
        <f>X90-L90</f>
        <v>13021.39</v>
      </c>
      <c r="AU90" s="48">
        <f>Y90-M90</f>
        <v>8425.8300000000017</v>
      </c>
      <c r="AV90" s="48">
        <f>Z90-N90</f>
        <v>15042.980000000003</v>
      </c>
      <c r="AW90" s="48">
        <f>AA90-O90</f>
        <v>24428.18</v>
      </c>
      <c r="AX90" s="48">
        <f>AB90-P90</f>
        <v>40139</v>
      </c>
      <c r="AY90" s="48">
        <f>AC90-Q90</f>
        <v>39085</v>
      </c>
      <c r="AZ90" s="48">
        <f>AD90-R90</f>
        <v>41293</v>
      </c>
      <c r="BA90" s="48">
        <f>AE90-S90</f>
        <v>17491</v>
      </c>
      <c r="BB90" s="48">
        <f>AF90-T90</f>
        <v>34228</v>
      </c>
      <c r="BC90" s="306"/>
      <c r="BD90" s="306"/>
      <c r="BE90" s="306"/>
      <c r="BF90" s="49"/>
      <c r="BG90" s="328"/>
      <c r="BH90" s="71">
        <f>'MONTHLY SUMMARIES'!F60</f>
        <v>98088</v>
      </c>
    </row>
    <row r="91" spans="1:64" s="42" customFormat="1" x14ac:dyDescent="0.35">
      <c r="A91" s="166"/>
      <c r="B91" s="238" t="s">
        <v>164</v>
      </c>
      <c r="C91" s="44"/>
      <c r="D91" s="45"/>
      <c r="E91" s="45"/>
      <c r="F91" s="45"/>
      <c r="G91" s="45"/>
      <c r="H91" s="45"/>
      <c r="I91" s="45"/>
      <c r="J91" s="45"/>
      <c r="K91" s="45"/>
      <c r="L91" s="46"/>
      <c r="M91" s="45"/>
      <c r="N91" s="45"/>
      <c r="O91" s="45"/>
      <c r="P91" s="45"/>
      <c r="Q91" s="45"/>
      <c r="R91" s="45"/>
      <c r="S91" s="45"/>
      <c r="T91" s="45"/>
      <c r="U91" s="217"/>
      <c r="V91" s="217"/>
      <c r="W91" s="240">
        <f>W90-W92</f>
        <v>10123</v>
      </c>
      <c r="X91" s="46">
        <f>X90-X92</f>
        <v>10284.959999999999</v>
      </c>
      <c r="Y91" s="240">
        <f>Y90-Y92</f>
        <v>10195.660000000003</v>
      </c>
      <c r="Z91" s="240">
        <v>9901.64</v>
      </c>
      <c r="AA91" s="240">
        <v>9919.93</v>
      </c>
      <c r="AB91" s="240">
        <v>10736.51</v>
      </c>
      <c r="AC91" s="240">
        <v>13517.76</v>
      </c>
      <c r="AD91" s="240">
        <v>13660.27</v>
      </c>
      <c r="AE91" s="240">
        <v>15585.44</v>
      </c>
      <c r="AF91" s="240">
        <v>24485.13</v>
      </c>
      <c r="AG91" s="240">
        <v>23225</v>
      </c>
      <c r="AH91" s="240"/>
      <c r="AI91" s="240"/>
      <c r="AJ91" s="46"/>
      <c r="AK91" s="47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306"/>
      <c r="BD91" s="306"/>
      <c r="BE91" s="306"/>
      <c r="BF91" s="49"/>
      <c r="BG91" s="328"/>
      <c r="BH91" s="71">
        <f>GETPIVOTDATA("VALUE",'CSS ESCO pvt'!$I$3,"DATE_FILE",$BH$8,"COMPANY",$BH$6,"TRIM_CAT","Low Income Residential-GRID","TRIM_LINE",$A86)</f>
        <v>23225</v>
      </c>
    </row>
    <row r="92" spans="1:64" s="42" customFormat="1" x14ac:dyDescent="0.35">
      <c r="A92" s="166"/>
      <c r="B92" s="238" t="s">
        <v>165</v>
      </c>
      <c r="C92" s="44"/>
      <c r="D92" s="45"/>
      <c r="E92" s="45"/>
      <c r="F92" s="45"/>
      <c r="G92" s="45"/>
      <c r="H92" s="45"/>
      <c r="I92" s="45"/>
      <c r="J92" s="45"/>
      <c r="K92" s="45"/>
      <c r="L92" s="46"/>
      <c r="M92" s="45"/>
      <c r="N92" s="45"/>
      <c r="O92" s="45"/>
      <c r="P92" s="45"/>
      <c r="Q92" s="45"/>
      <c r="R92" s="45"/>
      <c r="S92" s="45"/>
      <c r="T92" s="45"/>
      <c r="U92" s="217"/>
      <c r="V92" s="217"/>
      <c r="W92" s="240">
        <v>47714</v>
      </c>
      <c r="X92" s="46">
        <v>58222.04</v>
      </c>
      <c r="Y92" s="240">
        <v>53886.34</v>
      </c>
      <c r="Z92" s="240">
        <v>60052.36</v>
      </c>
      <c r="AA92" s="240">
        <v>71519.070000000007</v>
      </c>
      <c r="AB92" s="240">
        <v>89921.49</v>
      </c>
      <c r="AC92" s="240">
        <v>90684.24</v>
      </c>
      <c r="AD92" s="240">
        <v>95841.73</v>
      </c>
      <c r="AE92" s="240">
        <v>80515.56</v>
      </c>
      <c r="AF92" s="240">
        <v>87142.87</v>
      </c>
      <c r="AG92" s="240">
        <v>74863</v>
      </c>
      <c r="AH92" s="240"/>
      <c r="AI92" s="240"/>
      <c r="AJ92" s="46"/>
      <c r="AK92" s="47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306"/>
      <c r="BD92" s="306"/>
      <c r="BE92" s="306"/>
      <c r="BF92" s="49"/>
      <c r="BG92" s="328"/>
      <c r="BH92" s="87">
        <f>BH90-BH91</f>
        <v>74863</v>
      </c>
    </row>
    <row r="93" spans="1:64" s="42" customFormat="1" x14ac:dyDescent="0.35">
      <c r="A93" s="166"/>
      <c r="B93" s="43" t="s">
        <v>39</v>
      </c>
      <c r="C93" s="44">
        <v>7606.61</v>
      </c>
      <c r="D93" s="45">
        <v>4384.2700000000004</v>
      </c>
      <c r="E93" s="45">
        <v>8892.92</v>
      </c>
      <c r="F93" s="45">
        <v>6137.52</v>
      </c>
      <c r="G93" s="45">
        <v>6258.27</v>
      </c>
      <c r="H93" s="45">
        <v>5702.12</v>
      </c>
      <c r="I93" s="45">
        <v>4291.7</v>
      </c>
      <c r="J93" s="45">
        <v>11216.27</v>
      </c>
      <c r="K93" s="45">
        <v>6245.94</v>
      </c>
      <c r="L93" s="46">
        <v>6997.03</v>
      </c>
      <c r="M93" s="45">
        <v>10905.92</v>
      </c>
      <c r="N93" s="45">
        <v>4101.26</v>
      </c>
      <c r="O93" s="45">
        <v>6466.59</v>
      </c>
      <c r="P93" s="45">
        <v>19518</v>
      </c>
      <c r="Q93" s="45">
        <v>28001</v>
      </c>
      <c r="R93" s="45">
        <v>37110</v>
      </c>
      <c r="S93" s="45">
        <v>47579</v>
      </c>
      <c r="T93" s="45">
        <v>50045</v>
      </c>
      <c r="U93" s="217">
        <v>49441</v>
      </c>
      <c r="V93" s="217">
        <v>22073</v>
      </c>
      <c r="W93" s="217">
        <v>24567</v>
      </c>
      <c r="X93" s="46">
        <v>34897</v>
      </c>
      <c r="Y93" s="217">
        <v>40486</v>
      </c>
      <c r="Z93" s="217">
        <v>43801</v>
      </c>
      <c r="AA93" s="217">
        <v>44565</v>
      </c>
      <c r="AB93" s="217">
        <v>31311</v>
      </c>
      <c r="AC93" s="217">
        <v>29781</v>
      </c>
      <c r="AD93" s="217">
        <v>28890</v>
      </c>
      <c r="AE93" s="217">
        <v>29479</v>
      </c>
      <c r="AF93" s="217">
        <v>31258</v>
      </c>
      <c r="AG93" s="217">
        <v>21103</v>
      </c>
      <c r="AH93" s="217"/>
      <c r="AI93" s="217"/>
      <c r="AJ93" s="46"/>
      <c r="AK93" s="47">
        <f>O93-C93</f>
        <v>-1140.0199999999995</v>
      </c>
      <c r="AL93" s="48">
        <f>P93-D93</f>
        <v>15133.73</v>
      </c>
      <c r="AM93" s="48">
        <f>Q93-E93</f>
        <v>19108.080000000002</v>
      </c>
      <c r="AN93" s="48">
        <f>R93-F93</f>
        <v>30972.48</v>
      </c>
      <c r="AO93" s="48">
        <f>S93-G93</f>
        <v>41320.729999999996</v>
      </c>
      <c r="AP93" s="48">
        <f>T93-H93</f>
        <v>44342.879999999997</v>
      </c>
      <c r="AQ93" s="48">
        <f>U93-I93</f>
        <v>45149.3</v>
      </c>
      <c r="AR93" s="48">
        <f>V93-J93</f>
        <v>10856.73</v>
      </c>
      <c r="AS93" s="48">
        <f>W93-K93</f>
        <v>18321.060000000001</v>
      </c>
      <c r="AT93" s="48">
        <f>X93-L93</f>
        <v>27899.97</v>
      </c>
      <c r="AU93" s="48">
        <f>Y93-M93</f>
        <v>29580.080000000002</v>
      </c>
      <c r="AV93" s="48">
        <f>Z93-N93</f>
        <v>39699.74</v>
      </c>
      <c r="AW93" s="48">
        <f>AA93-O93</f>
        <v>38098.410000000003</v>
      </c>
      <c r="AX93" s="48">
        <f>AB93-P93</f>
        <v>11793</v>
      </c>
      <c r="AY93" s="48">
        <f>AC93-Q93</f>
        <v>1780</v>
      </c>
      <c r="AZ93" s="48">
        <f>AD93-R93</f>
        <v>-8220</v>
      </c>
      <c r="BA93" s="48">
        <f>AE93-S93</f>
        <v>-18100</v>
      </c>
      <c r="BB93" s="48">
        <f>AF93-T93</f>
        <v>-18787</v>
      </c>
      <c r="BC93" s="306"/>
      <c r="BD93" s="306"/>
      <c r="BE93" s="306"/>
      <c r="BF93" s="49"/>
      <c r="BG93" s="328"/>
      <c r="BH93" s="71">
        <f>'MONTHLY SUMMARIES'!F61</f>
        <v>21103</v>
      </c>
    </row>
    <row r="94" spans="1:64" s="42" customFormat="1" x14ac:dyDescent="0.35">
      <c r="A94" s="166"/>
      <c r="B94" s="43" t="s">
        <v>40</v>
      </c>
      <c r="C94" s="44">
        <v>89.63</v>
      </c>
      <c r="D94" s="45">
        <v>97.17</v>
      </c>
      <c r="E94" s="45">
        <v>1559.46</v>
      </c>
      <c r="F94" s="45">
        <v>0.08</v>
      </c>
      <c r="G94" s="45">
        <v>0</v>
      </c>
      <c r="H94" s="45">
        <v>1338.4</v>
      </c>
      <c r="I94" s="45">
        <v>3479.8</v>
      </c>
      <c r="J94" s="45">
        <v>5055.1099999999997</v>
      </c>
      <c r="K94" s="45">
        <v>2617.2399999999998</v>
      </c>
      <c r="L94" s="46">
        <v>5156.59</v>
      </c>
      <c r="M94" s="45">
        <v>2516.91</v>
      </c>
      <c r="N94" s="45">
        <v>101.49</v>
      </c>
      <c r="O94" s="45">
        <v>3278.95</v>
      </c>
      <c r="P94" s="45">
        <v>9481</v>
      </c>
      <c r="Q94" s="45">
        <v>5223</v>
      </c>
      <c r="R94" s="45">
        <v>5608</v>
      </c>
      <c r="S94" s="45">
        <v>9264</v>
      </c>
      <c r="T94" s="45">
        <v>7448</v>
      </c>
      <c r="U94" s="217">
        <v>9081</v>
      </c>
      <c r="V94" s="217">
        <v>11261</v>
      </c>
      <c r="W94" s="217">
        <v>13802</v>
      </c>
      <c r="X94" s="46">
        <v>15115</v>
      </c>
      <c r="Y94" s="217">
        <v>16333</v>
      </c>
      <c r="Z94" s="217">
        <v>14387</v>
      </c>
      <c r="AA94" s="217">
        <v>3343</v>
      </c>
      <c r="AB94" s="217">
        <v>993</v>
      </c>
      <c r="AC94" s="217">
        <v>978</v>
      </c>
      <c r="AD94" s="217">
        <v>0</v>
      </c>
      <c r="AE94" s="217">
        <v>0</v>
      </c>
      <c r="AF94" s="217">
        <v>0</v>
      </c>
      <c r="AG94" s="217">
        <v>0</v>
      </c>
      <c r="AH94" s="217"/>
      <c r="AI94" s="217"/>
      <c r="AJ94" s="46"/>
      <c r="AK94" s="47">
        <f>O94-C94</f>
        <v>3189.3199999999997</v>
      </c>
      <c r="AL94" s="48">
        <f>P94-D94</f>
        <v>9383.83</v>
      </c>
      <c r="AM94" s="48">
        <f>Q94-E94</f>
        <v>3663.54</v>
      </c>
      <c r="AN94" s="48">
        <f>R94-F94</f>
        <v>5607.92</v>
      </c>
      <c r="AO94" s="48">
        <f>S94-G94</f>
        <v>9264</v>
      </c>
      <c r="AP94" s="48">
        <f>T94-H94</f>
        <v>6109.6</v>
      </c>
      <c r="AQ94" s="48">
        <f>U94-I94</f>
        <v>5601.2</v>
      </c>
      <c r="AR94" s="48">
        <f>V94-J94</f>
        <v>6205.89</v>
      </c>
      <c r="AS94" s="48">
        <f>W94-K94</f>
        <v>11184.76</v>
      </c>
      <c r="AT94" s="48">
        <f>X94-L94</f>
        <v>9958.41</v>
      </c>
      <c r="AU94" s="48">
        <f>Y94-M94</f>
        <v>13816.09</v>
      </c>
      <c r="AV94" s="48">
        <f>Z94-N94</f>
        <v>14285.51</v>
      </c>
      <c r="AW94" s="48">
        <f>AA94-O94</f>
        <v>64.050000000000182</v>
      </c>
      <c r="AX94" s="48">
        <f>AB94-P94</f>
        <v>-8488</v>
      </c>
      <c r="AY94" s="48">
        <f>AC94-Q94</f>
        <v>-4245</v>
      </c>
      <c r="AZ94" s="48">
        <f>AD94-R94</f>
        <v>-5608</v>
      </c>
      <c r="BA94" s="48">
        <f>AE94-S94</f>
        <v>-9264</v>
      </c>
      <c r="BB94" s="48">
        <f>AF94-T94</f>
        <v>-7448</v>
      </c>
      <c r="BC94" s="306"/>
      <c r="BD94" s="306"/>
      <c r="BE94" s="306"/>
      <c r="BF94" s="49"/>
      <c r="BG94" s="328"/>
      <c r="BH94" s="71">
        <f>'MONTHLY SUMMARIES'!F62</f>
        <v>0</v>
      </c>
    </row>
    <row r="95" spans="1:64" s="42" customFormat="1" x14ac:dyDescent="0.35">
      <c r="A95" s="166"/>
      <c r="B95" s="43" t="s">
        <v>41</v>
      </c>
      <c r="C95" s="44"/>
      <c r="D95" s="45"/>
      <c r="E95" s="45"/>
      <c r="F95" s="45"/>
      <c r="G95" s="45"/>
      <c r="H95" s="45"/>
      <c r="I95" s="45"/>
      <c r="J95" s="45"/>
      <c r="K95" s="45"/>
      <c r="L95" s="46"/>
      <c r="M95" s="45"/>
      <c r="N95" s="45"/>
      <c r="O95" s="45"/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217">
        <v>0</v>
      </c>
      <c r="V95" s="217">
        <v>0</v>
      </c>
      <c r="W95" s="217">
        <v>0</v>
      </c>
      <c r="X95" s="46">
        <v>0</v>
      </c>
      <c r="Y95" s="217">
        <v>0</v>
      </c>
      <c r="Z95" s="217">
        <v>0</v>
      </c>
      <c r="AA95" s="217">
        <v>0</v>
      </c>
      <c r="AB95" s="217">
        <v>0</v>
      </c>
      <c r="AC95" s="217">
        <v>0</v>
      </c>
      <c r="AD95" s="217">
        <v>0</v>
      </c>
      <c r="AE95" s="217">
        <v>0</v>
      </c>
      <c r="AF95" s="217">
        <v>0</v>
      </c>
      <c r="AG95" s="217">
        <v>212</v>
      </c>
      <c r="AH95" s="217"/>
      <c r="AI95" s="217"/>
      <c r="AJ95" s="46"/>
      <c r="AK95" s="47">
        <f>O95-C95</f>
        <v>0</v>
      </c>
      <c r="AL95" s="48">
        <f>P95-D95</f>
        <v>0</v>
      </c>
      <c r="AM95" s="48">
        <f>Q95-E95</f>
        <v>0</v>
      </c>
      <c r="AN95" s="48">
        <f>R95-F95</f>
        <v>0</v>
      </c>
      <c r="AO95" s="48">
        <f>S95-G95</f>
        <v>0</v>
      </c>
      <c r="AP95" s="48">
        <f>T95-H95</f>
        <v>0</v>
      </c>
      <c r="AQ95" s="48">
        <f>U95-I95</f>
        <v>0</v>
      </c>
      <c r="AR95" s="48">
        <f>V95-J95</f>
        <v>0</v>
      </c>
      <c r="AS95" s="48">
        <f>W95-K95</f>
        <v>0</v>
      </c>
      <c r="AT95" s="48">
        <f>X95-L95</f>
        <v>0</v>
      </c>
      <c r="AU95" s="48">
        <f>Y95-M95</f>
        <v>0</v>
      </c>
      <c r="AV95" s="48">
        <f>Z95-N95</f>
        <v>0</v>
      </c>
      <c r="AW95" s="48">
        <f>AA95-O95</f>
        <v>0</v>
      </c>
      <c r="AX95" s="48">
        <f>AB95-P95</f>
        <v>0</v>
      </c>
      <c r="AY95" s="48">
        <f>AC95-Q95</f>
        <v>0</v>
      </c>
      <c r="AZ95" s="48">
        <f>AD95-R95</f>
        <v>0</v>
      </c>
      <c r="BA95" s="48">
        <f>AE95-S95</f>
        <v>0</v>
      </c>
      <c r="BB95" s="48">
        <f>AF95-T95</f>
        <v>0</v>
      </c>
      <c r="BC95" s="306"/>
      <c r="BD95" s="306"/>
      <c r="BE95" s="306"/>
      <c r="BF95" s="49"/>
      <c r="BG95" s="328"/>
      <c r="BH95" s="71">
        <f>'MONTHLY SUMMARIES'!F63</f>
        <v>212</v>
      </c>
    </row>
    <row r="96" spans="1:64" s="147" customFormat="1" x14ac:dyDescent="0.35">
      <c r="A96" s="167"/>
      <c r="B96" s="43" t="s">
        <v>42</v>
      </c>
      <c r="C96" s="159">
        <f>SUM(C87:C95)</f>
        <v>295759.62</v>
      </c>
      <c r="D96" s="160">
        <f t="shared" ref="D96:P96" si="62">SUM(D87:D95)</f>
        <v>314561.91999999998</v>
      </c>
      <c r="E96" s="160">
        <f t="shared" si="62"/>
        <v>331115.20999999996</v>
      </c>
      <c r="F96" s="160">
        <f t="shared" si="62"/>
        <v>327583.40000000002</v>
      </c>
      <c r="G96" s="160">
        <f t="shared" si="62"/>
        <v>336588.27</v>
      </c>
      <c r="H96" s="160">
        <f t="shared" si="62"/>
        <v>311218.7</v>
      </c>
      <c r="I96" s="160">
        <f t="shared" si="62"/>
        <v>311601.70999999996</v>
      </c>
      <c r="J96" s="160">
        <f t="shared" si="62"/>
        <v>322677.63</v>
      </c>
      <c r="K96" s="160">
        <f t="shared" si="62"/>
        <v>347190.84</v>
      </c>
      <c r="L96" s="161">
        <f t="shared" si="62"/>
        <v>362154.71</v>
      </c>
      <c r="M96" s="160">
        <f t="shared" si="62"/>
        <v>382136.92999999993</v>
      </c>
      <c r="N96" s="160">
        <f t="shared" si="62"/>
        <v>361295.79000000004</v>
      </c>
      <c r="O96" s="160">
        <f t="shared" si="62"/>
        <v>406217.32000000007</v>
      </c>
      <c r="P96" s="160">
        <f t="shared" si="62"/>
        <v>490615</v>
      </c>
      <c r="Q96" s="160">
        <f t="shared" ref="Q96:AK96" si="63">SUM(Q87:Q95)</f>
        <v>570082</v>
      </c>
      <c r="R96" s="160">
        <v>643929</v>
      </c>
      <c r="S96" s="160">
        <v>713107</v>
      </c>
      <c r="T96" s="160">
        <v>701307</v>
      </c>
      <c r="U96" s="218">
        <v>734512</v>
      </c>
      <c r="V96" s="218">
        <v>725834</v>
      </c>
      <c r="W96" s="218">
        <f>SUM(W87+W90+W93+W94+W95)</f>
        <v>811424</v>
      </c>
      <c r="X96" s="161">
        <f>SUM(X87+X90+X93+X94+X95)</f>
        <v>883510</v>
      </c>
      <c r="Y96" s="218">
        <v>913790</v>
      </c>
      <c r="Z96" s="218">
        <v>908211</v>
      </c>
      <c r="AA96" s="218">
        <v>940990</v>
      </c>
      <c r="AB96" s="218">
        <v>928987</v>
      </c>
      <c r="AC96" s="218">
        <v>953716</v>
      </c>
      <c r="AD96" s="218">
        <v>956374</v>
      </c>
      <c r="AE96" s="218">
        <v>925910</v>
      </c>
      <c r="AF96" s="218">
        <v>804766</v>
      </c>
      <c r="AG96" s="218">
        <v>704759</v>
      </c>
      <c r="AH96" s="218"/>
      <c r="AI96" s="218"/>
      <c r="AJ96" s="161"/>
      <c r="AK96" s="50">
        <f t="shared" si="63"/>
        <v>110457.70000000001</v>
      </c>
      <c r="AL96" s="162">
        <f t="shared" ref="AL96:AN96" si="64">SUM(AL87:AL95)</f>
        <v>176053.08000000002</v>
      </c>
      <c r="AM96" s="162">
        <f t="shared" si="64"/>
        <v>238966.79</v>
      </c>
      <c r="AN96" s="162">
        <f t="shared" si="64"/>
        <v>316345.59999999998</v>
      </c>
      <c r="AO96" s="162">
        <f t="shared" ref="AO96:AP96" si="65">SUM(AO87:AO95)</f>
        <v>376518.73</v>
      </c>
      <c r="AP96" s="162">
        <f t="shared" si="65"/>
        <v>390088.30000000005</v>
      </c>
      <c r="AQ96" s="162">
        <f t="shared" ref="AQ96:AR96" si="66">SUM(AQ87:AQ95)</f>
        <v>422910.29000000004</v>
      </c>
      <c r="AR96" s="162">
        <f t="shared" si="66"/>
        <v>403156.37</v>
      </c>
      <c r="AS96" s="162">
        <f t="shared" ref="AS96:AT96" si="67">SUM(AS87:AS95)</f>
        <v>464233.16</v>
      </c>
      <c r="AT96" s="162">
        <f t="shared" si="67"/>
        <v>521355.29</v>
      </c>
      <c r="AU96" s="162">
        <f t="shared" ref="AU96:AV96" si="68">SUM(AU87:AU95)</f>
        <v>531653.07000000007</v>
      </c>
      <c r="AV96" s="162">
        <f t="shared" si="68"/>
        <v>546915.21</v>
      </c>
      <c r="AW96" s="162">
        <f t="shared" ref="AW96:AX96" si="69">SUM(AW87:AW95)</f>
        <v>534772.68000000005</v>
      </c>
      <c r="AX96" s="162">
        <f t="shared" si="69"/>
        <v>438372</v>
      </c>
      <c r="AY96" s="162">
        <f t="shared" ref="AY96:AZ96" si="70">SUM(AY87:AY95)</f>
        <v>383634</v>
      </c>
      <c r="AZ96" s="162">
        <f t="shared" si="70"/>
        <v>312445</v>
      </c>
      <c r="BA96" s="162">
        <f t="shared" ref="BA96:BB96" si="71">SUM(BA87:BA95)</f>
        <v>212803</v>
      </c>
      <c r="BB96" s="162">
        <f t="shared" si="71"/>
        <v>103459</v>
      </c>
      <c r="BC96" s="307"/>
      <c r="BD96" s="307"/>
      <c r="BE96" s="307"/>
      <c r="BF96" s="163"/>
      <c r="BG96" s="329"/>
      <c r="BH96" s="296">
        <f>BH87+BH90+BH93+BH94+BH95</f>
        <v>704759</v>
      </c>
      <c r="BI96" s="42"/>
      <c r="BJ96" s="42"/>
      <c r="BK96" s="42"/>
      <c r="BL96" s="42"/>
    </row>
    <row r="97" spans="1:64" s="42" customFormat="1" x14ac:dyDescent="0.35">
      <c r="A97" s="166">
        <f>+A86+1</f>
        <v>9</v>
      </c>
      <c r="B97" s="51" t="s">
        <v>43</v>
      </c>
      <c r="C97" s="52"/>
      <c r="D97" s="53"/>
      <c r="E97" s="53"/>
      <c r="F97" s="53"/>
      <c r="G97" s="53"/>
      <c r="H97" s="53"/>
      <c r="I97" s="53"/>
      <c r="J97" s="53"/>
      <c r="K97" s="53"/>
      <c r="L97" s="54"/>
      <c r="M97" s="53"/>
      <c r="N97" s="53"/>
      <c r="O97" s="53"/>
      <c r="P97" s="53"/>
      <c r="Q97" s="53"/>
      <c r="R97" s="53"/>
      <c r="S97" s="53"/>
      <c r="T97" s="53"/>
      <c r="U97" s="219"/>
      <c r="V97" s="219"/>
      <c r="W97" s="219"/>
      <c r="X97" s="54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54"/>
      <c r="AK97" s="55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308"/>
      <c r="BD97" s="308"/>
      <c r="BE97" s="308"/>
      <c r="BF97" s="57"/>
      <c r="BG97" s="327"/>
      <c r="BH97" s="55"/>
    </row>
    <row r="98" spans="1:64" s="42" customFormat="1" x14ac:dyDescent="0.35">
      <c r="A98" s="166"/>
      <c r="B98" s="43" t="s">
        <v>37</v>
      </c>
      <c r="C98" s="44">
        <v>493022.56</v>
      </c>
      <c r="D98" s="45">
        <v>517321.32</v>
      </c>
      <c r="E98" s="45">
        <v>525402.15</v>
      </c>
      <c r="F98" s="45">
        <v>448898.43</v>
      </c>
      <c r="G98" s="45">
        <v>480194.19</v>
      </c>
      <c r="H98" s="45">
        <v>435941.36</v>
      </c>
      <c r="I98" s="45">
        <v>527229.75</v>
      </c>
      <c r="J98" s="45">
        <v>540075.62</v>
      </c>
      <c r="K98" s="45">
        <v>542723.25</v>
      </c>
      <c r="L98" s="46">
        <v>548230.72</v>
      </c>
      <c r="M98" s="45">
        <v>600662.03</v>
      </c>
      <c r="N98" s="45">
        <v>583571.18000000005</v>
      </c>
      <c r="O98" s="45">
        <v>687751.7</v>
      </c>
      <c r="P98" s="45">
        <v>832996</v>
      </c>
      <c r="Q98" s="45">
        <v>877252</v>
      </c>
      <c r="R98" s="45">
        <v>903308</v>
      </c>
      <c r="S98" s="45">
        <v>959971</v>
      </c>
      <c r="T98" s="45">
        <v>951128</v>
      </c>
      <c r="U98" s="217">
        <v>1120391</v>
      </c>
      <c r="V98" s="217">
        <v>1163640</v>
      </c>
      <c r="W98" s="217">
        <v>1192277</v>
      </c>
      <c r="X98" s="46">
        <v>1145245</v>
      </c>
      <c r="Y98" s="217">
        <v>1168981</v>
      </c>
      <c r="Z98" s="217">
        <v>1218467</v>
      </c>
      <c r="AA98" s="217">
        <v>1251462</v>
      </c>
      <c r="AB98" s="217">
        <v>1241159</v>
      </c>
      <c r="AC98" s="217">
        <v>1174064</v>
      </c>
      <c r="AD98" s="217">
        <v>1110130</v>
      </c>
      <c r="AE98" s="217">
        <v>1113894</v>
      </c>
      <c r="AF98" s="217">
        <v>976871</v>
      </c>
      <c r="AG98" s="217">
        <v>959021</v>
      </c>
      <c r="AH98" s="217"/>
      <c r="AI98" s="217"/>
      <c r="AJ98" s="46"/>
      <c r="AK98" s="47">
        <f>O98-C98</f>
        <v>194729.13999999996</v>
      </c>
      <c r="AL98" s="48">
        <f>P98-D98</f>
        <v>315674.68</v>
      </c>
      <c r="AM98" s="48">
        <f>Q98-E98</f>
        <v>351849.85</v>
      </c>
      <c r="AN98" s="48">
        <f>R98-F98</f>
        <v>454409.57</v>
      </c>
      <c r="AO98" s="48">
        <f>S98-G98</f>
        <v>479776.81</v>
      </c>
      <c r="AP98" s="48">
        <f>T98-H98</f>
        <v>515186.64</v>
      </c>
      <c r="AQ98" s="48">
        <f>U98-I98</f>
        <v>593161.25</v>
      </c>
      <c r="AR98" s="48">
        <f>V98-J98</f>
        <v>623564.38</v>
      </c>
      <c r="AS98" s="48">
        <f>W98-K98</f>
        <v>649553.75</v>
      </c>
      <c r="AT98" s="48">
        <f>X98-L98</f>
        <v>597014.28</v>
      </c>
      <c r="AU98" s="48">
        <f>Y98-M98</f>
        <v>568318.97</v>
      </c>
      <c r="AV98" s="48">
        <f>Z98-N98</f>
        <v>634895.81999999995</v>
      </c>
      <c r="AW98" s="48">
        <f>AA98-O98</f>
        <v>563710.30000000005</v>
      </c>
      <c r="AX98" s="48">
        <f>AB98-P98</f>
        <v>408163</v>
      </c>
      <c r="AY98" s="48">
        <f>AC98-Q98</f>
        <v>296812</v>
      </c>
      <c r="AZ98" s="48">
        <f>AD98-R98</f>
        <v>206822</v>
      </c>
      <c r="BA98" s="48">
        <f>AE98-S98</f>
        <v>153923</v>
      </c>
      <c r="BB98" s="48">
        <f>AF98-T98</f>
        <v>25743</v>
      </c>
      <c r="BC98" s="306"/>
      <c r="BD98" s="306"/>
      <c r="BE98" s="306"/>
      <c r="BF98" s="49"/>
      <c r="BG98" s="328"/>
      <c r="BH98" s="71">
        <f>'MONTHLY SUMMARIES'!F66</f>
        <v>959021</v>
      </c>
    </row>
    <row r="99" spans="1:64" s="42" customFormat="1" x14ac:dyDescent="0.35">
      <c r="A99" s="166"/>
      <c r="B99" s="238" t="s">
        <v>164</v>
      </c>
      <c r="C99" s="44"/>
      <c r="D99" s="45"/>
      <c r="E99" s="45"/>
      <c r="F99" s="45"/>
      <c r="G99" s="45"/>
      <c r="H99" s="45"/>
      <c r="I99" s="45"/>
      <c r="J99" s="45"/>
      <c r="K99" s="45"/>
      <c r="L99" s="46"/>
      <c r="M99" s="45"/>
      <c r="N99" s="45"/>
      <c r="O99" s="45"/>
      <c r="P99" s="45"/>
      <c r="Q99" s="45"/>
      <c r="R99" s="45"/>
      <c r="S99" s="45"/>
      <c r="T99" s="45"/>
      <c r="U99" s="217"/>
      <c r="V99" s="217"/>
      <c r="W99" s="240">
        <f>W98-W100</f>
        <v>170461.86</v>
      </c>
      <c r="X99" s="46">
        <f>X98-X100</f>
        <v>145006.20999999996</v>
      </c>
      <c r="Y99" s="240">
        <f>Y98-Y100</f>
        <v>137855.52000000002</v>
      </c>
      <c r="Z99" s="240">
        <v>140038.51999999999</v>
      </c>
      <c r="AA99" s="240">
        <v>153587.75</v>
      </c>
      <c r="AB99" s="240">
        <v>134557.88</v>
      </c>
      <c r="AC99" s="240">
        <v>137356.26999999999</v>
      </c>
      <c r="AD99" s="240">
        <v>133162.07</v>
      </c>
      <c r="AE99" s="240">
        <v>127938.48</v>
      </c>
      <c r="AF99" s="240">
        <v>118959.58</v>
      </c>
      <c r="AG99" s="240">
        <v>134572</v>
      </c>
      <c r="AH99" s="240"/>
      <c r="AI99" s="240"/>
      <c r="AJ99" s="46"/>
      <c r="AK99" s="47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306"/>
      <c r="BD99" s="306"/>
      <c r="BE99" s="306"/>
      <c r="BF99" s="49"/>
      <c r="BG99" s="328"/>
      <c r="BH99" s="71">
        <f>GETPIVOTDATA("VALUE",'CSS ESCO pvt'!$I$3,"DATE_FILE",$BH$8,"COMPANY",$BH$6,"TRIM_CAT","Residential-GRID","TRIM_LINE",$A97)</f>
        <v>134572</v>
      </c>
    </row>
    <row r="100" spans="1:64" s="42" customFormat="1" x14ac:dyDescent="0.35">
      <c r="A100" s="166"/>
      <c r="B100" s="238" t="s">
        <v>165</v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217"/>
      <c r="V100" s="217"/>
      <c r="W100" s="240">
        <v>1021815.14</v>
      </c>
      <c r="X100" s="46">
        <v>1000238.79</v>
      </c>
      <c r="Y100" s="240">
        <v>1031125.48</v>
      </c>
      <c r="Z100" s="240">
        <v>1078428.48</v>
      </c>
      <c r="AA100" s="240">
        <v>1097874.25</v>
      </c>
      <c r="AB100" s="240">
        <v>1106601.1200000001</v>
      </c>
      <c r="AC100" s="240">
        <v>1036707.73</v>
      </c>
      <c r="AD100" s="240">
        <v>976967.92999999993</v>
      </c>
      <c r="AE100" s="240">
        <v>985955.52</v>
      </c>
      <c r="AF100" s="240">
        <v>857911.42</v>
      </c>
      <c r="AG100" s="240">
        <v>824449</v>
      </c>
      <c r="AH100" s="240"/>
      <c r="AI100" s="240"/>
      <c r="AJ100" s="46"/>
      <c r="AK100" s="47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306"/>
      <c r="BD100" s="306"/>
      <c r="BE100" s="306"/>
      <c r="BF100" s="49"/>
      <c r="BG100" s="328"/>
      <c r="BH100" s="87">
        <f>BH98-BH99</f>
        <v>824449</v>
      </c>
    </row>
    <row r="101" spans="1:64" s="42" customFormat="1" x14ac:dyDescent="0.35">
      <c r="A101" s="166"/>
      <c r="B101" s="43" t="s">
        <v>38</v>
      </c>
      <c r="C101" s="44">
        <v>72384.009999999995</v>
      </c>
      <c r="D101" s="45">
        <v>71025.97</v>
      </c>
      <c r="E101" s="45">
        <v>71888.23</v>
      </c>
      <c r="F101" s="45">
        <v>68120.87</v>
      </c>
      <c r="G101" s="45">
        <v>67227.91</v>
      </c>
      <c r="H101" s="45">
        <v>66591.66</v>
      </c>
      <c r="I101" s="45">
        <v>65653.649999999994</v>
      </c>
      <c r="J101" s="45">
        <v>63542.47</v>
      </c>
      <c r="K101" s="45">
        <v>62782.6</v>
      </c>
      <c r="L101" s="46">
        <v>63923.67</v>
      </c>
      <c r="M101" s="45">
        <v>64588.61</v>
      </c>
      <c r="N101" s="45">
        <v>64731.86</v>
      </c>
      <c r="O101" s="45">
        <v>68576.92</v>
      </c>
      <c r="P101" s="45">
        <v>71717</v>
      </c>
      <c r="Q101" s="45">
        <v>77183</v>
      </c>
      <c r="R101" s="45">
        <v>79439</v>
      </c>
      <c r="S101" s="45">
        <v>89023</v>
      </c>
      <c r="T101" s="45">
        <v>87490</v>
      </c>
      <c r="U101" s="217">
        <v>80253</v>
      </c>
      <c r="V101" s="217">
        <v>64166</v>
      </c>
      <c r="W101" s="217">
        <v>66787</v>
      </c>
      <c r="X101" s="46">
        <v>76869</v>
      </c>
      <c r="Y101" s="217">
        <v>72574</v>
      </c>
      <c r="Z101" s="217">
        <v>89075</v>
      </c>
      <c r="AA101" s="217">
        <v>101638</v>
      </c>
      <c r="AB101" s="217">
        <v>124577</v>
      </c>
      <c r="AC101" s="217">
        <v>124812</v>
      </c>
      <c r="AD101" s="217">
        <v>125060</v>
      </c>
      <c r="AE101" s="217">
        <v>108248</v>
      </c>
      <c r="AF101" s="217">
        <v>123906</v>
      </c>
      <c r="AG101" s="217">
        <v>111533</v>
      </c>
      <c r="AH101" s="217"/>
      <c r="AI101" s="217"/>
      <c r="AJ101" s="46"/>
      <c r="AK101" s="47">
        <f>O101-C101</f>
        <v>-3807.0899999999965</v>
      </c>
      <c r="AL101" s="48">
        <f>P101-D101</f>
        <v>691.02999999999884</v>
      </c>
      <c r="AM101" s="48">
        <f>Q101-E101</f>
        <v>5294.7700000000041</v>
      </c>
      <c r="AN101" s="48">
        <f>R101-F101</f>
        <v>11318.130000000005</v>
      </c>
      <c r="AO101" s="48">
        <f>S101-G101</f>
        <v>21795.089999999997</v>
      </c>
      <c r="AP101" s="48">
        <f>T101-H101</f>
        <v>20898.339999999997</v>
      </c>
      <c r="AQ101" s="48">
        <f>U101-I101</f>
        <v>14599.350000000006</v>
      </c>
      <c r="AR101" s="48">
        <f>V101-J101</f>
        <v>623.52999999999884</v>
      </c>
      <c r="AS101" s="48">
        <f>W101-K101</f>
        <v>4004.4000000000015</v>
      </c>
      <c r="AT101" s="48">
        <f>X101-L101</f>
        <v>12945.330000000002</v>
      </c>
      <c r="AU101" s="48">
        <f>Y101-M101</f>
        <v>7985.3899999999994</v>
      </c>
      <c r="AV101" s="48">
        <f>Z101-N101</f>
        <v>24343.14</v>
      </c>
      <c r="AW101" s="48">
        <f>AA101-O101</f>
        <v>33061.08</v>
      </c>
      <c r="AX101" s="48">
        <f>AB101-P101</f>
        <v>52860</v>
      </c>
      <c r="AY101" s="48">
        <f>AC101-Q101</f>
        <v>47629</v>
      </c>
      <c r="AZ101" s="48">
        <f>AD101-R101</f>
        <v>45621</v>
      </c>
      <c r="BA101" s="48">
        <f>AE101-S101</f>
        <v>19225</v>
      </c>
      <c r="BB101" s="48">
        <f>AF101-T101</f>
        <v>36416</v>
      </c>
      <c r="BC101" s="306"/>
      <c r="BD101" s="306"/>
      <c r="BE101" s="306"/>
      <c r="BF101" s="49"/>
      <c r="BG101" s="328"/>
      <c r="BH101" s="71">
        <f>'MONTHLY SUMMARIES'!F67</f>
        <v>111533</v>
      </c>
    </row>
    <row r="102" spans="1:64" s="42" customFormat="1" x14ac:dyDescent="0.35">
      <c r="A102" s="166"/>
      <c r="B102" s="238" t="s">
        <v>164</v>
      </c>
      <c r="C102" s="44"/>
      <c r="D102" s="45"/>
      <c r="E102" s="45"/>
      <c r="F102" s="45"/>
      <c r="G102" s="45"/>
      <c r="H102" s="45"/>
      <c r="I102" s="45"/>
      <c r="J102" s="45"/>
      <c r="K102" s="45"/>
      <c r="L102" s="46"/>
      <c r="M102" s="45"/>
      <c r="N102" s="45"/>
      <c r="O102" s="45"/>
      <c r="P102" s="45"/>
      <c r="Q102" s="45"/>
      <c r="R102" s="45"/>
      <c r="S102" s="45"/>
      <c r="T102" s="45"/>
      <c r="U102" s="217"/>
      <c r="V102" s="217"/>
      <c r="W102" s="240">
        <f>W101-W103</f>
        <v>10998</v>
      </c>
      <c r="X102" s="46">
        <f>X101-X103</f>
        <v>11133.669999999998</v>
      </c>
      <c r="Y102" s="240">
        <f>Y101-Y103</f>
        <v>11389.129999999997</v>
      </c>
      <c r="Z102" s="240">
        <v>12905.3</v>
      </c>
      <c r="AA102" s="240">
        <v>11559.77</v>
      </c>
      <c r="AB102" s="240">
        <v>14158.59</v>
      </c>
      <c r="AC102" s="240">
        <v>15481.07</v>
      </c>
      <c r="AD102" s="240">
        <v>15178.15</v>
      </c>
      <c r="AE102" s="240">
        <v>16907.38</v>
      </c>
      <c r="AF102" s="240">
        <v>25576.45</v>
      </c>
      <c r="AG102" s="240">
        <v>24619</v>
      </c>
      <c r="AH102" s="240"/>
      <c r="AI102" s="240"/>
      <c r="AJ102" s="46"/>
      <c r="AK102" s="47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306"/>
      <c r="BD102" s="306"/>
      <c r="BE102" s="306"/>
      <c r="BF102" s="49"/>
      <c r="BG102" s="328"/>
      <c r="BH102" s="71">
        <f>GETPIVOTDATA("VALUE",'CSS ESCO pvt'!$I$3,"DATE_FILE",$BH$8,"COMPANY",$BH$6,"TRIM_CAT","Low Income Residential-GRID","TRIM_LINE",$A97)</f>
        <v>24619</v>
      </c>
    </row>
    <row r="103" spans="1:64" s="42" customFormat="1" x14ac:dyDescent="0.35">
      <c r="A103" s="166"/>
      <c r="B103" s="238" t="s">
        <v>165</v>
      </c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217"/>
      <c r="V103" s="217"/>
      <c r="W103" s="240">
        <v>55789</v>
      </c>
      <c r="X103" s="46">
        <v>65735.33</v>
      </c>
      <c r="Y103" s="240">
        <v>61184.87</v>
      </c>
      <c r="Z103" s="240">
        <v>76169.7</v>
      </c>
      <c r="AA103" s="240">
        <v>90078.23</v>
      </c>
      <c r="AB103" s="240">
        <v>110418.41</v>
      </c>
      <c r="AC103" s="240">
        <v>109330.93</v>
      </c>
      <c r="AD103" s="240">
        <v>109881.85</v>
      </c>
      <c r="AE103" s="240">
        <v>91340.62</v>
      </c>
      <c r="AF103" s="240">
        <v>98329.55</v>
      </c>
      <c r="AG103" s="240">
        <v>86914</v>
      </c>
      <c r="AH103" s="240"/>
      <c r="AI103" s="240"/>
      <c r="AJ103" s="46"/>
      <c r="AK103" s="47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306"/>
      <c r="BD103" s="306"/>
      <c r="BE103" s="306"/>
      <c r="BF103" s="49"/>
      <c r="BG103" s="328"/>
      <c r="BH103" s="87">
        <f>BH101-BH102</f>
        <v>86914</v>
      </c>
    </row>
    <row r="104" spans="1:64" s="42" customFormat="1" x14ac:dyDescent="0.35">
      <c r="A104" s="166"/>
      <c r="B104" s="43" t="s">
        <v>39</v>
      </c>
      <c r="C104" s="44">
        <v>56640.61</v>
      </c>
      <c r="D104" s="45">
        <v>45022.16</v>
      </c>
      <c r="E104" s="45">
        <v>48375.48</v>
      </c>
      <c r="F104" s="45">
        <v>35837.57</v>
      </c>
      <c r="G104" s="45">
        <v>31496.18</v>
      </c>
      <c r="H104" s="45">
        <v>33560.480000000003</v>
      </c>
      <c r="I104" s="45">
        <v>54668.27</v>
      </c>
      <c r="J104" s="45">
        <v>77119.41</v>
      </c>
      <c r="K104" s="45">
        <v>87931.46</v>
      </c>
      <c r="L104" s="46">
        <v>67644.87</v>
      </c>
      <c r="M104" s="45">
        <v>67731.509999999995</v>
      </c>
      <c r="N104" s="45">
        <v>64818.55</v>
      </c>
      <c r="O104" s="45">
        <v>60024.37</v>
      </c>
      <c r="P104" s="45">
        <v>131479</v>
      </c>
      <c r="Q104" s="45">
        <v>116493</v>
      </c>
      <c r="R104" s="45">
        <v>87838</v>
      </c>
      <c r="S104" s="45">
        <v>140632</v>
      </c>
      <c r="T104" s="45">
        <v>86907</v>
      </c>
      <c r="U104" s="217">
        <v>93820</v>
      </c>
      <c r="V104" s="217">
        <v>103513</v>
      </c>
      <c r="W104" s="217">
        <v>121849</v>
      </c>
      <c r="X104" s="46">
        <v>95086</v>
      </c>
      <c r="Y104" s="217">
        <v>91945</v>
      </c>
      <c r="Z104" s="217">
        <v>114423</v>
      </c>
      <c r="AA104" s="217">
        <v>82421</v>
      </c>
      <c r="AB104" s="217">
        <v>82534</v>
      </c>
      <c r="AC104" s="217">
        <v>60844</v>
      </c>
      <c r="AD104" s="217">
        <v>76339</v>
      </c>
      <c r="AE104" s="217">
        <v>74374</v>
      </c>
      <c r="AF104" s="217">
        <v>72563</v>
      </c>
      <c r="AG104" s="217">
        <v>70093</v>
      </c>
      <c r="AH104" s="217"/>
      <c r="AI104" s="217"/>
      <c r="AJ104" s="46"/>
      <c r="AK104" s="47">
        <f>O104-C104</f>
        <v>3383.760000000002</v>
      </c>
      <c r="AL104" s="48">
        <f>P104-D104</f>
        <v>86456.84</v>
      </c>
      <c r="AM104" s="48">
        <f>Q104-E104</f>
        <v>68117.51999999999</v>
      </c>
      <c r="AN104" s="48">
        <f>R104-F104</f>
        <v>52000.43</v>
      </c>
      <c r="AO104" s="48">
        <f>S104-G104</f>
        <v>109135.82</v>
      </c>
      <c r="AP104" s="48">
        <f>T104-H104</f>
        <v>53346.52</v>
      </c>
      <c r="AQ104" s="48">
        <f>U104-I104</f>
        <v>39151.730000000003</v>
      </c>
      <c r="AR104" s="48">
        <f>V104-J104</f>
        <v>26393.589999999997</v>
      </c>
      <c r="AS104" s="48">
        <f>W104-K104</f>
        <v>33917.539999999994</v>
      </c>
      <c r="AT104" s="48">
        <f>X104-L104</f>
        <v>27441.130000000005</v>
      </c>
      <c r="AU104" s="48">
        <f>Y104-M104</f>
        <v>24213.490000000005</v>
      </c>
      <c r="AV104" s="48">
        <f>Z104-N104</f>
        <v>49604.45</v>
      </c>
      <c r="AW104" s="48">
        <f>AA104-O104</f>
        <v>22396.629999999997</v>
      </c>
      <c r="AX104" s="48">
        <f>AB104-P104</f>
        <v>-48945</v>
      </c>
      <c r="AY104" s="48">
        <f>AC104-Q104</f>
        <v>-55649</v>
      </c>
      <c r="AZ104" s="48">
        <f>AD104-R104</f>
        <v>-11499</v>
      </c>
      <c r="BA104" s="48">
        <f>AE104-S104</f>
        <v>-66258</v>
      </c>
      <c r="BB104" s="48">
        <f>AF104-T104</f>
        <v>-14344</v>
      </c>
      <c r="BC104" s="306"/>
      <c r="BD104" s="306"/>
      <c r="BE104" s="306"/>
      <c r="BF104" s="49"/>
      <c r="BG104" s="328"/>
      <c r="BH104" s="71">
        <f>'MONTHLY SUMMARIES'!F68</f>
        <v>70093</v>
      </c>
    </row>
    <row r="105" spans="1:64" s="42" customFormat="1" x14ac:dyDescent="0.35">
      <c r="A105" s="166"/>
      <c r="B105" s="43" t="s">
        <v>40</v>
      </c>
      <c r="C105" s="44">
        <v>26493.82</v>
      </c>
      <c r="D105" s="45">
        <v>25794.67</v>
      </c>
      <c r="E105" s="45">
        <v>14649.23</v>
      </c>
      <c r="F105" s="45">
        <v>23985.79</v>
      </c>
      <c r="G105" s="45">
        <v>24765.62</v>
      </c>
      <c r="H105" s="45">
        <v>21129.47</v>
      </c>
      <c r="I105" s="45">
        <v>23016.99</v>
      </c>
      <c r="J105" s="45">
        <v>24158.34</v>
      </c>
      <c r="K105" s="45">
        <v>76881.960000000006</v>
      </c>
      <c r="L105" s="46">
        <v>65008.76</v>
      </c>
      <c r="M105" s="45">
        <v>61369.94</v>
      </c>
      <c r="N105" s="45">
        <v>42425.29</v>
      </c>
      <c r="O105" s="45">
        <v>29857.13</v>
      </c>
      <c r="P105" s="45">
        <v>92080</v>
      </c>
      <c r="Q105" s="45">
        <v>54647</v>
      </c>
      <c r="R105" s="45">
        <v>17989</v>
      </c>
      <c r="S105" s="45">
        <v>77283</v>
      </c>
      <c r="T105" s="45">
        <v>42670</v>
      </c>
      <c r="U105" s="217">
        <v>34384</v>
      </c>
      <c r="V105" s="217">
        <v>94275</v>
      </c>
      <c r="W105" s="217">
        <v>99263</v>
      </c>
      <c r="X105" s="46">
        <v>105509</v>
      </c>
      <c r="Y105" s="217">
        <v>65555</v>
      </c>
      <c r="Z105" s="217">
        <v>27133</v>
      </c>
      <c r="AA105" s="217">
        <v>10896</v>
      </c>
      <c r="AB105" s="217">
        <v>37907</v>
      </c>
      <c r="AC105" s="217">
        <v>10045</v>
      </c>
      <c r="AD105" s="217">
        <v>46596</v>
      </c>
      <c r="AE105" s="217">
        <v>61394</v>
      </c>
      <c r="AF105" s="217">
        <v>31782</v>
      </c>
      <c r="AG105" s="217">
        <v>25861</v>
      </c>
      <c r="AH105" s="217"/>
      <c r="AI105" s="217"/>
      <c r="AJ105" s="46"/>
      <c r="AK105" s="47">
        <f>O105-C105</f>
        <v>3363.3100000000013</v>
      </c>
      <c r="AL105" s="48">
        <f>P105-D105</f>
        <v>66285.33</v>
      </c>
      <c r="AM105" s="48">
        <f>Q105-E105</f>
        <v>39997.770000000004</v>
      </c>
      <c r="AN105" s="48">
        <f>R105-F105</f>
        <v>-5996.7900000000009</v>
      </c>
      <c r="AO105" s="48">
        <f>S105-G105</f>
        <v>52517.380000000005</v>
      </c>
      <c r="AP105" s="48">
        <f>T105-H105</f>
        <v>21540.53</v>
      </c>
      <c r="AQ105" s="48">
        <f>U105-I105</f>
        <v>11367.009999999998</v>
      </c>
      <c r="AR105" s="48">
        <f>V105-J105</f>
        <v>70116.66</v>
      </c>
      <c r="AS105" s="48">
        <f>W105-K105</f>
        <v>22381.039999999994</v>
      </c>
      <c r="AT105" s="48">
        <f>X105-L105</f>
        <v>40500.239999999998</v>
      </c>
      <c r="AU105" s="48">
        <f>Y105-M105</f>
        <v>4185.0599999999977</v>
      </c>
      <c r="AV105" s="48">
        <f>Z105-N105</f>
        <v>-15292.29</v>
      </c>
      <c r="AW105" s="48">
        <f>AA105-O105</f>
        <v>-18961.13</v>
      </c>
      <c r="AX105" s="48">
        <f>AB105-P105</f>
        <v>-54173</v>
      </c>
      <c r="AY105" s="48">
        <f>AC105-Q105</f>
        <v>-44602</v>
      </c>
      <c r="AZ105" s="48">
        <f>AD105-R105</f>
        <v>28607</v>
      </c>
      <c r="BA105" s="48">
        <f>AE105-S105</f>
        <v>-15889</v>
      </c>
      <c r="BB105" s="48">
        <f>AF105-T105</f>
        <v>-10888</v>
      </c>
      <c r="BC105" s="306"/>
      <c r="BD105" s="306"/>
      <c r="BE105" s="306"/>
      <c r="BF105" s="49"/>
      <c r="BG105" s="328"/>
      <c r="BH105" s="71">
        <f>'MONTHLY SUMMARIES'!F69</f>
        <v>25861</v>
      </c>
    </row>
    <row r="106" spans="1:64" s="42" customFormat="1" x14ac:dyDescent="0.35">
      <c r="A106" s="166"/>
      <c r="B106" s="43" t="s">
        <v>41</v>
      </c>
      <c r="C106" s="44">
        <v>0.79</v>
      </c>
      <c r="D106" s="45">
        <v>348.28</v>
      </c>
      <c r="E106" s="45">
        <v>0</v>
      </c>
      <c r="F106" s="45">
        <v>16546.490000000002</v>
      </c>
      <c r="G106" s="45">
        <v>24948.97</v>
      </c>
      <c r="H106" s="45">
        <v>31340.82</v>
      </c>
      <c r="I106" s="45">
        <v>275.51</v>
      </c>
      <c r="J106" s="45">
        <v>101.35</v>
      </c>
      <c r="K106" s="45">
        <v>106.05</v>
      </c>
      <c r="L106" s="46">
        <v>22714.720000000001</v>
      </c>
      <c r="M106" s="45">
        <v>0.54</v>
      </c>
      <c r="N106" s="45">
        <v>14791.05</v>
      </c>
      <c r="O106" s="45">
        <v>47564.12</v>
      </c>
      <c r="P106" s="45">
        <v>24871</v>
      </c>
      <c r="Q106" s="45">
        <v>16296</v>
      </c>
      <c r="R106" s="45">
        <v>94878</v>
      </c>
      <c r="S106" s="45">
        <v>25651</v>
      </c>
      <c r="T106" s="45">
        <v>37076</v>
      </c>
      <c r="U106" s="217">
        <v>13918</v>
      </c>
      <c r="V106" s="217">
        <v>34606</v>
      </c>
      <c r="W106" s="217">
        <v>10213</v>
      </c>
      <c r="X106" s="46">
        <v>62866</v>
      </c>
      <c r="Y106" s="217">
        <v>30</v>
      </c>
      <c r="Z106" s="217">
        <v>37396</v>
      </c>
      <c r="AA106" s="217">
        <v>11434</v>
      </c>
      <c r="AB106" s="217">
        <v>3599</v>
      </c>
      <c r="AC106" s="217">
        <v>17137</v>
      </c>
      <c r="AD106" s="217">
        <v>15977</v>
      </c>
      <c r="AE106" s="217">
        <v>20073</v>
      </c>
      <c r="AF106" s="217">
        <v>31129</v>
      </c>
      <c r="AG106" s="217">
        <v>52109</v>
      </c>
      <c r="AH106" s="217"/>
      <c r="AI106" s="217"/>
      <c r="AJ106" s="46"/>
      <c r="AK106" s="47">
        <f>O106-C106</f>
        <v>47563.33</v>
      </c>
      <c r="AL106" s="48">
        <f>P106-D106</f>
        <v>24522.720000000001</v>
      </c>
      <c r="AM106" s="48">
        <f>Q106-E106</f>
        <v>16296</v>
      </c>
      <c r="AN106" s="48">
        <f>R106-F106</f>
        <v>78331.509999999995</v>
      </c>
      <c r="AO106" s="48">
        <f>S106-G106</f>
        <v>702.02999999999884</v>
      </c>
      <c r="AP106" s="48">
        <f>T106-H106</f>
        <v>5735.18</v>
      </c>
      <c r="AQ106" s="48">
        <f>U106-I106</f>
        <v>13642.49</v>
      </c>
      <c r="AR106" s="48">
        <f>V106-J106</f>
        <v>34504.65</v>
      </c>
      <c r="AS106" s="48">
        <f>W106-K106</f>
        <v>10106.950000000001</v>
      </c>
      <c r="AT106" s="48">
        <f>X106-L106</f>
        <v>40151.279999999999</v>
      </c>
      <c r="AU106" s="48">
        <f>Y106-M106</f>
        <v>29.46</v>
      </c>
      <c r="AV106" s="48">
        <f>Z106-N106</f>
        <v>22604.95</v>
      </c>
      <c r="AW106" s="48">
        <f>AA106-O106</f>
        <v>-36130.120000000003</v>
      </c>
      <c r="AX106" s="48">
        <f>AB106-P106</f>
        <v>-21272</v>
      </c>
      <c r="AY106" s="48">
        <f>AC106-Q106</f>
        <v>841</v>
      </c>
      <c r="AZ106" s="48">
        <f>AD106-R106</f>
        <v>-78901</v>
      </c>
      <c r="BA106" s="48">
        <f>AE106-S106</f>
        <v>-5578</v>
      </c>
      <c r="BB106" s="48">
        <f>AF106-T106</f>
        <v>-5947</v>
      </c>
      <c r="BC106" s="306"/>
      <c r="BD106" s="306"/>
      <c r="BE106" s="306"/>
      <c r="BF106" s="49"/>
      <c r="BG106" s="328"/>
      <c r="BH106" s="71">
        <f>'MONTHLY SUMMARIES'!F70</f>
        <v>52109</v>
      </c>
    </row>
    <row r="107" spans="1:64" s="147" customFormat="1" ht="15" thickBot="1" x14ac:dyDescent="0.4">
      <c r="A107" s="167"/>
      <c r="B107" s="58" t="s">
        <v>42</v>
      </c>
      <c r="C107" s="142">
        <f t="shared" ref="C107:Q107" si="72">SUM(C98:C106)</f>
        <v>648541.78999999992</v>
      </c>
      <c r="D107" s="143">
        <f t="shared" si="72"/>
        <v>659512.40000000014</v>
      </c>
      <c r="E107" s="143">
        <f t="shared" si="72"/>
        <v>660315.09</v>
      </c>
      <c r="F107" s="143">
        <f t="shared" si="72"/>
        <v>593389.15</v>
      </c>
      <c r="G107" s="143">
        <f t="shared" si="72"/>
        <v>628632.87</v>
      </c>
      <c r="H107" s="143">
        <f t="shared" si="72"/>
        <v>588563.78999999992</v>
      </c>
      <c r="I107" s="143">
        <f t="shared" si="72"/>
        <v>670844.17000000004</v>
      </c>
      <c r="J107" s="143">
        <f t="shared" si="72"/>
        <v>704997.19</v>
      </c>
      <c r="K107" s="143">
        <f t="shared" si="72"/>
        <v>770425.32</v>
      </c>
      <c r="L107" s="144">
        <f t="shared" si="72"/>
        <v>767522.74</v>
      </c>
      <c r="M107" s="143">
        <f t="shared" si="72"/>
        <v>794352.63000000012</v>
      </c>
      <c r="N107" s="143">
        <f t="shared" si="72"/>
        <v>770337.93000000017</v>
      </c>
      <c r="O107" s="143">
        <f t="shared" si="72"/>
        <v>893774.24</v>
      </c>
      <c r="P107" s="143">
        <f t="shared" si="72"/>
        <v>1153143</v>
      </c>
      <c r="Q107" s="143">
        <f t="shared" si="72"/>
        <v>1141871</v>
      </c>
      <c r="R107" s="143">
        <v>1183452</v>
      </c>
      <c r="S107" s="143">
        <v>1292560</v>
      </c>
      <c r="T107" s="143">
        <v>1205271</v>
      </c>
      <c r="U107" s="220">
        <v>1342766</v>
      </c>
      <c r="V107" s="220">
        <v>1460200</v>
      </c>
      <c r="W107" s="220">
        <f>SUM(W98+W101+W104+W105+W106)</f>
        <v>1490389</v>
      </c>
      <c r="X107" s="144">
        <f>SUM(X98+X101+X104+X105+X106)</f>
        <v>1485575</v>
      </c>
      <c r="Y107" s="220">
        <v>1399085</v>
      </c>
      <c r="Z107" s="220">
        <v>1486494</v>
      </c>
      <c r="AA107" s="220">
        <v>1457851</v>
      </c>
      <c r="AB107" s="220">
        <v>1489776</v>
      </c>
      <c r="AC107" s="220">
        <v>1386902</v>
      </c>
      <c r="AD107" s="220">
        <v>1374102</v>
      </c>
      <c r="AE107" s="220">
        <v>1377983</v>
      </c>
      <c r="AF107" s="220">
        <v>1236251</v>
      </c>
      <c r="AG107" s="220">
        <v>1218617</v>
      </c>
      <c r="AH107" s="220"/>
      <c r="AI107" s="220"/>
      <c r="AJ107" s="144"/>
      <c r="AK107" s="40">
        <f>SUM(AK98:AK106)</f>
        <v>245232.44999999995</v>
      </c>
      <c r="AL107" s="145">
        <f t="shared" ref="AL107:AN107" si="73">SUM(AL98:AL106)</f>
        <v>493630.6</v>
      </c>
      <c r="AM107" s="145">
        <f t="shared" si="73"/>
        <v>481555.91000000003</v>
      </c>
      <c r="AN107" s="145">
        <f t="shared" si="73"/>
        <v>590062.85</v>
      </c>
      <c r="AO107" s="145">
        <f t="shared" ref="AO107:AP107" si="74">SUM(AO98:AO106)</f>
        <v>663927.13</v>
      </c>
      <c r="AP107" s="145">
        <f t="shared" si="74"/>
        <v>616707.21000000008</v>
      </c>
      <c r="AQ107" s="145">
        <f t="shared" ref="AQ107:AR107" si="75">SUM(AQ98:AQ106)</f>
        <v>671921.83</v>
      </c>
      <c r="AR107" s="145">
        <f t="shared" si="75"/>
        <v>755202.81</v>
      </c>
      <c r="AS107" s="145">
        <f t="shared" ref="AS107:AT107" si="76">SUM(AS98:AS106)</f>
        <v>719963.68</v>
      </c>
      <c r="AT107" s="145">
        <f t="shared" si="76"/>
        <v>718052.26</v>
      </c>
      <c r="AU107" s="145">
        <f t="shared" ref="AU107:AV107" si="77">SUM(AU98:AU106)</f>
        <v>604732.36999999988</v>
      </c>
      <c r="AV107" s="145">
        <f t="shared" si="77"/>
        <v>716156.06999999983</v>
      </c>
      <c r="AW107" s="145">
        <f t="shared" ref="AW107:AX107" si="78">SUM(AW98:AW106)</f>
        <v>564076.76</v>
      </c>
      <c r="AX107" s="145">
        <f t="shared" si="78"/>
        <v>336633</v>
      </c>
      <c r="AY107" s="145">
        <f t="shared" ref="AY107:AZ107" si="79">SUM(AY98:AY106)</f>
        <v>245031</v>
      </c>
      <c r="AZ107" s="145">
        <f t="shared" si="79"/>
        <v>190650</v>
      </c>
      <c r="BA107" s="145">
        <f t="shared" ref="BA107:BB107" si="80">SUM(BA98:BA106)</f>
        <v>85423</v>
      </c>
      <c r="BB107" s="145">
        <f t="shared" si="80"/>
        <v>30980</v>
      </c>
      <c r="BC107" s="309"/>
      <c r="BD107" s="309"/>
      <c r="BE107" s="309"/>
      <c r="BF107" s="146"/>
      <c r="BG107" s="329"/>
      <c r="BH107" s="40">
        <f>BH98+BH101+BH104+BH105+BH106</f>
        <v>1218617</v>
      </c>
      <c r="BI107" s="42"/>
      <c r="BJ107" s="42"/>
      <c r="BK107" s="42"/>
      <c r="BL107" s="42"/>
    </row>
    <row r="108" spans="1:64" s="66" customFormat="1" x14ac:dyDescent="0.35">
      <c r="A108" s="166">
        <f>+A97+1</f>
        <v>10</v>
      </c>
      <c r="B108" s="83" t="s">
        <v>34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6"/>
      <c r="M108" s="85"/>
      <c r="N108" s="85"/>
      <c r="O108" s="85"/>
      <c r="P108" s="85"/>
      <c r="Q108" s="85"/>
      <c r="R108" s="85"/>
      <c r="S108" s="85"/>
      <c r="T108" s="85"/>
      <c r="U108" s="212"/>
      <c r="V108" s="212"/>
      <c r="W108" s="212"/>
      <c r="X108" s="86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86"/>
      <c r="AK108" s="87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301"/>
      <c r="BD108" s="301"/>
      <c r="BE108" s="301"/>
      <c r="BF108" s="89"/>
      <c r="BG108" s="324"/>
      <c r="BH108" s="87"/>
      <c r="BI108" s="42"/>
      <c r="BJ108" s="42"/>
      <c r="BK108" s="42"/>
      <c r="BL108" s="42"/>
    </row>
    <row r="109" spans="1:64" s="66" customFormat="1" x14ac:dyDescent="0.35">
      <c r="A109" s="166"/>
      <c r="B109" s="67" t="s">
        <v>37</v>
      </c>
      <c r="C109" s="90">
        <v>8413006</v>
      </c>
      <c r="D109" s="91">
        <v>7493859</v>
      </c>
      <c r="E109" s="91">
        <v>6882357</v>
      </c>
      <c r="F109" s="91">
        <v>7653126</v>
      </c>
      <c r="G109" s="91">
        <v>11866360</v>
      </c>
      <c r="H109" s="91">
        <v>15371241</v>
      </c>
      <c r="I109" s="91">
        <v>12995472</v>
      </c>
      <c r="J109" s="91">
        <v>7720909</v>
      </c>
      <c r="K109" s="91">
        <v>6879745</v>
      </c>
      <c r="L109" s="92">
        <v>8909312</v>
      </c>
      <c r="M109" s="91">
        <v>10332686</v>
      </c>
      <c r="N109" s="91">
        <v>7436933</v>
      </c>
      <c r="O109" s="91">
        <v>7922539</v>
      </c>
      <c r="P109" s="91">
        <v>7840372</v>
      </c>
      <c r="Q109" s="204">
        <v>7198773</v>
      </c>
      <c r="R109" s="204">
        <v>7936869</v>
      </c>
      <c r="S109" s="204">
        <v>11792346</v>
      </c>
      <c r="T109" s="204">
        <v>16704650</v>
      </c>
      <c r="U109" s="204">
        <v>13934448</v>
      </c>
      <c r="V109" s="232">
        <v>9620016</v>
      </c>
      <c r="W109" s="232">
        <v>7825932</v>
      </c>
      <c r="X109" s="92">
        <v>8891778</v>
      </c>
      <c r="Y109" s="232">
        <v>9919067</v>
      </c>
      <c r="Z109" s="232">
        <v>9515425</v>
      </c>
      <c r="AA109" s="232">
        <v>9285023</v>
      </c>
      <c r="AB109" s="232">
        <v>7886697</v>
      </c>
      <c r="AC109" s="232">
        <v>6923464</v>
      </c>
      <c r="AD109" s="232">
        <v>8825822</v>
      </c>
      <c r="AE109" s="232">
        <v>13059963</v>
      </c>
      <c r="AF109" s="232">
        <v>15965360</v>
      </c>
      <c r="AG109" s="232">
        <v>15000961</v>
      </c>
      <c r="AH109" s="232"/>
      <c r="AI109" s="232"/>
      <c r="AJ109" s="207"/>
      <c r="AK109" s="93">
        <f>O109-C109</f>
        <v>-490467</v>
      </c>
      <c r="AL109" s="94">
        <f>P109-D109</f>
        <v>346513</v>
      </c>
      <c r="AM109" s="94">
        <f>Q109-E109</f>
        <v>316416</v>
      </c>
      <c r="AN109" s="94">
        <f>R109-F109</f>
        <v>283743</v>
      </c>
      <c r="AO109" s="94">
        <f>S109-G109</f>
        <v>-74014</v>
      </c>
      <c r="AP109" s="94">
        <f>T109-H109</f>
        <v>1333409</v>
      </c>
      <c r="AQ109" s="94">
        <f>U109-I109</f>
        <v>938976</v>
      </c>
      <c r="AR109" s="233">
        <f>IF(ISERROR(V109-J109)=TRUE,"N/A",V109-J109)</f>
        <v>1899107</v>
      </c>
      <c r="AS109" s="233">
        <f>IF(ISERROR(W109-K109)=TRUE,"N/A",W109-K109)</f>
        <v>946187</v>
      </c>
      <c r="AT109" s="233">
        <f>IF(ISERROR(X109-L109)=TRUE,"N/A",X109-L109)</f>
        <v>-17534</v>
      </c>
      <c r="AU109" s="233">
        <f>IF(ISERROR(Y109-M109)=TRUE,"N/A",Y109-M109)</f>
        <v>-413619</v>
      </c>
      <c r="AV109" s="233">
        <f>IF(ISERROR(Z109-N109)=TRUE,"N/A",Z109-N109)</f>
        <v>2078492</v>
      </c>
      <c r="AW109" s="233">
        <f>IF(ISERROR(AA109-O109)=TRUE,"N/A",AA109-O109)</f>
        <v>1362484</v>
      </c>
      <c r="AX109" s="233">
        <f>IF(ISERROR(AB109-P109)=TRUE,"N/A",AB109-P109)</f>
        <v>46325</v>
      </c>
      <c r="AY109" s="233">
        <f>IF(ISERROR(AC109-Q109)=TRUE,"N/A",AC109-Q109)</f>
        <v>-275309</v>
      </c>
      <c r="AZ109" s="233">
        <f>IF(ISERROR(AD109-R109)=TRUE,"N/A",AD109-R109)</f>
        <v>888953</v>
      </c>
      <c r="BA109" s="233">
        <f>IF(ISERROR(AE109-S109)=TRUE,"N/A",AE109-S109)</f>
        <v>1267617</v>
      </c>
      <c r="BB109" s="233">
        <f>IF(ISERROR(AF109-T109)=TRUE,"N/A",AF109-T109)</f>
        <v>-739290</v>
      </c>
      <c r="BC109" s="310"/>
      <c r="BD109" s="310"/>
      <c r="BE109" s="310"/>
      <c r="BF109" s="95"/>
      <c r="BG109" s="325"/>
      <c r="BH109" s="71">
        <f>'MONTHLY SUMMARIES'!F73</f>
        <v>15000961</v>
      </c>
      <c r="BI109" s="42"/>
      <c r="BJ109" s="42"/>
      <c r="BK109" s="42"/>
      <c r="BL109" s="42"/>
    </row>
    <row r="110" spans="1:64" s="66" customFormat="1" x14ac:dyDescent="0.35">
      <c r="A110" s="166"/>
      <c r="B110" s="67" t="s">
        <v>38</v>
      </c>
      <c r="C110" s="90">
        <v>131191</v>
      </c>
      <c r="D110" s="91">
        <v>115954</v>
      </c>
      <c r="E110" s="91">
        <v>88660</v>
      </c>
      <c r="F110" s="91">
        <v>72239</v>
      </c>
      <c r="G110" s="91">
        <v>85018</v>
      </c>
      <c r="H110" s="91">
        <v>96604</v>
      </c>
      <c r="I110" s="91">
        <v>77551</v>
      </c>
      <c r="J110" s="91">
        <v>70760</v>
      </c>
      <c r="K110" s="91">
        <v>83984</v>
      </c>
      <c r="L110" s="92">
        <v>115271</v>
      </c>
      <c r="M110" s="91">
        <v>140170</v>
      </c>
      <c r="N110" s="91">
        <v>120748</v>
      </c>
      <c r="O110" s="91">
        <v>116131</v>
      </c>
      <c r="P110" s="91">
        <v>118459</v>
      </c>
      <c r="Q110" s="204">
        <v>96903</v>
      </c>
      <c r="R110" s="204">
        <v>82914</v>
      </c>
      <c r="S110" s="204">
        <v>91482</v>
      </c>
      <c r="T110" s="204">
        <v>120540</v>
      </c>
      <c r="U110" s="204">
        <v>100229</v>
      </c>
      <c r="V110" s="232">
        <v>88888</v>
      </c>
      <c r="W110" s="232">
        <v>88198</v>
      </c>
      <c r="X110" s="92">
        <v>125653</v>
      </c>
      <c r="Y110" s="232">
        <v>162582</v>
      </c>
      <c r="Z110" s="232">
        <v>160373</v>
      </c>
      <c r="AA110" s="232">
        <v>178449</v>
      </c>
      <c r="AB110" s="232">
        <v>147515</v>
      </c>
      <c r="AC110" s="232">
        <v>120561</v>
      </c>
      <c r="AD110" s="232">
        <v>110570</v>
      </c>
      <c r="AE110" s="232">
        <v>132374</v>
      </c>
      <c r="AF110" s="232">
        <v>131348</v>
      </c>
      <c r="AG110" s="232">
        <v>131126</v>
      </c>
      <c r="AH110" s="232"/>
      <c r="AI110" s="232"/>
      <c r="AJ110" s="207"/>
      <c r="AK110" s="93">
        <f>O110-C110</f>
        <v>-15060</v>
      </c>
      <c r="AL110" s="94">
        <f>P110-D110</f>
        <v>2505</v>
      </c>
      <c r="AM110" s="94">
        <f>Q110-E110</f>
        <v>8243</v>
      </c>
      <c r="AN110" s="94">
        <f>R110-F110</f>
        <v>10675</v>
      </c>
      <c r="AO110" s="94">
        <f>S110-G110</f>
        <v>6464</v>
      </c>
      <c r="AP110" s="94">
        <f>T110-H110</f>
        <v>23936</v>
      </c>
      <c r="AQ110" s="94">
        <f>U110-I110</f>
        <v>22678</v>
      </c>
      <c r="AR110" s="233">
        <f>IF(ISERROR(V110-J110)=TRUE,"N/A",V110-J110)</f>
        <v>18128</v>
      </c>
      <c r="AS110" s="233">
        <f>IF(ISERROR(W110-K110)=TRUE,"N/A",W110-K110)</f>
        <v>4214</v>
      </c>
      <c r="AT110" s="233">
        <f>IF(ISERROR(X110-L110)=TRUE,"N/A",X110-L110)</f>
        <v>10382</v>
      </c>
      <c r="AU110" s="233">
        <f>IF(ISERROR(Y110-M110)=TRUE,"N/A",Y110-M110)</f>
        <v>22412</v>
      </c>
      <c r="AV110" s="233">
        <f>IF(ISERROR(Z110-N110)=TRUE,"N/A",Z110-N110)</f>
        <v>39625</v>
      </c>
      <c r="AW110" s="233">
        <f>IF(ISERROR(AA110-O110)=TRUE,"N/A",AA110-O110)</f>
        <v>62318</v>
      </c>
      <c r="AX110" s="233">
        <f>IF(ISERROR(AB110-P110)=TRUE,"N/A",AB110-P110)</f>
        <v>29056</v>
      </c>
      <c r="AY110" s="233">
        <f>IF(ISERROR(AC110-Q110)=TRUE,"N/A",AC110-Q110)</f>
        <v>23658</v>
      </c>
      <c r="AZ110" s="233">
        <f>IF(ISERROR(AD110-R110)=TRUE,"N/A",AD110-R110)</f>
        <v>27656</v>
      </c>
      <c r="BA110" s="233">
        <f>IF(ISERROR(AE110-S110)=TRUE,"N/A",AE110-S110)</f>
        <v>40892</v>
      </c>
      <c r="BB110" s="233">
        <f>IF(ISERROR(AF110-T110)=TRUE,"N/A",AF110-T110)</f>
        <v>10808</v>
      </c>
      <c r="BC110" s="310"/>
      <c r="BD110" s="310"/>
      <c r="BE110" s="310"/>
      <c r="BF110" s="95"/>
      <c r="BG110" s="325"/>
      <c r="BH110" s="71">
        <f>'MONTHLY SUMMARIES'!F74</f>
        <v>131126</v>
      </c>
      <c r="BI110" s="42"/>
      <c r="BJ110" s="42"/>
      <c r="BK110" s="42"/>
      <c r="BL110" s="42"/>
    </row>
    <row r="111" spans="1:64" s="66" customFormat="1" x14ac:dyDescent="0.35">
      <c r="A111" s="166"/>
      <c r="B111" s="67" t="s">
        <v>39</v>
      </c>
      <c r="C111" s="90">
        <v>1833698</v>
      </c>
      <c r="D111" s="91">
        <v>1825790</v>
      </c>
      <c r="E111" s="91">
        <v>1636051</v>
      </c>
      <c r="F111" s="91">
        <v>1927752</v>
      </c>
      <c r="G111" s="91">
        <v>2350383</v>
      </c>
      <c r="H111" s="91">
        <v>3134952</v>
      </c>
      <c r="I111" s="91">
        <v>3081535</v>
      </c>
      <c r="J111" s="91">
        <v>1955153</v>
      </c>
      <c r="K111" s="91">
        <v>1642559</v>
      </c>
      <c r="L111" s="92">
        <v>1868784</v>
      </c>
      <c r="M111" s="91">
        <v>2471374</v>
      </c>
      <c r="N111" s="91">
        <v>1402405</v>
      </c>
      <c r="O111" s="91">
        <v>1825458</v>
      </c>
      <c r="P111" s="91">
        <v>1536033</v>
      </c>
      <c r="Q111" s="204">
        <v>1390111</v>
      </c>
      <c r="R111" s="204">
        <v>1442209</v>
      </c>
      <c r="S111" s="204">
        <v>1972630</v>
      </c>
      <c r="T111" s="204">
        <v>2764757</v>
      </c>
      <c r="U111" s="204">
        <v>2564352</v>
      </c>
      <c r="V111" s="232">
        <v>1843444</v>
      </c>
      <c r="W111" s="232">
        <v>1683387</v>
      </c>
      <c r="X111" s="92">
        <v>1745283</v>
      </c>
      <c r="Y111" s="232">
        <v>2044759</v>
      </c>
      <c r="Z111" s="232">
        <v>1833425</v>
      </c>
      <c r="AA111" s="232">
        <v>1869907</v>
      </c>
      <c r="AB111" s="232">
        <v>1740209</v>
      </c>
      <c r="AC111" s="232">
        <v>1551900</v>
      </c>
      <c r="AD111" s="232">
        <v>1829481</v>
      </c>
      <c r="AE111" s="232">
        <v>2584650</v>
      </c>
      <c r="AF111" s="232">
        <v>3027452</v>
      </c>
      <c r="AG111" s="232">
        <v>2899397</v>
      </c>
      <c r="AH111" s="232"/>
      <c r="AI111" s="232"/>
      <c r="AJ111" s="207"/>
      <c r="AK111" s="93">
        <f>O111-C111</f>
        <v>-8240</v>
      </c>
      <c r="AL111" s="94">
        <f>P111-D111</f>
        <v>-289757</v>
      </c>
      <c r="AM111" s="94">
        <f>Q111-E111</f>
        <v>-245940</v>
      </c>
      <c r="AN111" s="94">
        <f>R111-F111</f>
        <v>-485543</v>
      </c>
      <c r="AO111" s="94">
        <f>S111-G111</f>
        <v>-377753</v>
      </c>
      <c r="AP111" s="94">
        <f>T111-H111</f>
        <v>-370195</v>
      </c>
      <c r="AQ111" s="94">
        <f>U111-I111</f>
        <v>-517183</v>
      </c>
      <c r="AR111" s="233">
        <f>IF(ISERROR(V111-J111)=TRUE,"N/A",V111-J111)</f>
        <v>-111709</v>
      </c>
      <c r="AS111" s="233">
        <f>IF(ISERROR(W111-K111)=TRUE,"N/A",W111-K111)</f>
        <v>40828</v>
      </c>
      <c r="AT111" s="233">
        <f>IF(ISERROR(X111-L111)=TRUE,"N/A",X111-L111)</f>
        <v>-123501</v>
      </c>
      <c r="AU111" s="233">
        <f>IF(ISERROR(Y111-M111)=TRUE,"N/A",Y111-M111)</f>
        <v>-426615</v>
      </c>
      <c r="AV111" s="233">
        <f>IF(ISERROR(Z111-N111)=TRUE,"N/A",Z111-N111)</f>
        <v>431020</v>
      </c>
      <c r="AW111" s="233">
        <f>IF(ISERROR(AA111-O111)=TRUE,"N/A",AA111-O111)</f>
        <v>44449</v>
      </c>
      <c r="AX111" s="233">
        <f>IF(ISERROR(AB111-P111)=TRUE,"N/A",AB111-P111)</f>
        <v>204176</v>
      </c>
      <c r="AY111" s="233">
        <f>IF(ISERROR(AC111-Q111)=TRUE,"N/A",AC111-Q111)</f>
        <v>161789</v>
      </c>
      <c r="AZ111" s="233">
        <f>IF(ISERROR(AD111-R111)=TRUE,"N/A",AD111-R111)</f>
        <v>387272</v>
      </c>
      <c r="BA111" s="233">
        <f>IF(ISERROR(AE111-S111)=TRUE,"N/A",AE111-S111)</f>
        <v>612020</v>
      </c>
      <c r="BB111" s="233">
        <f>IF(ISERROR(AF111-T111)=TRUE,"N/A",AF111-T111)</f>
        <v>262695</v>
      </c>
      <c r="BC111" s="310"/>
      <c r="BD111" s="310"/>
      <c r="BE111" s="310"/>
      <c r="BF111" s="95"/>
      <c r="BG111" s="325"/>
      <c r="BH111" s="71">
        <f>'MONTHLY SUMMARIES'!F75</f>
        <v>2899397</v>
      </c>
      <c r="BI111" s="42"/>
      <c r="BJ111" s="42"/>
      <c r="BK111" s="42"/>
      <c r="BL111" s="42"/>
    </row>
    <row r="112" spans="1:64" s="66" customFormat="1" x14ac:dyDescent="0.35">
      <c r="A112" s="166"/>
      <c r="B112" s="67" t="s">
        <v>40</v>
      </c>
      <c r="C112" s="90">
        <v>1300650</v>
      </c>
      <c r="D112" s="91">
        <v>1267725</v>
      </c>
      <c r="E112" s="91">
        <v>1312322</v>
      </c>
      <c r="F112" s="91">
        <v>1443259</v>
      </c>
      <c r="G112" s="91">
        <v>1588852</v>
      </c>
      <c r="H112" s="91">
        <v>2297707</v>
      </c>
      <c r="I112" s="91">
        <v>2069118</v>
      </c>
      <c r="J112" s="91">
        <v>1576700</v>
      </c>
      <c r="K112" s="91">
        <v>1299078</v>
      </c>
      <c r="L112" s="92">
        <v>1284619</v>
      </c>
      <c r="M112" s="91">
        <v>1868766</v>
      </c>
      <c r="N112" s="91">
        <v>950888</v>
      </c>
      <c r="O112" s="91">
        <v>1199874</v>
      </c>
      <c r="P112" s="91">
        <v>1169155</v>
      </c>
      <c r="Q112" s="204">
        <v>1048582</v>
      </c>
      <c r="R112" s="204">
        <v>983243</v>
      </c>
      <c r="S112" s="204">
        <v>1361001</v>
      </c>
      <c r="T112" s="204">
        <v>1882193</v>
      </c>
      <c r="U112" s="204">
        <v>1780088</v>
      </c>
      <c r="V112" s="232">
        <v>1541109</v>
      </c>
      <c r="W112" s="232">
        <v>1350079</v>
      </c>
      <c r="X112" s="92">
        <v>1134977</v>
      </c>
      <c r="Y112" s="232">
        <v>1299464</v>
      </c>
      <c r="Z112" s="232">
        <v>1190853</v>
      </c>
      <c r="AA112" s="232">
        <v>1200458</v>
      </c>
      <c r="AB112" s="232">
        <v>1077734</v>
      </c>
      <c r="AC112" s="232">
        <v>1230261</v>
      </c>
      <c r="AD112" s="232">
        <v>1314155</v>
      </c>
      <c r="AE112" s="232">
        <v>1697894</v>
      </c>
      <c r="AF112" s="232">
        <v>1948651</v>
      </c>
      <c r="AG112" s="232">
        <v>1764779</v>
      </c>
      <c r="AH112" s="232"/>
      <c r="AI112" s="232"/>
      <c r="AJ112" s="207"/>
      <c r="AK112" s="93">
        <f>O112-C112</f>
        <v>-100776</v>
      </c>
      <c r="AL112" s="94">
        <f>P112-D112</f>
        <v>-98570</v>
      </c>
      <c r="AM112" s="94">
        <f>Q112-E112</f>
        <v>-263740</v>
      </c>
      <c r="AN112" s="94">
        <f>R112-F112</f>
        <v>-460016</v>
      </c>
      <c r="AO112" s="94">
        <f>S112-G112</f>
        <v>-227851</v>
      </c>
      <c r="AP112" s="94">
        <f>T112-H112</f>
        <v>-415514</v>
      </c>
      <c r="AQ112" s="94">
        <f>U112-I112</f>
        <v>-289030</v>
      </c>
      <c r="AR112" s="233">
        <f>IF(ISERROR(V112-J112)=TRUE,"N/A",V112-J112)</f>
        <v>-35591</v>
      </c>
      <c r="AS112" s="233">
        <f>IF(ISERROR(W112-K112)=TRUE,"N/A",W112-K112)</f>
        <v>51001</v>
      </c>
      <c r="AT112" s="233">
        <f>IF(ISERROR(X112-L112)=TRUE,"N/A",X112-L112)</f>
        <v>-149642</v>
      </c>
      <c r="AU112" s="233">
        <f>IF(ISERROR(Y112-M112)=TRUE,"N/A",Y112-M112)</f>
        <v>-569302</v>
      </c>
      <c r="AV112" s="233">
        <f>IF(ISERROR(Z112-N112)=TRUE,"N/A",Z112-N112)</f>
        <v>239965</v>
      </c>
      <c r="AW112" s="233">
        <f>IF(ISERROR(AA112-O112)=TRUE,"N/A",AA112-O112)</f>
        <v>584</v>
      </c>
      <c r="AX112" s="233">
        <f>IF(ISERROR(AB112-P112)=TRUE,"N/A",AB112-P112)</f>
        <v>-91421</v>
      </c>
      <c r="AY112" s="233">
        <f>IF(ISERROR(AC112-Q112)=TRUE,"N/A",AC112-Q112)</f>
        <v>181679</v>
      </c>
      <c r="AZ112" s="233">
        <f>IF(ISERROR(AD112-R112)=TRUE,"N/A",AD112-R112)</f>
        <v>330912</v>
      </c>
      <c r="BA112" s="233">
        <f>IF(ISERROR(AE112-S112)=TRUE,"N/A",AE112-S112)</f>
        <v>336893</v>
      </c>
      <c r="BB112" s="233">
        <f>IF(ISERROR(AF112-T112)=TRUE,"N/A",AF112-T112)</f>
        <v>66458</v>
      </c>
      <c r="BC112" s="310"/>
      <c r="BD112" s="310"/>
      <c r="BE112" s="310"/>
      <c r="BF112" s="95"/>
      <c r="BG112" s="325"/>
      <c r="BH112" s="71">
        <f>'MONTHLY SUMMARIES'!F76</f>
        <v>1764779</v>
      </c>
      <c r="BI112" s="42"/>
      <c r="BJ112" s="42"/>
      <c r="BK112" s="42"/>
      <c r="BL112" s="42"/>
    </row>
    <row r="113" spans="1:64" s="66" customFormat="1" x14ac:dyDescent="0.35">
      <c r="A113" s="166"/>
      <c r="B113" s="67" t="s">
        <v>41</v>
      </c>
      <c r="C113" s="90">
        <v>1121217</v>
      </c>
      <c r="D113" s="91">
        <v>1025131</v>
      </c>
      <c r="E113" s="91">
        <v>1330312</v>
      </c>
      <c r="F113" s="91">
        <v>1003118</v>
      </c>
      <c r="G113" s="91">
        <v>1407782</v>
      </c>
      <c r="H113" s="91">
        <v>1424500</v>
      </c>
      <c r="I113" s="91">
        <v>1469728</v>
      </c>
      <c r="J113" s="91">
        <v>1189301</v>
      </c>
      <c r="K113" s="91">
        <v>1006563</v>
      </c>
      <c r="L113" s="92">
        <v>1048184</v>
      </c>
      <c r="M113" s="91">
        <v>317552</v>
      </c>
      <c r="N113" s="91">
        <v>2033847</v>
      </c>
      <c r="O113" s="91">
        <v>-2284181</v>
      </c>
      <c r="P113" s="91">
        <v>2001093</v>
      </c>
      <c r="Q113" s="204">
        <v>3122907</v>
      </c>
      <c r="R113" s="204">
        <v>1087026</v>
      </c>
      <c r="S113" s="204">
        <v>1249553</v>
      </c>
      <c r="T113" s="204">
        <v>1261163</v>
      </c>
      <c r="U113" s="204">
        <v>1390015</v>
      </c>
      <c r="V113" s="232">
        <v>1098838</v>
      </c>
      <c r="W113" s="232">
        <v>1075518</v>
      </c>
      <c r="X113" s="92">
        <v>1154476</v>
      </c>
      <c r="Y113" s="232">
        <v>609487</v>
      </c>
      <c r="Z113" s="232">
        <v>1348468</v>
      </c>
      <c r="AA113" s="232">
        <v>1202429</v>
      </c>
      <c r="AB113" s="232">
        <v>757740</v>
      </c>
      <c r="AC113" s="232">
        <v>1000170</v>
      </c>
      <c r="AD113" s="232">
        <v>981600</v>
      </c>
      <c r="AE113" s="232">
        <v>1735098</v>
      </c>
      <c r="AF113" s="232">
        <v>1283009</v>
      </c>
      <c r="AG113" s="232">
        <v>1307382</v>
      </c>
      <c r="AH113" s="232"/>
      <c r="AI113" s="232"/>
      <c r="AJ113" s="207"/>
      <c r="AK113" s="93">
        <f>O113-C113</f>
        <v>-3405398</v>
      </c>
      <c r="AL113" s="94">
        <f>P113-D113</f>
        <v>975962</v>
      </c>
      <c r="AM113" s="94">
        <f>Q113-E113</f>
        <v>1792595</v>
      </c>
      <c r="AN113" s="94">
        <f>R113-F113</f>
        <v>83908</v>
      </c>
      <c r="AO113" s="94">
        <f>S113-G113</f>
        <v>-158229</v>
      </c>
      <c r="AP113" s="94">
        <f>T113-H113</f>
        <v>-163337</v>
      </c>
      <c r="AQ113" s="94">
        <f>U113-I113</f>
        <v>-79713</v>
      </c>
      <c r="AR113" s="233">
        <f>IF(ISERROR(V113-J113)=TRUE,"N/A",V113-J113)</f>
        <v>-90463</v>
      </c>
      <c r="AS113" s="233">
        <f>IF(ISERROR(W113-K113)=TRUE,"N/A",W113-K113)</f>
        <v>68955</v>
      </c>
      <c r="AT113" s="233">
        <f>IF(ISERROR(X113-L113)=TRUE,"N/A",X113-L113)</f>
        <v>106292</v>
      </c>
      <c r="AU113" s="233">
        <f>IF(ISERROR(Y113-M113)=TRUE,"N/A",Y113-M113)</f>
        <v>291935</v>
      </c>
      <c r="AV113" s="233">
        <f>IF(ISERROR(Z113-N113)=TRUE,"N/A",Z113-N113)</f>
        <v>-685379</v>
      </c>
      <c r="AW113" s="233">
        <f>IF(ISERROR(AA113-O113)=TRUE,"N/A",AA113-O113)</f>
        <v>3486610</v>
      </c>
      <c r="AX113" s="233">
        <f>IF(ISERROR(AB113-P113)=TRUE,"N/A",AB113-P113)</f>
        <v>-1243353</v>
      </c>
      <c r="AY113" s="233">
        <f>IF(ISERROR(AC113-Q113)=TRUE,"N/A",AC113-Q113)</f>
        <v>-2122737</v>
      </c>
      <c r="AZ113" s="233">
        <f>IF(ISERROR(AD113-R113)=TRUE,"N/A",AD113-R113)</f>
        <v>-105426</v>
      </c>
      <c r="BA113" s="233">
        <f>IF(ISERROR(AE113-S113)=TRUE,"N/A",AE113-S113)</f>
        <v>485545</v>
      </c>
      <c r="BB113" s="233">
        <f>IF(ISERROR(AF113-T113)=TRUE,"N/A",AF113-T113)</f>
        <v>21846</v>
      </c>
      <c r="BC113" s="310"/>
      <c r="BD113" s="310"/>
      <c r="BE113" s="310"/>
      <c r="BF113" s="95"/>
      <c r="BG113" s="325"/>
      <c r="BH113" s="71">
        <f>'MONTHLY SUMMARIES'!F77</f>
        <v>1307382</v>
      </c>
      <c r="BI113" s="42"/>
      <c r="BJ113" s="42"/>
      <c r="BK113" s="42"/>
      <c r="BL113" s="42"/>
    </row>
    <row r="114" spans="1:64" s="82" customFormat="1" x14ac:dyDescent="0.35">
      <c r="A114" s="167"/>
      <c r="B114" s="67" t="s">
        <v>42</v>
      </c>
      <c r="C114" s="154">
        <f>SUM(C109:C113)</f>
        <v>12799762</v>
      </c>
      <c r="D114" s="155">
        <f t="shared" ref="D114:AA114" si="81">SUM(D109:D113)</f>
        <v>11728459</v>
      </c>
      <c r="E114" s="155">
        <f t="shared" si="81"/>
        <v>11249702</v>
      </c>
      <c r="F114" s="155">
        <f t="shared" si="81"/>
        <v>12099494</v>
      </c>
      <c r="G114" s="155">
        <f t="shared" si="81"/>
        <v>17298395</v>
      </c>
      <c r="H114" s="155">
        <f t="shared" si="81"/>
        <v>22325004</v>
      </c>
      <c r="I114" s="155">
        <f t="shared" si="81"/>
        <v>19693404</v>
      </c>
      <c r="J114" s="155">
        <f t="shared" si="81"/>
        <v>12512823</v>
      </c>
      <c r="K114" s="155">
        <f t="shared" si="81"/>
        <v>10911929</v>
      </c>
      <c r="L114" s="156">
        <f t="shared" si="81"/>
        <v>13226170</v>
      </c>
      <c r="M114" s="155">
        <f t="shared" si="81"/>
        <v>15130548</v>
      </c>
      <c r="N114" s="155">
        <f t="shared" si="81"/>
        <v>11944821</v>
      </c>
      <c r="O114" s="155">
        <f t="shared" si="81"/>
        <v>8779821</v>
      </c>
      <c r="P114" s="155">
        <f t="shared" si="81"/>
        <v>12665112</v>
      </c>
      <c r="Q114" s="155">
        <f t="shared" si="81"/>
        <v>12857276</v>
      </c>
      <c r="R114" s="155">
        <f t="shared" si="81"/>
        <v>11532261</v>
      </c>
      <c r="S114" s="155">
        <f t="shared" si="81"/>
        <v>16467012</v>
      </c>
      <c r="T114" s="155">
        <f t="shared" si="81"/>
        <v>22733303</v>
      </c>
      <c r="U114" s="155">
        <f t="shared" si="81"/>
        <v>19769132</v>
      </c>
      <c r="V114" s="155">
        <f t="shared" si="81"/>
        <v>14192295</v>
      </c>
      <c r="W114" s="155">
        <f t="shared" si="81"/>
        <v>12023114</v>
      </c>
      <c r="X114" s="156">
        <f t="shared" si="81"/>
        <v>13052167</v>
      </c>
      <c r="Y114" s="155">
        <f t="shared" si="81"/>
        <v>14035359</v>
      </c>
      <c r="Z114" s="155">
        <v>14048544</v>
      </c>
      <c r="AA114" s="155">
        <f t="shared" si="81"/>
        <v>13736266</v>
      </c>
      <c r="AB114" s="214">
        <v>11609895</v>
      </c>
      <c r="AC114" s="214">
        <v>10826356</v>
      </c>
      <c r="AD114" s="214">
        <v>13061628</v>
      </c>
      <c r="AE114" s="214">
        <v>19209979</v>
      </c>
      <c r="AF114" s="214">
        <v>22355820</v>
      </c>
      <c r="AG114" s="214">
        <v>21103645</v>
      </c>
      <c r="AH114" s="214"/>
      <c r="AI114" s="214"/>
      <c r="AJ114" s="156"/>
      <c r="AK114" s="96">
        <f t="shared" ref="AK114:AK121" si="82">SUM(AK109:AK113)</f>
        <v>-4019941</v>
      </c>
      <c r="AL114" s="157">
        <f t="shared" ref="AL114:AN114" si="83">SUM(AL109:AL113)</f>
        <v>936653</v>
      </c>
      <c r="AM114" s="157">
        <f t="shared" si="83"/>
        <v>1607574</v>
      </c>
      <c r="AN114" s="157">
        <f t="shared" si="83"/>
        <v>-567233</v>
      </c>
      <c r="AO114" s="157">
        <f t="shared" ref="AO114:AP114" si="84">SUM(AO109:AO113)</f>
        <v>-831383</v>
      </c>
      <c r="AP114" s="157">
        <f t="shared" si="84"/>
        <v>408299</v>
      </c>
      <c r="AQ114" s="157">
        <f t="shared" ref="AQ114" si="85">SUM(AQ109:AQ113)</f>
        <v>75728</v>
      </c>
      <c r="AR114" s="234">
        <f t="shared" ref="AR114:AX114" si="86">IF(AR113="N/A","N/A",SUM(AR109:AR113))</f>
        <v>1679472</v>
      </c>
      <c r="AS114" s="234">
        <f t="shared" si="86"/>
        <v>1111185</v>
      </c>
      <c r="AT114" s="234">
        <f t="shared" si="86"/>
        <v>-174003</v>
      </c>
      <c r="AU114" s="234">
        <f t="shared" si="86"/>
        <v>-1095189</v>
      </c>
      <c r="AV114" s="234">
        <f t="shared" si="86"/>
        <v>2103723</v>
      </c>
      <c r="AW114" s="234">
        <f t="shared" si="86"/>
        <v>4956445</v>
      </c>
      <c r="AX114" s="234">
        <f t="shared" si="86"/>
        <v>-1055217</v>
      </c>
      <c r="AY114" s="234">
        <f t="shared" ref="AY114:AZ114" si="87">IF(AY113="N/A","N/A",SUM(AY109:AY113))</f>
        <v>-2030920</v>
      </c>
      <c r="AZ114" s="234">
        <f t="shared" si="87"/>
        <v>1529367</v>
      </c>
      <c r="BA114" s="234">
        <f t="shared" ref="BA114:BB114" si="88">IF(BA113="N/A","N/A",SUM(BA109:BA113))</f>
        <v>2742967</v>
      </c>
      <c r="BB114" s="234">
        <f t="shared" si="88"/>
        <v>-377483</v>
      </c>
      <c r="BC114" s="311"/>
      <c r="BD114" s="311"/>
      <c r="BE114" s="311"/>
      <c r="BF114" s="158"/>
      <c r="BG114" s="326"/>
      <c r="BH114" s="276">
        <f t="shared" ref="BH114:BH121" si="89">SUM(BH109:BH113)</f>
        <v>21103645</v>
      </c>
      <c r="BI114" s="42"/>
      <c r="BJ114" s="42"/>
      <c r="BK114" s="42"/>
      <c r="BL114" s="42"/>
    </row>
    <row r="115" spans="1:64" s="42" customFormat="1" x14ac:dyDescent="0.35">
      <c r="A115" s="166">
        <f>+A108+1</f>
        <v>11</v>
      </c>
      <c r="B115" s="51" t="s">
        <v>35</v>
      </c>
      <c r="C115" s="52"/>
      <c r="D115" s="53"/>
      <c r="E115" s="53"/>
      <c r="F115" s="53"/>
      <c r="G115" s="53"/>
      <c r="H115" s="53"/>
      <c r="I115" s="53"/>
      <c r="J115" s="53"/>
      <c r="K115" s="53"/>
      <c r="L115" s="54"/>
      <c r="M115" s="53"/>
      <c r="N115" s="53"/>
      <c r="O115" s="53"/>
      <c r="P115" s="53"/>
      <c r="Q115" s="53"/>
      <c r="R115" s="53"/>
      <c r="S115" s="206"/>
      <c r="T115" s="53"/>
      <c r="U115" s="219"/>
      <c r="V115" s="219"/>
      <c r="W115" s="219"/>
      <c r="X115" s="54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54"/>
      <c r="AK115" s="55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308"/>
      <c r="BD115" s="308"/>
      <c r="BE115" s="308"/>
      <c r="BF115" s="57"/>
      <c r="BG115" s="327"/>
      <c r="BH115" s="277"/>
    </row>
    <row r="116" spans="1:64" s="42" customFormat="1" x14ac:dyDescent="0.35">
      <c r="A116" s="166"/>
      <c r="B116" s="43" t="s">
        <v>37</v>
      </c>
      <c r="C116" s="110">
        <f>C130-C123</f>
        <v>964451.8</v>
      </c>
      <c r="D116" s="111">
        <f t="shared" ref="D116:O116" si="90">D130-D123</f>
        <v>885026.44</v>
      </c>
      <c r="E116" s="111">
        <f t="shared" si="90"/>
        <v>948444.29999999993</v>
      </c>
      <c r="F116" s="111">
        <f t="shared" si="90"/>
        <v>835116.07999999984</v>
      </c>
      <c r="G116" s="111">
        <f t="shared" si="90"/>
        <v>1466563.31</v>
      </c>
      <c r="H116" s="111">
        <f t="shared" si="90"/>
        <v>1893474.63</v>
      </c>
      <c r="I116" s="111">
        <f t="shared" si="90"/>
        <v>1702039.5399999998</v>
      </c>
      <c r="J116" s="111">
        <f t="shared" si="90"/>
        <v>1308529.1100000001</v>
      </c>
      <c r="K116" s="111">
        <f t="shared" si="90"/>
        <v>676738.5</v>
      </c>
      <c r="L116" s="112">
        <f t="shared" si="90"/>
        <v>1202677.9499999997</v>
      </c>
      <c r="M116" s="111">
        <f t="shared" si="90"/>
        <v>1414476.54</v>
      </c>
      <c r="N116" s="111">
        <f t="shared" si="90"/>
        <v>1167237.93</v>
      </c>
      <c r="O116" s="111">
        <f t="shared" si="90"/>
        <v>1219451.52</v>
      </c>
      <c r="P116" s="111">
        <f t="shared" ref="P116:Q116" si="91">P130-P123</f>
        <v>1164026.48</v>
      </c>
      <c r="Q116" s="111">
        <f t="shared" si="91"/>
        <v>1084223.07</v>
      </c>
      <c r="R116" s="111">
        <f t="shared" ref="R116:S116" si="92">R130-R123</f>
        <v>1276079.83</v>
      </c>
      <c r="S116" s="111">
        <f t="shared" si="92"/>
        <v>1815272.53</v>
      </c>
      <c r="T116" s="111">
        <f t="shared" ref="T116:U116" si="93">T130-T123</f>
        <v>2915906.7299999995</v>
      </c>
      <c r="U116" s="111">
        <f t="shared" si="93"/>
        <v>1997871.1800000002</v>
      </c>
      <c r="V116" s="111">
        <f t="shared" ref="V116:W116" si="94">V130-V123</f>
        <v>1271814.76</v>
      </c>
      <c r="W116" s="111">
        <f t="shared" si="94"/>
        <v>2691744.79</v>
      </c>
      <c r="X116" s="112">
        <f t="shared" ref="X116:Y116" si="95">X130-X123</f>
        <v>1313424.4400000002</v>
      </c>
      <c r="Y116" s="111">
        <f t="shared" si="95"/>
        <v>1244614.6800000002</v>
      </c>
      <c r="Z116" s="111">
        <v>1514608.3</v>
      </c>
      <c r="AA116" s="111">
        <f t="shared" ref="AA116" si="96">AA130-AA123</f>
        <v>1420137.31</v>
      </c>
      <c r="AB116" s="221">
        <v>1294680.4700000002</v>
      </c>
      <c r="AC116" s="221">
        <v>1261112.74</v>
      </c>
      <c r="AD116" s="221">
        <v>1415946.35</v>
      </c>
      <c r="AE116" s="221">
        <v>2017313.38</v>
      </c>
      <c r="AF116" s="221">
        <v>2449952.0099999998</v>
      </c>
      <c r="AG116" s="221">
        <v>2581920.94</v>
      </c>
      <c r="AH116" s="221"/>
      <c r="AI116" s="221"/>
      <c r="AJ116" s="208"/>
      <c r="AK116" s="39">
        <f>O116-C116</f>
        <v>254999.71999999997</v>
      </c>
      <c r="AL116" s="113">
        <f>P116-D116</f>
        <v>279000.04000000004</v>
      </c>
      <c r="AM116" s="113">
        <f>Q116-E116</f>
        <v>135778.77000000014</v>
      </c>
      <c r="AN116" s="113">
        <f>R116-F116</f>
        <v>440963.75000000023</v>
      </c>
      <c r="AO116" s="113">
        <f>S116-G116</f>
        <v>348709.22</v>
      </c>
      <c r="AP116" s="113">
        <f>T116-H116</f>
        <v>1022432.0999999996</v>
      </c>
      <c r="AQ116" s="113">
        <f>U116-I116</f>
        <v>295831.64000000036</v>
      </c>
      <c r="AR116" s="233">
        <f>IF(ISERROR(V116-J116)=TRUE,"N/A",V116-J116)</f>
        <v>-36714.350000000093</v>
      </c>
      <c r="AS116" s="233">
        <f>IF(ISERROR(W116-K116)=TRUE,"N/A",W116-K116)</f>
        <v>2015006.29</v>
      </c>
      <c r="AT116" s="233">
        <f>IF(ISERROR(X116-L116)=TRUE,"N/A",X116-L116)</f>
        <v>110746.49000000046</v>
      </c>
      <c r="AU116" s="233">
        <f>IF(ISERROR(Y116-M116)=TRUE,"N/A",Y116-M116)</f>
        <v>-169861.85999999987</v>
      </c>
      <c r="AV116" s="233">
        <f>IF(ISERROR(Z116-N116)=TRUE,"N/A",Z116-N116)</f>
        <v>347370.37000000011</v>
      </c>
      <c r="AW116" s="233">
        <f>IF(ISERROR(AA116-O116)=TRUE,"N/A",AA116-O116)</f>
        <v>200685.79000000004</v>
      </c>
      <c r="AX116" s="233">
        <f>IF(ISERROR(AB116-P116)=TRUE,"N/A",AB116-P116)</f>
        <v>130653.99000000022</v>
      </c>
      <c r="AY116" s="233">
        <f>IF(ISERROR(AC116-Q116)=TRUE,"N/A",AC116-Q116)</f>
        <v>176889.66999999993</v>
      </c>
      <c r="AZ116" s="233">
        <f>IF(ISERROR(AD116-R116)=TRUE,"N/A",AD116-R116)</f>
        <v>139866.52000000002</v>
      </c>
      <c r="BA116" s="233">
        <f>IF(ISERROR(AE116-S116)=TRUE,"N/A",AE116-S116)</f>
        <v>202040.84999999986</v>
      </c>
      <c r="BB116" s="233">
        <f>IF(ISERROR(AF116-T116)=TRUE,"N/A",AF116-T116)</f>
        <v>-465954.71999999974</v>
      </c>
      <c r="BC116" s="310"/>
      <c r="BD116" s="310"/>
      <c r="BE116" s="310"/>
      <c r="BF116" s="114"/>
      <c r="BG116" s="328"/>
      <c r="BH116" s="71">
        <f>'MONTHLY SUMMARIES'!F80</f>
        <v>2581920.94</v>
      </c>
    </row>
    <row r="117" spans="1:64" s="42" customFormat="1" x14ac:dyDescent="0.35">
      <c r="A117" s="166"/>
      <c r="B117" s="43" t="s">
        <v>38</v>
      </c>
      <c r="C117" s="110">
        <f t="shared" ref="C117:P117" si="97">C133-C124</f>
        <v>6075.2899999999991</v>
      </c>
      <c r="D117" s="111">
        <f t="shared" si="97"/>
        <v>6604.09</v>
      </c>
      <c r="E117" s="111">
        <f t="shared" si="97"/>
        <v>5384.420000000001</v>
      </c>
      <c r="F117" s="111">
        <f t="shared" si="97"/>
        <v>5096.2700000000004</v>
      </c>
      <c r="G117" s="111">
        <f t="shared" si="97"/>
        <v>7189.4100000000008</v>
      </c>
      <c r="H117" s="111">
        <f t="shared" si="97"/>
        <v>6721.7900000000009</v>
      </c>
      <c r="I117" s="111">
        <f t="shared" si="97"/>
        <v>9196.2099999999991</v>
      </c>
      <c r="J117" s="111">
        <f t="shared" si="97"/>
        <v>7587.8400000000011</v>
      </c>
      <c r="K117" s="111">
        <f t="shared" si="97"/>
        <v>4667.67</v>
      </c>
      <c r="L117" s="112">
        <f t="shared" si="97"/>
        <v>8488.41</v>
      </c>
      <c r="M117" s="111">
        <f t="shared" si="97"/>
        <v>8359.7199999999993</v>
      </c>
      <c r="N117" s="111">
        <f t="shared" si="97"/>
        <v>9210.69</v>
      </c>
      <c r="O117" s="111">
        <f t="shared" si="97"/>
        <v>10604.369999999999</v>
      </c>
      <c r="P117" s="111">
        <f t="shared" si="97"/>
        <v>6465.8500000000022</v>
      </c>
      <c r="Q117" s="111">
        <f t="shared" ref="Q117:R117" si="98">Q133-Q124</f>
        <v>6698.8799999999992</v>
      </c>
      <c r="R117" s="111">
        <f t="shared" si="98"/>
        <v>6275.02</v>
      </c>
      <c r="S117" s="111">
        <f t="shared" ref="S117:T117" si="99">S133-S124</f>
        <v>7746.9</v>
      </c>
      <c r="T117" s="111">
        <f t="shared" si="99"/>
        <v>7874.42</v>
      </c>
      <c r="U117" s="111">
        <f t="shared" ref="U117:V117" si="100">U133-U124</f>
        <v>6662.43</v>
      </c>
      <c r="V117" s="111">
        <f t="shared" si="100"/>
        <v>3860.5200000000004</v>
      </c>
      <c r="W117" s="111">
        <f t="shared" ref="W117:X117" si="101">W133-W124</f>
        <v>9418.9299999999985</v>
      </c>
      <c r="X117" s="112">
        <f t="shared" si="101"/>
        <v>8586.8200000000015</v>
      </c>
      <c r="Y117" s="111">
        <f t="shared" ref="Y117:AA117" si="102">Y133-Y124</f>
        <v>8526.34</v>
      </c>
      <c r="Z117" s="111">
        <v>22782.559999999998</v>
      </c>
      <c r="AA117" s="111">
        <f t="shared" si="102"/>
        <v>13598.45</v>
      </c>
      <c r="AB117" s="221">
        <v>10447.09</v>
      </c>
      <c r="AC117" s="221">
        <v>11775.46</v>
      </c>
      <c r="AD117" s="221">
        <v>10505.419999999998</v>
      </c>
      <c r="AE117" s="221">
        <v>7890.8600000000006</v>
      </c>
      <c r="AF117" s="221">
        <v>7569.7200000000012</v>
      </c>
      <c r="AG117" s="221">
        <v>7961.8900000000012</v>
      </c>
      <c r="AH117" s="221"/>
      <c r="AI117" s="221"/>
      <c r="AJ117" s="208"/>
      <c r="AK117" s="39">
        <f>O117-C117</f>
        <v>4529.08</v>
      </c>
      <c r="AL117" s="113">
        <f>P117-D117</f>
        <v>-138.23999999999796</v>
      </c>
      <c r="AM117" s="113">
        <f>Q117-E117</f>
        <v>1314.4599999999982</v>
      </c>
      <c r="AN117" s="113">
        <f>R117-F117</f>
        <v>1178.75</v>
      </c>
      <c r="AO117" s="113">
        <f>S117-G117</f>
        <v>557.48999999999887</v>
      </c>
      <c r="AP117" s="113">
        <f>T117-H117</f>
        <v>1152.6299999999992</v>
      </c>
      <c r="AQ117" s="113">
        <f>U117-I117</f>
        <v>-2533.7799999999988</v>
      </c>
      <c r="AR117" s="233">
        <f>IF(ISERROR(V117-J117)=TRUE,"N/A",V117-J117)</f>
        <v>-3727.3200000000006</v>
      </c>
      <c r="AS117" s="233">
        <f>IF(ISERROR(W117-K117)=TRUE,"N/A",W117-K117)</f>
        <v>4751.2599999999984</v>
      </c>
      <c r="AT117" s="233">
        <f>IF(ISERROR(X117-L117)=TRUE,"N/A",X117-L117)</f>
        <v>98.410000000001673</v>
      </c>
      <c r="AU117" s="233">
        <f>IF(ISERROR(Y117-M117)=TRUE,"N/A",Y117-M117)</f>
        <v>166.6200000000008</v>
      </c>
      <c r="AV117" s="233">
        <f>IF(ISERROR(Z117-N117)=TRUE,"N/A",Z117-N117)</f>
        <v>13571.869999999997</v>
      </c>
      <c r="AW117" s="233">
        <f>IF(ISERROR(AA117-O117)=TRUE,"N/A",AA117-O117)</f>
        <v>2994.0800000000017</v>
      </c>
      <c r="AX117" s="233">
        <f>IF(ISERROR(AB117-P117)=TRUE,"N/A",AB117-P117)</f>
        <v>3981.239999999998</v>
      </c>
      <c r="AY117" s="233">
        <f>IF(ISERROR(AC117-Q117)=TRUE,"N/A",AC117-Q117)</f>
        <v>5076.58</v>
      </c>
      <c r="AZ117" s="233">
        <f>IF(ISERROR(AD117-R117)=TRUE,"N/A",AD117-R117)</f>
        <v>4230.3999999999978</v>
      </c>
      <c r="BA117" s="233">
        <f>IF(ISERROR(AE117-S117)=TRUE,"N/A",AE117-S117)</f>
        <v>143.96000000000095</v>
      </c>
      <c r="BB117" s="233">
        <f>IF(ISERROR(AF117-T117)=TRUE,"N/A",AF117-T117)</f>
        <v>-304.69999999999891</v>
      </c>
      <c r="BC117" s="310"/>
      <c r="BD117" s="310"/>
      <c r="BE117" s="310"/>
      <c r="BF117" s="114"/>
      <c r="BG117" s="328"/>
      <c r="BH117" s="71">
        <f>'MONTHLY SUMMARIES'!F81</f>
        <v>7961.8900000000012</v>
      </c>
    </row>
    <row r="118" spans="1:64" s="42" customFormat="1" x14ac:dyDescent="0.35">
      <c r="A118" s="166"/>
      <c r="B118" s="43" t="s">
        <v>39</v>
      </c>
      <c r="C118" s="110">
        <f t="shared" ref="C118:P118" si="103">C136-C125</f>
        <v>215628.67000000004</v>
      </c>
      <c r="D118" s="111">
        <f t="shared" si="103"/>
        <v>205151.00999999998</v>
      </c>
      <c r="E118" s="111">
        <f t="shared" si="103"/>
        <v>258335.22999999998</v>
      </c>
      <c r="F118" s="111">
        <f t="shared" si="103"/>
        <v>180172.31</v>
      </c>
      <c r="G118" s="111">
        <f t="shared" si="103"/>
        <v>272120.43000000005</v>
      </c>
      <c r="H118" s="111">
        <f t="shared" si="103"/>
        <v>367742.00000000006</v>
      </c>
      <c r="I118" s="111">
        <f t="shared" si="103"/>
        <v>392423.19</v>
      </c>
      <c r="J118" s="111">
        <f t="shared" si="103"/>
        <v>413064.33999999997</v>
      </c>
      <c r="K118" s="111">
        <f t="shared" si="103"/>
        <v>101573.44999999998</v>
      </c>
      <c r="L118" s="112">
        <f t="shared" si="103"/>
        <v>237082.69</v>
      </c>
      <c r="M118" s="111">
        <f t="shared" si="103"/>
        <v>307601.40000000002</v>
      </c>
      <c r="N118" s="111">
        <f t="shared" si="103"/>
        <v>197535.07999999996</v>
      </c>
      <c r="O118" s="111">
        <f t="shared" si="103"/>
        <v>252377.46</v>
      </c>
      <c r="P118" s="111">
        <f t="shared" si="103"/>
        <v>236680.09000000003</v>
      </c>
      <c r="Q118" s="111">
        <f t="shared" ref="Q118:R118" si="104">Q136-Q125</f>
        <v>230146.65000000002</v>
      </c>
      <c r="R118" s="111">
        <f t="shared" si="104"/>
        <v>225553.39</v>
      </c>
      <c r="S118" s="111">
        <f t="shared" ref="S118:T118" si="105">S136-S125</f>
        <v>285300.95</v>
      </c>
      <c r="T118" s="111">
        <f t="shared" si="105"/>
        <v>532906.09</v>
      </c>
      <c r="U118" s="111">
        <f t="shared" ref="U118:V118" si="106">U136-U125</f>
        <v>439941.17000000004</v>
      </c>
      <c r="V118" s="111">
        <f t="shared" si="106"/>
        <v>271877.57</v>
      </c>
      <c r="W118" s="111">
        <f t="shared" ref="W118:X118" si="107">W136-W125</f>
        <v>587113.84000000008</v>
      </c>
      <c r="X118" s="112">
        <f t="shared" si="107"/>
        <v>242740.48000000004</v>
      </c>
      <c r="Y118" s="111">
        <f t="shared" ref="Y118:AA118" si="108">Y136-Y125</f>
        <v>240240.7</v>
      </c>
      <c r="Z118" s="111">
        <v>281576.91000000003</v>
      </c>
      <c r="AA118" s="111">
        <f t="shared" si="108"/>
        <v>281691.27</v>
      </c>
      <c r="AB118" s="221">
        <v>277542.07999999996</v>
      </c>
      <c r="AC118" s="221">
        <v>271220.38</v>
      </c>
      <c r="AD118" s="221">
        <v>299374.23</v>
      </c>
      <c r="AE118" s="221">
        <v>413801.77</v>
      </c>
      <c r="AF118" s="221">
        <v>497330.06000000006</v>
      </c>
      <c r="AG118" s="221">
        <v>594980.16</v>
      </c>
      <c r="AH118" s="221"/>
      <c r="AI118" s="221"/>
      <c r="AJ118" s="208"/>
      <c r="AK118" s="39">
        <f>O118-C118</f>
        <v>36748.78999999995</v>
      </c>
      <c r="AL118" s="113">
        <f>P118-D118</f>
        <v>31529.080000000045</v>
      </c>
      <c r="AM118" s="113">
        <f>Q118-E118</f>
        <v>-28188.579999999958</v>
      </c>
      <c r="AN118" s="113">
        <f>R118-F118</f>
        <v>45381.080000000016</v>
      </c>
      <c r="AO118" s="113">
        <f>S118-G118</f>
        <v>13180.51999999996</v>
      </c>
      <c r="AP118" s="113">
        <f>T118-H118</f>
        <v>165164.08999999991</v>
      </c>
      <c r="AQ118" s="113">
        <f>U118-I118</f>
        <v>47517.98000000004</v>
      </c>
      <c r="AR118" s="233">
        <f>IF(ISERROR(V118-J118)=TRUE,"N/A",V118-J118)</f>
        <v>-141186.76999999996</v>
      </c>
      <c r="AS118" s="233">
        <f>IF(ISERROR(W118-K118)=TRUE,"N/A",W118-K118)</f>
        <v>485540.39000000013</v>
      </c>
      <c r="AT118" s="233">
        <f>IF(ISERROR(X118-L118)=TRUE,"N/A",X118-L118)</f>
        <v>5657.7900000000373</v>
      </c>
      <c r="AU118" s="233">
        <f>IF(ISERROR(Y118-M118)=TRUE,"N/A",Y118-M118)</f>
        <v>-67360.700000000012</v>
      </c>
      <c r="AV118" s="233">
        <f>IF(ISERROR(Z118-N118)=TRUE,"N/A",Z118-N118)</f>
        <v>84041.830000000075</v>
      </c>
      <c r="AW118" s="233">
        <f>IF(ISERROR(AA118-O118)=TRUE,"N/A",AA118-O118)</f>
        <v>29313.810000000027</v>
      </c>
      <c r="AX118" s="233">
        <f>IF(ISERROR(AB118-P118)=TRUE,"N/A",AB118-P118)</f>
        <v>40861.989999999932</v>
      </c>
      <c r="AY118" s="233">
        <f>IF(ISERROR(AC118-Q118)=TRUE,"N/A",AC118-Q118)</f>
        <v>41073.729999999981</v>
      </c>
      <c r="AZ118" s="233">
        <f>IF(ISERROR(AD118-R118)=TRUE,"N/A",AD118-R118)</f>
        <v>73820.839999999967</v>
      </c>
      <c r="BA118" s="233">
        <f>IF(ISERROR(AE118-S118)=TRUE,"N/A",AE118-S118)</f>
        <v>128500.82</v>
      </c>
      <c r="BB118" s="233">
        <f>IF(ISERROR(AF118-T118)=TRUE,"N/A",AF118-T118)</f>
        <v>-35576.029999999912</v>
      </c>
      <c r="BC118" s="310"/>
      <c r="BD118" s="310"/>
      <c r="BE118" s="310"/>
      <c r="BF118" s="114"/>
      <c r="BG118" s="328"/>
      <c r="BH118" s="71">
        <f>'MONTHLY SUMMARIES'!F82</f>
        <v>594980.16</v>
      </c>
    </row>
    <row r="119" spans="1:64" s="42" customFormat="1" x14ac:dyDescent="0.35">
      <c r="A119" s="166"/>
      <c r="B119" s="43" t="s">
        <v>40</v>
      </c>
      <c r="C119" s="110">
        <f t="shared" ref="C119:P119" si="109">C137-C126</f>
        <v>148804.85999999999</v>
      </c>
      <c r="D119" s="111">
        <f t="shared" si="109"/>
        <v>162344.28000000003</v>
      </c>
      <c r="E119" s="111">
        <f t="shared" si="109"/>
        <v>228531.37</v>
      </c>
      <c r="F119" s="111">
        <f t="shared" si="109"/>
        <v>123834.63</v>
      </c>
      <c r="G119" s="111">
        <f t="shared" si="109"/>
        <v>231944.08</v>
      </c>
      <c r="H119" s="111">
        <f t="shared" si="109"/>
        <v>294203.90000000002</v>
      </c>
      <c r="I119" s="111">
        <f t="shared" si="109"/>
        <v>299208.37</v>
      </c>
      <c r="J119" s="111">
        <f t="shared" si="109"/>
        <v>355074.23</v>
      </c>
      <c r="K119" s="111">
        <f t="shared" si="109"/>
        <v>109477.86</v>
      </c>
      <c r="L119" s="112">
        <f t="shared" si="109"/>
        <v>175913.55000000002</v>
      </c>
      <c r="M119" s="111">
        <f t="shared" si="109"/>
        <v>297886.72000000003</v>
      </c>
      <c r="N119" s="111">
        <f t="shared" si="109"/>
        <v>116462.27</v>
      </c>
      <c r="O119" s="111">
        <f t="shared" si="109"/>
        <v>149773.39000000001</v>
      </c>
      <c r="P119" s="111">
        <f t="shared" si="109"/>
        <v>189099.84000000003</v>
      </c>
      <c r="Q119" s="111">
        <f t="shared" ref="Q119:R119" si="110">Q137-Q126</f>
        <v>188049.06000000003</v>
      </c>
      <c r="R119" s="111">
        <f t="shared" si="110"/>
        <v>153783.88</v>
      </c>
      <c r="S119" s="111">
        <f t="shared" ref="S119:T119" si="111">S137-S126</f>
        <v>194697.02000000002</v>
      </c>
      <c r="T119" s="111">
        <f t="shared" si="111"/>
        <v>450360.02000000008</v>
      </c>
      <c r="U119" s="111">
        <f t="shared" ref="U119:V119" si="112">U137-U126</f>
        <v>286514.07999999996</v>
      </c>
      <c r="V119" s="111">
        <f t="shared" si="112"/>
        <v>282919.76</v>
      </c>
      <c r="W119" s="111">
        <f t="shared" ref="W119:X119" si="113">W137-W126</f>
        <v>363963.08999999997</v>
      </c>
      <c r="X119" s="112">
        <f t="shared" si="113"/>
        <v>184644.2</v>
      </c>
      <c r="Y119" s="111">
        <f t="shared" ref="Y119:AA119" si="114">Y137-Y126</f>
        <v>149274.71000000002</v>
      </c>
      <c r="Z119" s="111">
        <v>202344.07</v>
      </c>
      <c r="AA119" s="111">
        <f t="shared" si="114"/>
        <v>161323.66000000003</v>
      </c>
      <c r="AB119" s="221">
        <v>155594.02000000002</v>
      </c>
      <c r="AC119" s="221">
        <v>267446.28999999998</v>
      </c>
      <c r="AD119" s="221">
        <v>221494.58000000002</v>
      </c>
      <c r="AE119" s="221">
        <v>256542.87</v>
      </c>
      <c r="AF119" s="221">
        <v>373060.93000000005</v>
      </c>
      <c r="AG119" s="221">
        <v>458412.64</v>
      </c>
      <c r="AH119" s="221"/>
      <c r="AI119" s="221"/>
      <c r="AJ119" s="208"/>
      <c r="AK119" s="39">
        <f>O119-C119</f>
        <v>968.53000000002794</v>
      </c>
      <c r="AL119" s="113">
        <f>P119-D119</f>
        <v>26755.559999999998</v>
      </c>
      <c r="AM119" s="113">
        <f>Q119-E119</f>
        <v>-40482.309999999969</v>
      </c>
      <c r="AN119" s="113">
        <f>R119-F119</f>
        <v>29949.25</v>
      </c>
      <c r="AO119" s="113">
        <f>S119-G119</f>
        <v>-37247.059999999969</v>
      </c>
      <c r="AP119" s="113">
        <f>T119-H119</f>
        <v>156156.12000000005</v>
      </c>
      <c r="AQ119" s="113">
        <f>U119-I119</f>
        <v>-12694.290000000037</v>
      </c>
      <c r="AR119" s="233">
        <f>IF(ISERROR(V119-J119)=TRUE,"N/A",V119-J119)</f>
        <v>-72154.469999999972</v>
      </c>
      <c r="AS119" s="233">
        <f>IF(ISERROR(W119-K119)=TRUE,"N/A",W119-K119)</f>
        <v>254485.22999999998</v>
      </c>
      <c r="AT119" s="233">
        <f>IF(ISERROR(X119-L119)=TRUE,"N/A",X119-L119)</f>
        <v>8730.6499999999942</v>
      </c>
      <c r="AU119" s="233">
        <f>IF(ISERROR(Y119-M119)=TRUE,"N/A",Y119-M119)</f>
        <v>-148612.01</v>
      </c>
      <c r="AV119" s="233">
        <f>IF(ISERROR(Z119-N119)=TRUE,"N/A",Z119-N119)</f>
        <v>85881.8</v>
      </c>
      <c r="AW119" s="233">
        <f>IF(ISERROR(AA119-O119)=TRUE,"N/A",AA119-O119)</f>
        <v>11550.270000000019</v>
      </c>
      <c r="AX119" s="233">
        <f>IF(ISERROR(AB119-P119)=TRUE,"N/A",AB119-P119)</f>
        <v>-33505.820000000007</v>
      </c>
      <c r="AY119" s="233">
        <f>IF(ISERROR(AC119-Q119)=TRUE,"N/A",AC119-Q119)</f>
        <v>79397.229999999952</v>
      </c>
      <c r="AZ119" s="233">
        <f>IF(ISERROR(AD119-R119)=TRUE,"N/A",AD119-R119)</f>
        <v>67710.700000000012</v>
      </c>
      <c r="BA119" s="233">
        <f>IF(ISERROR(AE119-S119)=TRUE,"N/A",AE119-S119)</f>
        <v>61845.849999999977</v>
      </c>
      <c r="BB119" s="233">
        <f>IF(ISERROR(AF119-T119)=TRUE,"N/A",AF119-T119)</f>
        <v>-77299.090000000026</v>
      </c>
      <c r="BC119" s="310"/>
      <c r="BD119" s="310"/>
      <c r="BE119" s="310"/>
      <c r="BF119" s="114"/>
      <c r="BG119" s="328"/>
      <c r="BH119" s="71">
        <f>'MONTHLY SUMMARIES'!F83</f>
        <v>458412.64</v>
      </c>
    </row>
    <row r="120" spans="1:64" s="42" customFormat="1" x14ac:dyDescent="0.35">
      <c r="A120" s="166"/>
      <c r="B120" s="43" t="s">
        <v>41</v>
      </c>
      <c r="C120" s="110">
        <f t="shared" ref="C120:P120" si="115">C138-C127</f>
        <v>44856.39</v>
      </c>
      <c r="D120" s="111">
        <f t="shared" si="115"/>
        <v>118159.67999999999</v>
      </c>
      <c r="E120" s="111">
        <f t="shared" si="115"/>
        <v>81548.820000000007</v>
      </c>
      <c r="F120" s="111">
        <f t="shared" si="115"/>
        <v>163324.87</v>
      </c>
      <c r="G120" s="111">
        <f t="shared" si="115"/>
        <v>206573.68</v>
      </c>
      <c r="H120" s="111">
        <f t="shared" si="115"/>
        <v>100782.94999999998</v>
      </c>
      <c r="I120" s="111">
        <f t="shared" si="115"/>
        <v>210289.96000000002</v>
      </c>
      <c r="J120" s="111">
        <f t="shared" si="115"/>
        <v>193114.78999999998</v>
      </c>
      <c r="K120" s="111">
        <f t="shared" si="115"/>
        <v>144717.44</v>
      </c>
      <c r="L120" s="112">
        <f t="shared" si="115"/>
        <v>70354.26999999999</v>
      </c>
      <c r="M120" s="111">
        <f t="shared" si="115"/>
        <v>218347.75</v>
      </c>
      <c r="N120" s="111">
        <f t="shared" si="115"/>
        <v>119420.98000000001</v>
      </c>
      <c r="O120" s="111">
        <f t="shared" si="115"/>
        <v>339086.6</v>
      </c>
      <c r="P120" s="111">
        <f t="shared" si="115"/>
        <v>134944.85999999999</v>
      </c>
      <c r="Q120" s="111">
        <f t="shared" ref="Q120:R120" si="116">Q138-Q127</f>
        <v>115099.03999999998</v>
      </c>
      <c r="R120" s="111">
        <f t="shared" si="116"/>
        <v>176298.05000000002</v>
      </c>
      <c r="S120" s="111">
        <f t="shared" ref="S120:T120" si="117">S138-S127</f>
        <v>154752.01999999999</v>
      </c>
      <c r="T120" s="111">
        <f t="shared" si="117"/>
        <v>207420.03999999998</v>
      </c>
      <c r="U120" s="111">
        <f t="shared" ref="U120:V120" si="118">U138-U127</f>
        <v>183981.81000000003</v>
      </c>
      <c r="V120" s="111">
        <f t="shared" si="118"/>
        <v>187723.76</v>
      </c>
      <c r="W120" s="111">
        <f t="shared" ref="W120:X120" si="119">W138-W127</f>
        <v>212469.02000000002</v>
      </c>
      <c r="X120" s="112">
        <f t="shared" si="119"/>
        <v>141491.82</v>
      </c>
      <c r="Y120" s="111">
        <f t="shared" ref="Y120:AA120" si="120">Y138-Y127</f>
        <v>157529.85999999999</v>
      </c>
      <c r="Z120" s="111">
        <v>187055.2</v>
      </c>
      <c r="AA120" s="111">
        <f t="shared" si="120"/>
        <v>136143.13</v>
      </c>
      <c r="AB120" s="221">
        <v>155764.03</v>
      </c>
      <c r="AC120" s="221">
        <v>143879.66999999998</v>
      </c>
      <c r="AD120" s="221">
        <v>127357.66</v>
      </c>
      <c r="AE120" s="221">
        <v>276653.94</v>
      </c>
      <c r="AF120" s="221">
        <v>217492.71000000002</v>
      </c>
      <c r="AG120" s="221">
        <v>114794.21</v>
      </c>
      <c r="AH120" s="221"/>
      <c r="AI120" s="221"/>
      <c r="AJ120" s="208"/>
      <c r="AK120" s="39">
        <f>O120-C120</f>
        <v>294230.20999999996</v>
      </c>
      <c r="AL120" s="113">
        <f>P120-D120</f>
        <v>16785.179999999993</v>
      </c>
      <c r="AM120" s="113">
        <f>Q120-E120</f>
        <v>33550.219999999972</v>
      </c>
      <c r="AN120" s="113">
        <f>R120-F120</f>
        <v>12973.180000000022</v>
      </c>
      <c r="AO120" s="113">
        <f>S120-G120</f>
        <v>-51821.66</v>
      </c>
      <c r="AP120" s="113">
        <f>T120-H120</f>
        <v>106637.09</v>
      </c>
      <c r="AQ120" s="113">
        <f>U120-I120</f>
        <v>-26308.149999999994</v>
      </c>
      <c r="AR120" s="233">
        <f>IF(ISERROR(V120-J120)=TRUE,"N/A",V120-J120)</f>
        <v>-5391.0299999999697</v>
      </c>
      <c r="AS120" s="233">
        <f>IF(ISERROR(W120-K120)=TRUE,"N/A",W120-K120)</f>
        <v>67751.580000000016</v>
      </c>
      <c r="AT120" s="233">
        <f>IF(ISERROR(X120-L120)=TRUE,"N/A",X120-L120)</f>
        <v>71137.550000000017</v>
      </c>
      <c r="AU120" s="233">
        <f>IF(ISERROR(Y120-M120)=TRUE,"N/A",Y120-M120)</f>
        <v>-60817.890000000014</v>
      </c>
      <c r="AV120" s="233">
        <f>IF(ISERROR(Z120-N120)=TRUE,"N/A",Z120-N120)</f>
        <v>67634.22</v>
      </c>
      <c r="AW120" s="233">
        <f>IF(ISERROR(AA120-O120)=TRUE,"N/A",AA120-O120)</f>
        <v>-202943.46999999997</v>
      </c>
      <c r="AX120" s="233">
        <f>IF(ISERROR(AB120-P120)=TRUE,"N/A",AB120-P120)</f>
        <v>20819.170000000013</v>
      </c>
      <c r="AY120" s="233">
        <f>IF(ISERROR(AC120-Q120)=TRUE,"N/A",AC120-Q120)</f>
        <v>28780.630000000005</v>
      </c>
      <c r="AZ120" s="233">
        <f>IF(ISERROR(AD120-R120)=TRUE,"N/A",AD120-R120)</f>
        <v>-48940.390000000014</v>
      </c>
      <c r="BA120" s="233">
        <f>IF(ISERROR(AE120-S120)=TRUE,"N/A",AE120-S120)</f>
        <v>121901.92000000001</v>
      </c>
      <c r="BB120" s="233">
        <f>IF(ISERROR(AF120-T120)=TRUE,"N/A",AF120-T120)</f>
        <v>10072.670000000042</v>
      </c>
      <c r="BC120" s="310"/>
      <c r="BD120" s="310"/>
      <c r="BE120" s="310"/>
      <c r="BF120" s="114"/>
      <c r="BG120" s="328"/>
      <c r="BH120" s="71">
        <f>'MONTHLY SUMMARIES'!F84</f>
        <v>114794.21</v>
      </c>
    </row>
    <row r="121" spans="1:64" s="147" customFormat="1" x14ac:dyDescent="0.35">
      <c r="A121" s="167"/>
      <c r="B121" s="43" t="s">
        <v>42</v>
      </c>
      <c r="C121" s="148">
        <f>SUM(C116:C120)</f>
        <v>1379817.01</v>
      </c>
      <c r="D121" s="149">
        <f t="shared" ref="D121:P121" si="121">SUM(D116:D120)</f>
        <v>1377285.4999999998</v>
      </c>
      <c r="E121" s="149">
        <f t="shared" si="121"/>
        <v>1522244.14</v>
      </c>
      <c r="F121" s="149">
        <f t="shared" si="121"/>
        <v>1307544.1600000001</v>
      </c>
      <c r="G121" s="149">
        <f t="shared" si="121"/>
        <v>2184390.91</v>
      </c>
      <c r="H121" s="149">
        <f t="shared" si="121"/>
        <v>2662925.27</v>
      </c>
      <c r="I121" s="149">
        <f t="shared" si="121"/>
        <v>2613157.27</v>
      </c>
      <c r="J121" s="149">
        <f t="shared" si="121"/>
        <v>2277370.31</v>
      </c>
      <c r="K121" s="149">
        <f t="shared" si="121"/>
        <v>1037174.9199999999</v>
      </c>
      <c r="L121" s="151">
        <f t="shared" si="121"/>
        <v>1694516.8699999996</v>
      </c>
      <c r="M121" s="149">
        <f t="shared" si="121"/>
        <v>2246672.13</v>
      </c>
      <c r="N121" s="149">
        <f t="shared" si="121"/>
        <v>1609866.9499999997</v>
      </c>
      <c r="O121" s="149">
        <f t="shared" si="121"/>
        <v>1971293.3400000003</v>
      </c>
      <c r="P121" s="149">
        <f t="shared" si="121"/>
        <v>1731217.12</v>
      </c>
      <c r="Q121" s="149">
        <f t="shared" ref="Q121:R121" si="122">SUM(Q116:Q120)</f>
        <v>1624216.7000000002</v>
      </c>
      <c r="R121" s="149">
        <f t="shared" si="122"/>
        <v>1837990.1700000002</v>
      </c>
      <c r="S121" s="149">
        <f t="shared" ref="S121:T121" si="123">SUM(S116:S120)</f>
        <v>2457769.42</v>
      </c>
      <c r="T121" s="149">
        <f t="shared" si="123"/>
        <v>4114467.2999999993</v>
      </c>
      <c r="U121" s="149">
        <f t="shared" ref="U121:V121" si="124">SUM(U116:U120)</f>
        <v>2914970.6700000004</v>
      </c>
      <c r="V121" s="149">
        <f t="shared" si="124"/>
        <v>2018196.37</v>
      </c>
      <c r="W121" s="149">
        <f t="shared" ref="W121:X121" si="125">SUM(W116:W120)</f>
        <v>3864709.6700000004</v>
      </c>
      <c r="X121" s="151">
        <f t="shared" si="125"/>
        <v>1890887.7600000002</v>
      </c>
      <c r="Y121" s="149">
        <f t="shared" ref="Y121:AA121" si="126">SUM(Y116:Y120)</f>
        <v>1800186.29</v>
      </c>
      <c r="Z121" s="149">
        <v>2208367.04</v>
      </c>
      <c r="AA121" s="149">
        <f t="shared" si="126"/>
        <v>2012893.8199999998</v>
      </c>
      <c r="AB121" s="264">
        <v>1894027.6900000002</v>
      </c>
      <c r="AC121" s="264">
        <v>1955434.54</v>
      </c>
      <c r="AD121" s="264">
        <v>2074678.24</v>
      </c>
      <c r="AE121" s="264">
        <v>2972202.82</v>
      </c>
      <c r="AF121" s="264">
        <v>3545405.43</v>
      </c>
      <c r="AG121" s="264">
        <v>3758069.8400000003</v>
      </c>
      <c r="AH121" s="264"/>
      <c r="AI121" s="264"/>
      <c r="AJ121" s="151"/>
      <c r="AK121" s="150">
        <f t="shared" si="82"/>
        <v>591476.32999999984</v>
      </c>
      <c r="AL121" s="152">
        <f t="shared" ref="AL121:AN121" si="127">SUM(AL116:AL120)</f>
        <v>353931.62000000011</v>
      </c>
      <c r="AM121" s="152">
        <f t="shared" si="127"/>
        <v>101972.56000000017</v>
      </c>
      <c r="AN121" s="152">
        <f t="shared" si="127"/>
        <v>530446.01000000024</v>
      </c>
      <c r="AO121" s="152">
        <f t="shared" ref="AO121:AP121" si="128">SUM(AO116:AO120)</f>
        <v>273378.50999999989</v>
      </c>
      <c r="AP121" s="152">
        <f t="shared" si="128"/>
        <v>1451542.0299999998</v>
      </c>
      <c r="AQ121" s="152">
        <f t="shared" ref="AQ121" si="129">SUM(AQ116:AQ120)</f>
        <v>301813.40000000037</v>
      </c>
      <c r="AR121" s="234">
        <f t="shared" ref="AR121:AX121" si="130">IF(AR120="N/A","N/A",SUM(AR116:AR120))</f>
        <v>-259173.94</v>
      </c>
      <c r="AS121" s="234">
        <f t="shared" si="130"/>
        <v>2827534.7500000005</v>
      </c>
      <c r="AT121" s="234">
        <f t="shared" si="130"/>
        <v>196370.89000000051</v>
      </c>
      <c r="AU121" s="234">
        <f t="shared" si="130"/>
        <v>-446485.83999999991</v>
      </c>
      <c r="AV121" s="234">
        <f t="shared" si="130"/>
        <v>598500.0900000002</v>
      </c>
      <c r="AW121" s="234">
        <f t="shared" si="130"/>
        <v>41600.480000000127</v>
      </c>
      <c r="AX121" s="234">
        <f t="shared" si="130"/>
        <v>162810.57000000015</v>
      </c>
      <c r="AY121" s="234">
        <f t="shared" ref="AY121:AZ121" si="131">IF(AY120="N/A","N/A",SUM(AY116:AY120))</f>
        <v>331217.83999999985</v>
      </c>
      <c r="AZ121" s="234">
        <f t="shared" si="131"/>
        <v>236688.06999999995</v>
      </c>
      <c r="BA121" s="234">
        <f t="shared" ref="BA121:BB121" si="132">IF(BA120="N/A","N/A",SUM(BA116:BA120))</f>
        <v>514433.39999999991</v>
      </c>
      <c r="BB121" s="234">
        <f t="shared" si="132"/>
        <v>-569061.86999999965</v>
      </c>
      <c r="BC121" s="311"/>
      <c r="BD121" s="311"/>
      <c r="BE121" s="311"/>
      <c r="BF121" s="153"/>
      <c r="BG121" s="329"/>
      <c r="BH121" s="205">
        <f t="shared" si="89"/>
        <v>3758069.8400000003</v>
      </c>
      <c r="BI121" s="42"/>
      <c r="BJ121" s="42"/>
      <c r="BK121" s="42"/>
      <c r="BL121" s="42"/>
    </row>
    <row r="122" spans="1:64" s="42" customFormat="1" x14ac:dyDescent="0.35">
      <c r="A122" s="166">
        <f>+A115+1</f>
        <v>12</v>
      </c>
      <c r="B122" s="51" t="s">
        <v>33</v>
      </c>
      <c r="C122" s="52"/>
      <c r="D122" s="53"/>
      <c r="E122" s="53"/>
      <c r="F122" s="53"/>
      <c r="G122" s="53"/>
      <c r="H122" s="53"/>
      <c r="I122" s="53"/>
      <c r="J122" s="53"/>
      <c r="K122" s="53"/>
      <c r="L122" s="54"/>
      <c r="M122" s="53"/>
      <c r="N122" s="53"/>
      <c r="O122" s="53"/>
      <c r="P122" s="53"/>
      <c r="Q122" s="53"/>
      <c r="R122" s="53"/>
      <c r="S122" s="206"/>
      <c r="T122" s="53"/>
      <c r="U122" s="219"/>
      <c r="V122" s="219"/>
      <c r="W122" s="219"/>
      <c r="X122" s="54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54"/>
      <c r="AK122" s="55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308"/>
      <c r="BD122" s="308"/>
      <c r="BE122" s="308"/>
      <c r="BF122" s="57"/>
      <c r="BG122" s="327"/>
      <c r="BH122" s="277"/>
    </row>
    <row r="123" spans="1:64" s="42" customFormat="1" x14ac:dyDescent="0.35">
      <c r="A123" s="166"/>
      <c r="B123" s="43" t="s">
        <v>37</v>
      </c>
      <c r="C123" s="110">
        <v>715496.02</v>
      </c>
      <c r="D123" s="111">
        <v>641768.84000000008</v>
      </c>
      <c r="E123" s="111">
        <v>675233.17</v>
      </c>
      <c r="F123" s="111">
        <v>564520.05000000005</v>
      </c>
      <c r="G123" s="111">
        <v>1007971.31</v>
      </c>
      <c r="H123" s="111">
        <v>1295763</v>
      </c>
      <c r="I123" s="111">
        <v>1091826.5900000001</v>
      </c>
      <c r="J123" s="111">
        <v>793537.51</v>
      </c>
      <c r="K123" s="111">
        <v>432466.89999999997</v>
      </c>
      <c r="L123" s="112">
        <v>741943.95000000007</v>
      </c>
      <c r="M123" s="111">
        <v>850444.29999999993</v>
      </c>
      <c r="N123" s="111">
        <v>610979.54</v>
      </c>
      <c r="O123" s="111">
        <v>654944.09</v>
      </c>
      <c r="P123" s="111">
        <v>651407.28</v>
      </c>
      <c r="Q123" s="179">
        <v>598794.99</v>
      </c>
      <c r="R123" s="176">
        <v>706902.17</v>
      </c>
      <c r="S123" s="179">
        <v>1063732.0399999998</v>
      </c>
      <c r="T123" s="204">
        <v>1700737.49</v>
      </c>
      <c r="U123" s="230">
        <v>1359611.65</v>
      </c>
      <c r="V123" s="229">
        <v>865744.24</v>
      </c>
      <c r="W123" s="229">
        <v>665738.04</v>
      </c>
      <c r="X123" s="112">
        <v>853865.53</v>
      </c>
      <c r="Y123" s="229">
        <v>863692.32</v>
      </c>
      <c r="Z123" s="229">
        <v>939387.7</v>
      </c>
      <c r="AA123" s="229">
        <v>921168.55999999994</v>
      </c>
      <c r="AB123" s="229">
        <v>788608.14999999991</v>
      </c>
      <c r="AC123" s="229">
        <v>686774.26</v>
      </c>
      <c r="AD123" s="229">
        <v>885369.75</v>
      </c>
      <c r="AE123" s="229">
        <v>1300402.6200000001</v>
      </c>
      <c r="AF123" s="229">
        <v>1568457.5799999998</v>
      </c>
      <c r="AG123" s="229">
        <v>1639061.06</v>
      </c>
      <c r="AH123" s="229"/>
      <c r="AI123" s="229"/>
      <c r="AJ123" s="208"/>
      <c r="AK123" s="39">
        <f>O123-C123</f>
        <v>-60551.930000000051</v>
      </c>
      <c r="AL123" s="113">
        <f>P123-D123</f>
        <v>9638.4399999999441</v>
      </c>
      <c r="AM123" s="113">
        <f>Q123-E123</f>
        <v>-76438.180000000051</v>
      </c>
      <c r="AN123" s="113">
        <f>R123-F123</f>
        <v>142382.12</v>
      </c>
      <c r="AO123" s="113">
        <f>S123-G123</f>
        <v>55760.729999999749</v>
      </c>
      <c r="AP123" s="113">
        <f>T123-H123</f>
        <v>404974.49</v>
      </c>
      <c r="AQ123" s="113">
        <f>U123-I123</f>
        <v>267785.05999999982</v>
      </c>
      <c r="AR123" s="233">
        <f>IF(ISERROR(V123-J123)=TRUE,"N/A",V123-J123)</f>
        <v>72206.729999999981</v>
      </c>
      <c r="AS123" s="233">
        <f>IF(ISERROR(W123-K123)=TRUE,"N/A",W123-K123)</f>
        <v>233271.14000000007</v>
      </c>
      <c r="AT123" s="233">
        <f>IF(ISERROR(X123-L123)=TRUE,"N/A",X123-L123)</f>
        <v>111921.57999999996</v>
      </c>
      <c r="AU123" s="233">
        <f>IF(ISERROR(Y123-M123)=TRUE,"N/A",Y123-M123)</f>
        <v>13248.020000000019</v>
      </c>
      <c r="AV123" s="233">
        <f>IF(ISERROR(Z123-N123)=TRUE,"N/A",Z123-N123)</f>
        <v>328408.15999999992</v>
      </c>
      <c r="AW123" s="233">
        <f>IF(ISERROR(AA123-O123)=TRUE,"N/A",AA123-O123)</f>
        <v>266224.46999999997</v>
      </c>
      <c r="AX123" s="233">
        <f>IF(ISERROR(AB123-P123)=TRUE,"N/A",AB123-P123)</f>
        <v>137200.86999999988</v>
      </c>
      <c r="AY123" s="233">
        <f>IF(ISERROR(AC123-Q123)=TRUE,"N/A",AC123-Q123)</f>
        <v>87979.270000000019</v>
      </c>
      <c r="AZ123" s="233">
        <f>IF(ISERROR(AD123-R123)=TRUE,"N/A",AD123-R123)</f>
        <v>178467.57999999996</v>
      </c>
      <c r="BA123" s="233">
        <f>IF(ISERROR(AE123-S123)=TRUE,"N/A",AE123-S123)</f>
        <v>236670.58000000031</v>
      </c>
      <c r="BB123" s="233">
        <f>IF(ISERROR(AF123-T123)=TRUE,"N/A",AF123-T123)</f>
        <v>-132279.91000000015</v>
      </c>
      <c r="BC123" s="310"/>
      <c r="BD123" s="310"/>
      <c r="BE123" s="310"/>
      <c r="BF123" s="114"/>
      <c r="BG123" s="328"/>
      <c r="BH123" s="71">
        <f>'MONTHLY SUMMARIES'!F87</f>
        <v>1639061.06</v>
      </c>
    </row>
    <row r="124" spans="1:64" s="42" customFormat="1" x14ac:dyDescent="0.35">
      <c r="A124" s="166"/>
      <c r="B124" s="43" t="s">
        <v>38</v>
      </c>
      <c r="C124" s="110">
        <v>10711.51</v>
      </c>
      <c r="D124" s="111">
        <v>9581.81</v>
      </c>
      <c r="E124" s="111">
        <v>7665.78</v>
      </c>
      <c r="F124" s="111">
        <v>6023.33</v>
      </c>
      <c r="G124" s="111">
        <v>7181.53</v>
      </c>
      <c r="H124" s="111">
        <v>8067.49</v>
      </c>
      <c r="I124" s="111">
        <v>6133.8</v>
      </c>
      <c r="J124" s="111">
        <v>6421.2</v>
      </c>
      <c r="K124" s="111">
        <v>6538.42</v>
      </c>
      <c r="L124" s="112">
        <v>9404.2999999999993</v>
      </c>
      <c r="M124" s="111">
        <v>11152.31</v>
      </c>
      <c r="N124" s="111">
        <v>9802.31</v>
      </c>
      <c r="O124" s="111">
        <v>9301.59</v>
      </c>
      <c r="P124" s="111">
        <v>9919.4599999999991</v>
      </c>
      <c r="Q124" s="179">
        <v>7875.42</v>
      </c>
      <c r="R124" s="176">
        <v>7220.18</v>
      </c>
      <c r="S124" s="179">
        <v>8106.99</v>
      </c>
      <c r="T124" s="204">
        <v>10864.4</v>
      </c>
      <c r="U124" s="230">
        <v>10753.849999999999</v>
      </c>
      <c r="V124" s="229">
        <v>8772.48</v>
      </c>
      <c r="W124" s="229">
        <v>7997.35</v>
      </c>
      <c r="X124" s="112">
        <v>11693.56</v>
      </c>
      <c r="Y124" s="229">
        <v>14691.66</v>
      </c>
      <c r="Z124" s="229">
        <v>14243.44</v>
      </c>
      <c r="AA124" s="229">
        <v>16161.43</v>
      </c>
      <c r="AB124" s="229">
        <v>13200.55</v>
      </c>
      <c r="AC124" s="229">
        <v>11235.54</v>
      </c>
      <c r="AD124" s="229">
        <v>10570.09</v>
      </c>
      <c r="AE124" s="229">
        <v>12830.14</v>
      </c>
      <c r="AF124" s="229">
        <v>12273.34</v>
      </c>
      <c r="AG124" s="229">
        <v>12392.109999999999</v>
      </c>
      <c r="AH124" s="229"/>
      <c r="AI124" s="229"/>
      <c r="AJ124" s="208"/>
      <c r="AK124" s="39">
        <f>O124-C124</f>
        <v>-1409.92</v>
      </c>
      <c r="AL124" s="113">
        <f>P124-D124</f>
        <v>337.64999999999964</v>
      </c>
      <c r="AM124" s="113">
        <f>Q124-E124</f>
        <v>209.64000000000033</v>
      </c>
      <c r="AN124" s="113">
        <f>R124-F124</f>
        <v>1196.8500000000004</v>
      </c>
      <c r="AO124" s="113">
        <f>S124-G124</f>
        <v>925.46</v>
      </c>
      <c r="AP124" s="113">
        <f>T124-H124</f>
        <v>2796.91</v>
      </c>
      <c r="AQ124" s="113">
        <f>U124-I124</f>
        <v>4620.0499999999984</v>
      </c>
      <c r="AR124" s="233">
        <f>IF(ISERROR(V124-J124)=TRUE,"N/A",V124-J124)</f>
        <v>2351.2799999999997</v>
      </c>
      <c r="AS124" s="233">
        <f>IF(ISERROR(W124-K124)=TRUE,"N/A",W124-K124)</f>
        <v>1458.9300000000003</v>
      </c>
      <c r="AT124" s="233">
        <f>IF(ISERROR(X124-L124)=TRUE,"N/A",X124-L124)</f>
        <v>2289.2600000000002</v>
      </c>
      <c r="AU124" s="233">
        <f>IF(ISERROR(Y124-M124)=TRUE,"N/A",Y124-M124)</f>
        <v>3539.3500000000004</v>
      </c>
      <c r="AV124" s="233">
        <f>IF(ISERROR(Z124-N124)=TRUE,"N/A",Z124-N124)</f>
        <v>4441.130000000001</v>
      </c>
      <c r="AW124" s="233">
        <f>IF(ISERROR(AA124-O124)=TRUE,"N/A",AA124-O124)</f>
        <v>6859.84</v>
      </c>
      <c r="AX124" s="233">
        <f>IF(ISERROR(AB124-P124)=TRUE,"N/A",AB124-P124)</f>
        <v>3281.09</v>
      </c>
      <c r="AY124" s="233">
        <f>IF(ISERROR(AC124-Q124)=TRUE,"N/A",AC124-Q124)</f>
        <v>3360.1200000000008</v>
      </c>
      <c r="AZ124" s="233">
        <f>IF(ISERROR(AD124-R124)=TRUE,"N/A",AD124-R124)</f>
        <v>3349.91</v>
      </c>
      <c r="BA124" s="233">
        <f>IF(ISERROR(AE124-S124)=TRUE,"N/A",AE124-S124)</f>
        <v>4723.1499999999996</v>
      </c>
      <c r="BB124" s="233">
        <f>IF(ISERROR(AF124-T124)=TRUE,"N/A",AF124-T124)</f>
        <v>1408.9400000000005</v>
      </c>
      <c r="BC124" s="310"/>
      <c r="BD124" s="310"/>
      <c r="BE124" s="310"/>
      <c r="BF124" s="114"/>
      <c r="BG124" s="328"/>
      <c r="BH124" s="71">
        <f>'MONTHLY SUMMARIES'!F88</f>
        <v>12392.109999999999</v>
      </c>
    </row>
    <row r="125" spans="1:64" s="42" customFormat="1" x14ac:dyDescent="0.35">
      <c r="A125" s="166"/>
      <c r="B125" s="43" t="s">
        <v>39</v>
      </c>
      <c r="C125" s="110">
        <v>145091.84999999998</v>
      </c>
      <c r="D125" s="111">
        <v>136384.61000000002</v>
      </c>
      <c r="E125" s="111">
        <v>171277.02000000002</v>
      </c>
      <c r="F125" s="111">
        <v>111905.73999999999</v>
      </c>
      <c r="G125" s="111">
        <v>195494.88999999998</v>
      </c>
      <c r="H125" s="111">
        <v>266565.64999999997</v>
      </c>
      <c r="I125" s="111">
        <v>254885.32</v>
      </c>
      <c r="J125" s="111">
        <v>229951.61</v>
      </c>
      <c r="K125" s="111">
        <v>64630.66</v>
      </c>
      <c r="L125" s="112">
        <v>151429.32</v>
      </c>
      <c r="M125" s="111">
        <v>190993.43000000002</v>
      </c>
      <c r="N125" s="111">
        <v>110114.72000000002</v>
      </c>
      <c r="O125" s="111">
        <v>143624.79</v>
      </c>
      <c r="P125" s="111">
        <v>119423.5</v>
      </c>
      <c r="Q125" s="179">
        <v>108175.3</v>
      </c>
      <c r="R125" s="176">
        <v>114868.42</v>
      </c>
      <c r="S125" s="179">
        <v>162435.76</v>
      </c>
      <c r="T125" s="204">
        <v>299298.01</v>
      </c>
      <c r="U125" s="230">
        <v>260122.11</v>
      </c>
      <c r="V125" s="229">
        <v>174240.43</v>
      </c>
      <c r="W125" s="229">
        <v>112949.44</v>
      </c>
      <c r="X125" s="112">
        <v>165633.29999999999</v>
      </c>
      <c r="Y125" s="229">
        <v>155279.29999999999</v>
      </c>
      <c r="Z125" s="229">
        <v>169683.09</v>
      </c>
      <c r="AA125" s="229">
        <v>175401.47</v>
      </c>
      <c r="AB125" s="229">
        <v>162585.97</v>
      </c>
      <c r="AC125" s="229">
        <v>145971.62</v>
      </c>
      <c r="AD125" s="229">
        <v>172302.16</v>
      </c>
      <c r="AE125" s="229">
        <v>233914.22999999998</v>
      </c>
      <c r="AF125" s="229">
        <v>282406.59999999998</v>
      </c>
      <c r="AG125" s="229">
        <v>334209.83999999997</v>
      </c>
      <c r="AH125" s="229"/>
      <c r="AI125" s="229"/>
      <c r="AJ125" s="208"/>
      <c r="AK125" s="39">
        <f>O125-C125</f>
        <v>-1467.0599999999686</v>
      </c>
      <c r="AL125" s="113">
        <f>P125-D125</f>
        <v>-16961.110000000015</v>
      </c>
      <c r="AM125" s="113">
        <f>Q125-E125</f>
        <v>-63101.720000000016</v>
      </c>
      <c r="AN125" s="113">
        <f>R125-F125</f>
        <v>2962.6800000000076</v>
      </c>
      <c r="AO125" s="113">
        <f>S125-G125</f>
        <v>-33059.129999999976</v>
      </c>
      <c r="AP125" s="113">
        <f>T125-H125</f>
        <v>32732.360000000044</v>
      </c>
      <c r="AQ125" s="113">
        <f>U125-I125</f>
        <v>5236.789999999979</v>
      </c>
      <c r="AR125" s="233">
        <f>IF(ISERROR(V125-J125)=TRUE,"N/A",V125-J125)</f>
        <v>-55711.179999999993</v>
      </c>
      <c r="AS125" s="233">
        <f>IF(ISERROR(W125-K125)=TRUE,"N/A",W125-K125)</f>
        <v>48318.78</v>
      </c>
      <c r="AT125" s="233">
        <f>IF(ISERROR(X125-L125)=TRUE,"N/A",X125-L125)</f>
        <v>14203.979999999981</v>
      </c>
      <c r="AU125" s="233">
        <f>IF(ISERROR(Y125-M125)=TRUE,"N/A",Y125-M125)</f>
        <v>-35714.130000000034</v>
      </c>
      <c r="AV125" s="233">
        <f>IF(ISERROR(Z125-N125)=TRUE,"N/A",Z125-N125)</f>
        <v>59568.369999999981</v>
      </c>
      <c r="AW125" s="233">
        <f>IF(ISERROR(AA125-O125)=TRUE,"N/A",AA125-O125)</f>
        <v>31776.679999999993</v>
      </c>
      <c r="AX125" s="233">
        <f>IF(ISERROR(AB125-P125)=TRUE,"N/A",AB125-P125)</f>
        <v>43162.47</v>
      </c>
      <c r="AY125" s="233">
        <f>IF(ISERROR(AC125-Q125)=TRUE,"N/A",AC125-Q125)</f>
        <v>37796.319999999992</v>
      </c>
      <c r="AZ125" s="233">
        <f>IF(ISERROR(AD125-R125)=TRUE,"N/A",AD125-R125)</f>
        <v>57433.740000000005</v>
      </c>
      <c r="BA125" s="233">
        <f>IF(ISERROR(AE125-S125)=TRUE,"N/A",AE125-S125)</f>
        <v>71478.469999999972</v>
      </c>
      <c r="BB125" s="233">
        <f>IF(ISERROR(AF125-T125)=TRUE,"N/A",AF125-T125)</f>
        <v>-16891.410000000033</v>
      </c>
      <c r="BC125" s="310"/>
      <c r="BD125" s="310"/>
      <c r="BE125" s="310"/>
      <c r="BF125" s="114"/>
      <c r="BG125" s="328"/>
      <c r="BH125" s="71">
        <f>'MONTHLY SUMMARIES'!F89</f>
        <v>334209.83999999997</v>
      </c>
    </row>
    <row r="126" spans="1:64" s="42" customFormat="1" x14ac:dyDescent="0.35">
      <c r="A126" s="166"/>
      <c r="B126" s="43" t="s">
        <v>40</v>
      </c>
      <c r="C126" s="110">
        <v>101102.5</v>
      </c>
      <c r="D126" s="111">
        <v>101036.75</v>
      </c>
      <c r="E126" s="111">
        <v>148962.16999999998</v>
      </c>
      <c r="F126" s="111">
        <v>71368.010000000009</v>
      </c>
      <c r="G126" s="111">
        <v>131701.47</v>
      </c>
      <c r="H126" s="111">
        <v>178853.68000000002</v>
      </c>
      <c r="I126" s="111">
        <v>167443.74</v>
      </c>
      <c r="J126" s="111">
        <v>185303.15</v>
      </c>
      <c r="K126" s="111">
        <v>43973.919999999998</v>
      </c>
      <c r="L126" s="112">
        <v>97948.72</v>
      </c>
      <c r="M126" s="111">
        <v>146053.74</v>
      </c>
      <c r="N126" s="111">
        <v>67430.509999999995</v>
      </c>
      <c r="O126" s="111">
        <v>93507.01</v>
      </c>
      <c r="P126" s="111">
        <v>86057.3</v>
      </c>
      <c r="Q126" s="179">
        <v>79907.59</v>
      </c>
      <c r="R126" s="176">
        <v>75135.539999999994</v>
      </c>
      <c r="S126" s="179">
        <v>113875.98</v>
      </c>
      <c r="T126" s="204">
        <v>216493.15999999997</v>
      </c>
      <c r="U126" s="230">
        <v>167612.79</v>
      </c>
      <c r="V126" s="229">
        <v>127280.23999999999</v>
      </c>
      <c r="W126" s="229">
        <v>90163.78</v>
      </c>
      <c r="X126" s="112">
        <v>100499.83</v>
      </c>
      <c r="Y126" s="229">
        <v>65949.289999999994</v>
      </c>
      <c r="Z126" s="229">
        <v>94518.93</v>
      </c>
      <c r="AA126" s="229">
        <v>99229.969999999987</v>
      </c>
      <c r="AB126" s="229">
        <v>84562.8</v>
      </c>
      <c r="AC126" s="229">
        <v>106381.71</v>
      </c>
      <c r="AD126" s="229">
        <v>114378.48</v>
      </c>
      <c r="AE126" s="229">
        <v>149758.13</v>
      </c>
      <c r="AF126" s="229">
        <v>173250.13</v>
      </c>
      <c r="AG126" s="229">
        <v>237076.36</v>
      </c>
      <c r="AH126" s="229"/>
      <c r="AI126" s="229"/>
      <c r="AJ126" s="208"/>
      <c r="AK126" s="39">
        <f>O126-C126</f>
        <v>-7595.4900000000052</v>
      </c>
      <c r="AL126" s="113">
        <f>P126-D126</f>
        <v>-14979.449999999997</v>
      </c>
      <c r="AM126" s="113">
        <f>Q126-E126</f>
        <v>-69054.579999999987</v>
      </c>
      <c r="AN126" s="113">
        <f>R126-F126</f>
        <v>3767.5299999999843</v>
      </c>
      <c r="AO126" s="113">
        <f>S126-G126</f>
        <v>-17825.490000000005</v>
      </c>
      <c r="AP126" s="113">
        <f>T126-H126</f>
        <v>37639.479999999952</v>
      </c>
      <c r="AQ126" s="113">
        <f>U126-I126</f>
        <v>169.05000000001746</v>
      </c>
      <c r="AR126" s="233">
        <f>IF(ISERROR(V126-J126)=TRUE,"N/A",V126-J126)</f>
        <v>-58022.91</v>
      </c>
      <c r="AS126" s="233">
        <f>IF(ISERROR(W126-K126)=TRUE,"N/A",W126-K126)</f>
        <v>46189.86</v>
      </c>
      <c r="AT126" s="233">
        <f>IF(ISERROR(X126-L126)=TRUE,"N/A",X126-L126)</f>
        <v>2551.1100000000006</v>
      </c>
      <c r="AU126" s="233">
        <f>IF(ISERROR(Y126-M126)=TRUE,"N/A",Y126-M126)</f>
        <v>-80104.45</v>
      </c>
      <c r="AV126" s="233">
        <f>IF(ISERROR(Z126-N126)=TRUE,"N/A",Z126-N126)</f>
        <v>27088.42</v>
      </c>
      <c r="AW126" s="233">
        <f>IF(ISERROR(AA126-O126)=TRUE,"N/A",AA126-O126)</f>
        <v>5722.9599999999919</v>
      </c>
      <c r="AX126" s="233">
        <f>IF(ISERROR(AB126-P126)=TRUE,"N/A",AB126-P126)</f>
        <v>-1494.5</v>
      </c>
      <c r="AY126" s="233">
        <f>IF(ISERROR(AC126-Q126)=TRUE,"N/A",AC126-Q126)</f>
        <v>26474.12000000001</v>
      </c>
      <c r="AZ126" s="233">
        <f>IF(ISERROR(AD126-R126)=TRUE,"N/A",AD126-R126)</f>
        <v>39242.94</v>
      </c>
      <c r="BA126" s="233">
        <f>IF(ISERROR(AE126-S126)=TRUE,"N/A",AE126-S126)</f>
        <v>35882.150000000009</v>
      </c>
      <c r="BB126" s="233">
        <f>IF(ISERROR(AF126-T126)=TRUE,"N/A",AF126-T126)</f>
        <v>-43243.02999999997</v>
      </c>
      <c r="BC126" s="310"/>
      <c r="BD126" s="310"/>
      <c r="BE126" s="310"/>
      <c r="BF126" s="114"/>
      <c r="BG126" s="328"/>
      <c r="BH126" s="71">
        <f>'MONTHLY SUMMARIES'!F90</f>
        <v>237076.36</v>
      </c>
    </row>
    <row r="127" spans="1:64" s="42" customFormat="1" x14ac:dyDescent="0.35">
      <c r="A127" s="166"/>
      <c r="B127" s="43" t="s">
        <v>41</v>
      </c>
      <c r="C127" s="110">
        <v>92121.17</v>
      </c>
      <c r="D127" s="111">
        <v>86111.12</v>
      </c>
      <c r="E127" s="111">
        <v>106041.60000000001</v>
      </c>
      <c r="F127" s="111">
        <v>102025.8</v>
      </c>
      <c r="G127" s="111">
        <v>125139.38</v>
      </c>
      <c r="H127" s="111">
        <v>126196.82</v>
      </c>
      <c r="I127" s="111">
        <v>130466.93</v>
      </c>
      <c r="J127" s="111">
        <v>104636.06</v>
      </c>
      <c r="K127" s="111">
        <v>86698.73</v>
      </c>
      <c r="L127" s="112">
        <v>96949.31</v>
      </c>
      <c r="M127" s="111">
        <v>29452.57</v>
      </c>
      <c r="N127" s="111">
        <v>187687.9</v>
      </c>
      <c r="O127" s="111">
        <v>-168641.96</v>
      </c>
      <c r="P127" s="111">
        <v>199733.19</v>
      </c>
      <c r="Q127" s="179">
        <v>255106.2</v>
      </c>
      <c r="R127" s="176">
        <v>104921.78</v>
      </c>
      <c r="S127" s="179">
        <v>121411.84</v>
      </c>
      <c r="T127" s="204">
        <v>122852.63</v>
      </c>
      <c r="U127" s="230">
        <v>132001.78</v>
      </c>
      <c r="V127" s="229">
        <v>105182.24</v>
      </c>
      <c r="W127" s="229">
        <v>103514.57</v>
      </c>
      <c r="X127" s="112">
        <v>85064.88</v>
      </c>
      <c r="Y127" s="229">
        <v>49705.14</v>
      </c>
      <c r="Z127" s="229">
        <v>99547.8</v>
      </c>
      <c r="AA127" s="229">
        <v>95188.01</v>
      </c>
      <c r="AB127" s="229">
        <v>55252.51</v>
      </c>
      <c r="AC127" s="229">
        <v>75039.33</v>
      </c>
      <c r="AD127" s="229">
        <v>73722.37</v>
      </c>
      <c r="AE127" s="229">
        <v>111925.06</v>
      </c>
      <c r="AF127" s="229">
        <v>92368.12</v>
      </c>
      <c r="AG127" s="229">
        <v>92193.79</v>
      </c>
      <c r="AH127" s="229"/>
      <c r="AI127" s="229"/>
      <c r="AJ127" s="208"/>
      <c r="AK127" s="39">
        <f>O127-C127</f>
        <v>-260763.13</v>
      </c>
      <c r="AL127" s="113">
        <f>P127-D127</f>
        <v>113622.07</v>
      </c>
      <c r="AM127" s="113">
        <f>Q127-E127</f>
        <v>149064.6</v>
      </c>
      <c r="AN127" s="113">
        <f>R127-F127</f>
        <v>2895.9799999999959</v>
      </c>
      <c r="AO127" s="113">
        <f>S127-G127</f>
        <v>-3727.5400000000081</v>
      </c>
      <c r="AP127" s="113">
        <f>T127-H127</f>
        <v>-3344.1900000000023</v>
      </c>
      <c r="AQ127" s="113">
        <f>U127-I127</f>
        <v>1534.8500000000058</v>
      </c>
      <c r="AR127" s="233">
        <f>IF(ISERROR(V127-J127)=TRUE,"N/A",V127-J127)</f>
        <v>546.18000000000757</v>
      </c>
      <c r="AS127" s="233">
        <f>IF(ISERROR(W127-K127)=TRUE,"N/A",W127-K127)</f>
        <v>16815.840000000011</v>
      </c>
      <c r="AT127" s="233">
        <f>IF(ISERROR(X127-L127)=TRUE,"N/A",X127-L127)</f>
        <v>-11884.429999999993</v>
      </c>
      <c r="AU127" s="233">
        <f>IF(ISERROR(Y127-M127)=TRUE,"N/A",Y127-M127)</f>
        <v>20252.57</v>
      </c>
      <c r="AV127" s="233">
        <f>IF(ISERROR(Z127-N127)=TRUE,"N/A",Z127-N127)</f>
        <v>-88140.099999999991</v>
      </c>
      <c r="AW127" s="233">
        <f>IF(ISERROR(AA127-O127)=TRUE,"N/A",AA127-O127)</f>
        <v>263829.96999999997</v>
      </c>
      <c r="AX127" s="233">
        <f>IF(ISERROR(AB127-P127)=TRUE,"N/A",AB127-P127)</f>
        <v>-144480.68</v>
      </c>
      <c r="AY127" s="233">
        <f>IF(ISERROR(AC127-Q127)=TRUE,"N/A",AC127-Q127)</f>
        <v>-180066.87</v>
      </c>
      <c r="AZ127" s="233">
        <f>IF(ISERROR(AD127-R127)=TRUE,"N/A",AD127-R127)</f>
        <v>-31199.410000000003</v>
      </c>
      <c r="BA127" s="233">
        <f>IF(ISERROR(AE127-S127)=TRUE,"N/A",AE127-S127)</f>
        <v>-9486.7799999999988</v>
      </c>
      <c r="BB127" s="233">
        <f>IF(ISERROR(AF127-T127)=TRUE,"N/A",AF127-T127)</f>
        <v>-30484.510000000009</v>
      </c>
      <c r="BC127" s="310"/>
      <c r="BD127" s="310"/>
      <c r="BE127" s="310"/>
      <c r="BF127" s="114"/>
      <c r="BG127" s="328"/>
      <c r="BH127" s="71">
        <f>'MONTHLY SUMMARIES'!F91</f>
        <v>92193.79</v>
      </c>
    </row>
    <row r="128" spans="1:64" s="147" customFormat="1" x14ac:dyDescent="0.35">
      <c r="A128" s="167"/>
      <c r="B128" s="43" t="s">
        <v>42</v>
      </c>
      <c r="C128" s="148">
        <f>SUM(C123:C127)</f>
        <v>1064523.05</v>
      </c>
      <c r="D128" s="149">
        <f t="shared" ref="D128:AK146" si="133">SUM(D123:D127)</f>
        <v>974883.13000000012</v>
      </c>
      <c r="E128" s="149">
        <f t="shared" si="133"/>
        <v>1109179.7400000002</v>
      </c>
      <c r="F128" s="149">
        <f t="shared" si="133"/>
        <v>855842.93</v>
      </c>
      <c r="G128" s="149">
        <f t="shared" si="133"/>
        <v>1467488.58</v>
      </c>
      <c r="H128" s="149">
        <f t="shared" si="133"/>
        <v>1875446.64</v>
      </c>
      <c r="I128" s="149">
        <f t="shared" si="133"/>
        <v>1650756.3800000001</v>
      </c>
      <c r="J128" s="149">
        <f t="shared" si="133"/>
        <v>1319849.53</v>
      </c>
      <c r="K128" s="149">
        <f t="shared" si="133"/>
        <v>634308.63</v>
      </c>
      <c r="L128" s="151">
        <f t="shared" si="133"/>
        <v>1097675.6000000001</v>
      </c>
      <c r="M128" s="149">
        <f t="shared" si="133"/>
        <v>1228096.3500000001</v>
      </c>
      <c r="N128" s="149">
        <f t="shared" si="133"/>
        <v>986014.9800000001</v>
      </c>
      <c r="O128" s="149">
        <f t="shared" si="133"/>
        <v>732735.52</v>
      </c>
      <c r="P128" s="149">
        <f t="shared" si="133"/>
        <v>1066540.73</v>
      </c>
      <c r="Q128" s="149">
        <f t="shared" si="133"/>
        <v>1049859.5</v>
      </c>
      <c r="R128" s="149">
        <f t="shared" si="133"/>
        <v>1009048.0900000002</v>
      </c>
      <c r="S128" s="149">
        <f t="shared" si="133"/>
        <v>1469562.6099999999</v>
      </c>
      <c r="T128" s="149">
        <f t="shared" si="133"/>
        <v>2350245.69</v>
      </c>
      <c r="U128" s="195">
        <f t="shared" si="133"/>
        <v>1930102.18</v>
      </c>
      <c r="V128" s="195">
        <f t="shared" si="133"/>
        <v>1281219.6299999999</v>
      </c>
      <c r="W128" s="195">
        <f t="shared" si="133"/>
        <v>980363.18000000017</v>
      </c>
      <c r="X128" s="151">
        <f t="shared" si="133"/>
        <v>1216757.1000000001</v>
      </c>
      <c r="Y128" s="195">
        <f t="shared" si="133"/>
        <v>1149317.71</v>
      </c>
      <c r="Z128" s="265">
        <v>1317380.96</v>
      </c>
      <c r="AA128" s="265">
        <v>1307149.44</v>
      </c>
      <c r="AB128" s="265">
        <v>1104209.98</v>
      </c>
      <c r="AC128" s="265">
        <v>1025402.46</v>
      </c>
      <c r="AD128" s="265">
        <v>1256342.8500000001</v>
      </c>
      <c r="AE128" s="265">
        <v>1808830.1800000002</v>
      </c>
      <c r="AF128" s="265">
        <v>2128755.77</v>
      </c>
      <c r="AG128" s="265">
        <v>2314933.16</v>
      </c>
      <c r="AH128" s="265"/>
      <c r="AI128" s="265"/>
      <c r="AJ128" s="151"/>
      <c r="AK128" s="150">
        <f t="shared" si="133"/>
        <v>-331787.53000000003</v>
      </c>
      <c r="AL128" s="152">
        <f t="shared" ref="AL128:AN128" si="134">SUM(AL123:AL127)</f>
        <v>91657.599999999948</v>
      </c>
      <c r="AM128" s="152">
        <f t="shared" si="134"/>
        <v>-59320.240000000049</v>
      </c>
      <c r="AN128" s="152">
        <f t="shared" si="134"/>
        <v>153205.15999999997</v>
      </c>
      <c r="AO128" s="152">
        <f t="shared" ref="AO128:AP128" si="135">SUM(AO123:AO127)</f>
        <v>2074.0299999997587</v>
      </c>
      <c r="AP128" s="152">
        <f t="shared" si="135"/>
        <v>474799.05</v>
      </c>
      <c r="AQ128" s="152">
        <f t="shared" ref="AQ128" si="136">SUM(AQ123:AQ127)</f>
        <v>279345.79999999981</v>
      </c>
      <c r="AR128" s="234">
        <f t="shared" ref="AR128:AX128" si="137">IF(AR127="N/A","N/A",SUM(AR123:AR127))</f>
        <v>-38629.900000000009</v>
      </c>
      <c r="AS128" s="234">
        <f t="shared" si="137"/>
        <v>346054.5500000001</v>
      </c>
      <c r="AT128" s="234">
        <f t="shared" si="137"/>
        <v>119081.49999999994</v>
      </c>
      <c r="AU128" s="234">
        <f t="shared" si="137"/>
        <v>-78778.640000000014</v>
      </c>
      <c r="AV128" s="234">
        <f t="shared" si="137"/>
        <v>331365.97999999992</v>
      </c>
      <c r="AW128" s="234">
        <f t="shared" si="137"/>
        <v>574413.91999999993</v>
      </c>
      <c r="AX128" s="234">
        <f t="shared" si="137"/>
        <v>37669.249999999884</v>
      </c>
      <c r="AY128" s="234">
        <f t="shared" ref="AY128:AZ128" si="138">IF(AY127="N/A","N/A",SUM(AY123:AY127))</f>
        <v>-24457.039999999979</v>
      </c>
      <c r="AZ128" s="234">
        <f t="shared" si="138"/>
        <v>247294.75999999998</v>
      </c>
      <c r="BA128" s="234">
        <f t="shared" ref="BA128:BB128" si="139">IF(BA127="N/A","N/A",SUM(BA123:BA127))</f>
        <v>339267.5700000003</v>
      </c>
      <c r="BB128" s="234">
        <f t="shared" si="139"/>
        <v>-221489.92000000016</v>
      </c>
      <c r="BC128" s="311"/>
      <c r="BD128" s="311"/>
      <c r="BE128" s="311"/>
      <c r="BF128" s="153"/>
      <c r="BG128" s="329"/>
      <c r="BH128" s="205">
        <f t="shared" ref="BH128:BH146" si="140">SUM(BH123:BH127)</f>
        <v>2314933.16</v>
      </c>
      <c r="BI128" s="42"/>
      <c r="BJ128" s="42"/>
      <c r="BK128" s="42"/>
      <c r="BL128" s="42"/>
    </row>
    <row r="129" spans="1:60" s="42" customFormat="1" x14ac:dyDescent="0.35">
      <c r="A129" s="166">
        <f>+A122+1</f>
        <v>13</v>
      </c>
      <c r="B129" s="51" t="s">
        <v>44</v>
      </c>
      <c r="C129" s="52"/>
      <c r="D129" s="53"/>
      <c r="E129" s="53"/>
      <c r="F129" s="53"/>
      <c r="G129" s="53"/>
      <c r="H129" s="53"/>
      <c r="I129" s="53"/>
      <c r="J129" s="53"/>
      <c r="K129" s="53"/>
      <c r="L129" s="54"/>
      <c r="M129" s="53"/>
      <c r="N129" s="53"/>
      <c r="O129" s="53"/>
      <c r="P129" s="53"/>
      <c r="Q129" s="53"/>
      <c r="R129" s="53"/>
      <c r="S129" s="53"/>
      <c r="T129" s="53"/>
      <c r="U129" s="219"/>
      <c r="V129" s="219"/>
      <c r="W129" s="219"/>
      <c r="X129" s="54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54"/>
      <c r="AK129" s="55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308"/>
      <c r="BD129" s="308"/>
      <c r="BE129" s="308"/>
      <c r="BF129" s="57"/>
      <c r="BG129" s="327"/>
      <c r="BH129" s="55"/>
    </row>
    <row r="130" spans="1:60" s="42" customFormat="1" x14ac:dyDescent="0.35">
      <c r="A130" s="166"/>
      <c r="B130" s="43" t="s">
        <v>37</v>
      </c>
      <c r="C130" s="110">
        <v>1679947.82</v>
      </c>
      <c r="D130" s="111">
        <v>1526795.28</v>
      </c>
      <c r="E130" s="111">
        <v>1623677.47</v>
      </c>
      <c r="F130" s="111">
        <v>1399636.13</v>
      </c>
      <c r="G130" s="111">
        <v>2474534.62</v>
      </c>
      <c r="H130" s="111">
        <v>3189237.63</v>
      </c>
      <c r="I130" s="111">
        <v>2793866.13</v>
      </c>
      <c r="J130" s="111">
        <v>2102066.62</v>
      </c>
      <c r="K130" s="111">
        <v>1109205.3999999999</v>
      </c>
      <c r="L130" s="112">
        <v>1944621.9</v>
      </c>
      <c r="M130" s="111">
        <v>2264920.84</v>
      </c>
      <c r="N130" s="111">
        <v>1778217.47</v>
      </c>
      <c r="O130" s="111">
        <v>1874395.61</v>
      </c>
      <c r="P130" s="111">
        <v>1815433.76</v>
      </c>
      <c r="Q130" s="111">
        <v>1683018.06</v>
      </c>
      <c r="R130" s="111">
        <v>1982982</v>
      </c>
      <c r="S130" s="111">
        <v>2879004.57</v>
      </c>
      <c r="T130" s="111">
        <v>4616644.22</v>
      </c>
      <c r="U130" s="221">
        <v>3357482.83</v>
      </c>
      <c r="V130" s="221">
        <v>2137559</v>
      </c>
      <c r="W130" s="221">
        <v>3357482.83</v>
      </c>
      <c r="X130" s="112">
        <v>2167289.9700000002</v>
      </c>
      <c r="Y130" s="221">
        <v>2108307</v>
      </c>
      <c r="Z130" s="221">
        <v>2453996</v>
      </c>
      <c r="AA130" s="221">
        <v>2341305.87</v>
      </c>
      <c r="AB130" s="221">
        <v>2083288.62</v>
      </c>
      <c r="AC130" s="221">
        <v>1947887</v>
      </c>
      <c r="AD130" s="221">
        <v>2301316.1</v>
      </c>
      <c r="AE130" s="221">
        <v>3317716</v>
      </c>
      <c r="AF130" s="221">
        <v>4018409.59</v>
      </c>
      <c r="AG130" s="221">
        <v>4220982</v>
      </c>
      <c r="AH130" s="221"/>
      <c r="AI130" s="221"/>
      <c r="AJ130" s="112"/>
      <c r="AK130" s="39">
        <f>O130-C130</f>
        <v>194447.79000000004</v>
      </c>
      <c r="AL130" s="113">
        <f>P130-D130</f>
        <v>288638.48</v>
      </c>
      <c r="AM130" s="113">
        <f>Q130-E130</f>
        <v>59340.590000000084</v>
      </c>
      <c r="AN130" s="113">
        <f>R130-F130</f>
        <v>583345.87000000011</v>
      </c>
      <c r="AO130" s="113">
        <f>S130-G130</f>
        <v>404469.94999999972</v>
      </c>
      <c r="AP130" s="113">
        <f>T130-H130</f>
        <v>1427406.5899999999</v>
      </c>
      <c r="AQ130" s="113">
        <f>U130-I130</f>
        <v>563616.70000000019</v>
      </c>
      <c r="AR130" s="113">
        <f>V130-J130</f>
        <v>35492.379999999888</v>
      </c>
      <c r="AS130" s="113">
        <f>W130-K130</f>
        <v>2248277.4300000002</v>
      </c>
      <c r="AT130" s="113">
        <f>X130-L130</f>
        <v>222668.0700000003</v>
      </c>
      <c r="AU130" s="113">
        <f>Y130-M130</f>
        <v>-156613.83999999985</v>
      </c>
      <c r="AV130" s="113">
        <f>Z130-N130</f>
        <v>675778.53</v>
      </c>
      <c r="AW130" s="113">
        <f>AA130-O130</f>
        <v>466910.26</v>
      </c>
      <c r="AX130" s="113">
        <f>AB130-P130</f>
        <v>267854.8600000001</v>
      </c>
      <c r="AY130" s="113">
        <f>AC130-Q130</f>
        <v>264868.93999999994</v>
      </c>
      <c r="AZ130" s="113">
        <f>AD130-R130</f>
        <v>318334.10000000009</v>
      </c>
      <c r="BA130" s="113">
        <f>AE130-S130</f>
        <v>438711.43000000017</v>
      </c>
      <c r="BB130" s="113">
        <f>AF130-T130</f>
        <v>-598234.62999999989</v>
      </c>
      <c r="BC130" s="312"/>
      <c r="BD130" s="312"/>
      <c r="BE130" s="312"/>
      <c r="BF130" s="114"/>
      <c r="BG130" s="328"/>
      <c r="BH130" s="71">
        <f>'MONTHLY SUMMARIES'!F94</f>
        <v>4220982</v>
      </c>
    </row>
    <row r="131" spans="1:60" s="42" customFormat="1" x14ac:dyDescent="0.35">
      <c r="A131" s="166"/>
      <c r="B131" s="238" t="s">
        <v>164</v>
      </c>
      <c r="C131" s="110"/>
      <c r="D131" s="111"/>
      <c r="E131" s="111"/>
      <c r="F131" s="111"/>
      <c r="G131" s="111"/>
      <c r="H131" s="111"/>
      <c r="I131" s="111"/>
      <c r="J131" s="111"/>
      <c r="K131" s="111"/>
      <c r="L131" s="112"/>
      <c r="M131" s="111"/>
      <c r="N131" s="111"/>
      <c r="O131" s="111"/>
      <c r="P131" s="111"/>
      <c r="Q131" s="111"/>
      <c r="R131" s="111"/>
      <c r="S131" s="111"/>
      <c r="T131" s="111"/>
      <c r="U131" s="221"/>
      <c r="V131" s="221"/>
      <c r="W131" s="237"/>
      <c r="X131" s="112">
        <f>X130-X132</f>
        <v>261714.68000000017</v>
      </c>
      <c r="Y131" s="240">
        <f>Y130-Y132</f>
        <v>258377.07000000007</v>
      </c>
      <c r="Z131" s="240">
        <v>299286.2</v>
      </c>
      <c r="AA131" s="269">
        <v>291944.42</v>
      </c>
      <c r="AB131" s="269">
        <v>259022.61</v>
      </c>
      <c r="AC131" s="269">
        <v>233709.75</v>
      </c>
      <c r="AD131" s="269">
        <v>273950.17</v>
      </c>
      <c r="AE131" s="269">
        <v>401930.12</v>
      </c>
      <c r="AF131" s="269">
        <v>522742.75</v>
      </c>
      <c r="AG131" s="269">
        <v>561965</v>
      </c>
      <c r="AH131" s="269"/>
      <c r="AI131" s="269"/>
      <c r="AJ131" s="112"/>
      <c r="AK131" s="39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312"/>
      <c r="BD131" s="312"/>
      <c r="BE131" s="312"/>
      <c r="BF131" s="114"/>
      <c r="BG131" s="328"/>
      <c r="BH131" s="71">
        <f>GETPIVOTDATA("VALUE",'CSS ESCO pvt'!$I$3,"DATE_FILE",$BH$8,"COMPANY",$BH$6,"TRIM_CAT","Residential-GRID","TRIM_LINE",$A129)</f>
        <v>561965</v>
      </c>
    </row>
    <row r="132" spans="1:60" s="42" customFormat="1" x14ac:dyDescent="0.35">
      <c r="A132" s="166"/>
      <c r="B132" s="238" t="s">
        <v>165</v>
      </c>
      <c r="C132" s="110"/>
      <c r="D132" s="111"/>
      <c r="E132" s="111"/>
      <c r="F132" s="111"/>
      <c r="G132" s="111"/>
      <c r="H132" s="111"/>
      <c r="I132" s="111"/>
      <c r="J132" s="111"/>
      <c r="K132" s="111"/>
      <c r="L132" s="112"/>
      <c r="M132" s="111"/>
      <c r="N132" s="111"/>
      <c r="O132" s="111"/>
      <c r="P132" s="111"/>
      <c r="Q132" s="111"/>
      <c r="R132" s="111"/>
      <c r="S132" s="111"/>
      <c r="T132" s="111"/>
      <c r="U132" s="221"/>
      <c r="V132" s="221"/>
      <c r="W132" s="237"/>
      <c r="X132" s="112">
        <v>1905575.29</v>
      </c>
      <c r="Y132" s="240">
        <v>1849929.93</v>
      </c>
      <c r="Z132" s="240">
        <v>2154709.7999999998</v>
      </c>
      <c r="AA132" s="240">
        <f>AA130-AA131</f>
        <v>2049361.4500000002</v>
      </c>
      <c r="AB132" s="269">
        <v>1824266.0100000002</v>
      </c>
      <c r="AC132" s="269">
        <v>1714177.25</v>
      </c>
      <c r="AD132" s="269">
        <v>2027365.9300000002</v>
      </c>
      <c r="AE132" s="269">
        <v>2915785.88</v>
      </c>
      <c r="AF132" s="269">
        <v>3495666.84</v>
      </c>
      <c r="AG132" s="269">
        <v>3659017</v>
      </c>
      <c r="AH132" s="269"/>
      <c r="AI132" s="269"/>
      <c r="AJ132" s="112"/>
      <c r="AK132" s="39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312"/>
      <c r="BD132" s="312"/>
      <c r="BE132" s="312"/>
      <c r="BF132" s="114"/>
      <c r="BG132" s="328"/>
      <c r="BH132" s="87">
        <f>BH130-BH131</f>
        <v>3659017</v>
      </c>
    </row>
    <row r="133" spans="1:60" s="42" customFormat="1" x14ac:dyDescent="0.35">
      <c r="A133" s="166"/>
      <c r="B133" s="43" t="s">
        <v>38</v>
      </c>
      <c r="C133" s="110">
        <v>16786.8</v>
      </c>
      <c r="D133" s="111">
        <v>16185.9</v>
      </c>
      <c r="E133" s="111">
        <v>13050.2</v>
      </c>
      <c r="F133" s="111">
        <v>11119.6</v>
      </c>
      <c r="G133" s="111">
        <v>14370.94</v>
      </c>
      <c r="H133" s="111">
        <v>14789.28</v>
      </c>
      <c r="I133" s="111">
        <v>15330.01</v>
      </c>
      <c r="J133" s="111">
        <v>14009.04</v>
      </c>
      <c r="K133" s="111">
        <v>11206.09</v>
      </c>
      <c r="L133" s="112">
        <v>17892.71</v>
      </c>
      <c r="M133" s="111">
        <v>19512.03</v>
      </c>
      <c r="N133" s="111">
        <v>19013</v>
      </c>
      <c r="O133" s="111">
        <v>19905.96</v>
      </c>
      <c r="P133" s="111">
        <v>16385.310000000001</v>
      </c>
      <c r="Q133" s="111">
        <v>14574.3</v>
      </c>
      <c r="R133" s="111">
        <v>13495.2</v>
      </c>
      <c r="S133" s="111">
        <v>15853.89</v>
      </c>
      <c r="T133" s="111">
        <v>18738.82</v>
      </c>
      <c r="U133" s="221">
        <v>17416.28</v>
      </c>
      <c r="V133" s="221">
        <v>12633</v>
      </c>
      <c r="W133" s="221">
        <v>17416.28</v>
      </c>
      <c r="X133" s="112">
        <v>20280.38</v>
      </c>
      <c r="Y133" s="221">
        <v>23218</v>
      </c>
      <c r="Z133" s="221">
        <v>37026</v>
      </c>
      <c r="AA133" s="221">
        <v>29759.88</v>
      </c>
      <c r="AB133" s="221">
        <v>23647.64</v>
      </c>
      <c r="AC133" s="221">
        <v>23011</v>
      </c>
      <c r="AD133" s="221">
        <v>21075.51</v>
      </c>
      <c r="AE133" s="221">
        <v>20721</v>
      </c>
      <c r="AF133" s="221">
        <v>19843.060000000001</v>
      </c>
      <c r="AG133" s="221">
        <v>20354</v>
      </c>
      <c r="AH133" s="221"/>
      <c r="AI133" s="221"/>
      <c r="AJ133" s="112"/>
      <c r="AK133" s="39">
        <f>O133-C133</f>
        <v>3119.16</v>
      </c>
      <c r="AL133" s="113">
        <f>P133-D133</f>
        <v>199.41000000000167</v>
      </c>
      <c r="AM133" s="113">
        <f>Q133-E133</f>
        <v>1524.0999999999985</v>
      </c>
      <c r="AN133" s="113">
        <f>R133-F133</f>
        <v>2375.6000000000004</v>
      </c>
      <c r="AO133" s="113">
        <f>S133-G133</f>
        <v>1482.9499999999989</v>
      </c>
      <c r="AP133" s="113">
        <f>T133-H133</f>
        <v>3949.5399999999991</v>
      </c>
      <c r="AQ133" s="113">
        <f>U133-I133</f>
        <v>2086.2699999999986</v>
      </c>
      <c r="AR133" s="113">
        <f>V133-J133</f>
        <v>-1376.0400000000009</v>
      </c>
      <c r="AS133" s="113">
        <f>W133-K133</f>
        <v>6210.1899999999987</v>
      </c>
      <c r="AT133" s="113">
        <f>X133-L133</f>
        <v>2387.6700000000019</v>
      </c>
      <c r="AU133" s="113">
        <f>Y133-M133</f>
        <v>3705.9700000000012</v>
      </c>
      <c r="AV133" s="113">
        <f>Z133-N133</f>
        <v>18013</v>
      </c>
      <c r="AW133" s="113">
        <f>AA133-O133</f>
        <v>9853.9200000000019</v>
      </c>
      <c r="AX133" s="113">
        <f>AB133-P133</f>
        <v>7262.3299999999981</v>
      </c>
      <c r="AY133" s="113">
        <f>AC133-Q133</f>
        <v>8436.7000000000007</v>
      </c>
      <c r="AZ133" s="113">
        <f>AD133-R133</f>
        <v>7580.3099999999977</v>
      </c>
      <c r="BA133" s="113">
        <f>AE133-S133</f>
        <v>4867.1100000000006</v>
      </c>
      <c r="BB133" s="113">
        <f>AF133-T133</f>
        <v>1104.2400000000016</v>
      </c>
      <c r="BC133" s="312"/>
      <c r="BD133" s="312"/>
      <c r="BE133" s="312"/>
      <c r="BF133" s="114"/>
      <c r="BG133" s="328"/>
      <c r="BH133" s="71">
        <f>'MONTHLY SUMMARIES'!F95</f>
        <v>20354</v>
      </c>
    </row>
    <row r="134" spans="1:60" s="42" customFormat="1" x14ac:dyDescent="0.35">
      <c r="A134" s="166"/>
      <c r="B134" s="238" t="s">
        <v>164</v>
      </c>
      <c r="C134" s="110"/>
      <c r="D134" s="111"/>
      <c r="E134" s="111"/>
      <c r="F134" s="111"/>
      <c r="G134" s="111"/>
      <c r="H134" s="111"/>
      <c r="I134" s="111"/>
      <c r="J134" s="111"/>
      <c r="K134" s="111"/>
      <c r="L134" s="112"/>
      <c r="M134" s="111"/>
      <c r="N134" s="111"/>
      <c r="O134" s="111"/>
      <c r="P134" s="111"/>
      <c r="Q134" s="111"/>
      <c r="R134" s="111"/>
      <c r="S134" s="111"/>
      <c r="T134" s="111"/>
      <c r="U134" s="221"/>
      <c r="V134" s="221"/>
      <c r="W134" s="237"/>
      <c r="X134" s="112">
        <f>X133-X135</f>
        <v>3868.3199999999997</v>
      </c>
      <c r="Y134" s="240">
        <f>Y133-Y135</f>
        <v>4169.7000000000007</v>
      </c>
      <c r="Z134" s="240">
        <v>8848</v>
      </c>
      <c r="AA134" s="269">
        <v>6372.69</v>
      </c>
      <c r="AB134" s="269">
        <v>5228.51</v>
      </c>
      <c r="AC134" s="269">
        <v>3636.4</v>
      </c>
      <c r="AD134" s="269">
        <v>3165.92</v>
      </c>
      <c r="AE134" s="269">
        <v>3707.12</v>
      </c>
      <c r="AF134" s="269">
        <v>3585.34</v>
      </c>
      <c r="AG134" s="269">
        <v>4046</v>
      </c>
      <c r="AH134" s="269"/>
      <c r="AI134" s="269"/>
      <c r="AJ134" s="112"/>
      <c r="AK134" s="39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312"/>
      <c r="BD134" s="312"/>
      <c r="BE134" s="312"/>
      <c r="BF134" s="114"/>
      <c r="BG134" s="328"/>
      <c r="BH134" s="71">
        <f>GETPIVOTDATA("VALUE",'CSS ESCO pvt'!$I$3,"DATE_FILE",$BH$8,"COMPANY",$BH$6,"TRIM_CAT","Low Income Residential-GRID","TRIM_LINE",$A129)</f>
        <v>4046</v>
      </c>
    </row>
    <row r="135" spans="1:60" s="42" customFormat="1" x14ac:dyDescent="0.35">
      <c r="A135" s="166"/>
      <c r="B135" s="238" t="s">
        <v>165</v>
      </c>
      <c r="C135" s="110"/>
      <c r="D135" s="111"/>
      <c r="E135" s="111"/>
      <c r="F135" s="111"/>
      <c r="G135" s="111"/>
      <c r="H135" s="111"/>
      <c r="I135" s="111"/>
      <c r="J135" s="111"/>
      <c r="K135" s="111"/>
      <c r="L135" s="112"/>
      <c r="M135" s="111"/>
      <c r="N135" s="111"/>
      <c r="O135" s="111"/>
      <c r="P135" s="111"/>
      <c r="Q135" s="111"/>
      <c r="R135" s="111"/>
      <c r="S135" s="111"/>
      <c r="T135" s="111"/>
      <c r="U135" s="221"/>
      <c r="V135" s="221"/>
      <c r="W135" s="237"/>
      <c r="X135" s="112">
        <v>16412.060000000001</v>
      </c>
      <c r="Y135" s="240">
        <v>19048.3</v>
      </c>
      <c r="Z135" s="240">
        <v>28178</v>
      </c>
      <c r="AA135" s="240">
        <f>AA133-AA134</f>
        <v>23387.190000000002</v>
      </c>
      <c r="AB135" s="269">
        <v>18419.129999999997</v>
      </c>
      <c r="AC135" s="269">
        <v>19374.599999999999</v>
      </c>
      <c r="AD135" s="269">
        <v>17909.589999999997</v>
      </c>
      <c r="AE135" s="269">
        <v>17013.88</v>
      </c>
      <c r="AF135" s="269">
        <v>16257.720000000001</v>
      </c>
      <c r="AG135" s="269">
        <v>16308</v>
      </c>
      <c r="AH135" s="269"/>
      <c r="AI135" s="269"/>
      <c r="AJ135" s="112"/>
      <c r="AK135" s="39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312"/>
      <c r="BD135" s="312"/>
      <c r="BE135" s="312"/>
      <c r="BF135" s="114"/>
      <c r="BG135" s="328"/>
      <c r="BH135" s="87">
        <f>BH133-BH134</f>
        <v>16308</v>
      </c>
    </row>
    <row r="136" spans="1:60" s="42" customFormat="1" x14ac:dyDescent="0.35">
      <c r="A136" s="166"/>
      <c r="B136" s="43" t="s">
        <v>39</v>
      </c>
      <c r="C136" s="110">
        <v>360720.52</v>
      </c>
      <c r="D136" s="111">
        <v>341535.62</v>
      </c>
      <c r="E136" s="111">
        <v>429612.25</v>
      </c>
      <c r="F136" s="111">
        <v>292078.05</v>
      </c>
      <c r="G136" s="111">
        <v>467615.32</v>
      </c>
      <c r="H136" s="111">
        <v>634307.65</v>
      </c>
      <c r="I136" s="111">
        <v>647308.51</v>
      </c>
      <c r="J136" s="111">
        <v>643015.94999999995</v>
      </c>
      <c r="K136" s="111">
        <v>166204.10999999999</v>
      </c>
      <c r="L136" s="112">
        <v>388512.01</v>
      </c>
      <c r="M136" s="111">
        <v>498594.83</v>
      </c>
      <c r="N136" s="111">
        <v>307649.8</v>
      </c>
      <c r="O136" s="111">
        <v>396002.25</v>
      </c>
      <c r="P136" s="111">
        <v>356103.59</v>
      </c>
      <c r="Q136" s="111">
        <v>338321.95</v>
      </c>
      <c r="R136" s="111">
        <v>340421.81</v>
      </c>
      <c r="S136" s="111">
        <v>447736.71</v>
      </c>
      <c r="T136" s="111">
        <v>832204.1</v>
      </c>
      <c r="U136" s="221">
        <v>700063.28</v>
      </c>
      <c r="V136" s="221">
        <v>446118</v>
      </c>
      <c r="W136" s="221">
        <v>700063.28</v>
      </c>
      <c r="X136" s="112">
        <v>408373.78</v>
      </c>
      <c r="Y136" s="221">
        <v>395520</v>
      </c>
      <c r="Z136" s="221">
        <v>451260</v>
      </c>
      <c r="AA136" s="221">
        <v>457092.74</v>
      </c>
      <c r="AB136" s="221">
        <v>440128.04999999993</v>
      </c>
      <c r="AC136" s="221">
        <v>417192</v>
      </c>
      <c r="AD136" s="221">
        <v>471676.39</v>
      </c>
      <c r="AE136" s="221">
        <v>647716</v>
      </c>
      <c r="AF136" s="221">
        <v>779736.66</v>
      </c>
      <c r="AG136" s="221">
        <v>929190</v>
      </c>
      <c r="AH136" s="221"/>
      <c r="AI136" s="221"/>
      <c r="AJ136" s="112"/>
      <c r="AK136" s="39">
        <f>O136-C136</f>
        <v>35281.729999999981</v>
      </c>
      <c r="AL136" s="113">
        <f>P136-D136</f>
        <v>14567.97000000003</v>
      </c>
      <c r="AM136" s="113">
        <f>Q136-E136</f>
        <v>-91290.299999999988</v>
      </c>
      <c r="AN136" s="113">
        <f>R136-F136</f>
        <v>48343.760000000009</v>
      </c>
      <c r="AO136" s="113">
        <f>S136-G136</f>
        <v>-19878.609999999986</v>
      </c>
      <c r="AP136" s="113">
        <f>T136-H136</f>
        <v>197896.44999999995</v>
      </c>
      <c r="AQ136" s="113">
        <f>U136-I136</f>
        <v>52754.770000000019</v>
      </c>
      <c r="AR136" s="113">
        <f>V136-J136</f>
        <v>-196897.94999999995</v>
      </c>
      <c r="AS136" s="113">
        <f>W136-K136</f>
        <v>533859.17000000004</v>
      </c>
      <c r="AT136" s="113">
        <f>X136-L136</f>
        <v>19861.770000000019</v>
      </c>
      <c r="AU136" s="113">
        <f>Y136-M136</f>
        <v>-103074.83000000002</v>
      </c>
      <c r="AV136" s="113">
        <f>Z136-N136</f>
        <v>143610.20000000001</v>
      </c>
      <c r="AW136" s="113">
        <f>AA136-O136</f>
        <v>61090.489999999991</v>
      </c>
      <c r="AX136" s="113">
        <f>AB136-P136</f>
        <v>84024.459999999905</v>
      </c>
      <c r="AY136" s="113">
        <f>AC136-Q136</f>
        <v>78870.049999999988</v>
      </c>
      <c r="AZ136" s="113">
        <f>AD136-R136</f>
        <v>131254.58000000002</v>
      </c>
      <c r="BA136" s="113">
        <f>AE136-S136</f>
        <v>199979.28999999998</v>
      </c>
      <c r="BB136" s="113">
        <f>AF136-T136</f>
        <v>-52467.439999999944</v>
      </c>
      <c r="BC136" s="312"/>
      <c r="BD136" s="312"/>
      <c r="BE136" s="312"/>
      <c r="BF136" s="114"/>
      <c r="BG136" s="328"/>
      <c r="BH136" s="71">
        <f>'MONTHLY SUMMARIES'!F96</f>
        <v>929190</v>
      </c>
    </row>
    <row r="137" spans="1:60" s="42" customFormat="1" x14ac:dyDescent="0.35">
      <c r="A137" s="166"/>
      <c r="B137" s="43" t="s">
        <v>40</v>
      </c>
      <c r="C137" s="110">
        <v>249907.36</v>
      </c>
      <c r="D137" s="111">
        <v>263381.03000000003</v>
      </c>
      <c r="E137" s="111">
        <v>377493.54</v>
      </c>
      <c r="F137" s="111">
        <v>195202.64</v>
      </c>
      <c r="G137" s="111">
        <v>363645.55</v>
      </c>
      <c r="H137" s="111">
        <v>473057.58</v>
      </c>
      <c r="I137" s="111">
        <v>466652.11</v>
      </c>
      <c r="J137" s="111">
        <v>540377.38</v>
      </c>
      <c r="K137" s="111">
        <v>153451.78</v>
      </c>
      <c r="L137" s="112">
        <v>273862.27</v>
      </c>
      <c r="M137" s="111">
        <v>443940.46</v>
      </c>
      <c r="N137" s="111">
        <v>183892.78</v>
      </c>
      <c r="O137" s="111">
        <v>243280.4</v>
      </c>
      <c r="P137" s="111">
        <v>275157.14</v>
      </c>
      <c r="Q137" s="111">
        <v>267956.65000000002</v>
      </c>
      <c r="R137" s="111">
        <v>228919.42</v>
      </c>
      <c r="S137" s="111">
        <v>308573</v>
      </c>
      <c r="T137" s="111">
        <v>666853.18000000005</v>
      </c>
      <c r="U137" s="221">
        <v>454126.87</v>
      </c>
      <c r="V137" s="221">
        <v>410200</v>
      </c>
      <c r="W137" s="221">
        <v>454126.87</v>
      </c>
      <c r="X137" s="112">
        <v>285144.03000000003</v>
      </c>
      <c r="Y137" s="221">
        <v>215224</v>
      </c>
      <c r="Z137" s="221">
        <v>296863</v>
      </c>
      <c r="AA137" s="221">
        <v>260553.63</v>
      </c>
      <c r="AB137" s="221">
        <v>240156.82</v>
      </c>
      <c r="AC137" s="221">
        <v>373828</v>
      </c>
      <c r="AD137" s="221">
        <v>335873.06</v>
      </c>
      <c r="AE137" s="221">
        <v>406301</v>
      </c>
      <c r="AF137" s="221">
        <v>546311.06000000006</v>
      </c>
      <c r="AG137" s="221">
        <v>695489</v>
      </c>
      <c r="AH137" s="221"/>
      <c r="AI137" s="221"/>
      <c r="AJ137" s="112"/>
      <c r="AK137" s="39">
        <f>O137-C137</f>
        <v>-6626.9599999999919</v>
      </c>
      <c r="AL137" s="113">
        <f>P137-D137</f>
        <v>11776.109999999986</v>
      </c>
      <c r="AM137" s="113">
        <f>Q137-E137</f>
        <v>-109536.88999999996</v>
      </c>
      <c r="AN137" s="113">
        <f>R137-F137</f>
        <v>33716.78</v>
      </c>
      <c r="AO137" s="113">
        <f>S137-G137</f>
        <v>-55072.549999999988</v>
      </c>
      <c r="AP137" s="113">
        <f>T137-H137</f>
        <v>193795.60000000003</v>
      </c>
      <c r="AQ137" s="113">
        <f>U137-I137</f>
        <v>-12525.239999999991</v>
      </c>
      <c r="AR137" s="113">
        <f>V137-J137</f>
        <v>-130177.38</v>
      </c>
      <c r="AS137" s="113">
        <f>W137-K137</f>
        <v>300675.08999999997</v>
      </c>
      <c r="AT137" s="113">
        <f>X137-L137</f>
        <v>11281.760000000009</v>
      </c>
      <c r="AU137" s="113">
        <f>Y137-M137</f>
        <v>-228716.46000000002</v>
      </c>
      <c r="AV137" s="113">
        <f>Z137-N137</f>
        <v>112970.22</v>
      </c>
      <c r="AW137" s="113">
        <f>AA137-O137</f>
        <v>17273.23000000001</v>
      </c>
      <c r="AX137" s="113">
        <f>AB137-P137</f>
        <v>-35000.320000000007</v>
      </c>
      <c r="AY137" s="113">
        <f>AC137-Q137</f>
        <v>105871.34999999998</v>
      </c>
      <c r="AZ137" s="113">
        <f>AD137-R137</f>
        <v>106953.63999999998</v>
      </c>
      <c r="BA137" s="113">
        <f>AE137-S137</f>
        <v>97728</v>
      </c>
      <c r="BB137" s="113">
        <f>AF137-T137</f>
        <v>-120542.12</v>
      </c>
      <c r="BC137" s="312"/>
      <c r="BD137" s="312"/>
      <c r="BE137" s="312"/>
      <c r="BF137" s="114"/>
      <c r="BG137" s="328"/>
      <c r="BH137" s="71">
        <f>'MONTHLY SUMMARIES'!F97</f>
        <v>695489</v>
      </c>
    </row>
    <row r="138" spans="1:60" s="42" customFormat="1" x14ac:dyDescent="0.35">
      <c r="A138" s="166"/>
      <c r="B138" s="43" t="s">
        <v>41</v>
      </c>
      <c r="C138" s="110">
        <v>136977.56</v>
      </c>
      <c r="D138" s="111">
        <v>204270.8</v>
      </c>
      <c r="E138" s="111">
        <v>187590.42</v>
      </c>
      <c r="F138" s="111">
        <v>265350.67</v>
      </c>
      <c r="G138" s="111">
        <v>331713.06</v>
      </c>
      <c r="H138" s="111">
        <v>226979.77</v>
      </c>
      <c r="I138" s="111">
        <v>340756.89</v>
      </c>
      <c r="J138" s="111">
        <v>297750.84999999998</v>
      </c>
      <c r="K138" s="111">
        <v>231416.17</v>
      </c>
      <c r="L138" s="112">
        <v>167303.57999999999</v>
      </c>
      <c r="M138" s="111">
        <v>247800.32000000001</v>
      </c>
      <c r="N138" s="111">
        <v>307108.88</v>
      </c>
      <c r="O138" s="111">
        <v>170444.64</v>
      </c>
      <c r="P138" s="111">
        <v>334678.05</v>
      </c>
      <c r="Q138" s="111">
        <v>370205.24</v>
      </c>
      <c r="R138" s="111">
        <v>281219.83</v>
      </c>
      <c r="S138" s="111">
        <v>276163.86</v>
      </c>
      <c r="T138" s="111">
        <v>330272.67</v>
      </c>
      <c r="U138" s="221">
        <v>315983.59000000003</v>
      </c>
      <c r="V138" s="221">
        <v>292906</v>
      </c>
      <c r="W138" s="221">
        <v>315983.59000000003</v>
      </c>
      <c r="X138" s="112">
        <v>226556.7</v>
      </c>
      <c r="Y138" s="221">
        <v>207235</v>
      </c>
      <c r="Z138" s="221">
        <v>286603</v>
      </c>
      <c r="AA138" s="221">
        <v>231331.14</v>
      </c>
      <c r="AB138" s="221">
        <v>211016.54</v>
      </c>
      <c r="AC138" s="221">
        <v>218919</v>
      </c>
      <c r="AD138" s="221">
        <v>201080.03</v>
      </c>
      <c r="AE138" s="221">
        <v>388579</v>
      </c>
      <c r="AF138" s="221">
        <v>309860.83</v>
      </c>
      <c r="AG138" s="221">
        <v>206988</v>
      </c>
      <c r="AH138" s="221"/>
      <c r="AI138" s="221"/>
      <c r="AJ138" s="112"/>
      <c r="AK138" s="39">
        <f>O138-C138</f>
        <v>33467.080000000016</v>
      </c>
      <c r="AL138" s="113">
        <f>P138-D138</f>
        <v>130407.25</v>
      </c>
      <c r="AM138" s="113">
        <f>Q138-E138</f>
        <v>182614.81999999998</v>
      </c>
      <c r="AN138" s="113">
        <f>R138-F138</f>
        <v>15869.160000000033</v>
      </c>
      <c r="AO138" s="113">
        <f>S138-G138</f>
        <v>-55549.200000000012</v>
      </c>
      <c r="AP138" s="113">
        <f>T138-H138</f>
        <v>103292.9</v>
      </c>
      <c r="AQ138" s="113">
        <f>U138-I138</f>
        <v>-24773.299999999988</v>
      </c>
      <c r="AR138" s="113">
        <f>V138-J138</f>
        <v>-4844.8499999999767</v>
      </c>
      <c r="AS138" s="113">
        <f>W138-K138</f>
        <v>84567.420000000013</v>
      </c>
      <c r="AT138" s="113">
        <f>X138-L138</f>
        <v>59253.120000000024</v>
      </c>
      <c r="AU138" s="113">
        <f>Y138-M138</f>
        <v>-40565.320000000007</v>
      </c>
      <c r="AV138" s="113">
        <f>Z138-N138</f>
        <v>-20505.880000000005</v>
      </c>
      <c r="AW138" s="113">
        <f>AA138-O138</f>
        <v>60886.5</v>
      </c>
      <c r="AX138" s="113">
        <f>AB138-P138</f>
        <v>-123661.50999999998</v>
      </c>
      <c r="AY138" s="113">
        <f>AC138-Q138</f>
        <v>-151286.24</v>
      </c>
      <c r="AZ138" s="113">
        <f>AD138-R138</f>
        <v>-80139.800000000017</v>
      </c>
      <c r="BA138" s="113">
        <f>AE138-S138</f>
        <v>112415.14000000001</v>
      </c>
      <c r="BB138" s="113">
        <f>AF138-T138</f>
        <v>-20411.839999999967</v>
      </c>
      <c r="BC138" s="312"/>
      <c r="BD138" s="312"/>
      <c r="BE138" s="312"/>
      <c r="BF138" s="114"/>
      <c r="BG138" s="328"/>
      <c r="BH138" s="71">
        <f>'MONTHLY SUMMARIES'!F98</f>
        <v>206988</v>
      </c>
    </row>
    <row r="139" spans="1:60" s="147" customFormat="1" ht="15" thickBot="1" x14ac:dyDescent="0.4">
      <c r="A139" s="167"/>
      <c r="B139" s="58" t="s">
        <v>42</v>
      </c>
      <c r="C139" s="142">
        <f>SUM(C130:C138)</f>
        <v>2444340.06</v>
      </c>
      <c r="D139" s="143">
        <f t="shared" ref="D139:V139" si="141">SUM(D130:D138)</f>
        <v>2352168.63</v>
      </c>
      <c r="E139" s="143">
        <f t="shared" si="141"/>
        <v>2631423.88</v>
      </c>
      <c r="F139" s="143">
        <f t="shared" si="141"/>
        <v>2163387.09</v>
      </c>
      <c r="G139" s="143">
        <f t="shared" si="141"/>
        <v>3651879.4899999998</v>
      </c>
      <c r="H139" s="143">
        <f t="shared" si="141"/>
        <v>4538371.9099999992</v>
      </c>
      <c r="I139" s="143">
        <f t="shared" si="141"/>
        <v>4263913.6499999994</v>
      </c>
      <c r="J139" s="143">
        <f t="shared" si="141"/>
        <v>3597219.8400000003</v>
      </c>
      <c r="K139" s="143">
        <f t="shared" si="141"/>
        <v>1671483.55</v>
      </c>
      <c r="L139" s="144">
        <f t="shared" si="141"/>
        <v>2792192.47</v>
      </c>
      <c r="M139" s="143">
        <f t="shared" si="141"/>
        <v>3474768.4799999995</v>
      </c>
      <c r="N139" s="143">
        <f t="shared" si="141"/>
        <v>2595881.9299999997</v>
      </c>
      <c r="O139" s="143">
        <f t="shared" si="141"/>
        <v>2704028.8600000003</v>
      </c>
      <c r="P139" s="143">
        <f t="shared" si="141"/>
        <v>2797757.85</v>
      </c>
      <c r="Q139" s="143">
        <f t="shared" si="141"/>
        <v>2674076.2000000002</v>
      </c>
      <c r="R139" s="143">
        <f t="shared" si="141"/>
        <v>2847038.26</v>
      </c>
      <c r="S139" s="143">
        <f t="shared" si="141"/>
        <v>3927332.03</v>
      </c>
      <c r="T139" s="143">
        <f t="shared" si="141"/>
        <v>6464712.9899999993</v>
      </c>
      <c r="U139" s="143">
        <f t="shared" si="141"/>
        <v>4845072.8499999996</v>
      </c>
      <c r="V139" s="143">
        <f t="shared" si="141"/>
        <v>3299416</v>
      </c>
      <c r="W139" s="143">
        <f>SUM(W130+W133+W136+W137+W138)</f>
        <v>4845072.8499999996</v>
      </c>
      <c r="X139" s="144">
        <f>SUM(X130+X133+X136+X137+X138)</f>
        <v>3107644.8600000003</v>
      </c>
      <c r="Y139" s="143">
        <f t="shared" ref="Y139:AB139" si="142">SUM(Y130+Y133+Y136+Y137+Y138)</f>
        <v>2949504</v>
      </c>
      <c r="Z139" s="143">
        <v>3525748</v>
      </c>
      <c r="AA139" s="143">
        <f t="shared" si="142"/>
        <v>3320043.2600000002</v>
      </c>
      <c r="AB139" s="143">
        <f t="shared" si="142"/>
        <v>2998237.67</v>
      </c>
      <c r="AC139" s="220">
        <v>2980837</v>
      </c>
      <c r="AD139" s="220">
        <v>3331021.09</v>
      </c>
      <c r="AE139" s="220">
        <v>4781033</v>
      </c>
      <c r="AF139" s="220">
        <v>5674161.1999999993</v>
      </c>
      <c r="AG139" s="220">
        <v>6073003</v>
      </c>
      <c r="AH139" s="220"/>
      <c r="AI139" s="220"/>
      <c r="AJ139" s="144"/>
      <c r="AK139" s="40">
        <f>SUM(AK130:AK138)</f>
        <v>259688.80000000005</v>
      </c>
      <c r="AL139" s="145">
        <f t="shared" ref="AL139:AN139" si="143">SUM(AL130:AL138)</f>
        <v>445589.22</v>
      </c>
      <c r="AM139" s="145">
        <f t="shared" si="143"/>
        <v>42652.320000000123</v>
      </c>
      <c r="AN139" s="145">
        <f t="shared" si="143"/>
        <v>683651.17000000016</v>
      </c>
      <c r="AO139" s="145">
        <f t="shared" ref="AO139:AP139" si="144">SUM(AO130:AO138)</f>
        <v>275452.53999999975</v>
      </c>
      <c r="AP139" s="145">
        <f t="shared" si="144"/>
        <v>1926341.0799999998</v>
      </c>
      <c r="AQ139" s="145">
        <f t="shared" ref="AQ139:AR139" si="145">SUM(AQ130:AQ138)</f>
        <v>581159.20000000019</v>
      </c>
      <c r="AR139" s="145">
        <f t="shared" si="145"/>
        <v>-297803.84000000008</v>
      </c>
      <c r="AS139" s="145">
        <f t="shared" ref="AS139:AT139" si="146">SUM(AS130:AS138)</f>
        <v>3173589.3</v>
      </c>
      <c r="AT139" s="145">
        <f t="shared" si="146"/>
        <v>315452.39000000036</v>
      </c>
      <c r="AU139" s="145">
        <f t="shared" ref="AU139:AV139" si="147">SUM(AU130:AU138)</f>
        <v>-525264.48</v>
      </c>
      <c r="AV139" s="145">
        <f t="shared" si="147"/>
        <v>929866.07</v>
      </c>
      <c r="AW139" s="145">
        <f t="shared" ref="AW139:AX139" si="148">SUM(AW130:AW138)</f>
        <v>616014.39999999991</v>
      </c>
      <c r="AX139" s="145">
        <f t="shared" si="148"/>
        <v>200479.82000000004</v>
      </c>
      <c r="AY139" s="145">
        <f t="shared" ref="AY139:AZ139" si="149">SUM(AY130:AY138)</f>
        <v>306760.79999999993</v>
      </c>
      <c r="AZ139" s="145">
        <f t="shared" si="149"/>
        <v>483982.83000000007</v>
      </c>
      <c r="BA139" s="145">
        <f t="shared" ref="BA139:BB139" si="150">SUM(BA130:BA138)</f>
        <v>853700.97000000009</v>
      </c>
      <c r="BB139" s="145">
        <f t="shared" si="150"/>
        <v>-790551.7899999998</v>
      </c>
      <c r="BC139" s="309"/>
      <c r="BD139" s="309"/>
      <c r="BE139" s="309"/>
      <c r="BF139" s="146"/>
      <c r="BG139" s="329"/>
      <c r="BH139" s="297">
        <f>BH130+BH133+BH136+BH137+BH138</f>
        <v>6073003</v>
      </c>
    </row>
    <row r="140" spans="1:60" s="42" customFormat="1" x14ac:dyDescent="0.35">
      <c r="A140" s="166">
        <f>+A129+1</f>
        <v>14</v>
      </c>
      <c r="B140" s="115" t="s">
        <v>36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6"/>
      <c r="M140" s="105"/>
      <c r="N140" s="105"/>
      <c r="O140" s="105"/>
      <c r="P140" s="105"/>
      <c r="Q140" s="105"/>
      <c r="R140" s="105"/>
      <c r="S140" s="105"/>
      <c r="T140" s="105"/>
      <c r="U140" s="216"/>
      <c r="V140" s="216"/>
      <c r="W140" s="216"/>
      <c r="X140" s="10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106"/>
      <c r="AK140" s="107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305"/>
      <c r="BD140" s="305"/>
      <c r="BE140" s="305"/>
      <c r="BF140" s="109"/>
      <c r="BG140" s="327"/>
      <c r="BH140" s="107"/>
    </row>
    <row r="141" spans="1:60" s="42" customFormat="1" x14ac:dyDescent="0.35">
      <c r="A141" s="166"/>
      <c r="B141" s="43" t="s">
        <v>37</v>
      </c>
      <c r="C141" s="110">
        <v>1690803.45</v>
      </c>
      <c r="D141" s="111">
        <v>1689026.17</v>
      </c>
      <c r="E141" s="111">
        <v>1605228.15</v>
      </c>
      <c r="F141" s="39">
        <v>1530229.52</v>
      </c>
      <c r="G141" s="111">
        <v>1973071.29</v>
      </c>
      <c r="H141" s="111">
        <v>3074757.82</v>
      </c>
      <c r="I141" s="111">
        <v>2972961.82</v>
      </c>
      <c r="J141" s="111">
        <v>2313167.86</v>
      </c>
      <c r="K141" s="111">
        <v>1542113.84</v>
      </c>
      <c r="L141" s="112">
        <v>1613180.87</v>
      </c>
      <c r="M141" s="111">
        <v>2068155.71</v>
      </c>
      <c r="N141" s="111">
        <v>1916747.47</v>
      </c>
      <c r="O141" s="111">
        <v>1820762.94</v>
      </c>
      <c r="P141" s="111">
        <v>1663197.11</v>
      </c>
      <c r="Q141" s="111">
        <v>1712794.42</v>
      </c>
      <c r="R141" s="111">
        <v>1821421.76</v>
      </c>
      <c r="S141" s="111">
        <v>2495021.2000000002</v>
      </c>
      <c r="T141" s="111">
        <v>3332232.95</v>
      </c>
      <c r="U141" s="221">
        <v>3882942.64</v>
      </c>
      <c r="V141" s="221">
        <v>2771004</v>
      </c>
      <c r="W141" s="221">
        <v>3882942.64</v>
      </c>
      <c r="X141" s="112">
        <v>1835323.01</v>
      </c>
      <c r="Y141" s="221">
        <v>2151186</v>
      </c>
      <c r="Z141" s="221">
        <v>2302719</v>
      </c>
      <c r="AA141" s="221">
        <v>2504312.81</v>
      </c>
      <c r="AB141" s="221">
        <v>2178241.4300000002</v>
      </c>
      <c r="AC141" s="221">
        <v>1987169.46</v>
      </c>
      <c r="AD141" s="221">
        <v>2095445.17</v>
      </c>
      <c r="AE141" s="221">
        <v>2817530</v>
      </c>
      <c r="AF141" s="221">
        <v>3943302.92</v>
      </c>
      <c r="AG141" s="221">
        <v>3940794</v>
      </c>
      <c r="AH141" s="221"/>
      <c r="AI141" s="221"/>
      <c r="AJ141" s="112"/>
      <c r="AK141" s="39">
        <f>O141-C141</f>
        <v>129959.48999999999</v>
      </c>
      <c r="AL141" s="113">
        <f>P141-D141</f>
        <v>-25829.059999999823</v>
      </c>
      <c r="AM141" s="113">
        <f>Q141-E141</f>
        <v>107566.27000000002</v>
      </c>
      <c r="AN141" s="113">
        <f>R141-F141</f>
        <v>291192.24</v>
      </c>
      <c r="AO141" s="113">
        <f>S141-G141</f>
        <v>521949.91000000015</v>
      </c>
      <c r="AP141" s="113">
        <f>T141-H141</f>
        <v>257475.13000000035</v>
      </c>
      <c r="AQ141" s="113">
        <f>U141-I141</f>
        <v>909980.8200000003</v>
      </c>
      <c r="AR141" s="113">
        <f>V141-J141</f>
        <v>457836.14000000013</v>
      </c>
      <c r="AS141" s="113">
        <f>W141-K141</f>
        <v>2340828.7999999998</v>
      </c>
      <c r="AT141" s="113">
        <f>X141-L141</f>
        <v>222142.1399999999</v>
      </c>
      <c r="AU141" s="113">
        <f>Y141-M141</f>
        <v>83030.290000000037</v>
      </c>
      <c r="AV141" s="113">
        <f>Z141-N141</f>
        <v>385971.53</v>
      </c>
      <c r="AW141" s="113">
        <f>AA141-O141</f>
        <v>683549.87000000011</v>
      </c>
      <c r="AX141" s="113">
        <f>AB141-P141</f>
        <v>515044.32000000007</v>
      </c>
      <c r="AY141" s="113">
        <f>AC141-Q141</f>
        <v>274375.04000000004</v>
      </c>
      <c r="AZ141" s="113">
        <f>AD141-R141</f>
        <v>274023.40999999992</v>
      </c>
      <c r="BA141" s="113">
        <f>AE141-S141</f>
        <v>322508.79999999981</v>
      </c>
      <c r="BB141" s="113">
        <f>AF141-T141</f>
        <v>611069.96999999974</v>
      </c>
      <c r="BC141" s="312"/>
      <c r="BD141" s="312"/>
      <c r="BE141" s="312"/>
      <c r="BF141" s="114"/>
      <c r="BG141" s="328"/>
      <c r="BH141" s="71">
        <f>'MONTHLY SUMMARIES'!F101</f>
        <v>3940794</v>
      </c>
    </row>
    <row r="142" spans="1:60" s="42" customFormat="1" x14ac:dyDescent="0.35">
      <c r="A142" s="166"/>
      <c r="B142" s="43" t="s">
        <v>38</v>
      </c>
      <c r="C142" s="110">
        <v>17054.59</v>
      </c>
      <c r="D142" s="111">
        <v>17918.48</v>
      </c>
      <c r="E142" s="111">
        <v>16852.509999999998</v>
      </c>
      <c r="F142" s="39">
        <v>13943.23</v>
      </c>
      <c r="G142" s="111">
        <v>14148.19</v>
      </c>
      <c r="H142" s="111">
        <v>13307.94</v>
      </c>
      <c r="I142" s="111">
        <v>14957.47</v>
      </c>
      <c r="J142" s="111">
        <v>15501.36</v>
      </c>
      <c r="K142" s="111">
        <v>10206.73</v>
      </c>
      <c r="L142" s="112">
        <v>13512.33</v>
      </c>
      <c r="M142" s="111">
        <v>20268.78</v>
      </c>
      <c r="N142" s="111">
        <v>17657.400000000001</v>
      </c>
      <c r="O142" s="111">
        <v>14382.1</v>
      </c>
      <c r="P142" s="111">
        <v>15368.57</v>
      </c>
      <c r="Q142" s="111">
        <v>15857.82</v>
      </c>
      <c r="R142" s="111">
        <v>15145.87</v>
      </c>
      <c r="S142" s="111">
        <v>15374.09</v>
      </c>
      <c r="T142" s="111">
        <v>16728.71</v>
      </c>
      <c r="U142" s="221">
        <v>16943.95</v>
      </c>
      <c r="V142" s="221">
        <v>14985</v>
      </c>
      <c r="W142" s="221">
        <v>16943.95</v>
      </c>
      <c r="X142" s="112">
        <v>18787.07</v>
      </c>
      <c r="Y142" s="221">
        <v>20608</v>
      </c>
      <c r="Z142" s="221">
        <v>20541</v>
      </c>
      <c r="AA142" s="221">
        <v>34597.550000000003</v>
      </c>
      <c r="AB142" s="221">
        <v>24901.439999999999</v>
      </c>
      <c r="AC142" s="221">
        <v>23012.51</v>
      </c>
      <c r="AD142" s="221">
        <v>22343.74</v>
      </c>
      <c r="AE142" s="221">
        <v>18405</v>
      </c>
      <c r="AF142" s="221">
        <v>24124.45</v>
      </c>
      <c r="AG142" s="221">
        <v>23745</v>
      </c>
      <c r="AH142" s="221"/>
      <c r="AI142" s="221"/>
      <c r="AJ142" s="112"/>
      <c r="AK142" s="39">
        <f>O142-C142</f>
        <v>-2672.49</v>
      </c>
      <c r="AL142" s="113">
        <f>P142-D142</f>
        <v>-2549.91</v>
      </c>
      <c r="AM142" s="113">
        <f>Q142-E142</f>
        <v>-994.68999999999869</v>
      </c>
      <c r="AN142" s="113">
        <f>R142-F142</f>
        <v>1202.6400000000012</v>
      </c>
      <c r="AO142" s="113">
        <f>S142-G142</f>
        <v>1225.8999999999996</v>
      </c>
      <c r="AP142" s="113">
        <f>T142-H142</f>
        <v>3420.7699999999986</v>
      </c>
      <c r="AQ142" s="113">
        <f>U142-I142</f>
        <v>1986.4800000000014</v>
      </c>
      <c r="AR142" s="113">
        <f>V142-J142</f>
        <v>-516.36000000000058</v>
      </c>
      <c r="AS142" s="113">
        <f>W142-K142</f>
        <v>6737.2200000000012</v>
      </c>
      <c r="AT142" s="113">
        <f>X142-L142</f>
        <v>5274.74</v>
      </c>
      <c r="AU142" s="113">
        <f>Y142-M142</f>
        <v>339.22000000000116</v>
      </c>
      <c r="AV142" s="113">
        <f>Z142-N142</f>
        <v>2883.5999999999985</v>
      </c>
      <c r="AW142" s="113">
        <f>AA142-O142</f>
        <v>20215.450000000004</v>
      </c>
      <c r="AX142" s="113">
        <f>AB142-P142</f>
        <v>9532.869999999999</v>
      </c>
      <c r="AY142" s="113">
        <f>AC142-Q142</f>
        <v>7154.6899999999987</v>
      </c>
      <c r="AZ142" s="113">
        <f>AD142-R142</f>
        <v>7197.8700000000008</v>
      </c>
      <c r="BA142" s="113">
        <f>AE142-S142</f>
        <v>3030.91</v>
      </c>
      <c r="BB142" s="113">
        <f>AF142-T142</f>
        <v>7395.7400000000016</v>
      </c>
      <c r="BC142" s="312"/>
      <c r="BD142" s="312"/>
      <c r="BE142" s="312"/>
      <c r="BF142" s="114"/>
      <c r="BG142" s="328"/>
      <c r="BH142" s="71">
        <f>'MONTHLY SUMMARIES'!F102</f>
        <v>23745</v>
      </c>
    </row>
    <row r="143" spans="1:60" s="42" customFormat="1" x14ac:dyDescent="0.35">
      <c r="A143" s="166"/>
      <c r="B143" s="43" t="s">
        <v>39</v>
      </c>
      <c r="C143" s="110">
        <v>307883.51</v>
      </c>
      <c r="D143" s="111">
        <v>365731.34</v>
      </c>
      <c r="E143" s="111">
        <v>330580.01</v>
      </c>
      <c r="F143" s="39">
        <v>351091.39</v>
      </c>
      <c r="G143" s="111">
        <v>454514.27</v>
      </c>
      <c r="H143" s="111">
        <v>511012.78</v>
      </c>
      <c r="I143" s="111">
        <v>573603.66</v>
      </c>
      <c r="J143" s="111">
        <v>488810.53</v>
      </c>
      <c r="K143" s="111">
        <v>369038.15</v>
      </c>
      <c r="L143" s="112">
        <v>265839.57</v>
      </c>
      <c r="M143" s="111">
        <v>443979.37</v>
      </c>
      <c r="N143" s="111">
        <v>350541.43</v>
      </c>
      <c r="O143" s="111">
        <v>326579.15999999997</v>
      </c>
      <c r="P143" s="111">
        <v>298130.59000000003</v>
      </c>
      <c r="Q143" s="111">
        <v>317433.95</v>
      </c>
      <c r="R143" s="111">
        <v>361213.47</v>
      </c>
      <c r="S143" s="111">
        <v>446352.5</v>
      </c>
      <c r="T143" s="111">
        <v>499889.63</v>
      </c>
      <c r="U143" s="221">
        <v>651621.56999999995</v>
      </c>
      <c r="V143" s="221">
        <v>489561</v>
      </c>
      <c r="W143" s="221">
        <v>651621.56999999995</v>
      </c>
      <c r="X143" s="112">
        <v>294107.8</v>
      </c>
      <c r="Y143" s="221">
        <v>411222</v>
      </c>
      <c r="Z143" s="221">
        <v>416812</v>
      </c>
      <c r="AA143" s="221">
        <v>490626.82</v>
      </c>
      <c r="AB143" s="221">
        <v>416914.67</v>
      </c>
      <c r="AC143" s="221">
        <v>393430.83</v>
      </c>
      <c r="AD143" s="221">
        <v>453907.24</v>
      </c>
      <c r="AE143" s="221">
        <v>565856</v>
      </c>
      <c r="AF143" s="221">
        <v>654197.41</v>
      </c>
      <c r="AG143" s="221">
        <v>720177</v>
      </c>
      <c r="AH143" s="221"/>
      <c r="AI143" s="221"/>
      <c r="AJ143" s="112"/>
      <c r="AK143" s="39">
        <f>O143-C143</f>
        <v>18695.649999999965</v>
      </c>
      <c r="AL143" s="113">
        <f>P143-D143</f>
        <v>-67600.75</v>
      </c>
      <c r="AM143" s="113">
        <f>Q143-E143</f>
        <v>-13146.059999999998</v>
      </c>
      <c r="AN143" s="113">
        <f>R143-F143</f>
        <v>10122.079999999958</v>
      </c>
      <c r="AO143" s="113">
        <f>S143-G143</f>
        <v>-8161.7700000000186</v>
      </c>
      <c r="AP143" s="113">
        <f>T143-H143</f>
        <v>-11123.150000000023</v>
      </c>
      <c r="AQ143" s="113">
        <f>U143-I143</f>
        <v>78017.909999999916</v>
      </c>
      <c r="AR143" s="113">
        <f>V143-J143</f>
        <v>750.46999999997206</v>
      </c>
      <c r="AS143" s="113">
        <f>W143-K143</f>
        <v>282583.41999999993</v>
      </c>
      <c r="AT143" s="113">
        <f>X143-L143</f>
        <v>28268.229999999981</v>
      </c>
      <c r="AU143" s="113">
        <f>Y143-M143</f>
        <v>-32757.369999999995</v>
      </c>
      <c r="AV143" s="113">
        <f>Z143-N143</f>
        <v>66270.570000000007</v>
      </c>
      <c r="AW143" s="113">
        <f>AA143-O143</f>
        <v>164047.66000000003</v>
      </c>
      <c r="AX143" s="113">
        <f>AB143-P143</f>
        <v>118784.07999999996</v>
      </c>
      <c r="AY143" s="113">
        <f>AC143-Q143</f>
        <v>75996.88</v>
      </c>
      <c r="AZ143" s="113">
        <f>AD143-R143</f>
        <v>92693.770000000019</v>
      </c>
      <c r="BA143" s="113">
        <f>AE143-S143</f>
        <v>119503.5</v>
      </c>
      <c r="BB143" s="113">
        <f>AF143-T143</f>
        <v>154307.78000000003</v>
      </c>
      <c r="BC143" s="312"/>
      <c r="BD143" s="312"/>
      <c r="BE143" s="312"/>
      <c r="BF143" s="114"/>
      <c r="BG143" s="328"/>
      <c r="BH143" s="71">
        <f>'MONTHLY SUMMARIES'!F103</f>
        <v>720177</v>
      </c>
    </row>
    <row r="144" spans="1:60" s="42" customFormat="1" x14ac:dyDescent="0.35">
      <c r="A144" s="166"/>
      <c r="B144" s="43" t="s">
        <v>40</v>
      </c>
      <c r="C144" s="110">
        <v>141555.18</v>
      </c>
      <c r="D144" s="111">
        <v>233657.28</v>
      </c>
      <c r="E144" s="111">
        <v>243291.21</v>
      </c>
      <c r="F144" s="39">
        <v>230385.31</v>
      </c>
      <c r="G144" s="111">
        <v>277880.61</v>
      </c>
      <c r="H144" s="111">
        <v>346947.95</v>
      </c>
      <c r="I144" s="111">
        <v>280960.81</v>
      </c>
      <c r="J144" s="111">
        <v>340224.77</v>
      </c>
      <c r="K144" s="111">
        <v>270689.28999999998</v>
      </c>
      <c r="L144" s="112">
        <v>132347.37</v>
      </c>
      <c r="M144" s="111">
        <v>339502.92</v>
      </c>
      <c r="N144" s="111">
        <v>245303.22</v>
      </c>
      <c r="O144" s="111">
        <v>155322.65</v>
      </c>
      <c r="P144" s="111">
        <v>138429.07999999999</v>
      </c>
      <c r="Q144" s="111">
        <v>231484.15</v>
      </c>
      <c r="R144" s="111">
        <v>232097.26</v>
      </c>
      <c r="S144" s="111">
        <v>235031.99</v>
      </c>
      <c r="T144" s="111">
        <v>268993.59000000003</v>
      </c>
      <c r="U144" s="221">
        <v>440070.97</v>
      </c>
      <c r="V144" s="221">
        <v>247795</v>
      </c>
      <c r="W144" s="221">
        <v>440070.97</v>
      </c>
      <c r="X144" s="112">
        <v>155174.29</v>
      </c>
      <c r="Y144" s="221">
        <v>305330</v>
      </c>
      <c r="Z144" s="221">
        <v>250196</v>
      </c>
      <c r="AA144" s="221">
        <v>236065.67</v>
      </c>
      <c r="AB144" s="221">
        <v>213731.88</v>
      </c>
      <c r="AC144" s="221">
        <v>201393.59</v>
      </c>
      <c r="AD144" s="221">
        <v>297954.43</v>
      </c>
      <c r="AE144" s="221">
        <v>307062</v>
      </c>
      <c r="AF144" s="221">
        <v>322164.78000000003</v>
      </c>
      <c r="AG144" s="221">
        <v>374247</v>
      </c>
      <c r="AH144" s="221"/>
      <c r="AI144" s="221"/>
      <c r="AJ144" s="112"/>
      <c r="AK144" s="39">
        <f>O144-C144</f>
        <v>13767.470000000001</v>
      </c>
      <c r="AL144" s="113">
        <f>P144-D144</f>
        <v>-95228.200000000012</v>
      </c>
      <c r="AM144" s="113">
        <f>Q144-E144</f>
        <v>-11807.059999999998</v>
      </c>
      <c r="AN144" s="113">
        <f>R144-F144</f>
        <v>1711.9500000000116</v>
      </c>
      <c r="AO144" s="113">
        <f>S144-G144</f>
        <v>-42848.619999999995</v>
      </c>
      <c r="AP144" s="113">
        <f>T144-H144</f>
        <v>-77954.359999999986</v>
      </c>
      <c r="AQ144" s="113">
        <f>U144-I144</f>
        <v>159110.15999999997</v>
      </c>
      <c r="AR144" s="113">
        <f>V144-J144</f>
        <v>-92429.770000000019</v>
      </c>
      <c r="AS144" s="113">
        <f>W144-K144</f>
        <v>169381.68</v>
      </c>
      <c r="AT144" s="113">
        <f>X144-L144</f>
        <v>22826.920000000013</v>
      </c>
      <c r="AU144" s="113">
        <f>Y144-M144</f>
        <v>-34172.919999999984</v>
      </c>
      <c r="AV144" s="113">
        <f>Z144-N144</f>
        <v>4892.7799999999988</v>
      </c>
      <c r="AW144" s="113">
        <f>AA144-O144</f>
        <v>80743.020000000019</v>
      </c>
      <c r="AX144" s="113">
        <f>AB144-P144</f>
        <v>75302.800000000017</v>
      </c>
      <c r="AY144" s="113">
        <f>AC144-Q144</f>
        <v>-30090.559999999998</v>
      </c>
      <c r="AZ144" s="113">
        <f>AD144-R144</f>
        <v>65857.169999999984</v>
      </c>
      <c r="BA144" s="113">
        <f>AE144-S144</f>
        <v>72030.010000000009</v>
      </c>
      <c r="BB144" s="113">
        <f>AF144-T144</f>
        <v>53171.19</v>
      </c>
      <c r="BC144" s="312"/>
      <c r="BD144" s="312"/>
      <c r="BE144" s="312"/>
      <c r="BF144" s="114"/>
      <c r="BG144" s="328"/>
      <c r="BH144" s="71">
        <f>'MONTHLY SUMMARIES'!F104</f>
        <v>374247</v>
      </c>
    </row>
    <row r="145" spans="1:63" s="42" customFormat="1" x14ac:dyDescent="0.35">
      <c r="A145" s="166"/>
      <c r="B145" s="43" t="s">
        <v>41</v>
      </c>
      <c r="C145" s="110">
        <v>135616.41</v>
      </c>
      <c r="D145" s="111">
        <v>163867.32</v>
      </c>
      <c r="E145" s="111">
        <v>130816.56</v>
      </c>
      <c r="F145" s="39">
        <v>172463.82</v>
      </c>
      <c r="G145" s="111">
        <v>222150.61</v>
      </c>
      <c r="H145" s="111">
        <v>207858.91</v>
      </c>
      <c r="I145" s="111">
        <v>260371.20000000001</v>
      </c>
      <c r="J145" s="111">
        <v>198609.54</v>
      </c>
      <c r="K145" s="111">
        <v>208002.35</v>
      </c>
      <c r="L145" s="112">
        <v>132519.76</v>
      </c>
      <c r="M145" s="111">
        <v>194699.68</v>
      </c>
      <c r="N145" s="111">
        <v>83122.13</v>
      </c>
      <c r="O145" s="111">
        <v>261700.89</v>
      </c>
      <c r="P145" s="111">
        <v>130069.48</v>
      </c>
      <c r="Q145" s="111">
        <v>152987.25</v>
      </c>
      <c r="R145" s="111">
        <v>139881.79999999999</v>
      </c>
      <c r="S145" s="111">
        <v>260983.63</v>
      </c>
      <c r="T145" s="111">
        <v>208703.03</v>
      </c>
      <c r="U145" s="221">
        <v>254677.55</v>
      </c>
      <c r="V145" s="221">
        <v>214366</v>
      </c>
      <c r="W145" s="221">
        <v>254677.55</v>
      </c>
      <c r="X145" s="112">
        <v>128940.82</v>
      </c>
      <c r="Y145" s="221">
        <v>235857</v>
      </c>
      <c r="Z145" s="221">
        <v>92903</v>
      </c>
      <c r="AA145" s="221">
        <v>202448.72</v>
      </c>
      <c r="AB145" s="221">
        <v>193711.78</v>
      </c>
      <c r="AC145" s="221">
        <v>111373.68</v>
      </c>
      <c r="AD145" s="221">
        <v>217492.75</v>
      </c>
      <c r="AE145" s="221">
        <v>99970</v>
      </c>
      <c r="AF145" s="221">
        <v>267433.3</v>
      </c>
      <c r="AG145" s="221">
        <v>246704</v>
      </c>
      <c r="AH145" s="221"/>
      <c r="AI145" s="221"/>
      <c r="AJ145" s="112"/>
      <c r="AK145" s="39">
        <f>O145-C145</f>
        <v>126084.48000000001</v>
      </c>
      <c r="AL145" s="113">
        <f>P145-D145</f>
        <v>-33797.840000000011</v>
      </c>
      <c r="AM145" s="113">
        <f>Q145-E145</f>
        <v>22170.690000000002</v>
      </c>
      <c r="AN145" s="113">
        <f>R145-F145</f>
        <v>-32582.020000000019</v>
      </c>
      <c r="AO145" s="113">
        <f>S145-G145</f>
        <v>38833.020000000019</v>
      </c>
      <c r="AP145" s="113">
        <f>T145-H145</f>
        <v>844.11999999999534</v>
      </c>
      <c r="AQ145" s="113">
        <f>U145-I145</f>
        <v>-5693.6500000000233</v>
      </c>
      <c r="AR145" s="113">
        <f>V145-J145</f>
        <v>15756.459999999992</v>
      </c>
      <c r="AS145" s="113">
        <f>W145-K145</f>
        <v>46675.199999999983</v>
      </c>
      <c r="AT145" s="113">
        <f>X145-L145</f>
        <v>-3578.9400000000023</v>
      </c>
      <c r="AU145" s="113">
        <f>Y145-M145</f>
        <v>41157.320000000007</v>
      </c>
      <c r="AV145" s="113">
        <f>Z145-N145</f>
        <v>9780.8699999999953</v>
      </c>
      <c r="AW145" s="113">
        <f>AA145-O145</f>
        <v>-59252.170000000013</v>
      </c>
      <c r="AX145" s="113">
        <f>AB145-P145</f>
        <v>63642.3</v>
      </c>
      <c r="AY145" s="113">
        <f>AC145-Q145</f>
        <v>-41613.570000000007</v>
      </c>
      <c r="AZ145" s="113">
        <f>AD145-R145</f>
        <v>77610.950000000012</v>
      </c>
      <c r="BA145" s="113">
        <f>AE145-S145</f>
        <v>-161013.63</v>
      </c>
      <c r="BB145" s="113">
        <f>AF145-T145</f>
        <v>58730.26999999999</v>
      </c>
      <c r="BC145" s="312"/>
      <c r="BD145" s="312"/>
      <c r="BE145" s="312"/>
      <c r="BF145" s="114"/>
      <c r="BG145" s="328"/>
      <c r="BH145" s="71">
        <f>'MONTHLY SUMMARIES'!F105</f>
        <v>246704</v>
      </c>
    </row>
    <row r="146" spans="1:63" s="147" customFormat="1" x14ac:dyDescent="0.35">
      <c r="A146" s="167"/>
      <c r="B146" s="43" t="s">
        <v>42</v>
      </c>
      <c r="C146" s="148">
        <f>SUM(C141:C145)</f>
        <v>2292913.14</v>
      </c>
      <c r="D146" s="149">
        <f t="shared" ref="D146:X146" si="151">SUM(D141:D145)</f>
        <v>2470200.59</v>
      </c>
      <c r="E146" s="149">
        <f t="shared" si="151"/>
        <v>2326768.44</v>
      </c>
      <c r="F146" s="150">
        <f t="shared" si="151"/>
        <v>2298113.27</v>
      </c>
      <c r="G146" s="149">
        <f t="shared" si="151"/>
        <v>2941764.9699999997</v>
      </c>
      <c r="H146" s="149">
        <f t="shared" si="151"/>
        <v>4153885.4000000004</v>
      </c>
      <c r="I146" s="149">
        <f t="shared" si="151"/>
        <v>4102854.9600000004</v>
      </c>
      <c r="J146" s="149">
        <f t="shared" si="151"/>
        <v>3356314.06</v>
      </c>
      <c r="K146" s="149">
        <f t="shared" si="151"/>
        <v>2400050.3600000003</v>
      </c>
      <c r="L146" s="151">
        <f t="shared" si="151"/>
        <v>2157399.9000000004</v>
      </c>
      <c r="M146" s="149">
        <f t="shared" si="151"/>
        <v>3066606.46</v>
      </c>
      <c r="N146" s="149">
        <f t="shared" si="151"/>
        <v>2613371.65</v>
      </c>
      <c r="O146" s="149">
        <f t="shared" si="151"/>
        <v>2578747.7400000002</v>
      </c>
      <c r="P146" s="149">
        <f t="shared" si="151"/>
        <v>2245194.83</v>
      </c>
      <c r="Q146" s="149">
        <f t="shared" si="151"/>
        <v>2430557.59</v>
      </c>
      <c r="R146" s="149">
        <f t="shared" si="151"/>
        <v>2569760.16</v>
      </c>
      <c r="S146" s="149">
        <f t="shared" si="151"/>
        <v>3452763.41</v>
      </c>
      <c r="T146" s="149">
        <f t="shared" si="151"/>
        <v>4326547.91</v>
      </c>
      <c r="U146" s="149">
        <f t="shared" si="151"/>
        <v>5246256.68</v>
      </c>
      <c r="V146" s="149">
        <f t="shared" si="151"/>
        <v>3737711</v>
      </c>
      <c r="W146" s="149">
        <f t="shared" si="151"/>
        <v>5246256.68</v>
      </c>
      <c r="X146" s="151">
        <f t="shared" si="151"/>
        <v>2432332.9899999998</v>
      </c>
      <c r="Y146" s="149">
        <v>3124203</v>
      </c>
      <c r="Z146" s="264">
        <v>3083171</v>
      </c>
      <c r="AA146" s="149">
        <f t="shared" ref="AA146" si="152">SUM(AA141:AA145)</f>
        <v>3468051.57</v>
      </c>
      <c r="AB146" s="264">
        <v>3027501.1999999997</v>
      </c>
      <c r="AC146" s="264">
        <v>2716380.07</v>
      </c>
      <c r="AD146" s="264">
        <v>3087143.3300000005</v>
      </c>
      <c r="AE146" s="264">
        <v>3808823</v>
      </c>
      <c r="AF146" s="264">
        <v>5211222.8600000003</v>
      </c>
      <c r="AG146" s="264">
        <v>5305667</v>
      </c>
      <c r="AH146" s="264"/>
      <c r="AI146" s="264"/>
      <c r="AJ146" s="151"/>
      <c r="AK146" s="150">
        <f t="shared" si="133"/>
        <v>285834.59999999998</v>
      </c>
      <c r="AL146" s="152">
        <f t="shared" ref="AL146:AN146" si="153">SUM(AL141:AL145)</f>
        <v>-225005.75999999983</v>
      </c>
      <c r="AM146" s="152">
        <f t="shared" si="153"/>
        <v>103789.15000000002</v>
      </c>
      <c r="AN146" s="152">
        <f t="shared" si="153"/>
        <v>271646.88999999996</v>
      </c>
      <c r="AO146" s="152">
        <f t="shared" ref="AO146:AP146" si="154">SUM(AO141:AO145)</f>
        <v>510998.44000000018</v>
      </c>
      <c r="AP146" s="152">
        <f t="shared" si="154"/>
        <v>172662.51000000033</v>
      </c>
      <c r="AQ146" s="152">
        <f t="shared" ref="AQ146:AR146" si="155">SUM(AQ141:AQ145)</f>
        <v>1143401.7200000002</v>
      </c>
      <c r="AR146" s="152">
        <f t="shared" si="155"/>
        <v>381396.94000000006</v>
      </c>
      <c r="AS146" s="152">
        <f t="shared" ref="AS146:AT146" si="156">SUM(AS141:AS145)</f>
        <v>2846206.3200000003</v>
      </c>
      <c r="AT146" s="152">
        <f t="shared" si="156"/>
        <v>274933.08999999991</v>
      </c>
      <c r="AU146" s="152">
        <f t="shared" ref="AU146:AV146" si="157">SUM(AU141:AU145)</f>
        <v>57596.540000000066</v>
      </c>
      <c r="AV146" s="152">
        <f t="shared" si="157"/>
        <v>469799.35</v>
      </c>
      <c r="AW146" s="152">
        <f t="shared" ref="AW146:AX146" si="158">SUM(AW141:AW145)</f>
        <v>889303.83000000007</v>
      </c>
      <c r="AX146" s="152">
        <f t="shared" si="158"/>
        <v>782306.37000000011</v>
      </c>
      <c r="AY146" s="152">
        <f t="shared" ref="AY146:AZ146" si="159">SUM(AY141:AY145)</f>
        <v>285822.48000000004</v>
      </c>
      <c r="AZ146" s="152">
        <f t="shared" si="159"/>
        <v>517383.16999999993</v>
      </c>
      <c r="BA146" s="152">
        <f t="shared" ref="BA146:BB146" si="160">SUM(BA141:BA145)</f>
        <v>356059.58999999979</v>
      </c>
      <c r="BB146" s="152">
        <f t="shared" si="160"/>
        <v>884674.94999999972</v>
      </c>
      <c r="BC146" s="313"/>
      <c r="BD146" s="313"/>
      <c r="BE146" s="313"/>
      <c r="BF146" s="153"/>
      <c r="BG146" s="329"/>
      <c r="BH146" s="50">
        <f t="shared" si="140"/>
        <v>5305667</v>
      </c>
      <c r="BI146" s="42"/>
      <c r="BJ146" s="42"/>
      <c r="BK146" s="42"/>
    </row>
    <row r="147" spans="1:63" s="66" customFormat="1" x14ac:dyDescent="0.35">
      <c r="A147" s="166">
        <f>+A140+1</f>
        <v>15</v>
      </c>
      <c r="B147" s="97" t="s">
        <v>32</v>
      </c>
      <c r="C147" s="98"/>
      <c r="D147" s="99"/>
      <c r="E147" s="99"/>
      <c r="F147" s="99"/>
      <c r="G147" s="99"/>
      <c r="H147" s="99"/>
      <c r="I147" s="99"/>
      <c r="J147" s="99"/>
      <c r="K147" s="99"/>
      <c r="L147" s="100"/>
      <c r="M147" s="99"/>
      <c r="N147" s="99"/>
      <c r="O147" s="99"/>
      <c r="P147" s="99"/>
      <c r="Q147" s="99"/>
      <c r="R147" s="99"/>
      <c r="S147" s="99"/>
      <c r="T147" s="99"/>
      <c r="U147" s="215"/>
      <c r="V147" s="215"/>
      <c r="W147" s="215"/>
      <c r="X147" s="100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100"/>
      <c r="AK147" s="101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304"/>
      <c r="BD147" s="304"/>
      <c r="BE147" s="304"/>
      <c r="BF147" s="103"/>
      <c r="BG147" s="324"/>
      <c r="BH147" s="101"/>
      <c r="BI147" s="42"/>
      <c r="BJ147" s="42"/>
      <c r="BK147" s="42"/>
    </row>
    <row r="148" spans="1:63" s="66" customFormat="1" x14ac:dyDescent="0.35">
      <c r="A148" s="166"/>
      <c r="B148" s="67" t="s">
        <v>37</v>
      </c>
      <c r="C148" s="116">
        <v>10613</v>
      </c>
      <c r="D148" s="117">
        <v>11257</v>
      </c>
      <c r="E148" s="117">
        <v>11629</v>
      </c>
      <c r="F148" s="38">
        <v>10705</v>
      </c>
      <c r="G148" s="117">
        <v>11358</v>
      </c>
      <c r="H148" s="117">
        <v>11536</v>
      </c>
      <c r="I148" s="117">
        <v>10763</v>
      </c>
      <c r="J148" s="117">
        <v>12500</v>
      </c>
      <c r="K148" s="117">
        <v>10712</v>
      </c>
      <c r="L148" s="118">
        <v>10994</v>
      </c>
      <c r="M148" s="117">
        <v>12586</v>
      </c>
      <c r="N148" s="117">
        <v>12028</v>
      </c>
      <c r="O148" s="117">
        <v>11694</v>
      </c>
      <c r="P148" s="117">
        <v>11369</v>
      </c>
      <c r="Q148" s="117">
        <v>11298</v>
      </c>
      <c r="R148" s="117">
        <v>12082</v>
      </c>
      <c r="S148" s="117">
        <v>12299</v>
      </c>
      <c r="T148" s="117">
        <v>11329</v>
      </c>
      <c r="U148" s="222">
        <v>12574</v>
      </c>
      <c r="V148" s="222">
        <v>11745</v>
      </c>
      <c r="W148" s="222">
        <v>12574</v>
      </c>
      <c r="X148" s="118">
        <v>10733</v>
      </c>
      <c r="Y148" s="222">
        <v>11408</v>
      </c>
      <c r="Z148" s="222">
        <v>11362</v>
      </c>
      <c r="AA148" s="222">
        <v>12708</v>
      </c>
      <c r="AB148" s="222">
        <v>11633</v>
      </c>
      <c r="AC148" s="222">
        <v>11553</v>
      </c>
      <c r="AD148" s="222">
        <v>12164</v>
      </c>
      <c r="AE148" s="222">
        <v>12071</v>
      </c>
      <c r="AF148" s="222">
        <v>12050</v>
      </c>
      <c r="AG148" s="222">
        <v>11576</v>
      </c>
      <c r="AH148" s="222"/>
      <c r="AI148" s="222"/>
      <c r="AJ148" s="118"/>
      <c r="AK148" s="38">
        <f>O148-C148</f>
        <v>1081</v>
      </c>
      <c r="AL148" s="119">
        <f>P148-D148</f>
        <v>112</v>
      </c>
      <c r="AM148" s="119">
        <f>Q148-E148</f>
        <v>-331</v>
      </c>
      <c r="AN148" s="119">
        <f>R148-F148</f>
        <v>1377</v>
      </c>
      <c r="AO148" s="119">
        <f>S148-G148</f>
        <v>941</v>
      </c>
      <c r="AP148" s="119">
        <f>T148-H148</f>
        <v>-207</v>
      </c>
      <c r="AQ148" s="119">
        <f>U148-I148</f>
        <v>1811</v>
      </c>
      <c r="AR148" s="119">
        <f>V148-J148</f>
        <v>-755</v>
      </c>
      <c r="AS148" s="119">
        <f>W148-K148</f>
        <v>1862</v>
      </c>
      <c r="AT148" s="119">
        <f>X148-L148</f>
        <v>-261</v>
      </c>
      <c r="AU148" s="119">
        <f>Y148-M148</f>
        <v>-1178</v>
      </c>
      <c r="AV148" s="119">
        <f>Z148-N148</f>
        <v>-666</v>
      </c>
      <c r="AW148" s="119">
        <f>AA148-O148</f>
        <v>1014</v>
      </c>
      <c r="AX148" s="119">
        <f>AB148-P148</f>
        <v>264</v>
      </c>
      <c r="AY148" s="119">
        <f>AC148-Q148</f>
        <v>255</v>
      </c>
      <c r="AZ148" s="119">
        <f>AD148-R148</f>
        <v>82</v>
      </c>
      <c r="BA148" s="119">
        <f>AE148-S148</f>
        <v>-228</v>
      </c>
      <c r="BB148" s="119">
        <f>AF148-T148</f>
        <v>721</v>
      </c>
      <c r="BC148" s="314"/>
      <c r="BD148" s="314"/>
      <c r="BE148" s="314"/>
      <c r="BF148" s="120"/>
      <c r="BG148" s="325"/>
      <c r="BH148" s="71">
        <f>'MONTHLY SUMMARIES'!F108</f>
        <v>11576</v>
      </c>
      <c r="BI148" s="42"/>
      <c r="BJ148" s="42"/>
      <c r="BK148" s="42"/>
    </row>
    <row r="149" spans="1:63" s="66" customFormat="1" x14ac:dyDescent="0.35">
      <c r="A149" s="166"/>
      <c r="B149" s="67" t="s">
        <v>38</v>
      </c>
      <c r="C149" s="116">
        <v>125</v>
      </c>
      <c r="D149" s="117">
        <v>124</v>
      </c>
      <c r="E149" s="117">
        <v>152</v>
      </c>
      <c r="F149" s="38">
        <v>115</v>
      </c>
      <c r="G149" s="117">
        <v>127</v>
      </c>
      <c r="H149" s="117">
        <v>122</v>
      </c>
      <c r="I149" s="117">
        <v>122</v>
      </c>
      <c r="J149" s="117">
        <v>145</v>
      </c>
      <c r="K149" s="117">
        <v>97</v>
      </c>
      <c r="L149" s="118">
        <v>135</v>
      </c>
      <c r="M149" s="117">
        <v>162</v>
      </c>
      <c r="N149" s="117">
        <v>155</v>
      </c>
      <c r="O149" s="117">
        <v>130</v>
      </c>
      <c r="P149" s="117">
        <v>145</v>
      </c>
      <c r="Q149" s="117">
        <v>136</v>
      </c>
      <c r="R149" s="117">
        <v>128</v>
      </c>
      <c r="S149" s="117">
        <v>148</v>
      </c>
      <c r="T149" s="117">
        <v>142</v>
      </c>
      <c r="U149" s="222">
        <v>138</v>
      </c>
      <c r="V149" s="222">
        <v>128</v>
      </c>
      <c r="W149" s="222">
        <v>138</v>
      </c>
      <c r="X149" s="118">
        <v>165</v>
      </c>
      <c r="Y149" s="222">
        <v>165</v>
      </c>
      <c r="Z149" s="222">
        <v>151</v>
      </c>
      <c r="AA149" s="222">
        <v>204</v>
      </c>
      <c r="AB149" s="222">
        <v>197</v>
      </c>
      <c r="AC149" s="222">
        <v>199</v>
      </c>
      <c r="AD149" s="222">
        <v>226</v>
      </c>
      <c r="AE149" s="222">
        <v>183</v>
      </c>
      <c r="AF149" s="222">
        <v>235</v>
      </c>
      <c r="AG149" s="222">
        <v>189</v>
      </c>
      <c r="AH149" s="222"/>
      <c r="AI149" s="222"/>
      <c r="AJ149" s="118"/>
      <c r="AK149" s="38">
        <f>O149-C149</f>
        <v>5</v>
      </c>
      <c r="AL149" s="119">
        <f>P149-D149</f>
        <v>21</v>
      </c>
      <c r="AM149" s="119">
        <f>Q149-E149</f>
        <v>-16</v>
      </c>
      <c r="AN149" s="119">
        <f>R149-F149</f>
        <v>13</v>
      </c>
      <c r="AO149" s="119">
        <f>S149-G149</f>
        <v>21</v>
      </c>
      <c r="AP149" s="119">
        <f>T149-H149</f>
        <v>20</v>
      </c>
      <c r="AQ149" s="119">
        <f>U149-I149</f>
        <v>16</v>
      </c>
      <c r="AR149" s="119">
        <f>V149-J149</f>
        <v>-17</v>
      </c>
      <c r="AS149" s="119">
        <f>W149-K149</f>
        <v>41</v>
      </c>
      <c r="AT149" s="119">
        <f>X149-L149</f>
        <v>30</v>
      </c>
      <c r="AU149" s="119">
        <f>Y149-M149</f>
        <v>3</v>
      </c>
      <c r="AV149" s="119">
        <f>Z149-N149</f>
        <v>-4</v>
      </c>
      <c r="AW149" s="119">
        <f>AA149-O149</f>
        <v>74</v>
      </c>
      <c r="AX149" s="119">
        <f>AB149-P149</f>
        <v>52</v>
      </c>
      <c r="AY149" s="119">
        <f>AC149-Q149</f>
        <v>63</v>
      </c>
      <c r="AZ149" s="119">
        <f>AD149-R149</f>
        <v>98</v>
      </c>
      <c r="BA149" s="119">
        <f>AE149-S149</f>
        <v>35</v>
      </c>
      <c r="BB149" s="119">
        <f>AF149-T149</f>
        <v>93</v>
      </c>
      <c r="BC149" s="314"/>
      <c r="BD149" s="314"/>
      <c r="BE149" s="314"/>
      <c r="BF149" s="120"/>
      <c r="BG149" s="325"/>
      <c r="BH149" s="71">
        <f>'MONTHLY SUMMARIES'!F109</f>
        <v>189</v>
      </c>
      <c r="BI149" s="42"/>
      <c r="BJ149" s="42"/>
      <c r="BK149" s="42"/>
    </row>
    <row r="150" spans="1:63" s="66" customFormat="1" x14ac:dyDescent="0.35">
      <c r="A150" s="166"/>
      <c r="B150" s="67" t="s">
        <v>39</v>
      </c>
      <c r="C150" s="116">
        <v>1532</v>
      </c>
      <c r="D150" s="117">
        <v>1940</v>
      </c>
      <c r="E150" s="117">
        <v>1785</v>
      </c>
      <c r="F150" s="38">
        <v>1591</v>
      </c>
      <c r="G150" s="117">
        <v>1937</v>
      </c>
      <c r="H150" s="117">
        <v>1677</v>
      </c>
      <c r="I150" s="117">
        <v>1669</v>
      </c>
      <c r="J150" s="117">
        <v>1863</v>
      </c>
      <c r="K150" s="117">
        <v>1681</v>
      </c>
      <c r="L150" s="118">
        <v>1233</v>
      </c>
      <c r="M150" s="117">
        <v>2480</v>
      </c>
      <c r="N150" s="117">
        <v>1849</v>
      </c>
      <c r="O150" s="117">
        <v>1809</v>
      </c>
      <c r="P150" s="117">
        <v>1490</v>
      </c>
      <c r="Q150" s="117">
        <v>1847</v>
      </c>
      <c r="R150" s="117">
        <v>2343</v>
      </c>
      <c r="S150" s="117">
        <v>2011</v>
      </c>
      <c r="T150" s="117">
        <v>1764</v>
      </c>
      <c r="U150" s="222">
        <v>2172</v>
      </c>
      <c r="V150" s="222">
        <v>1805</v>
      </c>
      <c r="W150" s="222">
        <v>2172</v>
      </c>
      <c r="X150" s="118">
        <v>1317</v>
      </c>
      <c r="Y150" s="222">
        <v>2569</v>
      </c>
      <c r="Z150" s="222">
        <v>1858</v>
      </c>
      <c r="AA150" s="222">
        <v>1927</v>
      </c>
      <c r="AB150" s="222">
        <v>1786</v>
      </c>
      <c r="AC150" s="222">
        <v>1823</v>
      </c>
      <c r="AD150" s="222">
        <v>1836</v>
      </c>
      <c r="AE150" s="222">
        <v>2045</v>
      </c>
      <c r="AF150" s="222">
        <v>1841</v>
      </c>
      <c r="AG150" s="222">
        <v>1847</v>
      </c>
      <c r="AH150" s="222"/>
      <c r="AI150" s="222"/>
      <c r="AJ150" s="118"/>
      <c r="AK150" s="38">
        <f>O150-C150</f>
        <v>277</v>
      </c>
      <c r="AL150" s="119">
        <f>P150-D150</f>
        <v>-450</v>
      </c>
      <c r="AM150" s="119">
        <f>Q150-E150</f>
        <v>62</v>
      </c>
      <c r="AN150" s="119">
        <f>R150-F150</f>
        <v>752</v>
      </c>
      <c r="AO150" s="119">
        <f>S150-G150</f>
        <v>74</v>
      </c>
      <c r="AP150" s="119">
        <f>T150-H150</f>
        <v>87</v>
      </c>
      <c r="AQ150" s="119">
        <f>U150-I150</f>
        <v>503</v>
      </c>
      <c r="AR150" s="119">
        <f>V150-J150</f>
        <v>-58</v>
      </c>
      <c r="AS150" s="119">
        <f>W150-K150</f>
        <v>491</v>
      </c>
      <c r="AT150" s="119">
        <f>X150-L150</f>
        <v>84</v>
      </c>
      <c r="AU150" s="119">
        <f>Y150-M150</f>
        <v>89</v>
      </c>
      <c r="AV150" s="119">
        <f>Z150-N150</f>
        <v>9</v>
      </c>
      <c r="AW150" s="119">
        <f>AA150-O150</f>
        <v>118</v>
      </c>
      <c r="AX150" s="119">
        <f>AB150-P150</f>
        <v>296</v>
      </c>
      <c r="AY150" s="119">
        <f>AC150-Q150</f>
        <v>-24</v>
      </c>
      <c r="AZ150" s="119">
        <f>AD150-R150</f>
        <v>-507</v>
      </c>
      <c r="BA150" s="119">
        <f>AE150-S150</f>
        <v>34</v>
      </c>
      <c r="BB150" s="119">
        <f>AF150-T150</f>
        <v>77</v>
      </c>
      <c r="BC150" s="314"/>
      <c r="BD150" s="314"/>
      <c r="BE150" s="314"/>
      <c r="BF150" s="120"/>
      <c r="BG150" s="325"/>
      <c r="BH150" s="71">
        <f>'MONTHLY SUMMARIES'!F110</f>
        <v>1847</v>
      </c>
      <c r="BI150" s="42"/>
      <c r="BJ150" s="42"/>
      <c r="BK150" s="42"/>
    </row>
    <row r="151" spans="1:63" s="66" customFormat="1" x14ac:dyDescent="0.35">
      <c r="A151" s="166"/>
      <c r="B151" s="67" t="s">
        <v>40</v>
      </c>
      <c r="C151" s="116">
        <v>147</v>
      </c>
      <c r="D151" s="117">
        <v>136</v>
      </c>
      <c r="E151" s="117">
        <v>169</v>
      </c>
      <c r="F151" s="38">
        <v>194</v>
      </c>
      <c r="G151" s="117">
        <v>163</v>
      </c>
      <c r="H151" s="117">
        <v>157</v>
      </c>
      <c r="I151" s="117">
        <v>164</v>
      </c>
      <c r="J151" s="117">
        <v>145</v>
      </c>
      <c r="K151" s="117">
        <v>179</v>
      </c>
      <c r="L151" s="118">
        <v>53</v>
      </c>
      <c r="M151" s="117">
        <v>181</v>
      </c>
      <c r="N151" s="117">
        <v>245</v>
      </c>
      <c r="O151" s="117">
        <v>169</v>
      </c>
      <c r="P151" s="117">
        <v>57</v>
      </c>
      <c r="Q151" s="117">
        <v>285</v>
      </c>
      <c r="R151" s="117">
        <v>205</v>
      </c>
      <c r="S151" s="117">
        <v>162</v>
      </c>
      <c r="T151" s="117">
        <v>129</v>
      </c>
      <c r="U151" s="222">
        <v>193</v>
      </c>
      <c r="V151" s="222">
        <v>126</v>
      </c>
      <c r="W151" s="222">
        <v>193</v>
      </c>
      <c r="X151" s="118">
        <v>56</v>
      </c>
      <c r="Y151" s="222">
        <v>244</v>
      </c>
      <c r="Z151" s="222">
        <v>157</v>
      </c>
      <c r="AA151" s="222">
        <v>121</v>
      </c>
      <c r="AB151" s="222">
        <v>96</v>
      </c>
      <c r="AC151" s="222">
        <v>125</v>
      </c>
      <c r="AD151" s="222">
        <v>147</v>
      </c>
      <c r="AE151" s="222">
        <v>161</v>
      </c>
      <c r="AF151" s="222">
        <v>168</v>
      </c>
      <c r="AG151" s="222">
        <v>159</v>
      </c>
      <c r="AH151" s="222"/>
      <c r="AI151" s="222"/>
      <c r="AJ151" s="118"/>
      <c r="AK151" s="38">
        <f>O151-C151</f>
        <v>22</v>
      </c>
      <c r="AL151" s="119">
        <f>P151-D151</f>
        <v>-79</v>
      </c>
      <c r="AM151" s="119">
        <f>Q151-E151</f>
        <v>116</v>
      </c>
      <c r="AN151" s="119">
        <f>R151-F151</f>
        <v>11</v>
      </c>
      <c r="AO151" s="119">
        <f>S151-G151</f>
        <v>-1</v>
      </c>
      <c r="AP151" s="119">
        <f>T151-H151</f>
        <v>-28</v>
      </c>
      <c r="AQ151" s="119">
        <f>U151-I151</f>
        <v>29</v>
      </c>
      <c r="AR151" s="119">
        <f>V151-J151</f>
        <v>-19</v>
      </c>
      <c r="AS151" s="119">
        <f>W151-K151</f>
        <v>14</v>
      </c>
      <c r="AT151" s="119">
        <f>X151-L151</f>
        <v>3</v>
      </c>
      <c r="AU151" s="119">
        <f>Y151-M151</f>
        <v>63</v>
      </c>
      <c r="AV151" s="119">
        <f>Z151-N151</f>
        <v>-88</v>
      </c>
      <c r="AW151" s="119">
        <f>AA151-O151</f>
        <v>-48</v>
      </c>
      <c r="AX151" s="119">
        <f>AB151-P151</f>
        <v>39</v>
      </c>
      <c r="AY151" s="119">
        <f>AC151-Q151</f>
        <v>-160</v>
      </c>
      <c r="AZ151" s="119">
        <f>AD151-R151</f>
        <v>-58</v>
      </c>
      <c r="BA151" s="119">
        <f>AE151-S151</f>
        <v>-1</v>
      </c>
      <c r="BB151" s="119">
        <f>AF151-T151</f>
        <v>39</v>
      </c>
      <c r="BC151" s="314"/>
      <c r="BD151" s="314"/>
      <c r="BE151" s="314"/>
      <c r="BF151" s="120"/>
      <c r="BG151" s="325"/>
      <c r="BH151" s="71">
        <f>'MONTHLY SUMMARIES'!F111</f>
        <v>159</v>
      </c>
      <c r="BI151" s="42"/>
      <c r="BJ151" s="42"/>
      <c r="BK151" s="42"/>
    </row>
    <row r="152" spans="1:63" s="66" customFormat="1" x14ac:dyDescent="0.35">
      <c r="A152" s="166"/>
      <c r="B152" s="67" t="s">
        <v>41</v>
      </c>
      <c r="C152" s="116">
        <v>14</v>
      </c>
      <c r="D152" s="117">
        <v>13</v>
      </c>
      <c r="E152" s="117">
        <v>12</v>
      </c>
      <c r="F152" s="38">
        <v>11</v>
      </c>
      <c r="G152" s="117">
        <v>13</v>
      </c>
      <c r="H152" s="117">
        <v>12</v>
      </c>
      <c r="I152" s="117">
        <v>12</v>
      </c>
      <c r="J152" s="117">
        <v>12</v>
      </c>
      <c r="K152" s="117">
        <v>13</v>
      </c>
      <c r="L152" s="118">
        <v>12</v>
      </c>
      <c r="M152" s="117">
        <v>17</v>
      </c>
      <c r="N152" s="117">
        <v>15</v>
      </c>
      <c r="O152" s="117">
        <v>167</v>
      </c>
      <c r="P152" s="117">
        <v>100</v>
      </c>
      <c r="Q152" s="117">
        <v>50</v>
      </c>
      <c r="R152" s="117">
        <v>12</v>
      </c>
      <c r="S152" s="117">
        <v>12</v>
      </c>
      <c r="T152" s="117">
        <v>10</v>
      </c>
      <c r="U152" s="222">
        <v>13</v>
      </c>
      <c r="V152" s="222">
        <v>10</v>
      </c>
      <c r="W152" s="222">
        <v>13</v>
      </c>
      <c r="X152" s="118">
        <v>10</v>
      </c>
      <c r="Y152" s="222">
        <v>17</v>
      </c>
      <c r="Z152" s="222">
        <v>9</v>
      </c>
      <c r="AA152" s="222">
        <v>13</v>
      </c>
      <c r="AB152" s="222">
        <v>13</v>
      </c>
      <c r="AC152" s="222">
        <v>10</v>
      </c>
      <c r="AD152" s="222">
        <v>13</v>
      </c>
      <c r="AE152" s="222">
        <v>10</v>
      </c>
      <c r="AF152" s="222">
        <v>13</v>
      </c>
      <c r="AG152" s="222">
        <v>14</v>
      </c>
      <c r="AH152" s="222"/>
      <c r="AI152" s="222"/>
      <c r="AJ152" s="118"/>
      <c r="AK152" s="38">
        <f>O152-C152</f>
        <v>153</v>
      </c>
      <c r="AL152" s="119">
        <f>P152-D152</f>
        <v>87</v>
      </c>
      <c r="AM152" s="119">
        <f>Q152-E152</f>
        <v>38</v>
      </c>
      <c r="AN152" s="119">
        <f>R152-F152</f>
        <v>1</v>
      </c>
      <c r="AO152" s="119">
        <f>S152-G152</f>
        <v>-1</v>
      </c>
      <c r="AP152" s="119">
        <f>T152-H152</f>
        <v>-2</v>
      </c>
      <c r="AQ152" s="119">
        <f>U152-I152</f>
        <v>1</v>
      </c>
      <c r="AR152" s="119">
        <f>V152-J152</f>
        <v>-2</v>
      </c>
      <c r="AS152" s="119">
        <f>W152-K152</f>
        <v>0</v>
      </c>
      <c r="AT152" s="119">
        <f>X152-L152</f>
        <v>-2</v>
      </c>
      <c r="AU152" s="119">
        <f>Y152-M152</f>
        <v>0</v>
      </c>
      <c r="AV152" s="119">
        <f>Z152-N152</f>
        <v>-6</v>
      </c>
      <c r="AW152" s="119">
        <f>AA152-O152</f>
        <v>-154</v>
      </c>
      <c r="AX152" s="119">
        <f>AB152-P152</f>
        <v>-87</v>
      </c>
      <c r="AY152" s="119">
        <f>AC152-Q152</f>
        <v>-40</v>
      </c>
      <c r="AZ152" s="119">
        <f>AD152-R152</f>
        <v>1</v>
      </c>
      <c r="BA152" s="119">
        <f>AE152-S152</f>
        <v>-2</v>
      </c>
      <c r="BB152" s="119">
        <f>AF152-T152</f>
        <v>3</v>
      </c>
      <c r="BC152" s="314"/>
      <c r="BD152" s="314"/>
      <c r="BE152" s="314"/>
      <c r="BF152" s="120"/>
      <c r="BG152" s="325"/>
      <c r="BH152" s="71">
        <f>'MONTHLY SUMMARIES'!F112</f>
        <v>14</v>
      </c>
      <c r="BI152" s="42"/>
      <c r="BJ152" s="42"/>
      <c r="BK152" s="42"/>
    </row>
    <row r="153" spans="1:63" s="82" customFormat="1" ht="15" thickBot="1" x14ac:dyDescent="0.4">
      <c r="A153" s="167"/>
      <c r="B153" s="75" t="s">
        <v>42</v>
      </c>
      <c r="C153" s="76">
        <f>SUM(C148:C152)</f>
        <v>12431</v>
      </c>
      <c r="D153" s="77">
        <f t="shared" ref="D153:AK160" si="161">SUM(D148:D152)</f>
        <v>13470</v>
      </c>
      <c r="E153" s="77">
        <f t="shared" si="161"/>
        <v>13747</v>
      </c>
      <c r="F153" s="79">
        <f t="shared" si="161"/>
        <v>12616</v>
      </c>
      <c r="G153" s="77">
        <f t="shared" si="161"/>
        <v>13598</v>
      </c>
      <c r="H153" s="77">
        <f t="shared" si="161"/>
        <v>13504</v>
      </c>
      <c r="I153" s="77">
        <f t="shared" si="161"/>
        <v>12730</v>
      </c>
      <c r="J153" s="77">
        <f t="shared" si="161"/>
        <v>14665</v>
      </c>
      <c r="K153" s="77">
        <f t="shared" si="161"/>
        <v>12682</v>
      </c>
      <c r="L153" s="78">
        <f t="shared" si="161"/>
        <v>12427</v>
      </c>
      <c r="M153" s="77">
        <f t="shared" si="161"/>
        <v>15426</v>
      </c>
      <c r="N153" s="77">
        <f t="shared" si="161"/>
        <v>14292</v>
      </c>
      <c r="O153" s="77">
        <f t="shared" si="161"/>
        <v>13969</v>
      </c>
      <c r="P153" s="77">
        <f t="shared" si="161"/>
        <v>13161</v>
      </c>
      <c r="Q153" s="77">
        <f t="shared" si="161"/>
        <v>13616</v>
      </c>
      <c r="R153" s="77">
        <f t="shared" si="161"/>
        <v>14770</v>
      </c>
      <c r="S153" s="77">
        <f t="shared" si="161"/>
        <v>14632</v>
      </c>
      <c r="T153" s="77">
        <f t="shared" si="161"/>
        <v>13374</v>
      </c>
      <c r="U153" s="77">
        <f t="shared" si="161"/>
        <v>15090</v>
      </c>
      <c r="V153" s="77">
        <f t="shared" si="161"/>
        <v>13814</v>
      </c>
      <c r="W153" s="77">
        <f t="shared" si="161"/>
        <v>15090</v>
      </c>
      <c r="X153" s="78">
        <f t="shared" si="161"/>
        <v>12281</v>
      </c>
      <c r="Y153" s="77">
        <v>14403</v>
      </c>
      <c r="Z153" s="211">
        <v>13537</v>
      </c>
      <c r="AA153" s="77">
        <f t="shared" ref="AA153" si="162">SUM(AA148:AA152)</f>
        <v>14973</v>
      </c>
      <c r="AB153" s="211">
        <v>13725</v>
      </c>
      <c r="AC153" s="211">
        <v>13710</v>
      </c>
      <c r="AD153" s="211">
        <v>14386</v>
      </c>
      <c r="AE153" s="211">
        <v>14470</v>
      </c>
      <c r="AF153" s="211">
        <v>14307</v>
      </c>
      <c r="AG153" s="211">
        <v>13785</v>
      </c>
      <c r="AH153" s="211"/>
      <c r="AI153" s="211"/>
      <c r="AJ153" s="78"/>
      <c r="AK153" s="79">
        <f t="shared" si="161"/>
        <v>1538</v>
      </c>
      <c r="AL153" s="80">
        <f t="shared" ref="AL153:AN153" si="163">SUM(AL148:AL152)</f>
        <v>-309</v>
      </c>
      <c r="AM153" s="80">
        <f t="shared" si="163"/>
        <v>-131</v>
      </c>
      <c r="AN153" s="80">
        <f t="shared" si="163"/>
        <v>2154</v>
      </c>
      <c r="AO153" s="80">
        <f t="shared" ref="AO153:AP153" si="164">SUM(AO148:AO152)</f>
        <v>1034</v>
      </c>
      <c r="AP153" s="80">
        <f t="shared" si="164"/>
        <v>-130</v>
      </c>
      <c r="AQ153" s="80">
        <f t="shared" ref="AQ153:AR153" si="165">SUM(AQ148:AQ152)</f>
        <v>2360</v>
      </c>
      <c r="AR153" s="80">
        <f t="shared" si="165"/>
        <v>-851</v>
      </c>
      <c r="AS153" s="80">
        <f t="shared" ref="AS153:AT153" si="166">SUM(AS148:AS152)</f>
        <v>2408</v>
      </c>
      <c r="AT153" s="80">
        <f t="shared" si="166"/>
        <v>-146</v>
      </c>
      <c r="AU153" s="80">
        <f t="shared" ref="AU153:AV153" si="167">SUM(AU148:AU152)</f>
        <v>-1023</v>
      </c>
      <c r="AV153" s="80">
        <f t="shared" si="167"/>
        <v>-755</v>
      </c>
      <c r="AW153" s="80">
        <f t="shared" ref="AW153:AX153" si="168">SUM(AW148:AW152)</f>
        <v>1004</v>
      </c>
      <c r="AX153" s="80">
        <f t="shared" si="168"/>
        <v>564</v>
      </c>
      <c r="AY153" s="80">
        <f t="shared" ref="AY153:AZ153" si="169">SUM(AY148:AY152)</f>
        <v>94</v>
      </c>
      <c r="AZ153" s="80">
        <f t="shared" si="169"/>
        <v>-384</v>
      </c>
      <c r="BA153" s="80">
        <f t="shared" ref="BA153:BB153" si="170">SUM(BA148:BA152)</f>
        <v>-162</v>
      </c>
      <c r="BB153" s="80">
        <f t="shared" si="170"/>
        <v>933</v>
      </c>
      <c r="BC153" s="300"/>
      <c r="BD153" s="300"/>
      <c r="BE153" s="300"/>
      <c r="BF153" s="81"/>
      <c r="BG153" s="326"/>
      <c r="BH153" s="79">
        <f t="shared" ref="BH153:BH160" si="171">SUM(BH148:BH152)</f>
        <v>13785</v>
      </c>
      <c r="BI153" s="42"/>
      <c r="BJ153" s="42"/>
      <c r="BK153" s="42"/>
    </row>
    <row r="154" spans="1:63" s="42" customFormat="1" x14ac:dyDescent="0.35">
      <c r="A154" s="166">
        <f>+A147+1</f>
        <v>16</v>
      </c>
      <c r="B154" s="115" t="s">
        <v>45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6"/>
      <c r="M154" s="105"/>
      <c r="N154" s="105"/>
      <c r="O154" s="105"/>
      <c r="P154" s="105"/>
      <c r="Q154" s="105"/>
      <c r="R154" s="105"/>
      <c r="S154" s="105"/>
      <c r="T154" s="105"/>
      <c r="U154" s="216"/>
      <c r="V154" s="216"/>
      <c r="W154" s="216"/>
      <c r="X154" s="10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106"/>
      <c r="AK154" s="107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305"/>
      <c r="BD154" s="305"/>
      <c r="BE154" s="305"/>
      <c r="BF154" s="109"/>
      <c r="BG154" s="327"/>
      <c r="BH154" s="107"/>
    </row>
    <row r="155" spans="1:63" s="42" customFormat="1" x14ac:dyDescent="0.35">
      <c r="A155" s="166"/>
      <c r="B155" s="43" t="s">
        <v>37</v>
      </c>
      <c r="C155" s="110">
        <f t="shared" ref="C155:O155" si="172">C130-C141</f>
        <v>-10855.629999999888</v>
      </c>
      <c r="D155" s="111">
        <f t="shared" si="172"/>
        <v>-162230.8899999999</v>
      </c>
      <c r="E155" s="111">
        <f t="shared" si="172"/>
        <v>18449.320000000065</v>
      </c>
      <c r="F155" s="39">
        <f t="shared" si="172"/>
        <v>-130593.39000000013</v>
      </c>
      <c r="G155" s="111">
        <f t="shared" si="172"/>
        <v>501463.33000000007</v>
      </c>
      <c r="H155" s="111">
        <f t="shared" si="172"/>
        <v>114479.81000000006</v>
      </c>
      <c r="I155" s="111">
        <f t="shared" si="172"/>
        <v>-179095.68999999994</v>
      </c>
      <c r="J155" s="111">
        <f t="shared" si="172"/>
        <v>-211101.23999999976</v>
      </c>
      <c r="K155" s="111">
        <f t="shared" si="172"/>
        <v>-432908.44000000018</v>
      </c>
      <c r="L155" s="112">
        <f t="shared" si="172"/>
        <v>331441.0299999998</v>
      </c>
      <c r="M155" s="111">
        <f t="shared" si="172"/>
        <v>196765.12999999989</v>
      </c>
      <c r="N155" s="111">
        <f t="shared" si="172"/>
        <v>-138530</v>
      </c>
      <c r="O155" s="111">
        <f t="shared" si="172"/>
        <v>53632.670000000158</v>
      </c>
      <c r="P155" s="111">
        <f t="shared" ref="P155:R155" si="173">P130-P141</f>
        <v>152236.64999999991</v>
      </c>
      <c r="Q155" s="111">
        <f t="shared" si="173"/>
        <v>-29776.35999999987</v>
      </c>
      <c r="R155" s="111">
        <f t="shared" si="173"/>
        <v>161560.24</v>
      </c>
      <c r="S155" s="111">
        <f t="shared" ref="S155:T155" si="174">S130-S141</f>
        <v>383983.36999999965</v>
      </c>
      <c r="T155" s="111">
        <f t="shared" si="174"/>
        <v>1284411.2699999996</v>
      </c>
      <c r="U155" s="111">
        <f t="shared" ref="U155:V155" si="175">U130-U141</f>
        <v>-525459.81000000006</v>
      </c>
      <c r="V155" s="111">
        <f t="shared" si="175"/>
        <v>-633445</v>
      </c>
      <c r="W155" s="111">
        <f t="shared" ref="W155:AA155" si="176">W130-W141</f>
        <v>-525459.81000000006</v>
      </c>
      <c r="X155" s="112">
        <f t="shared" si="176"/>
        <v>331966.9600000002</v>
      </c>
      <c r="Y155" s="111">
        <f t="shared" si="176"/>
        <v>-42879</v>
      </c>
      <c r="Z155" s="111">
        <v>151277</v>
      </c>
      <c r="AA155" s="111">
        <f t="shared" si="176"/>
        <v>-163006.93999999994</v>
      </c>
      <c r="AB155" s="221">
        <v>-94952.810000000056</v>
      </c>
      <c r="AC155" s="221">
        <v>-39282.459999999963</v>
      </c>
      <c r="AD155" s="221">
        <v>205870.93000000017</v>
      </c>
      <c r="AE155" s="221">
        <v>500186</v>
      </c>
      <c r="AF155" s="221">
        <v>75106.669999999925</v>
      </c>
      <c r="AG155" s="221">
        <v>280188</v>
      </c>
      <c r="AH155" s="221"/>
      <c r="AI155" s="221"/>
      <c r="AJ155" s="112"/>
      <c r="AK155" s="39">
        <f>O155-C155</f>
        <v>64488.300000000047</v>
      </c>
      <c r="AL155" s="113">
        <f>P155-D155</f>
        <v>314467.5399999998</v>
      </c>
      <c r="AM155" s="113">
        <f>Q155-E155</f>
        <v>-48225.679999999935</v>
      </c>
      <c r="AN155" s="113">
        <f>R155-F155</f>
        <v>292153.63000000012</v>
      </c>
      <c r="AO155" s="113">
        <f>S155-G155</f>
        <v>-117479.96000000043</v>
      </c>
      <c r="AP155" s="113">
        <f>T155-H155</f>
        <v>1169931.4599999995</v>
      </c>
      <c r="AQ155" s="113">
        <f>U155-I155</f>
        <v>-346364.12000000011</v>
      </c>
      <c r="AR155" s="113">
        <f>V155-J155</f>
        <v>-422343.76000000024</v>
      </c>
      <c r="AS155" s="113">
        <f>W155-K155</f>
        <v>-92551.369999999879</v>
      </c>
      <c r="AT155" s="113">
        <f>X155-L155</f>
        <v>525.93000000040047</v>
      </c>
      <c r="AU155" s="113">
        <f>Y155-M155</f>
        <v>-239644.12999999989</v>
      </c>
      <c r="AV155" s="113">
        <f>Z155-N155</f>
        <v>289807</v>
      </c>
      <c r="AW155" s="113">
        <f>AA155-O155</f>
        <v>-216639.6100000001</v>
      </c>
      <c r="AX155" s="113">
        <f>AB155-P155</f>
        <v>-247189.45999999996</v>
      </c>
      <c r="AY155" s="113">
        <f>AC155-Q155</f>
        <v>-9506.1000000000931</v>
      </c>
      <c r="AZ155" s="113">
        <f>AD155-R155</f>
        <v>44310.690000000177</v>
      </c>
      <c r="BA155" s="113">
        <f>AE155-S155</f>
        <v>116202.63000000035</v>
      </c>
      <c r="BB155" s="113">
        <f>AF155-T155</f>
        <v>-1209304.5999999996</v>
      </c>
      <c r="BC155" s="312"/>
      <c r="BD155" s="312"/>
      <c r="BE155" s="312"/>
      <c r="BF155" s="114"/>
      <c r="BG155" s="328"/>
      <c r="BH155" s="39">
        <f>'MONTHLY SUMMARIES'!F115</f>
        <v>280188</v>
      </c>
    </row>
    <row r="156" spans="1:63" s="42" customFormat="1" x14ac:dyDescent="0.35">
      <c r="A156" s="166"/>
      <c r="B156" s="43" t="s">
        <v>38</v>
      </c>
      <c r="C156" s="110">
        <f t="shared" ref="C156:O156" si="177">C133-C142</f>
        <v>-267.79000000000087</v>
      </c>
      <c r="D156" s="111">
        <f t="shared" si="177"/>
        <v>-1732.58</v>
      </c>
      <c r="E156" s="111">
        <f t="shared" si="177"/>
        <v>-3802.3099999999977</v>
      </c>
      <c r="F156" s="39">
        <f t="shared" si="177"/>
        <v>-2823.6299999999992</v>
      </c>
      <c r="G156" s="111">
        <f t="shared" si="177"/>
        <v>222.75</v>
      </c>
      <c r="H156" s="111">
        <f t="shared" si="177"/>
        <v>1481.3400000000001</v>
      </c>
      <c r="I156" s="111">
        <f t="shared" si="177"/>
        <v>372.54000000000087</v>
      </c>
      <c r="J156" s="111">
        <f t="shared" si="177"/>
        <v>-1492.3199999999997</v>
      </c>
      <c r="K156" s="111">
        <f t="shared" si="177"/>
        <v>999.36000000000058</v>
      </c>
      <c r="L156" s="112">
        <f t="shared" si="177"/>
        <v>4380.3799999999992</v>
      </c>
      <c r="M156" s="111">
        <f t="shared" si="177"/>
        <v>-756.75</v>
      </c>
      <c r="N156" s="111">
        <f t="shared" si="177"/>
        <v>1355.5999999999985</v>
      </c>
      <c r="O156" s="111">
        <f t="shared" si="177"/>
        <v>5523.8599999999988</v>
      </c>
      <c r="P156" s="111">
        <f t="shared" ref="P156:R156" si="178">P133-P142</f>
        <v>1016.7400000000016</v>
      </c>
      <c r="Q156" s="111">
        <f t="shared" si="178"/>
        <v>-1283.5200000000004</v>
      </c>
      <c r="R156" s="111">
        <f t="shared" si="178"/>
        <v>-1650.67</v>
      </c>
      <c r="S156" s="111">
        <f t="shared" ref="S156:T156" si="179">S133-S142</f>
        <v>479.79999999999927</v>
      </c>
      <c r="T156" s="111">
        <f t="shared" si="179"/>
        <v>2010.1100000000006</v>
      </c>
      <c r="U156" s="111">
        <f t="shared" ref="U156:V156" si="180">U133-U142</f>
        <v>472.32999999999811</v>
      </c>
      <c r="V156" s="111">
        <f t="shared" si="180"/>
        <v>-2352</v>
      </c>
      <c r="W156" s="111">
        <f t="shared" ref="W156:AA156" si="181">W133-W142</f>
        <v>472.32999999999811</v>
      </c>
      <c r="X156" s="112">
        <f t="shared" si="181"/>
        <v>1493.3100000000013</v>
      </c>
      <c r="Y156" s="111">
        <f t="shared" si="181"/>
        <v>2610</v>
      </c>
      <c r="Z156" s="111">
        <v>16485</v>
      </c>
      <c r="AA156" s="111">
        <f t="shared" si="181"/>
        <v>-4837.6700000000019</v>
      </c>
      <c r="AB156" s="221">
        <v>215255.38</v>
      </c>
      <c r="AC156" s="221">
        <v>-1.5099999999983993</v>
      </c>
      <c r="AD156" s="221">
        <v>-1268.2300000000032</v>
      </c>
      <c r="AE156" s="221">
        <v>2316</v>
      </c>
      <c r="AF156" s="221">
        <v>-4281.3899999999994</v>
      </c>
      <c r="AG156" s="221">
        <v>-3391</v>
      </c>
      <c r="AH156" s="221"/>
      <c r="AI156" s="221"/>
      <c r="AJ156" s="112"/>
      <c r="AK156" s="39">
        <f>O156-C156</f>
        <v>5791.65</v>
      </c>
      <c r="AL156" s="113">
        <f>P156-D156</f>
        <v>2749.3200000000015</v>
      </c>
      <c r="AM156" s="113">
        <f>Q156-E156</f>
        <v>2518.7899999999972</v>
      </c>
      <c r="AN156" s="113">
        <f>R156-F156</f>
        <v>1172.9599999999991</v>
      </c>
      <c r="AO156" s="113">
        <f>S156-G156</f>
        <v>257.04999999999927</v>
      </c>
      <c r="AP156" s="113">
        <f>T156-H156</f>
        <v>528.77000000000044</v>
      </c>
      <c r="AQ156" s="113">
        <f>U156-I156</f>
        <v>99.789999999997235</v>
      </c>
      <c r="AR156" s="113">
        <f>V156-J156</f>
        <v>-859.68000000000029</v>
      </c>
      <c r="AS156" s="113">
        <f>W156-K156</f>
        <v>-527.03000000000247</v>
      </c>
      <c r="AT156" s="113">
        <f>X156-L156</f>
        <v>-2887.0699999999979</v>
      </c>
      <c r="AU156" s="113">
        <f>Y156-M156</f>
        <v>3366.75</v>
      </c>
      <c r="AV156" s="113">
        <f>Z156-N156</f>
        <v>15129.400000000001</v>
      </c>
      <c r="AW156" s="113">
        <f>AA156-O156</f>
        <v>-10361.530000000001</v>
      </c>
      <c r="AX156" s="113">
        <f>AB156-P156</f>
        <v>214238.64</v>
      </c>
      <c r="AY156" s="113">
        <f>AC156-Q156</f>
        <v>1282.010000000002</v>
      </c>
      <c r="AZ156" s="113">
        <f>AD156-R156</f>
        <v>382.43999999999687</v>
      </c>
      <c r="BA156" s="113">
        <f>AE156-S156</f>
        <v>1836.2000000000007</v>
      </c>
      <c r="BB156" s="113">
        <f>AF156-T156</f>
        <v>-6291.5</v>
      </c>
      <c r="BC156" s="312"/>
      <c r="BD156" s="312"/>
      <c r="BE156" s="312"/>
      <c r="BF156" s="114"/>
      <c r="BG156" s="328"/>
      <c r="BH156" s="39">
        <f>'MONTHLY SUMMARIES'!F116</f>
        <v>-3391</v>
      </c>
    </row>
    <row r="157" spans="1:63" s="42" customFormat="1" x14ac:dyDescent="0.35">
      <c r="A157" s="166"/>
      <c r="B157" s="43" t="s">
        <v>39</v>
      </c>
      <c r="C157" s="110">
        <f t="shared" ref="C157:O157" si="182">C136-C143</f>
        <v>52837.010000000009</v>
      </c>
      <c r="D157" s="111">
        <f t="shared" si="182"/>
        <v>-24195.72000000003</v>
      </c>
      <c r="E157" s="111">
        <f t="shared" si="182"/>
        <v>99032.239999999991</v>
      </c>
      <c r="F157" s="39">
        <f t="shared" si="182"/>
        <v>-59013.340000000026</v>
      </c>
      <c r="G157" s="111">
        <f t="shared" si="182"/>
        <v>13101.049999999988</v>
      </c>
      <c r="H157" s="111">
        <f t="shared" si="182"/>
        <v>123294.87</v>
      </c>
      <c r="I157" s="111">
        <f t="shared" si="182"/>
        <v>73704.849999999977</v>
      </c>
      <c r="J157" s="111">
        <f t="shared" si="182"/>
        <v>154205.41999999993</v>
      </c>
      <c r="K157" s="111">
        <f t="shared" si="182"/>
        <v>-202834.04000000004</v>
      </c>
      <c r="L157" s="112">
        <f t="shared" si="182"/>
        <v>122672.44</v>
      </c>
      <c r="M157" s="111">
        <f t="shared" si="182"/>
        <v>54615.460000000021</v>
      </c>
      <c r="N157" s="111">
        <f t="shared" si="182"/>
        <v>-42891.630000000005</v>
      </c>
      <c r="O157" s="111">
        <f t="shared" si="182"/>
        <v>69423.090000000026</v>
      </c>
      <c r="P157" s="111">
        <f t="shared" ref="P157:R157" si="183">P136-P143</f>
        <v>57973</v>
      </c>
      <c r="Q157" s="111">
        <f t="shared" si="183"/>
        <v>20888</v>
      </c>
      <c r="R157" s="111">
        <f t="shared" si="183"/>
        <v>-20791.659999999974</v>
      </c>
      <c r="S157" s="111">
        <f t="shared" ref="S157:T157" si="184">S136-S143</f>
        <v>1384.210000000021</v>
      </c>
      <c r="T157" s="111">
        <f t="shared" si="184"/>
        <v>332314.46999999997</v>
      </c>
      <c r="U157" s="111">
        <f t="shared" ref="U157:V157" si="185">U136-U143</f>
        <v>48441.710000000079</v>
      </c>
      <c r="V157" s="111">
        <f t="shared" si="185"/>
        <v>-43443</v>
      </c>
      <c r="W157" s="111">
        <f t="shared" ref="W157:AA157" si="186">W136-W143</f>
        <v>48441.710000000079</v>
      </c>
      <c r="X157" s="112">
        <f t="shared" si="186"/>
        <v>114265.98000000004</v>
      </c>
      <c r="Y157" s="111">
        <f t="shared" si="186"/>
        <v>-15702</v>
      </c>
      <c r="Z157" s="111">
        <v>34448</v>
      </c>
      <c r="AA157" s="111">
        <f t="shared" si="186"/>
        <v>-33534.080000000016</v>
      </c>
      <c r="AB157" s="221">
        <v>-416914.67</v>
      </c>
      <c r="AC157" s="221">
        <v>23761.169999999984</v>
      </c>
      <c r="AD157" s="221">
        <v>17769.150000000023</v>
      </c>
      <c r="AE157" s="221">
        <v>81860</v>
      </c>
      <c r="AF157" s="221">
        <v>125539.25</v>
      </c>
      <c r="AG157" s="221">
        <v>209013</v>
      </c>
      <c r="AH157" s="221"/>
      <c r="AI157" s="221"/>
      <c r="AJ157" s="112"/>
      <c r="AK157" s="39">
        <f>O157-C157</f>
        <v>16586.080000000016</v>
      </c>
      <c r="AL157" s="113">
        <f>P157-D157</f>
        <v>82168.72000000003</v>
      </c>
      <c r="AM157" s="113">
        <f>Q157-E157</f>
        <v>-78144.239999999991</v>
      </c>
      <c r="AN157" s="113">
        <f>R157-F157</f>
        <v>38221.680000000051</v>
      </c>
      <c r="AO157" s="113">
        <f>S157-G157</f>
        <v>-11716.839999999967</v>
      </c>
      <c r="AP157" s="113">
        <f>T157-H157</f>
        <v>209019.59999999998</v>
      </c>
      <c r="AQ157" s="113">
        <f>U157-I157</f>
        <v>-25263.139999999898</v>
      </c>
      <c r="AR157" s="113">
        <f>V157-J157</f>
        <v>-197648.41999999993</v>
      </c>
      <c r="AS157" s="113">
        <f>W157-K157</f>
        <v>251275.75000000012</v>
      </c>
      <c r="AT157" s="113">
        <f>X157-L157</f>
        <v>-8406.4599999999627</v>
      </c>
      <c r="AU157" s="113">
        <f>Y157-M157</f>
        <v>-70317.460000000021</v>
      </c>
      <c r="AV157" s="113">
        <f>Z157-N157</f>
        <v>77339.63</v>
      </c>
      <c r="AW157" s="113">
        <f>AA157-O157</f>
        <v>-102957.17000000004</v>
      </c>
      <c r="AX157" s="113">
        <f>AB157-P157</f>
        <v>-474887.67</v>
      </c>
      <c r="AY157" s="113">
        <f>AC157-Q157</f>
        <v>2873.1699999999837</v>
      </c>
      <c r="AZ157" s="113">
        <f>AD157-R157</f>
        <v>38560.81</v>
      </c>
      <c r="BA157" s="113">
        <f>AE157-S157</f>
        <v>80475.789999999979</v>
      </c>
      <c r="BB157" s="113">
        <f>AF157-T157</f>
        <v>-206775.21999999997</v>
      </c>
      <c r="BC157" s="312"/>
      <c r="BD157" s="312"/>
      <c r="BE157" s="312"/>
      <c r="BF157" s="114"/>
      <c r="BG157" s="328"/>
      <c r="BH157" s="39">
        <f>'MONTHLY SUMMARIES'!F117</f>
        <v>209013</v>
      </c>
    </row>
    <row r="158" spans="1:63" s="42" customFormat="1" x14ac:dyDescent="0.35">
      <c r="A158" s="166"/>
      <c r="B158" s="43" t="s">
        <v>40</v>
      </c>
      <c r="C158" s="110">
        <f t="shared" ref="C158:O158" si="187">C137-C144</f>
        <v>108352.18</v>
      </c>
      <c r="D158" s="111">
        <f t="shared" si="187"/>
        <v>29723.750000000029</v>
      </c>
      <c r="E158" s="111">
        <f t="shared" si="187"/>
        <v>134202.32999999999</v>
      </c>
      <c r="F158" s="39">
        <f t="shared" si="187"/>
        <v>-35182.669999999984</v>
      </c>
      <c r="G158" s="111">
        <f t="shared" si="187"/>
        <v>85764.94</v>
      </c>
      <c r="H158" s="111">
        <f t="shared" si="187"/>
        <v>126109.63</v>
      </c>
      <c r="I158" s="111">
        <f t="shared" si="187"/>
        <v>185691.3</v>
      </c>
      <c r="J158" s="111">
        <f t="shared" si="187"/>
        <v>200152.61</v>
      </c>
      <c r="K158" s="111">
        <f t="shared" si="187"/>
        <v>-117237.50999999998</v>
      </c>
      <c r="L158" s="112">
        <f t="shared" si="187"/>
        <v>141514.90000000002</v>
      </c>
      <c r="M158" s="111">
        <f t="shared" si="187"/>
        <v>104437.54000000004</v>
      </c>
      <c r="N158" s="111">
        <f t="shared" si="187"/>
        <v>-61410.44</v>
      </c>
      <c r="O158" s="111">
        <f t="shared" si="187"/>
        <v>87957.75</v>
      </c>
      <c r="P158" s="111">
        <f t="shared" ref="P158:R158" si="188">P137-P144</f>
        <v>136728.06000000003</v>
      </c>
      <c r="Q158" s="111">
        <f t="shared" si="188"/>
        <v>36472.500000000029</v>
      </c>
      <c r="R158" s="111">
        <f t="shared" si="188"/>
        <v>-3177.8399999999965</v>
      </c>
      <c r="S158" s="111">
        <f t="shared" ref="S158:T158" si="189">S137-S144</f>
        <v>73541.010000000009</v>
      </c>
      <c r="T158" s="111">
        <f t="shared" si="189"/>
        <v>397859.59</v>
      </c>
      <c r="U158" s="111">
        <f t="shared" ref="U158:V158" si="190">U137-U144</f>
        <v>14055.900000000023</v>
      </c>
      <c r="V158" s="111">
        <f t="shared" si="190"/>
        <v>162405</v>
      </c>
      <c r="W158" s="111">
        <f t="shared" ref="W158:AA158" si="191">W137-W144</f>
        <v>14055.900000000023</v>
      </c>
      <c r="X158" s="112">
        <f t="shared" si="191"/>
        <v>129969.74000000002</v>
      </c>
      <c r="Y158" s="111">
        <f t="shared" si="191"/>
        <v>-90106</v>
      </c>
      <c r="Z158" s="111">
        <v>46667</v>
      </c>
      <c r="AA158" s="111">
        <f t="shared" si="191"/>
        <v>24487.959999999992</v>
      </c>
      <c r="AB158" s="221">
        <v>-213731.88</v>
      </c>
      <c r="AC158" s="221">
        <v>172434.41</v>
      </c>
      <c r="AD158" s="221">
        <v>37918.630000000005</v>
      </c>
      <c r="AE158" s="221">
        <v>99239</v>
      </c>
      <c r="AF158" s="221">
        <v>224146.28000000003</v>
      </c>
      <c r="AG158" s="221">
        <v>321242</v>
      </c>
      <c r="AH158" s="221"/>
      <c r="AI158" s="221"/>
      <c r="AJ158" s="112"/>
      <c r="AK158" s="39">
        <f>O158-C158</f>
        <v>-20394.429999999993</v>
      </c>
      <c r="AL158" s="113">
        <f>P158-D158</f>
        <v>107004.31</v>
      </c>
      <c r="AM158" s="113">
        <f>Q158-E158</f>
        <v>-97729.829999999958</v>
      </c>
      <c r="AN158" s="113">
        <f>R158-F158</f>
        <v>32004.829999999987</v>
      </c>
      <c r="AO158" s="113">
        <f>S158-G158</f>
        <v>-12223.929999999993</v>
      </c>
      <c r="AP158" s="113">
        <f>T158-H158</f>
        <v>271749.96000000002</v>
      </c>
      <c r="AQ158" s="113">
        <f>U158-I158</f>
        <v>-171635.39999999997</v>
      </c>
      <c r="AR158" s="113">
        <f>V158-J158</f>
        <v>-37747.609999999986</v>
      </c>
      <c r="AS158" s="113">
        <f>W158-K158</f>
        <v>131293.41</v>
      </c>
      <c r="AT158" s="113">
        <f>X158-L158</f>
        <v>-11545.160000000003</v>
      </c>
      <c r="AU158" s="113">
        <f>Y158-M158</f>
        <v>-194543.54000000004</v>
      </c>
      <c r="AV158" s="113">
        <f>Z158-N158</f>
        <v>108077.44</v>
      </c>
      <c r="AW158" s="113">
        <f>AA158-O158</f>
        <v>-63469.790000000008</v>
      </c>
      <c r="AX158" s="113">
        <f>AB158-P158</f>
        <v>-350459.94000000006</v>
      </c>
      <c r="AY158" s="113">
        <f>AC158-Q158</f>
        <v>135961.90999999997</v>
      </c>
      <c r="AZ158" s="113">
        <f>AD158-R158</f>
        <v>41096.47</v>
      </c>
      <c r="BA158" s="113">
        <f>AE158-S158</f>
        <v>25697.989999999991</v>
      </c>
      <c r="BB158" s="113">
        <f>AF158-T158</f>
        <v>-173713.31</v>
      </c>
      <c r="BC158" s="312"/>
      <c r="BD158" s="312"/>
      <c r="BE158" s="312"/>
      <c r="BF158" s="114"/>
      <c r="BG158" s="328"/>
      <c r="BH158" s="39">
        <f>'MONTHLY SUMMARIES'!F118</f>
        <v>321242</v>
      </c>
    </row>
    <row r="159" spans="1:63" s="42" customFormat="1" x14ac:dyDescent="0.35">
      <c r="A159" s="166"/>
      <c r="B159" s="43" t="s">
        <v>41</v>
      </c>
      <c r="C159" s="110">
        <f t="shared" ref="C159:O159" si="192">C138-C145</f>
        <v>1361.1499999999942</v>
      </c>
      <c r="D159" s="111">
        <f t="shared" si="192"/>
        <v>40403.479999999981</v>
      </c>
      <c r="E159" s="111">
        <f t="shared" si="192"/>
        <v>56773.860000000015</v>
      </c>
      <c r="F159" s="39">
        <f t="shared" si="192"/>
        <v>92886.849999999977</v>
      </c>
      <c r="G159" s="111">
        <f t="shared" si="192"/>
        <v>109562.45000000001</v>
      </c>
      <c r="H159" s="111">
        <f t="shared" si="192"/>
        <v>19120.859999999986</v>
      </c>
      <c r="I159" s="111">
        <f t="shared" si="192"/>
        <v>80385.69</v>
      </c>
      <c r="J159" s="111">
        <f t="shared" si="192"/>
        <v>99141.309999999969</v>
      </c>
      <c r="K159" s="111">
        <f t="shared" si="192"/>
        <v>23413.820000000007</v>
      </c>
      <c r="L159" s="112">
        <f t="shared" si="192"/>
        <v>34783.819999999978</v>
      </c>
      <c r="M159" s="111">
        <f t="shared" si="192"/>
        <v>53100.640000000014</v>
      </c>
      <c r="N159" s="111">
        <f t="shared" si="192"/>
        <v>223986.75</v>
      </c>
      <c r="O159" s="111">
        <f t="shared" si="192"/>
        <v>-91256.25</v>
      </c>
      <c r="P159" s="111">
        <f t="shared" ref="P159:R159" si="193">P138-P145</f>
        <v>204608.57</v>
      </c>
      <c r="Q159" s="111">
        <f t="shared" si="193"/>
        <v>217217.99</v>
      </c>
      <c r="R159" s="111">
        <f t="shared" si="193"/>
        <v>141338.03000000003</v>
      </c>
      <c r="S159" s="111">
        <f t="shared" ref="S159:T159" si="194">S138-S145</f>
        <v>15180.229999999981</v>
      </c>
      <c r="T159" s="111">
        <f t="shared" si="194"/>
        <v>121569.63999999998</v>
      </c>
      <c r="U159" s="111">
        <f t="shared" ref="U159:V159" si="195">U138-U145</f>
        <v>61306.040000000037</v>
      </c>
      <c r="V159" s="111">
        <f t="shared" si="195"/>
        <v>78540</v>
      </c>
      <c r="W159" s="111">
        <f t="shared" ref="W159:AA159" si="196">W138-W145</f>
        <v>61306.040000000037</v>
      </c>
      <c r="X159" s="112">
        <f t="shared" si="196"/>
        <v>97615.88</v>
      </c>
      <c r="Y159" s="111">
        <f t="shared" si="196"/>
        <v>-28622</v>
      </c>
      <c r="Z159" s="111">
        <v>193700</v>
      </c>
      <c r="AA159" s="111">
        <f t="shared" si="196"/>
        <v>28882.420000000013</v>
      </c>
      <c r="AB159" s="221">
        <v>-193711.78</v>
      </c>
      <c r="AC159" s="221">
        <v>107545.32</v>
      </c>
      <c r="AD159" s="221">
        <v>-16412.72</v>
      </c>
      <c r="AE159" s="221">
        <v>288609</v>
      </c>
      <c r="AF159" s="221">
        <v>42427.530000000028</v>
      </c>
      <c r="AG159" s="221">
        <v>-39716</v>
      </c>
      <c r="AH159" s="221"/>
      <c r="AI159" s="221"/>
      <c r="AJ159" s="112"/>
      <c r="AK159" s="39">
        <f>O159-C159</f>
        <v>-92617.4</v>
      </c>
      <c r="AL159" s="113">
        <f>P159-D159</f>
        <v>164205.09000000003</v>
      </c>
      <c r="AM159" s="113">
        <f>Q159-E159</f>
        <v>160444.12999999998</v>
      </c>
      <c r="AN159" s="113">
        <f>R159-F159</f>
        <v>48451.180000000051</v>
      </c>
      <c r="AO159" s="113">
        <f>S159-G159</f>
        <v>-94382.22000000003</v>
      </c>
      <c r="AP159" s="113">
        <f>T159-H159</f>
        <v>102448.78</v>
      </c>
      <c r="AQ159" s="113">
        <f>U159-I159</f>
        <v>-19079.649999999965</v>
      </c>
      <c r="AR159" s="113">
        <f>V159-J159</f>
        <v>-20601.309999999969</v>
      </c>
      <c r="AS159" s="113">
        <f>W159-K159</f>
        <v>37892.22000000003</v>
      </c>
      <c r="AT159" s="113">
        <f>X159-L159</f>
        <v>62832.060000000027</v>
      </c>
      <c r="AU159" s="113">
        <f>Y159-M159</f>
        <v>-81722.640000000014</v>
      </c>
      <c r="AV159" s="113">
        <f>Z159-N159</f>
        <v>-30286.75</v>
      </c>
      <c r="AW159" s="113">
        <f>AA159-O159</f>
        <v>120138.67000000001</v>
      </c>
      <c r="AX159" s="113">
        <f>AB159-P159</f>
        <v>-398320.35</v>
      </c>
      <c r="AY159" s="113">
        <f>AC159-Q159</f>
        <v>-109672.66999999998</v>
      </c>
      <c r="AZ159" s="113">
        <f>AD159-R159</f>
        <v>-157750.75000000003</v>
      </c>
      <c r="BA159" s="113">
        <f>AE159-S159</f>
        <v>273428.77</v>
      </c>
      <c r="BB159" s="113">
        <f>AF159-T159</f>
        <v>-79142.109999999957</v>
      </c>
      <c r="BC159" s="312"/>
      <c r="BD159" s="312"/>
      <c r="BE159" s="312"/>
      <c r="BF159" s="114"/>
      <c r="BG159" s="328"/>
      <c r="BH159" s="39">
        <f>'MONTHLY SUMMARIES'!F119</f>
        <v>-39716</v>
      </c>
    </row>
    <row r="160" spans="1:63" s="147" customFormat="1" ht="15" thickBot="1" x14ac:dyDescent="0.4">
      <c r="A160" s="167"/>
      <c r="B160" s="58" t="s">
        <v>42</v>
      </c>
      <c r="C160" s="142">
        <f>SUM(C155:C159)</f>
        <v>151426.9200000001</v>
      </c>
      <c r="D160" s="143">
        <f t="shared" ref="D160:O160" si="197">SUM(D155:D159)</f>
        <v>-118031.9599999999</v>
      </c>
      <c r="E160" s="143">
        <f t="shared" si="197"/>
        <v>304655.44000000006</v>
      </c>
      <c r="F160" s="40">
        <f t="shared" si="197"/>
        <v>-134726.18000000017</v>
      </c>
      <c r="G160" s="143">
        <f t="shared" si="197"/>
        <v>710114.52</v>
      </c>
      <c r="H160" s="143">
        <f t="shared" si="197"/>
        <v>384486.51</v>
      </c>
      <c r="I160" s="143">
        <f t="shared" si="197"/>
        <v>161058.69000000003</v>
      </c>
      <c r="J160" s="143">
        <f t="shared" si="197"/>
        <v>240905.78000000012</v>
      </c>
      <c r="K160" s="143">
        <f t="shared" si="197"/>
        <v>-728566.81000000029</v>
      </c>
      <c r="L160" s="144">
        <f t="shared" si="197"/>
        <v>634792.56999999972</v>
      </c>
      <c r="M160" s="143">
        <f t="shared" si="197"/>
        <v>408162.01999999996</v>
      </c>
      <c r="N160" s="143">
        <f t="shared" si="197"/>
        <v>-17489.72</v>
      </c>
      <c r="O160" s="143">
        <f t="shared" si="197"/>
        <v>125281.12000000017</v>
      </c>
      <c r="P160" s="143">
        <f t="shared" ref="P160:R160" si="198">SUM(P155:P159)</f>
        <v>552563.02</v>
      </c>
      <c r="Q160" s="143">
        <f t="shared" si="198"/>
        <v>243518.61000000016</v>
      </c>
      <c r="R160" s="143">
        <f t="shared" si="198"/>
        <v>277278.10000000003</v>
      </c>
      <c r="S160" s="143">
        <f t="shared" ref="S160:T160" si="199">SUM(S155:S159)</f>
        <v>474568.61999999965</v>
      </c>
      <c r="T160" s="143">
        <f t="shared" si="199"/>
        <v>2138165.0799999996</v>
      </c>
      <c r="U160" s="143">
        <f t="shared" ref="U160:V160" si="200">SUM(U155:U159)</f>
        <v>-401183.82999999996</v>
      </c>
      <c r="V160" s="143">
        <f t="shared" si="200"/>
        <v>-438295</v>
      </c>
      <c r="W160" s="143">
        <f t="shared" ref="W160:AA160" si="201">SUM(W155:W159)</f>
        <v>-401183.82999999996</v>
      </c>
      <c r="X160" s="144">
        <f t="shared" si="201"/>
        <v>675311.87000000023</v>
      </c>
      <c r="Y160" s="143">
        <f t="shared" si="201"/>
        <v>-174699</v>
      </c>
      <c r="Z160" s="143">
        <v>442577</v>
      </c>
      <c r="AA160" s="143">
        <f t="shared" si="201"/>
        <v>-148008.30999999997</v>
      </c>
      <c r="AB160" s="220">
        <v>-704055.76</v>
      </c>
      <c r="AC160" s="220">
        <v>264456.93000000005</v>
      </c>
      <c r="AD160" s="220">
        <v>243877.76000000018</v>
      </c>
      <c r="AE160" s="220">
        <v>972210</v>
      </c>
      <c r="AF160" s="220">
        <v>462938.33999999997</v>
      </c>
      <c r="AG160" s="220">
        <v>767336</v>
      </c>
      <c r="AH160" s="220"/>
      <c r="AI160" s="220"/>
      <c r="AJ160" s="144"/>
      <c r="AK160" s="40">
        <f t="shared" si="161"/>
        <v>-26145.79999999993</v>
      </c>
      <c r="AL160" s="145">
        <f t="shared" ref="AL160:AN160" si="202">SUM(AL155:AL159)</f>
        <v>670594.97999999986</v>
      </c>
      <c r="AM160" s="145">
        <f t="shared" si="202"/>
        <v>-61136.829999999929</v>
      </c>
      <c r="AN160" s="145">
        <f t="shared" si="202"/>
        <v>412004.28000000026</v>
      </c>
      <c r="AO160" s="145">
        <f t="shared" ref="AO160:AP160" si="203">SUM(AO155:AO159)</f>
        <v>-235545.90000000043</v>
      </c>
      <c r="AP160" s="145">
        <f t="shared" si="203"/>
        <v>1753678.5699999996</v>
      </c>
      <c r="AQ160" s="145">
        <f t="shared" ref="AQ160:AR160" si="204">SUM(AQ155:AQ159)</f>
        <v>-562242.52</v>
      </c>
      <c r="AR160" s="145">
        <f t="shared" si="204"/>
        <v>-679200.78</v>
      </c>
      <c r="AS160" s="145">
        <f t="shared" ref="AS160:AT160" si="205">SUM(AS155:AS159)</f>
        <v>327382.98000000027</v>
      </c>
      <c r="AT160" s="145">
        <f t="shared" si="205"/>
        <v>40519.300000000461</v>
      </c>
      <c r="AU160" s="145">
        <f t="shared" ref="AU160:AV160" si="206">SUM(AU155:AU159)</f>
        <v>-582861.02</v>
      </c>
      <c r="AV160" s="145">
        <f t="shared" si="206"/>
        <v>460066.72000000003</v>
      </c>
      <c r="AW160" s="145">
        <f t="shared" ref="AW160:AX160" si="207">SUM(AW155:AW159)</f>
        <v>-273289.43000000017</v>
      </c>
      <c r="AX160" s="145">
        <f t="shared" si="207"/>
        <v>-1256618.7799999998</v>
      </c>
      <c r="AY160" s="145">
        <f t="shared" ref="AY160:AZ160" si="208">SUM(AY155:AY159)</f>
        <v>20938.319999999891</v>
      </c>
      <c r="AZ160" s="145">
        <f t="shared" si="208"/>
        <v>-33400.339999999851</v>
      </c>
      <c r="BA160" s="145">
        <f t="shared" ref="BA160:BB160" si="209">SUM(BA155:BA159)</f>
        <v>497641.38000000035</v>
      </c>
      <c r="BB160" s="145">
        <f t="shared" si="209"/>
        <v>-1675226.7399999995</v>
      </c>
      <c r="BC160" s="309"/>
      <c r="BD160" s="309"/>
      <c r="BE160" s="309"/>
      <c r="BF160" s="146"/>
      <c r="BG160" s="329"/>
      <c r="BH160" s="40">
        <f t="shared" si="171"/>
        <v>767336</v>
      </c>
    </row>
    <row r="161" spans="1:60" s="66" customFormat="1" x14ac:dyDescent="0.35">
      <c r="A161" s="166">
        <f>+A154+1</f>
        <v>17</v>
      </c>
      <c r="B161" s="121" t="s">
        <v>46</v>
      </c>
      <c r="C161" s="84"/>
      <c r="D161" s="85"/>
      <c r="E161" s="85"/>
      <c r="F161" s="85"/>
      <c r="G161" s="85"/>
      <c r="H161" s="85"/>
      <c r="I161" s="85"/>
      <c r="J161" s="85"/>
      <c r="K161" s="85"/>
      <c r="L161" s="86"/>
      <c r="M161" s="85"/>
      <c r="N161" s="85"/>
      <c r="O161" s="85"/>
      <c r="P161" s="85"/>
      <c r="Q161" s="85"/>
      <c r="R161" s="85"/>
      <c r="S161" s="85"/>
      <c r="T161" s="85"/>
      <c r="U161" s="212"/>
      <c r="V161" s="212"/>
      <c r="W161" s="212"/>
      <c r="X161" s="86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86"/>
      <c r="AK161" s="87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301"/>
      <c r="BD161" s="301"/>
      <c r="BE161" s="301"/>
      <c r="BF161" s="89"/>
      <c r="BG161" s="324"/>
      <c r="BH161" s="87"/>
    </row>
    <row r="162" spans="1:60" s="66" customFormat="1" x14ac:dyDescent="0.35">
      <c r="A162" s="166"/>
      <c r="B162" s="67" t="s">
        <v>37</v>
      </c>
      <c r="C162" s="68">
        <v>4</v>
      </c>
      <c r="D162" s="69">
        <v>4</v>
      </c>
      <c r="E162" s="69">
        <v>4</v>
      </c>
      <c r="F162" s="71">
        <v>5</v>
      </c>
      <c r="G162" s="69">
        <v>3</v>
      </c>
      <c r="H162" s="71">
        <v>3</v>
      </c>
      <c r="I162" s="69">
        <v>3</v>
      </c>
      <c r="J162" s="71">
        <v>2</v>
      </c>
      <c r="K162" s="69">
        <v>3</v>
      </c>
      <c r="L162" s="122">
        <v>3</v>
      </c>
      <c r="M162" s="71">
        <v>3</v>
      </c>
      <c r="N162" s="71">
        <v>2</v>
      </c>
      <c r="O162" s="71">
        <v>2</v>
      </c>
      <c r="P162" s="71">
        <v>2</v>
      </c>
      <c r="Q162" s="69">
        <v>1</v>
      </c>
      <c r="R162" s="71">
        <v>1</v>
      </c>
      <c r="S162" s="69">
        <v>1</v>
      </c>
      <c r="T162" s="71">
        <v>1</v>
      </c>
      <c r="U162" s="223">
        <v>1</v>
      </c>
      <c r="V162" s="223">
        <v>2</v>
      </c>
      <c r="W162" s="223">
        <v>1</v>
      </c>
      <c r="X162" s="122">
        <v>0</v>
      </c>
      <c r="Y162" s="223">
        <v>0</v>
      </c>
      <c r="Z162" s="223">
        <v>1</v>
      </c>
      <c r="AA162" s="223">
        <v>0</v>
      </c>
      <c r="AB162" s="223">
        <v>0</v>
      </c>
      <c r="AC162" s="223">
        <v>0</v>
      </c>
      <c r="AD162" s="223">
        <v>0</v>
      </c>
      <c r="AE162" s="223">
        <v>1</v>
      </c>
      <c r="AF162" s="223">
        <v>2</v>
      </c>
      <c r="AG162" s="223">
        <v>3</v>
      </c>
      <c r="AH162" s="223"/>
      <c r="AI162" s="223"/>
      <c r="AJ162" s="122"/>
      <c r="AK162" s="71">
        <f>O162-C162</f>
        <v>-2</v>
      </c>
      <c r="AL162" s="123">
        <f>P162-D162</f>
        <v>-2</v>
      </c>
      <c r="AM162" s="123">
        <f>Q162-E162</f>
        <v>-3</v>
      </c>
      <c r="AN162" s="123">
        <f>R162-F162</f>
        <v>-4</v>
      </c>
      <c r="AO162" s="123">
        <f>S162-G162</f>
        <v>-2</v>
      </c>
      <c r="AP162" s="123">
        <f>T162-H162</f>
        <v>-2</v>
      </c>
      <c r="AQ162" s="123">
        <f>U162-I162</f>
        <v>-2</v>
      </c>
      <c r="AR162" s="123">
        <f>V162-J162</f>
        <v>0</v>
      </c>
      <c r="AS162" s="123">
        <f>W162-K162</f>
        <v>-2</v>
      </c>
      <c r="AT162" s="123">
        <f>X162-L162</f>
        <v>-3</v>
      </c>
      <c r="AU162" s="123">
        <f>Y162-M162</f>
        <v>-3</v>
      </c>
      <c r="AV162" s="123">
        <f>Z162-N162</f>
        <v>-1</v>
      </c>
      <c r="AW162" s="123">
        <f>AA162-O162</f>
        <v>-2</v>
      </c>
      <c r="AX162" s="123">
        <f>AB162-P162</f>
        <v>-2</v>
      </c>
      <c r="AY162" s="123">
        <f>AC162-Q162</f>
        <v>-1</v>
      </c>
      <c r="AZ162" s="123">
        <f>AD162-R162</f>
        <v>-1</v>
      </c>
      <c r="BA162" s="123">
        <f>AE162-S162</f>
        <v>0</v>
      </c>
      <c r="BB162" s="123">
        <f>AF162-T162</f>
        <v>1</v>
      </c>
      <c r="BC162" s="315"/>
      <c r="BD162" s="315"/>
      <c r="BE162" s="315"/>
      <c r="BF162" s="125"/>
      <c r="BG162" s="325"/>
      <c r="BH162" s="38">
        <f>'MONTHLY SUMMARIES'!F122</f>
        <v>3</v>
      </c>
    </row>
    <row r="163" spans="1:60" s="66" customFormat="1" x14ac:dyDescent="0.35">
      <c r="A163" s="166"/>
      <c r="B163" s="238" t="s">
        <v>164</v>
      </c>
      <c r="C163" s="68"/>
      <c r="D163" s="69"/>
      <c r="E163" s="69"/>
      <c r="F163" s="71"/>
      <c r="G163" s="69"/>
      <c r="H163" s="71"/>
      <c r="I163" s="69"/>
      <c r="J163" s="71"/>
      <c r="K163" s="69"/>
      <c r="L163" s="122"/>
      <c r="M163" s="71"/>
      <c r="N163" s="71"/>
      <c r="O163" s="71"/>
      <c r="P163" s="71"/>
      <c r="Q163" s="69"/>
      <c r="R163" s="71"/>
      <c r="S163" s="69"/>
      <c r="T163" s="71"/>
      <c r="U163" s="223"/>
      <c r="V163" s="223"/>
      <c r="W163" s="237">
        <f>W162-W164</f>
        <v>0</v>
      </c>
      <c r="X163" s="122">
        <f>X162-X164</f>
        <v>0</v>
      </c>
      <c r="Y163" s="237">
        <f>Y162-Y164</f>
        <v>0</v>
      </c>
      <c r="Z163" s="237">
        <v>0</v>
      </c>
      <c r="AA163" s="266">
        <v>0</v>
      </c>
      <c r="AB163" s="266">
        <v>0</v>
      </c>
      <c r="AC163" s="266">
        <v>0</v>
      </c>
      <c r="AD163" s="266">
        <v>0</v>
      </c>
      <c r="AE163" s="266">
        <v>1</v>
      </c>
      <c r="AF163" s="266">
        <v>0</v>
      </c>
      <c r="AG163" s="266">
        <v>0</v>
      </c>
      <c r="AH163" s="266"/>
      <c r="AI163" s="266"/>
      <c r="AJ163" s="122"/>
      <c r="AK163" s="71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315"/>
      <c r="BD163" s="315"/>
      <c r="BE163" s="315"/>
      <c r="BF163" s="125"/>
      <c r="BG163" s="325"/>
      <c r="BH163" s="71">
        <f>GETPIVOTDATA("VALUE",'CSS ESCO pvt'!$I$3,"DATE_FILE",$BH$8,"COMPANY",$BH$6,"TRIM_CAT","Residential-GRID","TRIM_LINE",$A161)</f>
        <v>0</v>
      </c>
    </row>
    <row r="164" spans="1:60" s="66" customFormat="1" x14ac:dyDescent="0.35">
      <c r="A164" s="166"/>
      <c r="B164" s="238" t="s">
        <v>165</v>
      </c>
      <c r="C164" s="68"/>
      <c r="D164" s="69"/>
      <c r="E164" s="69"/>
      <c r="F164" s="71"/>
      <c r="G164" s="69"/>
      <c r="H164" s="71"/>
      <c r="I164" s="69"/>
      <c r="J164" s="71"/>
      <c r="K164" s="69"/>
      <c r="L164" s="122"/>
      <c r="M164" s="71"/>
      <c r="N164" s="71"/>
      <c r="O164" s="71"/>
      <c r="P164" s="71"/>
      <c r="Q164" s="69"/>
      <c r="R164" s="71"/>
      <c r="S164" s="69"/>
      <c r="T164" s="71"/>
      <c r="U164" s="223"/>
      <c r="V164" s="223"/>
      <c r="W164" s="237">
        <v>1</v>
      </c>
      <c r="X164" s="122">
        <v>0</v>
      </c>
      <c r="Y164" s="237">
        <v>0</v>
      </c>
      <c r="Z164" s="237">
        <v>1</v>
      </c>
      <c r="AA164" s="266">
        <v>0</v>
      </c>
      <c r="AB164" s="266">
        <v>0</v>
      </c>
      <c r="AC164" s="266">
        <v>0</v>
      </c>
      <c r="AD164" s="266">
        <v>0</v>
      </c>
      <c r="AE164" s="266">
        <v>0</v>
      </c>
      <c r="AF164" s="266">
        <v>2</v>
      </c>
      <c r="AG164" s="266">
        <v>3</v>
      </c>
      <c r="AH164" s="266"/>
      <c r="AI164" s="266"/>
      <c r="AJ164" s="122"/>
      <c r="AK164" s="71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315"/>
      <c r="BD164" s="315"/>
      <c r="BE164" s="315"/>
      <c r="BF164" s="125"/>
      <c r="BG164" s="325"/>
      <c r="BH164" s="87">
        <f>BH162-BH163</f>
        <v>3</v>
      </c>
    </row>
    <row r="165" spans="1:60" s="66" customFormat="1" x14ac:dyDescent="0.35">
      <c r="A165" s="166"/>
      <c r="B165" s="67" t="s">
        <v>38</v>
      </c>
      <c r="C165" s="68">
        <v>4</v>
      </c>
      <c r="D165" s="69">
        <v>3</v>
      </c>
      <c r="E165" s="69">
        <v>3</v>
      </c>
      <c r="F165" s="71">
        <v>4</v>
      </c>
      <c r="G165" s="69">
        <v>4</v>
      </c>
      <c r="H165" s="71">
        <v>5</v>
      </c>
      <c r="I165" s="69">
        <v>6</v>
      </c>
      <c r="J165" s="71">
        <v>6</v>
      </c>
      <c r="K165" s="69">
        <v>6</v>
      </c>
      <c r="L165" s="122">
        <v>6</v>
      </c>
      <c r="M165" s="71">
        <v>6</v>
      </c>
      <c r="N165" s="71">
        <v>6</v>
      </c>
      <c r="O165" s="71">
        <v>6</v>
      </c>
      <c r="P165" s="71">
        <v>6</v>
      </c>
      <c r="Q165" s="69">
        <v>4</v>
      </c>
      <c r="R165" s="71">
        <v>6</v>
      </c>
      <c r="S165" s="69">
        <v>7</v>
      </c>
      <c r="T165" s="71">
        <v>7</v>
      </c>
      <c r="U165" s="223">
        <v>8</v>
      </c>
      <c r="V165" s="223">
        <v>9</v>
      </c>
      <c r="W165" s="223">
        <v>10</v>
      </c>
      <c r="X165" s="122">
        <v>12</v>
      </c>
      <c r="Y165" s="223">
        <v>14</v>
      </c>
      <c r="Z165" s="223">
        <v>14</v>
      </c>
      <c r="AA165" s="223">
        <v>15</v>
      </c>
      <c r="AB165" s="223">
        <v>28</v>
      </c>
      <c r="AC165" s="223">
        <v>30</v>
      </c>
      <c r="AD165" s="223">
        <v>29</v>
      </c>
      <c r="AE165" s="223">
        <v>26</v>
      </c>
      <c r="AF165" s="223">
        <v>24</v>
      </c>
      <c r="AG165" s="223">
        <v>26</v>
      </c>
      <c r="AH165" s="223"/>
      <c r="AI165" s="223"/>
      <c r="AJ165" s="122"/>
      <c r="AK165" s="71">
        <f>O165-C165</f>
        <v>2</v>
      </c>
      <c r="AL165" s="123">
        <f>P165-D165</f>
        <v>3</v>
      </c>
      <c r="AM165" s="123">
        <f>Q165-E165</f>
        <v>1</v>
      </c>
      <c r="AN165" s="123">
        <f>R165-F165</f>
        <v>2</v>
      </c>
      <c r="AO165" s="123">
        <f>S165-G165</f>
        <v>3</v>
      </c>
      <c r="AP165" s="123">
        <f>T165-H165</f>
        <v>2</v>
      </c>
      <c r="AQ165" s="123">
        <f>U165-I165</f>
        <v>2</v>
      </c>
      <c r="AR165" s="123">
        <f>V165-J165</f>
        <v>3</v>
      </c>
      <c r="AS165" s="123">
        <f>W165-K165</f>
        <v>4</v>
      </c>
      <c r="AT165" s="123">
        <f>X165-L165</f>
        <v>6</v>
      </c>
      <c r="AU165" s="123">
        <f>Y165-M165</f>
        <v>8</v>
      </c>
      <c r="AV165" s="123">
        <f>Z165-N165</f>
        <v>8</v>
      </c>
      <c r="AW165" s="123">
        <f>AA165-O165</f>
        <v>9</v>
      </c>
      <c r="AX165" s="123">
        <f>AB165-P165</f>
        <v>22</v>
      </c>
      <c r="AY165" s="123">
        <f>AC165-Q165</f>
        <v>26</v>
      </c>
      <c r="AZ165" s="123">
        <f>AD165-R165</f>
        <v>23</v>
      </c>
      <c r="BA165" s="123">
        <f>AE165-S165</f>
        <v>19</v>
      </c>
      <c r="BB165" s="123">
        <f>AF165-T165</f>
        <v>17</v>
      </c>
      <c r="BC165" s="315"/>
      <c r="BD165" s="315"/>
      <c r="BE165" s="315"/>
      <c r="BF165" s="125"/>
      <c r="BG165" s="325"/>
      <c r="BH165" s="38">
        <f>'MONTHLY SUMMARIES'!F123</f>
        <v>26</v>
      </c>
    </row>
    <row r="166" spans="1:60" s="66" customFormat="1" x14ac:dyDescent="0.35">
      <c r="A166" s="166"/>
      <c r="B166" s="238" t="s">
        <v>164</v>
      </c>
      <c r="C166" s="68"/>
      <c r="D166" s="69"/>
      <c r="E166" s="69"/>
      <c r="F166" s="71"/>
      <c r="G166" s="69"/>
      <c r="H166" s="71"/>
      <c r="I166" s="69"/>
      <c r="J166" s="71"/>
      <c r="K166" s="69"/>
      <c r="L166" s="122"/>
      <c r="M166" s="71"/>
      <c r="N166" s="71"/>
      <c r="O166" s="71"/>
      <c r="P166" s="71"/>
      <c r="Q166" s="69"/>
      <c r="R166" s="71"/>
      <c r="S166" s="69"/>
      <c r="T166" s="71"/>
      <c r="U166" s="223"/>
      <c r="V166" s="223"/>
      <c r="W166" s="237">
        <f>W165-W167</f>
        <v>0</v>
      </c>
      <c r="X166" s="122">
        <f>X165-X167</f>
        <v>2</v>
      </c>
      <c r="Y166" s="237">
        <f>Y165-Y167</f>
        <v>3</v>
      </c>
      <c r="Z166" s="237">
        <v>2</v>
      </c>
      <c r="AA166" s="266">
        <v>2</v>
      </c>
      <c r="AB166" s="266">
        <v>3</v>
      </c>
      <c r="AC166" s="266">
        <v>2</v>
      </c>
      <c r="AD166" s="266">
        <v>3</v>
      </c>
      <c r="AE166" s="266">
        <v>2</v>
      </c>
      <c r="AF166" s="266">
        <v>4</v>
      </c>
      <c r="AG166" s="266">
        <v>4</v>
      </c>
      <c r="AH166" s="266"/>
      <c r="AI166" s="266"/>
      <c r="AJ166" s="122"/>
      <c r="AK166" s="71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315"/>
      <c r="BD166" s="315"/>
      <c r="BE166" s="315"/>
      <c r="BF166" s="125"/>
      <c r="BG166" s="325"/>
      <c r="BH166" s="71">
        <f>GETPIVOTDATA("VALUE",'CSS ESCO pvt'!$I$3,"DATE_FILE",$BH$8,"COMPANY",$BH$6,"TRIM_CAT","Low Income Residential-GRID","TRIM_LINE",$A161)</f>
        <v>4</v>
      </c>
    </row>
    <row r="167" spans="1:60" s="66" customFormat="1" x14ac:dyDescent="0.35">
      <c r="A167" s="166"/>
      <c r="B167" s="238" t="s">
        <v>165</v>
      </c>
      <c r="C167" s="68"/>
      <c r="D167" s="69"/>
      <c r="E167" s="69"/>
      <c r="F167" s="71"/>
      <c r="G167" s="69"/>
      <c r="H167" s="71"/>
      <c r="I167" s="69"/>
      <c r="J167" s="71"/>
      <c r="K167" s="69"/>
      <c r="L167" s="122"/>
      <c r="M167" s="71"/>
      <c r="N167" s="71"/>
      <c r="O167" s="71"/>
      <c r="P167" s="71"/>
      <c r="Q167" s="69"/>
      <c r="R167" s="71"/>
      <c r="S167" s="69"/>
      <c r="T167" s="71"/>
      <c r="U167" s="223"/>
      <c r="V167" s="223"/>
      <c r="W167" s="237">
        <v>10</v>
      </c>
      <c r="X167" s="122">
        <v>10</v>
      </c>
      <c r="Y167" s="237">
        <v>11</v>
      </c>
      <c r="Z167" s="237">
        <v>12</v>
      </c>
      <c r="AA167" s="266">
        <v>13</v>
      </c>
      <c r="AB167" s="266">
        <v>25</v>
      </c>
      <c r="AC167" s="266">
        <v>28</v>
      </c>
      <c r="AD167" s="266">
        <v>26</v>
      </c>
      <c r="AE167" s="266">
        <v>24</v>
      </c>
      <c r="AF167" s="266">
        <v>20</v>
      </c>
      <c r="AG167" s="266">
        <v>22</v>
      </c>
      <c r="AH167" s="266"/>
      <c r="AI167" s="266"/>
      <c r="AJ167" s="122"/>
      <c r="AK167" s="71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315"/>
      <c r="BD167" s="315"/>
      <c r="BE167" s="315"/>
      <c r="BF167" s="125"/>
      <c r="BG167" s="325"/>
      <c r="BH167" s="87">
        <f>BH165-BH166</f>
        <v>22</v>
      </c>
    </row>
    <row r="168" spans="1:60" s="66" customFormat="1" x14ac:dyDescent="0.35">
      <c r="A168" s="166"/>
      <c r="B168" s="67" t="s">
        <v>39</v>
      </c>
      <c r="C168" s="68"/>
      <c r="D168" s="69"/>
      <c r="E168" s="69"/>
      <c r="F168" s="71"/>
      <c r="G168" s="69"/>
      <c r="H168" s="71"/>
      <c r="I168" s="69"/>
      <c r="J168" s="71"/>
      <c r="K168" s="69"/>
      <c r="L168" s="122"/>
      <c r="M168" s="71"/>
      <c r="N168" s="71"/>
      <c r="O168" s="71"/>
      <c r="P168" s="71"/>
      <c r="Q168" s="69">
        <v>0</v>
      </c>
      <c r="R168" s="71">
        <v>0</v>
      </c>
      <c r="S168" s="69">
        <v>0</v>
      </c>
      <c r="T168" s="71">
        <v>0</v>
      </c>
      <c r="U168" s="223">
        <v>0</v>
      </c>
      <c r="V168" s="223">
        <v>0</v>
      </c>
      <c r="W168" s="223">
        <v>0</v>
      </c>
      <c r="X168" s="122">
        <v>0</v>
      </c>
      <c r="Y168" s="223">
        <v>0</v>
      </c>
      <c r="Z168" s="223">
        <v>0</v>
      </c>
      <c r="AA168" s="223">
        <v>0</v>
      </c>
      <c r="AB168" s="223">
        <v>0</v>
      </c>
      <c r="AC168" s="223">
        <v>0</v>
      </c>
      <c r="AD168" s="223">
        <v>0</v>
      </c>
      <c r="AE168" s="223">
        <v>0</v>
      </c>
      <c r="AF168" s="223">
        <v>0</v>
      </c>
      <c r="AG168" s="223">
        <v>0</v>
      </c>
      <c r="AH168" s="223"/>
      <c r="AI168" s="223"/>
      <c r="AJ168" s="122"/>
      <c r="AK168" s="71">
        <f>O168-C168</f>
        <v>0</v>
      </c>
      <c r="AL168" s="123">
        <f>P168-D168</f>
        <v>0</v>
      </c>
      <c r="AM168" s="123">
        <f>Q168-E168</f>
        <v>0</v>
      </c>
      <c r="AN168" s="123">
        <f>R168-F168</f>
        <v>0</v>
      </c>
      <c r="AO168" s="123">
        <f>S168-G168</f>
        <v>0</v>
      </c>
      <c r="AP168" s="123">
        <f>T168-H168</f>
        <v>0</v>
      </c>
      <c r="AQ168" s="123">
        <f>U168-I168</f>
        <v>0</v>
      </c>
      <c r="AR168" s="123">
        <f>V168-J168</f>
        <v>0</v>
      </c>
      <c r="AS168" s="123">
        <f>W168-K168</f>
        <v>0</v>
      </c>
      <c r="AT168" s="123">
        <f>X168-L168</f>
        <v>0</v>
      </c>
      <c r="AU168" s="123">
        <f>Y168-M168</f>
        <v>0</v>
      </c>
      <c r="AV168" s="123">
        <f>Z168-N168</f>
        <v>0</v>
      </c>
      <c r="AW168" s="123">
        <f>AA168-O168</f>
        <v>0</v>
      </c>
      <c r="AX168" s="123">
        <f>AB168-P168</f>
        <v>0</v>
      </c>
      <c r="AY168" s="123">
        <f>AC168-Q168</f>
        <v>0</v>
      </c>
      <c r="AZ168" s="123">
        <f>AD168-R168</f>
        <v>0</v>
      </c>
      <c r="BA168" s="123">
        <f>AE168-S168</f>
        <v>0</v>
      </c>
      <c r="BB168" s="123">
        <f>AF168-T168</f>
        <v>0</v>
      </c>
      <c r="BC168" s="315"/>
      <c r="BD168" s="315"/>
      <c r="BE168" s="315"/>
      <c r="BF168" s="125"/>
      <c r="BG168" s="325"/>
      <c r="BH168" s="38">
        <f>'MONTHLY SUMMARIES'!F124</f>
        <v>0</v>
      </c>
    </row>
    <row r="169" spans="1:60" s="66" customFormat="1" x14ac:dyDescent="0.35">
      <c r="A169" s="166"/>
      <c r="B169" s="67" t="s">
        <v>40</v>
      </c>
      <c r="C169" s="68"/>
      <c r="D169" s="69"/>
      <c r="E169" s="69"/>
      <c r="F169" s="71"/>
      <c r="G169" s="69"/>
      <c r="H169" s="71"/>
      <c r="I169" s="69"/>
      <c r="J169" s="71"/>
      <c r="K169" s="69"/>
      <c r="L169" s="122"/>
      <c r="M169" s="71"/>
      <c r="N169" s="71"/>
      <c r="O169" s="71"/>
      <c r="P169" s="71"/>
      <c r="Q169" s="69">
        <v>0</v>
      </c>
      <c r="R169" s="71">
        <v>0</v>
      </c>
      <c r="S169" s="69">
        <v>0</v>
      </c>
      <c r="T169" s="71">
        <v>0</v>
      </c>
      <c r="U169" s="223">
        <v>0</v>
      </c>
      <c r="V169" s="223">
        <v>0</v>
      </c>
      <c r="W169" s="223">
        <v>0</v>
      </c>
      <c r="X169" s="122">
        <v>0</v>
      </c>
      <c r="Y169" s="223">
        <v>0</v>
      </c>
      <c r="Z169" s="223">
        <v>0</v>
      </c>
      <c r="AA169" s="223">
        <v>0</v>
      </c>
      <c r="AB169" s="223">
        <v>0</v>
      </c>
      <c r="AC169" s="223">
        <v>0</v>
      </c>
      <c r="AD169" s="223">
        <v>0</v>
      </c>
      <c r="AE169" s="223">
        <v>0</v>
      </c>
      <c r="AF169" s="223">
        <v>0</v>
      </c>
      <c r="AG169" s="223">
        <v>0</v>
      </c>
      <c r="AH169" s="223"/>
      <c r="AI169" s="223"/>
      <c r="AJ169" s="122"/>
      <c r="AK169" s="71">
        <f>O169-C169</f>
        <v>0</v>
      </c>
      <c r="AL169" s="123">
        <f>P169-D169</f>
        <v>0</v>
      </c>
      <c r="AM169" s="123">
        <f>Q169-E169</f>
        <v>0</v>
      </c>
      <c r="AN169" s="123">
        <f>R169-F169</f>
        <v>0</v>
      </c>
      <c r="AO169" s="123">
        <f>S169-G169</f>
        <v>0</v>
      </c>
      <c r="AP169" s="123">
        <f>T169-H169</f>
        <v>0</v>
      </c>
      <c r="AQ169" s="123">
        <f>U169-I169</f>
        <v>0</v>
      </c>
      <c r="AR169" s="123">
        <f>V169-J169</f>
        <v>0</v>
      </c>
      <c r="AS169" s="123">
        <f>W169-K169</f>
        <v>0</v>
      </c>
      <c r="AT169" s="123">
        <f>X169-L169</f>
        <v>0</v>
      </c>
      <c r="AU169" s="123">
        <f>Y169-M169</f>
        <v>0</v>
      </c>
      <c r="AV169" s="123">
        <f>Z169-N169</f>
        <v>0</v>
      </c>
      <c r="AW169" s="123">
        <f>AA169-O169</f>
        <v>0</v>
      </c>
      <c r="AX169" s="123">
        <f>AB169-P169</f>
        <v>0</v>
      </c>
      <c r="AY169" s="123">
        <f>AC169-Q169</f>
        <v>0</v>
      </c>
      <c r="AZ169" s="123">
        <f>AD169-R169</f>
        <v>0</v>
      </c>
      <c r="BA169" s="123">
        <f>AE169-S169</f>
        <v>0</v>
      </c>
      <c r="BB169" s="123">
        <f>AF169-T169</f>
        <v>0</v>
      </c>
      <c r="BC169" s="315"/>
      <c r="BD169" s="315"/>
      <c r="BE169" s="315"/>
      <c r="BF169" s="125"/>
      <c r="BG169" s="325"/>
      <c r="BH169" s="38">
        <f>'MONTHLY SUMMARIES'!F125</f>
        <v>0</v>
      </c>
    </row>
    <row r="170" spans="1:60" s="66" customFormat="1" x14ac:dyDescent="0.35">
      <c r="A170" s="166"/>
      <c r="B170" s="67" t="s">
        <v>41</v>
      </c>
      <c r="C170" s="68"/>
      <c r="D170" s="69"/>
      <c r="E170" s="69"/>
      <c r="F170" s="71"/>
      <c r="G170" s="69"/>
      <c r="H170" s="71"/>
      <c r="I170" s="69"/>
      <c r="J170" s="71"/>
      <c r="K170" s="69"/>
      <c r="L170" s="122"/>
      <c r="M170" s="71"/>
      <c r="N170" s="71"/>
      <c r="O170" s="71"/>
      <c r="P170" s="71"/>
      <c r="Q170" s="69">
        <v>0</v>
      </c>
      <c r="R170" s="71">
        <v>0</v>
      </c>
      <c r="S170" s="69">
        <v>0</v>
      </c>
      <c r="T170" s="71">
        <v>0</v>
      </c>
      <c r="U170" s="223">
        <v>0</v>
      </c>
      <c r="V170" s="223">
        <v>0</v>
      </c>
      <c r="W170" s="223">
        <v>0</v>
      </c>
      <c r="X170" s="122">
        <v>0</v>
      </c>
      <c r="Y170" s="223">
        <v>0</v>
      </c>
      <c r="Z170" s="223">
        <v>0</v>
      </c>
      <c r="AA170" s="223">
        <v>0</v>
      </c>
      <c r="AB170" s="223">
        <v>0</v>
      </c>
      <c r="AC170" s="223">
        <v>0</v>
      </c>
      <c r="AD170" s="223">
        <v>0</v>
      </c>
      <c r="AE170" s="223">
        <v>0</v>
      </c>
      <c r="AF170" s="223">
        <v>0</v>
      </c>
      <c r="AG170" s="223">
        <v>0</v>
      </c>
      <c r="AH170" s="223"/>
      <c r="AI170" s="223"/>
      <c r="AJ170" s="122"/>
      <c r="AK170" s="71">
        <f>O170-C170</f>
        <v>0</v>
      </c>
      <c r="AL170" s="123">
        <f>P170-D170</f>
        <v>0</v>
      </c>
      <c r="AM170" s="123">
        <f>Q170-E170</f>
        <v>0</v>
      </c>
      <c r="AN170" s="123">
        <f>R170-F170</f>
        <v>0</v>
      </c>
      <c r="AO170" s="123">
        <f>S170-G170</f>
        <v>0</v>
      </c>
      <c r="AP170" s="123">
        <f>T170-H170</f>
        <v>0</v>
      </c>
      <c r="AQ170" s="123">
        <f>U170-I170</f>
        <v>0</v>
      </c>
      <c r="AR170" s="123">
        <f>V170-J170</f>
        <v>0</v>
      </c>
      <c r="AS170" s="123">
        <f>W170-K170</f>
        <v>0</v>
      </c>
      <c r="AT170" s="123">
        <f>X170-L170</f>
        <v>0</v>
      </c>
      <c r="AU170" s="123">
        <f>Y170-M170</f>
        <v>0</v>
      </c>
      <c r="AV170" s="123">
        <f>Z170-N170</f>
        <v>0</v>
      </c>
      <c r="AW170" s="123">
        <f>AA170-O170</f>
        <v>0</v>
      </c>
      <c r="AX170" s="123">
        <f>AB170-P170</f>
        <v>0</v>
      </c>
      <c r="AY170" s="123">
        <f>AC170-Q170</f>
        <v>0</v>
      </c>
      <c r="AZ170" s="123">
        <f>AD170-R170</f>
        <v>0</v>
      </c>
      <c r="BA170" s="123">
        <f>AE170-S170</f>
        <v>0</v>
      </c>
      <c r="BB170" s="123">
        <f>AF170-T170</f>
        <v>0</v>
      </c>
      <c r="BC170" s="315"/>
      <c r="BD170" s="315"/>
      <c r="BE170" s="315"/>
      <c r="BF170" s="125"/>
      <c r="BG170" s="325"/>
      <c r="BH170" s="38">
        <f>'MONTHLY SUMMARIES'!F126</f>
        <v>0</v>
      </c>
    </row>
    <row r="171" spans="1:60" s="82" customFormat="1" x14ac:dyDescent="0.35">
      <c r="A171" s="167"/>
      <c r="B171" s="67" t="s">
        <v>42</v>
      </c>
      <c r="C171" s="137">
        <f>SUM(C162:C170)</f>
        <v>8</v>
      </c>
      <c r="D171" s="138">
        <f t="shared" ref="D171:Q171" si="210">SUM(D162:D170)</f>
        <v>7</v>
      </c>
      <c r="E171" s="138">
        <f t="shared" si="210"/>
        <v>7</v>
      </c>
      <c r="F171" s="139">
        <f t="shared" si="210"/>
        <v>9</v>
      </c>
      <c r="G171" s="138">
        <f t="shared" si="210"/>
        <v>7</v>
      </c>
      <c r="H171" s="139">
        <f t="shared" si="210"/>
        <v>8</v>
      </c>
      <c r="I171" s="138">
        <f t="shared" si="210"/>
        <v>9</v>
      </c>
      <c r="J171" s="139">
        <f t="shared" si="210"/>
        <v>8</v>
      </c>
      <c r="K171" s="138">
        <f t="shared" si="210"/>
        <v>9</v>
      </c>
      <c r="L171" s="140">
        <f t="shared" si="210"/>
        <v>9</v>
      </c>
      <c r="M171" s="139">
        <f t="shared" si="210"/>
        <v>9</v>
      </c>
      <c r="N171" s="139">
        <f t="shared" si="210"/>
        <v>8</v>
      </c>
      <c r="O171" s="139">
        <f t="shared" si="210"/>
        <v>8</v>
      </c>
      <c r="P171" s="139">
        <f t="shared" si="210"/>
        <v>8</v>
      </c>
      <c r="Q171" s="139">
        <f t="shared" si="210"/>
        <v>5</v>
      </c>
      <c r="R171" s="139">
        <v>7</v>
      </c>
      <c r="S171" s="138">
        <v>8</v>
      </c>
      <c r="T171" s="139">
        <v>8</v>
      </c>
      <c r="U171" s="224">
        <v>9</v>
      </c>
      <c r="V171" s="224">
        <v>11</v>
      </c>
      <c r="W171" s="224">
        <f>SUM(W162+W165+W168+W169+W170)</f>
        <v>11</v>
      </c>
      <c r="X171" s="140">
        <f>SUM(X162+X165+X168+X169+X170)</f>
        <v>12</v>
      </c>
      <c r="Y171" s="224">
        <v>14</v>
      </c>
      <c r="Z171" s="224">
        <v>15</v>
      </c>
      <c r="AA171" s="224">
        <v>15</v>
      </c>
      <c r="AB171" s="224">
        <v>28</v>
      </c>
      <c r="AC171" s="224">
        <v>30</v>
      </c>
      <c r="AD171" s="224">
        <v>29</v>
      </c>
      <c r="AE171" s="224">
        <v>27</v>
      </c>
      <c r="AF171" s="224">
        <v>26</v>
      </c>
      <c r="AG171" s="224">
        <v>29</v>
      </c>
      <c r="AH171" s="224"/>
      <c r="AI171" s="224"/>
      <c r="AJ171" s="140"/>
      <c r="AK171" s="139">
        <f>SUM(AK162:AK170)</f>
        <v>0</v>
      </c>
      <c r="AL171" s="141">
        <f t="shared" ref="AL171:AN171" si="211">SUM(AL162:AL170)</f>
        <v>1</v>
      </c>
      <c r="AM171" s="141">
        <f t="shared" si="211"/>
        <v>-2</v>
      </c>
      <c r="AN171" s="141">
        <f t="shared" si="211"/>
        <v>-2</v>
      </c>
      <c r="AO171" s="141">
        <f t="shared" ref="AO171:AP171" si="212">SUM(AO162:AO170)</f>
        <v>1</v>
      </c>
      <c r="AP171" s="141">
        <f t="shared" si="212"/>
        <v>0</v>
      </c>
      <c r="AQ171" s="141">
        <f t="shared" ref="AQ171:AR171" si="213">SUM(AQ162:AQ170)</f>
        <v>0</v>
      </c>
      <c r="AR171" s="141">
        <f t="shared" si="213"/>
        <v>3</v>
      </c>
      <c r="AS171" s="141">
        <f t="shared" ref="AS171:AT171" si="214">SUM(AS162:AS170)</f>
        <v>2</v>
      </c>
      <c r="AT171" s="141">
        <f t="shared" si="214"/>
        <v>3</v>
      </c>
      <c r="AU171" s="141">
        <f t="shared" ref="AU171:AV171" si="215">SUM(AU162:AU170)</f>
        <v>5</v>
      </c>
      <c r="AV171" s="141">
        <f t="shared" si="215"/>
        <v>7</v>
      </c>
      <c r="AW171" s="141">
        <f t="shared" ref="AW171:AX171" si="216">SUM(AW162:AW170)</f>
        <v>7</v>
      </c>
      <c r="AX171" s="141">
        <f t="shared" si="216"/>
        <v>20</v>
      </c>
      <c r="AY171" s="141">
        <f t="shared" ref="AY171:AZ171" si="217">SUM(AY162:AY170)</f>
        <v>25</v>
      </c>
      <c r="AZ171" s="141">
        <f t="shared" si="217"/>
        <v>22</v>
      </c>
      <c r="BA171" s="141">
        <f t="shared" ref="BA171:BB171" si="218">SUM(BA162:BA170)</f>
        <v>19</v>
      </c>
      <c r="BB171" s="141">
        <f t="shared" si="218"/>
        <v>18</v>
      </c>
      <c r="BC171" s="316"/>
      <c r="BD171" s="316"/>
      <c r="BE171" s="316"/>
      <c r="BF171" s="136"/>
      <c r="BG171" s="326"/>
      <c r="BH171" s="296">
        <f>BH162+BH165+BH168+BH169+BH170</f>
        <v>29</v>
      </c>
    </row>
    <row r="172" spans="1:60" s="66" customFormat="1" x14ac:dyDescent="0.35">
      <c r="A172" s="166">
        <f>+A161+1</f>
        <v>18</v>
      </c>
      <c r="B172" s="126" t="s">
        <v>22</v>
      </c>
      <c r="C172" s="98"/>
      <c r="D172" s="99"/>
      <c r="E172" s="99"/>
      <c r="F172" s="99"/>
      <c r="G172" s="99"/>
      <c r="H172" s="99"/>
      <c r="I172" s="99"/>
      <c r="J172" s="99"/>
      <c r="K172" s="99"/>
      <c r="L172" s="100"/>
      <c r="M172" s="99"/>
      <c r="N172" s="99"/>
      <c r="O172" s="99"/>
      <c r="P172" s="99"/>
      <c r="Q172" s="99"/>
      <c r="R172" s="99"/>
      <c r="S172" s="99"/>
      <c r="T172" s="99"/>
      <c r="U172" s="215"/>
      <c r="V172" s="215"/>
      <c r="W172" s="215"/>
      <c r="X172" s="100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100"/>
      <c r="AK172" s="101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304"/>
      <c r="BD172" s="304"/>
      <c r="BE172" s="304"/>
      <c r="BF172" s="103"/>
      <c r="BG172" s="324"/>
      <c r="BH172" s="101"/>
    </row>
    <row r="173" spans="1:60" s="66" customFormat="1" x14ac:dyDescent="0.35">
      <c r="A173" s="166"/>
      <c r="B173" s="67" t="s">
        <v>37</v>
      </c>
      <c r="C173" s="127"/>
      <c r="D173" s="73">
        <v>1</v>
      </c>
      <c r="E173" s="73">
        <v>1</v>
      </c>
      <c r="F173" s="73">
        <v>4</v>
      </c>
      <c r="G173" s="73"/>
      <c r="H173" s="124">
        <v>6</v>
      </c>
      <c r="I173" s="73">
        <v>6</v>
      </c>
      <c r="J173" s="124">
        <v>1</v>
      </c>
      <c r="K173" s="73"/>
      <c r="L173" s="125"/>
      <c r="M173" s="124"/>
      <c r="N173" s="124"/>
      <c r="O173" s="124"/>
      <c r="P173" s="124"/>
      <c r="Q173" s="73"/>
      <c r="R173" s="124"/>
      <c r="S173" s="73"/>
      <c r="T173" s="124"/>
      <c r="U173" s="225"/>
      <c r="V173" s="225"/>
      <c r="W173" s="225"/>
      <c r="X173" s="125"/>
      <c r="Y173" s="225"/>
      <c r="Z173" s="225"/>
      <c r="AA173" s="225"/>
      <c r="AB173" s="225"/>
      <c r="AC173" s="225"/>
      <c r="AD173" s="225"/>
      <c r="AE173" s="225">
        <v>0</v>
      </c>
      <c r="AF173" s="225">
        <v>10</v>
      </c>
      <c r="AG173" s="225">
        <v>8</v>
      </c>
      <c r="AH173" s="225"/>
      <c r="AI173" s="225"/>
      <c r="AJ173" s="125"/>
      <c r="AK173" s="127">
        <f>O173-C173</f>
        <v>0</v>
      </c>
      <c r="AL173" s="124">
        <f>P173-D173</f>
        <v>-1</v>
      </c>
      <c r="AM173" s="124">
        <f>Q173-E173</f>
        <v>-1</v>
      </c>
      <c r="AN173" s="124">
        <f>R173-F173</f>
        <v>-4</v>
      </c>
      <c r="AO173" s="124">
        <f>S173-G173</f>
        <v>0</v>
      </c>
      <c r="AP173" s="124">
        <f>T173-H173</f>
        <v>-6</v>
      </c>
      <c r="AQ173" s="124">
        <f>U173-I173</f>
        <v>-6</v>
      </c>
      <c r="AR173" s="124">
        <f>V173-J173</f>
        <v>-1</v>
      </c>
      <c r="AS173" s="124">
        <f>W173-K173</f>
        <v>0</v>
      </c>
      <c r="AT173" s="124">
        <f>X173-L173</f>
        <v>0</v>
      </c>
      <c r="AU173" s="124">
        <f>Y173-M173</f>
        <v>0</v>
      </c>
      <c r="AV173" s="124">
        <f>Z173-N173</f>
        <v>0</v>
      </c>
      <c r="AW173" s="124">
        <f>AA173-O173</f>
        <v>0</v>
      </c>
      <c r="AX173" s="124">
        <f>AB173-P173</f>
        <v>0</v>
      </c>
      <c r="AY173" s="124">
        <f>AC173-Q173</f>
        <v>0</v>
      </c>
      <c r="AZ173" s="124">
        <f>AD173-R173</f>
        <v>0</v>
      </c>
      <c r="BA173" s="124">
        <f>AE173-S173</f>
        <v>0</v>
      </c>
      <c r="BB173" s="124">
        <f>AF173-T173</f>
        <v>10</v>
      </c>
      <c r="BC173" s="225"/>
      <c r="BD173" s="225"/>
      <c r="BE173" s="225"/>
      <c r="BF173" s="125"/>
      <c r="BG173" s="325"/>
      <c r="BH173" s="38">
        <f>'MONTHLY SUMMARIES'!F129</f>
        <v>8</v>
      </c>
    </row>
    <row r="174" spans="1:60" s="66" customFormat="1" x14ac:dyDescent="0.35">
      <c r="A174" s="166"/>
      <c r="B174" s="238" t="s">
        <v>164</v>
      </c>
      <c r="C174" s="127"/>
      <c r="D174" s="73"/>
      <c r="E174" s="73"/>
      <c r="F174" s="73"/>
      <c r="G174" s="73"/>
      <c r="H174" s="124"/>
      <c r="I174" s="73"/>
      <c r="J174" s="124"/>
      <c r="K174" s="73"/>
      <c r="L174" s="125"/>
      <c r="M174" s="124"/>
      <c r="N174" s="124"/>
      <c r="O174" s="124"/>
      <c r="P174" s="124"/>
      <c r="Q174" s="73"/>
      <c r="R174" s="124"/>
      <c r="S174" s="73"/>
      <c r="T174" s="124"/>
      <c r="U174" s="225"/>
      <c r="V174" s="225"/>
      <c r="W174" s="237"/>
      <c r="X174" s="125"/>
      <c r="Y174" s="237"/>
      <c r="Z174" s="266"/>
      <c r="AA174" s="266"/>
      <c r="AB174" s="266"/>
      <c r="AC174" s="266"/>
      <c r="AD174" s="266"/>
      <c r="AE174" s="266">
        <v>0</v>
      </c>
      <c r="AF174" s="266">
        <v>0</v>
      </c>
      <c r="AG174" s="266">
        <v>2</v>
      </c>
      <c r="AH174" s="266"/>
      <c r="AI174" s="266"/>
      <c r="AJ174" s="125"/>
      <c r="AK174" s="127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225"/>
      <c r="BD174" s="225"/>
      <c r="BE174" s="225"/>
      <c r="BF174" s="125"/>
      <c r="BG174" s="325"/>
      <c r="BH174" s="71">
        <f>GETPIVOTDATA("VALUE",'CSS ESCO pvt'!$I$3,"DATE_FILE",$BH$8,"COMPANY",$BH$6,"TRIM_CAT","Residential-GRID","TRIM_LINE",$A172)</f>
        <v>2</v>
      </c>
    </row>
    <row r="175" spans="1:60" s="66" customFormat="1" x14ac:dyDescent="0.35">
      <c r="A175" s="166"/>
      <c r="B175" s="238" t="s">
        <v>165</v>
      </c>
      <c r="C175" s="127"/>
      <c r="D175" s="73"/>
      <c r="E175" s="73"/>
      <c r="F175" s="73"/>
      <c r="G175" s="73"/>
      <c r="H175" s="124"/>
      <c r="I175" s="73"/>
      <c r="J175" s="124"/>
      <c r="K175" s="73"/>
      <c r="L175" s="125"/>
      <c r="M175" s="124"/>
      <c r="N175" s="124"/>
      <c r="O175" s="124"/>
      <c r="P175" s="124"/>
      <c r="Q175" s="73"/>
      <c r="R175" s="124"/>
      <c r="S175" s="73"/>
      <c r="T175" s="124"/>
      <c r="U175" s="225"/>
      <c r="V175" s="225"/>
      <c r="W175" s="237"/>
      <c r="X175" s="125"/>
      <c r="Y175" s="237"/>
      <c r="Z175" s="266"/>
      <c r="AA175" s="266"/>
      <c r="AB175" s="266"/>
      <c r="AC175" s="266"/>
      <c r="AD175" s="266"/>
      <c r="AE175" s="266">
        <v>0</v>
      </c>
      <c r="AF175" s="266">
        <v>10</v>
      </c>
      <c r="AG175" s="266">
        <v>6</v>
      </c>
      <c r="AH175" s="266"/>
      <c r="AI175" s="266"/>
      <c r="AJ175" s="125"/>
      <c r="AK175" s="127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225"/>
      <c r="BD175" s="225"/>
      <c r="BE175" s="225"/>
      <c r="BF175" s="125"/>
      <c r="BG175" s="325"/>
      <c r="BH175" s="87">
        <f>BH173-BH174</f>
        <v>6</v>
      </c>
    </row>
    <row r="176" spans="1:60" s="66" customFormat="1" x14ac:dyDescent="0.35">
      <c r="A176" s="166"/>
      <c r="B176" s="67" t="s">
        <v>38</v>
      </c>
      <c r="C176" s="127"/>
      <c r="D176" s="73"/>
      <c r="E176" s="73"/>
      <c r="F176" s="73"/>
      <c r="G176" s="73"/>
      <c r="H176" s="124"/>
      <c r="I176" s="73"/>
      <c r="J176" s="124"/>
      <c r="K176" s="73"/>
      <c r="L176" s="125"/>
      <c r="M176" s="124"/>
      <c r="N176" s="124"/>
      <c r="O176" s="124"/>
      <c r="P176" s="124"/>
      <c r="Q176" s="73"/>
      <c r="R176" s="124"/>
      <c r="S176" s="73"/>
      <c r="T176" s="124"/>
      <c r="U176" s="225"/>
      <c r="V176" s="225"/>
      <c r="W176" s="225"/>
      <c r="X176" s="125"/>
      <c r="Y176" s="225"/>
      <c r="Z176" s="225"/>
      <c r="AA176" s="225"/>
      <c r="AB176" s="225"/>
      <c r="AC176" s="225"/>
      <c r="AD176" s="225"/>
      <c r="AE176" s="225">
        <v>0</v>
      </c>
      <c r="AF176" s="225">
        <v>1</v>
      </c>
      <c r="AG176" s="225">
        <v>2</v>
      </c>
      <c r="AH176" s="225"/>
      <c r="AI176" s="225"/>
      <c r="AJ176" s="125"/>
      <c r="AK176" s="127">
        <f>O176-C176</f>
        <v>0</v>
      </c>
      <c r="AL176" s="124">
        <f>P176-D176</f>
        <v>0</v>
      </c>
      <c r="AM176" s="124">
        <f>Q176-E176</f>
        <v>0</v>
      </c>
      <c r="AN176" s="124">
        <f>R176-F176</f>
        <v>0</v>
      </c>
      <c r="AO176" s="124">
        <f>S176-G176</f>
        <v>0</v>
      </c>
      <c r="AP176" s="124">
        <f>T176-H176</f>
        <v>0</v>
      </c>
      <c r="AQ176" s="124">
        <f>U176-I176</f>
        <v>0</v>
      </c>
      <c r="AR176" s="124">
        <f>V176-J176</f>
        <v>0</v>
      </c>
      <c r="AS176" s="124">
        <f>W176-K176</f>
        <v>0</v>
      </c>
      <c r="AT176" s="124">
        <f>X176-L176</f>
        <v>0</v>
      </c>
      <c r="AU176" s="124">
        <f>Y176-M176</f>
        <v>0</v>
      </c>
      <c r="AV176" s="124">
        <f>Z176-N176</f>
        <v>0</v>
      </c>
      <c r="AW176" s="124">
        <f>AA176-O176</f>
        <v>0</v>
      </c>
      <c r="AX176" s="124">
        <f>AB176-P176</f>
        <v>0</v>
      </c>
      <c r="AY176" s="124">
        <f>AC176-Q176</f>
        <v>0</v>
      </c>
      <c r="AZ176" s="124">
        <f>AD176-R176</f>
        <v>0</v>
      </c>
      <c r="BA176" s="124">
        <f>AE176-S176</f>
        <v>0</v>
      </c>
      <c r="BB176" s="124">
        <f>AF176-T176</f>
        <v>1</v>
      </c>
      <c r="BC176" s="225"/>
      <c r="BD176" s="225"/>
      <c r="BE176" s="225"/>
      <c r="BF176" s="125"/>
      <c r="BG176" s="325"/>
      <c r="BH176" s="38">
        <f>'MONTHLY SUMMARIES'!F130</f>
        <v>2</v>
      </c>
    </row>
    <row r="177" spans="1:63" s="66" customFormat="1" x14ac:dyDescent="0.35">
      <c r="A177" s="166"/>
      <c r="B177" s="238" t="s">
        <v>164</v>
      </c>
      <c r="C177" s="127"/>
      <c r="D177" s="73"/>
      <c r="E177" s="73"/>
      <c r="F177" s="73"/>
      <c r="G177" s="73"/>
      <c r="H177" s="124"/>
      <c r="I177" s="73"/>
      <c r="J177" s="124"/>
      <c r="K177" s="73"/>
      <c r="L177" s="125"/>
      <c r="M177" s="124"/>
      <c r="N177" s="124"/>
      <c r="O177" s="124"/>
      <c r="P177" s="124"/>
      <c r="Q177" s="73"/>
      <c r="R177" s="124"/>
      <c r="S177" s="73"/>
      <c r="T177" s="124"/>
      <c r="U177" s="225"/>
      <c r="V177" s="225"/>
      <c r="W177" s="237"/>
      <c r="X177" s="125"/>
      <c r="Y177" s="237"/>
      <c r="Z177" s="266"/>
      <c r="AA177" s="266"/>
      <c r="AB177" s="266"/>
      <c r="AC177" s="266"/>
      <c r="AD177" s="266"/>
      <c r="AE177" s="266">
        <v>0</v>
      </c>
      <c r="AF177" s="266">
        <v>0</v>
      </c>
      <c r="AG177" s="266">
        <v>0</v>
      </c>
      <c r="AH177" s="266"/>
      <c r="AI177" s="266"/>
      <c r="AJ177" s="125"/>
      <c r="AK177" s="127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225"/>
      <c r="BD177" s="225"/>
      <c r="BE177" s="225"/>
      <c r="BF177" s="125"/>
      <c r="BG177" s="325"/>
      <c r="BH177" s="71">
        <f>GETPIVOTDATA("VALUE",'CSS ESCO pvt'!$I$3,"DATE_FILE",$BH$8,"COMPANY",$BH$6,"TRIM_CAT","Low Income Residential-GRID","TRIM_LINE",$A172)</f>
        <v>0</v>
      </c>
    </row>
    <row r="178" spans="1:63" s="66" customFormat="1" x14ac:dyDescent="0.35">
      <c r="A178" s="166"/>
      <c r="B178" s="238" t="s">
        <v>165</v>
      </c>
      <c r="C178" s="127"/>
      <c r="D178" s="73"/>
      <c r="E178" s="73"/>
      <c r="F178" s="73"/>
      <c r="G178" s="73"/>
      <c r="H178" s="124"/>
      <c r="I178" s="73"/>
      <c r="J178" s="124"/>
      <c r="K178" s="73"/>
      <c r="L178" s="125"/>
      <c r="M178" s="124"/>
      <c r="N178" s="124"/>
      <c r="O178" s="124"/>
      <c r="P178" s="124"/>
      <c r="Q178" s="73"/>
      <c r="R178" s="124"/>
      <c r="S178" s="73"/>
      <c r="T178" s="124"/>
      <c r="U178" s="225"/>
      <c r="V178" s="225"/>
      <c r="W178" s="237"/>
      <c r="X178" s="125"/>
      <c r="Y178" s="237"/>
      <c r="Z178" s="266"/>
      <c r="AA178" s="266"/>
      <c r="AB178" s="266"/>
      <c r="AC178" s="266"/>
      <c r="AD178" s="266"/>
      <c r="AE178" s="266">
        <v>0</v>
      </c>
      <c r="AF178" s="266">
        <v>1</v>
      </c>
      <c r="AG178" s="266">
        <v>2</v>
      </c>
      <c r="AH178" s="266"/>
      <c r="AI178" s="266"/>
      <c r="AJ178" s="125"/>
      <c r="AK178" s="127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225"/>
      <c r="BD178" s="225"/>
      <c r="BE178" s="225"/>
      <c r="BF178" s="125"/>
      <c r="BG178" s="325"/>
      <c r="BH178" s="87">
        <f>BH176-BH177</f>
        <v>2</v>
      </c>
    </row>
    <row r="179" spans="1:63" s="66" customFormat="1" x14ac:dyDescent="0.35">
      <c r="A179" s="166"/>
      <c r="B179" s="67" t="s">
        <v>39</v>
      </c>
      <c r="C179" s="127">
        <v>2</v>
      </c>
      <c r="D179" s="73"/>
      <c r="E179" s="73"/>
      <c r="F179" s="73">
        <v>1</v>
      </c>
      <c r="G179" s="73"/>
      <c r="H179" s="124"/>
      <c r="I179" s="73">
        <v>2</v>
      </c>
      <c r="J179" s="124"/>
      <c r="K179" s="73"/>
      <c r="L179" s="125"/>
      <c r="M179" s="124">
        <v>1</v>
      </c>
      <c r="N179" s="124">
        <v>2</v>
      </c>
      <c r="O179" s="124">
        <v>1</v>
      </c>
      <c r="P179" s="124"/>
      <c r="Q179" s="73"/>
      <c r="R179" s="124"/>
      <c r="S179" s="73"/>
      <c r="T179" s="124"/>
      <c r="U179" s="225"/>
      <c r="V179" s="225">
        <v>0</v>
      </c>
      <c r="W179" s="225">
        <v>0</v>
      </c>
      <c r="X179" s="125">
        <v>0</v>
      </c>
      <c r="Y179" s="225">
        <v>0</v>
      </c>
      <c r="Z179" s="225">
        <v>0</v>
      </c>
      <c r="AA179" s="225">
        <v>0</v>
      </c>
      <c r="AB179" s="225">
        <v>1</v>
      </c>
      <c r="AC179" s="225">
        <v>1</v>
      </c>
      <c r="AD179" s="225">
        <v>1</v>
      </c>
      <c r="AE179" s="225">
        <v>0</v>
      </c>
      <c r="AF179" s="225">
        <v>1</v>
      </c>
      <c r="AG179" s="225">
        <v>0</v>
      </c>
      <c r="AH179" s="225"/>
      <c r="AI179" s="225"/>
      <c r="AJ179" s="125"/>
      <c r="AK179" s="127">
        <f>O179-C179</f>
        <v>-1</v>
      </c>
      <c r="AL179" s="124">
        <f>P179-D179</f>
        <v>0</v>
      </c>
      <c r="AM179" s="124">
        <f>Q179-E179</f>
        <v>0</v>
      </c>
      <c r="AN179" s="124">
        <f>R179-F179</f>
        <v>-1</v>
      </c>
      <c r="AO179" s="124">
        <f>S179-G179</f>
        <v>0</v>
      </c>
      <c r="AP179" s="124">
        <f>T179-H179</f>
        <v>0</v>
      </c>
      <c r="AQ179" s="124">
        <f>U179-I179</f>
        <v>-2</v>
      </c>
      <c r="AR179" s="124">
        <f>V179-J179</f>
        <v>0</v>
      </c>
      <c r="AS179" s="124">
        <f>W179-K179</f>
        <v>0</v>
      </c>
      <c r="AT179" s="124">
        <f>X179-L179</f>
        <v>0</v>
      </c>
      <c r="AU179" s="124">
        <f>Y179-M179</f>
        <v>-1</v>
      </c>
      <c r="AV179" s="124">
        <f>Z179-N179</f>
        <v>-2</v>
      </c>
      <c r="AW179" s="124">
        <f>AA179-O179</f>
        <v>-1</v>
      </c>
      <c r="AX179" s="124">
        <f>AB179-P179</f>
        <v>1</v>
      </c>
      <c r="AY179" s="124">
        <f>AC179-Q179</f>
        <v>1</v>
      </c>
      <c r="AZ179" s="124">
        <f>AD179-R179</f>
        <v>1</v>
      </c>
      <c r="BA179" s="124">
        <f>AE179-S179</f>
        <v>0</v>
      </c>
      <c r="BB179" s="124">
        <f>AF179-T179</f>
        <v>1</v>
      </c>
      <c r="BC179" s="225"/>
      <c r="BD179" s="225"/>
      <c r="BE179" s="225"/>
      <c r="BF179" s="125"/>
      <c r="BG179" s="325"/>
      <c r="BH179" s="38">
        <f>'MONTHLY SUMMARIES'!F131</f>
        <v>0</v>
      </c>
    </row>
    <row r="180" spans="1:63" s="66" customFormat="1" x14ac:dyDescent="0.35">
      <c r="A180" s="166"/>
      <c r="B180" s="67" t="s">
        <v>40</v>
      </c>
      <c r="C180" s="127"/>
      <c r="D180" s="73"/>
      <c r="E180" s="73"/>
      <c r="F180" s="73"/>
      <c r="G180" s="73"/>
      <c r="H180" s="124"/>
      <c r="I180" s="73"/>
      <c r="J180" s="124"/>
      <c r="K180" s="73"/>
      <c r="L180" s="125"/>
      <c r="M180" s="124"/>
      <c r="N180" s="124"/>
      <c r="O180" s="124"/>
      <c r="P180" s="124"/>
      <c r="Q180" s="73"/>
      <c r="R180" s="124"/>
      <c r="S180" s="73"/>
      <c r="T180" s="124"/>
      <c r="U180" s="225"/>
      <c r="V180" s="225">
        <v>0</v>
      </c>
      <c r="W180" s="225">
        <v>0</v>
      </c>
      <c r="X180" s="125">
        <v>0</v>
      </c>
      <c r="Y180" s="225">
        <v>0</v>
      </c>
      <c r="Z180" s="225">
        <v>0</v>
      </c>
      <c r="AA180" s="225">
        <v>0</v>
      </c>
      <c r="AB180" s="225">
        <v>0</v>
      </c>
      <c r="AC180" s="225">
        <v>0</v>
      </c>
      <c r="AD180" s="225">
        <v>0</v>
      </c>
      <c r="AE180" s="225">
        <v>0</v>
      </c>
      <c r="AF180" s="225">
        <v>0</v>
      </c>
      <c r="AG180" s="225">
        <v>0</v>
      </c>
      <c r="AH180" s="225"/>
      <c r="AI180" s="225"/>
      <c r="AJ180" s="125"/>
      <c r="AK180" s="127">
        <f>O180-C180</f>
        <v>0</v>
      </c>
      <c r="AL180" s="124">
        <f>P180-D180</f>
        <v>0</v>
      </c>
      <c r="AM180" s="124">
        <f>Q180-E180</f>
        <v>0</v>
      </c>
      <c r="AN180" s="124">
        <f>R180-F180</f>
        <v>0</v>
      </c>
      <c r="AO180" s="124">
        <f>S180-G180</f>
        <v>0</v>
      </c>
      <c r="AP180" s="124">
        <f>T180-H180</f>
        <v>0</v>
      </c>
      <c r="AQ180" s="124">
        <f>U180-I180</f>
        <v>0</v>
      </c>
      <c r="AR180" s="124">
        <f>V180-J180</f>
        <v>0</v>
      </c>
      <c r="AS180" s="124">
        <f>W180-K180</f>
        <v>0</v>
      </c>
      <c r="AT180" s="124">
        <f>X180-L180</f>
        <v>0</v>
      </c>
      <c r="AU180" s="124">
        <f>Y180-M180</f>
        <v>0</v>
      </c>
      <c r="AV180" s="124">
        <f>Z180-N180</f>
        <v>0</v>
      </c>
      <c r="AW180" s="124">
        <f>AA180-O180</f>
        <v>0</v>
      </c>
      <c r="AX180" s="124">
        <f>AB180-P180</f>
        <v>0</v>
      </c>
      <c r="AY180" s="124">
        <f>AC180-Q180</f>
        <v>0</v>
      </c>
      <c r="AZ180" s="124">
        <f>AD180-R180</f>
        <v>0</v>
      </c>
      <c r="BA180" s="124">
        <f>AE180-S180</f>
        <v>0</v>
      </c>
      <c r="BB180" s="124">
        <f>AF180-T180</f>
        <v>0</v>
      </c>
      <c r="BC180" s="225"/>
      <c r="BD180" s="225"/>
      <c r="BE180" s="225"/>
      <c r="BF180" s="125"/>
      <c r="BG180" s="325"/>
      <c r="BH180" s="38">
        <f>'MONTHLY SUMMARIES'!F132</f>
        <v>0</v>
      </c>
    </row>
    <row r="181" spans="1:63" s="66" customFormat="1" x14ac:dyDescent="0.35">
      <c r="A181" s="166"/>
      <c r="B181" s="67" t="s">
        <v>41</v>
      </c>
      <c r="C181" s="127"/>
      <c r="D181" s="73"/>
      <c r="E181" s="73"/>
      <c r="F181" s="73"/>
      <c r="G181" s="73"/>
      <c r="H181" s="124"/>
      <c r="I181" s="73"/>
      <c r="J181" s="124"/>
      <c r="K181" s="73"/>
      <c r="L181" s="125"/>
      <c r="M181" s="124"/>
      <c r="N181" s="124"/>
      <c r="O181" s="124"/>
      <c r="P181" s="124"/>
      <c r="Q181" s="73"/>
      <c r="R181" s="124"/>
      <c r="S181" s="73"/>
      <c r="T181" s="124"/>
      <c r="U181" s="225"/>
      <c r="V181" s="225">
        <v>0</v>
      </c>
      <c r="W181" s="225">
        <v>0</v>
      </c>
      <c r="X181" s="125">
        <v>0</v>
      </c>
      <c r="Y181" s="225">
        <v>0</v>
      </c>
      <c r="Z181" s="225">
        <v>0</v>
      </c>
      <c r="AA181" s="225">
        <v>0</v>
      </c>
      <c r="AB181" s="225">
        <v>0</v>
      </c>
      <c r="AC181" s="225">
        <v>0</v>
      </c>
      <c r="AD181" s="225">
        <v>0</v>
      </c>
      <c r="AE181" s="225">
        <v>0</v>
      </c>
      <c r="AF181" s="225">
        <v>0</v>
      </c>
      <c r="AG181" s="225">
        <v>0</v>
      </c>
      <c r="AH181" s="225"/>
      <c r="AI181" s="225"/>
      <c r="AJ181" s="125"/>
      <c r="AK181" s="127">
        <f>O181-C181</f>
        <v>0</v>
      </c>
      <c r="AL181" s="124">
        <f>P181-D181</f>
        <v>0</v>
      </c>
      <c r="AM181" s="124">
        <f>Q181-E181</f>
        <v>0</v>
      </c>
      <c r="AN181" s="124">
        <f>R181-F181</f>
        <v>0</v>
      </c>
      <c r="AO181" s="124">
        <f>S181-G181</f>
        <v>0</v>
      </c>
      <c r="AP181" s="124">
        <f>T181-H181</f>
        <v>0</v>
      </c>
      <c r="AQ181" s="124">
        <f>U181-I181</f>
        <v>0</v>
      </c>
      <c r="AR181" s="124">
        <f>V181-J181</f>
        <v>0</v>
      </c>
      <c r="AS181" s="124">
        <f>W181-K181</f>
        <v>0</v>
      </c>
      <c r="AT181" s="124">
        <f>X181-L181</f>
        <v>0</v>
      </c>
      <c r="AU181" s="124">
        <f>Y181-M181</f>
        <v>0</v>
      </c>
      <c r="AV181" s="124">
        <f>Z181-N181</f>
        <v>0</v>
      </c>
      <c r="AW181" s="124">
        <f>AA181-O181</f>
        <v>0</v>
      </c>
      <c r="AX181" s="124">
        <f>AB181-P181</f>
        <v>0</v>
      </c>
      <c r="AY181" s="124">
        <f>AC181-Q181</f>
        <v>0</v>
      </c>
      <c r="AZ181" s="124">
        <f>AD181-R181</f>
        <v>0</v>
      </c>
      <c r="BA181" s="124">
        <f>AE181-S181</f>
        <v>0</v>
      </c>
      <c r="BB181" s="124">
        <f>AF181-T181</f>
        <v>0</v>
      </c>
      <c r="BC181" s="225"/>
      <c r="BD181" s="225"/>
      <c r="BE181" s="225"/>
      <c r="BF181" s="125"/>
      <c r="BG181" s="325"/>
      <c r="BH181" s="38">
        <f>'MONTHLY SUMMARIES'!F133</f>
        <v>0</v>
      </c>
    </row>
    <row r="182" spans="1:63" s="82" customFormat="1" x14ac:dyDescent="0.35">
      <c r="A182" s="167"/>
      <c r="B182" s="67" t="s">
        <v>42</v>
      </c>
      <c r="C182" s="133">
        <f t="shared" ref="C182:Q182" si="219">SUM(C173:C181)</f>
        <v>2</v>
      </c>
      <c r="D182" s="134">
        <f t="shared" si="219"/>
        <v>1</v>
      </c>
      <c r="E182" s="134">
        <f t="shared" si="219"/>
        <v>1</v>
      </c>
      <c r="F182" s="134">
        <f t="shared" si="219"/>
        <v>5</v>
      </c>
      <c r="G182" s="134">
        <f t="shared" si="219"/>
        <v>0</v>
      </c>
      <c r="H182" s="135">
        <f t="shared" si="219"/>
        <v>6</v>
      </c>
      <c r="I182" s="134">
        <f t="shared" si="219"/>
        <v>8</v>
      </c>
      <c r="J182" s="135">
        <f t="shared" si="219"/>
        <v>1</v>
      </c>
      <c r="K182" s="134">
        <f t="shared" si="219"/>
        <v>0</v>
      </c>
      <c r="L182" s="136">
        <f t="shared" si="219"/>
        <v>0</v>
      </c>
      <c r="M182" s="135">
        <f t="shared" si="219"/>
        <v>1</v>
      </c>
      <c r="N182" s="135">
        <f t="shared" si="219"/>
        <v>2</v>
      </c>
      <c r="O182" s="135">
        <f t="shared" si="219"/>
        <v>1</v>
      </c>
      <c r="P182" s="135">
        <f t="shared" si="219"/>
        <v>0</v>
      </c>
      <c r="Q182" s="135">
        <f t="shared" si="219"/>
        <v>0</v>
      </c>
      <c r="R182" s="135">
        <v>0</v>
      </c>
      <c r="S182" s="134">
        <v>0</v>
      </c>
      <c r="T182" s="135">
        <v>0</v>
      </c>
      <c r="U182" s="226">
        <v>0</v>
      </c>
      <c r="V182" s="226">
        <v>0</v>
      </c>
      <c r="W182" s="226">
        <f>SUM(W173+W176+W179+W180+W181)</f>
        <v>0</v>
      </c>
      <c r="X182" s="136">
        <f>SUM(X173+X176+X179+X180+X181)</f>
        <v>0</v>
      </c>
      <c r="Y182" s="226">
        <v>0</v>
      </c>
      <c r="Z182" s="226">
        <v>0</v>
      </c>
      <c r="AA182" s="226">
        <v>0</v>
      </c>
      <c r="AB182" s="226">
        <v>1</v>
      </c>
      <c r="AC182" s="226">
        <v>1</v>
      </c>
      <c r="AD182" s="226">
        <v>1</v>
      </c>
      <c r="AE182" s="226">
        <v>0</v>
      </c>
      <c r="AF182" s="226">
        <v>12</v>
      </c>
      <c r="AG182" s="226">
        <v>10</v>
      </c>
      <c r="AH182" s="226"/>
      <c r="AI182" s="226"/>
      <c r="AJ182" s="136"/>
      <c r="AK182" s="133">
        <f>SUM(AK173:AK181)</f>
        <v>-1</v>
      </c>
      <c r="AL182" s="135">
        <f t="shared" ref="AL182:AN182" si="220">SUM(AL173:AL181)</f>
        <v>-1</v>
      </c>
      <c r="AM182" s="135">
        <f t="shared" si="220"/>
        <v>-1</v>
      </c>
      <c r="AN182" s="135">
        <f t="shared" si="220"/>
        <v>-5</v>
      </c>
      <c r="AO182" s="135">
        <f t="shared" ref="AO182:AP182" si="221">SUM(AO173:AO181)</f>
        <v>0</v>
      </c>
      <c r="AP182" s="135">
        <f t="shared" si="221"/>
        <v>-6</v>
      </c>
      <c r="AQ182" s="135">
        <f t="shared" ref="AQ182:AR182" si="222">SUM(AQ173:AQ181)</f>
        <v>-8</v>
      </c>
      <c r="AR182" s="135">
        <f t="shared" si="222"/>
        <v>-1</v>
      </c>
      <c r="AS182" s="135">
        <f t="shared" ref="AS182:AT182" si="223">SUM(AS173:AS181)</f>
        <v>0</v>
      </c>
      <c r="AT182" s="135">
        <f t="shared" si="223"/>
        <v>0</v>
      </c>
      <c r="AU182" s="135">
        <f t="shared" ref="AU182:AV182" si="224">SUM(AU173:AU181)</f>
        <v>-1</v>
      </c>
      <c r="AV182" s="135">
        <f t="shared" si="224"/>
        <v>-2</v>
      </c>
      <c r="AW182" s="135">
        <f t="shared" ref="AW182:AX182" si="225">SUM(AW173:AW181)</f>
        <v>-1</v>
      </c>
      <c r="AX182" s="135">
        <f t="shared" si="225"/>
        <v>1</v>
      </c>
      <c r="AY182" s="135">
        <f t="shared" ref="AY182:AZ182" si="226">SUM(AY173:AY181)</f>
        <v>1</v>
      </c>
      <c r="AZ182" s="135">
        <f t="shared" si="226"/>
        <v>1</v>
      </c>
      <c r="BA182" s="135">
        <f t="shared" ref="BA182:BB182" si="227">SUM(BA173:BA181)</f>
        <v>0</v>
      </c>
      <c r="BB182" s="135">
        <f t="shared" si="227"/>
        <v>12</v>
      </c>
      <c r="BC182" s="226"/>
      <c r="BD182" s="226"/>
      <c r="BE182" s="226"/>
      <c r="BF182" s="136"/>
      <c r="BG182" s="326"/>
      <c r="BH182" s="296">
        <f>BH173+BH176+BH179+BH180+BH181</f>
        <v>10</v>
      </c>
    </row>
    <row r="183" spans="1:63" s="66" customFormat="1" x14ac:dyDescent="0.35">
      <c r="A183" s="166" t="s">
        <v>199</v>
      </c>
      <c r="B183" s="126" t="s">
        <v>200</v>
      </c>
      <c r="C183" s="98"/>
      <c r="D183" s="99"/>
      <c r="E183" s="99"/>
      <c r="F183" s="99"/>
      <c r="G183" s="99"/>
      <c r="H183" s="99"/>
      <c r="I183" s="99"/>
      <c r="J183" s="99"/>
      <c r="K183" s="99"/>
      <c r="L183" s="100"/>
      <c r="M183" s="99"/>
      <c r="N183" s="99"/>
      <c r="O183" s="99"/>
      <c r="P183" s="99"/>
      <c r="Q183" s="99"/>
      <c r="R183" s="99"/>
      <c r="S183" s="99"/>
      <c r="T183" s="99"/>
      <c r="U183" s="215"/>
      <c r="V183" s="215"/>
      <c r="W183" s="215"/>
      <c r="X183" s="100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100"/>
      <c r="AK183" s="101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304"/>
      <c r="BD183" s="304"/>
      <c r="BE183" s="304"/>
      <c r="BF183" s="103"/>
      <c r="BG183" s="324"/>
      <c r="BH183" s="101"/>
    </row>
    <row r="184" spans="1:63" s="66" customFormat="1" x14ac:dyDescent="0.35">
      <c r="A184" s="166"/>
      <c r="B184" s="67" t="s">
        <v>37</v>
      </c>
      <c r="C184" s="127"/>
      <c r="D184" s="73"/>
      <c r="E184" s="73"/>
      <c r="F184" s="73"/>
      <c r="G184" s="73"/>
      <c r="H184" s="124"/>
      <c r="I184" s="73"/>
      <c r="J184" s="124"/>
      <c r="K184" s="73"/>
      <c r="L184" s="125"/>
      <c r="M184" s="124"/>
      <c r="N184" s="124"/>
      <c r="O184" s="124"/>
      <c r="P184" s="124"/>
      <c r="Q184" s="73"/>
      <c r="R184" s="124"/>
      <c r="S184" s="73"/>
      <c r="T184" s="124"/>
      <c r="U184" s="225"/>
      <c r="V184" s="225"/>
      <c r="W184" s="225"/>
      <c r="X184" s="125"/>
      <c r="Y184" s="225"/>
      <c r="Z184" s="225"/>
      <c r="AA184" s="225"/>
      <c r="AB184" s="225"/>
      <c r="AC184" s="225"/>
      <c r="AD184" s="225"/>
      <c r="AE184" s="225"/>
      <c r="AF184" s="225">
        <v>8</v>
      </c>
      <c r="AG184" s="225">
        <v>9</v>
      </c>
      <c r="AH184" s="225"/>
      <c r="AI184" s="225"/>
      <c r="AJ184" s="125"/>
      <c r="AK184" s="127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225"/>
      <c r="BD184" s="225"/>
      <c r="BE184" s="225"/>
      <c r="BF184" s="125"/>
      <c r="BG184" s="325"/>
      <c r="BH184" s="38">
        <f>'MONTHLY SUMMARIES'!F136</f>
        <v>9</v>
      </c>
      <c r="BI184" s="225"/>
      <c r="BK184" s="225"/>
    </row>
    <row r="185" spans="1:63" s="66" customFormat="1" x14ac:dyDescent="0.35">
      <c r="A185" s="166"/>
      <c r="B185" s="238" t="s">
        <v>164</v>
      </c>
      <c r="C185" s="127"/>
      <c r="D185" s="73"/>
      <c r="E185" s="73"/>
      <c r="F185" s="73"/>
      <c r="G185" s="73"/>
      <c r="H185" s="124"/>
      <c r="I185" s="73"/>
      <c r="J185" s="124"/>
      <c r="K185" s="73"/>
      <c r="L185" s="125"/>
      <c r="M185" s="124"/>
      <c r="N185" s="124"/>
      <c r="O185" s="124"/>
      <c r="P185" s="124"/>
      <c r="Q185" s="73"/>
      <c r="R185" s="124"/>
      <c r="S185" s="73"/>
      <c r="T185" s="124"/>
      <c r="U185" s="225"/>
      <c r="V185" s="225"/>
      <c r="W185" s="237"/>
      <c r="X185" s="125"/>
      <c r="Y185" s="237"/>
      <c r="Z185" s="266"/>
      <c r="AA185" s="266"/>
      <c r="AB185" s="266"/>
      <c r="AC185" s="266"/>
      <c r="AD185" s="266"/>
      <c r="AE185" s="266"/>
      <c r="AF185" s="266">
        <v>0</v>
      </c>
      <c r="AG185" s="266">
        <v>3</v>
      </c>
      <c r="AH185" s="266"/>
      <c r="AI185" s="266"/>
      <c r="AJ185" s="125"/>
      <c r="AK185" s="127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225"/>
      <c r="BD185" s="225"/>
      <c r="BE185" s="225"/>
      <c r="BF185" s="125"/>
      <c r="BG185" s="325"/>
      <c r="BH185" s="71">
        <f>GETPIVOTDATA("VALUE",'CSS ESCO pvt'!$I$3,"DATE_FILE",$BH$8,"COMPANY",$BH$6,"TRIM_CAT","Residential-GRID","TRIM_LINE","99")</f>
        <v>3</v>
      </c>
      <c r="BI185" s="225"/>
      <c r="BK185" s="225"/>
    </row>
    <row r="186" spans="1:63" s="66" customFormat="1" x14ac:dyDescent="0.35">
      <c r="A186" s="166"/>
      <c r="B186" s="238" t="s">
        <v>165</v>
      </c>
      <c r="C186" s="127"/>
      <c r="D186" s="73"/>
      <c r="E186" s="73"/>
      <c r="F186" s="73"/>
      <c r="G186" s="73"/>
      <c r="H186" s="124"/>
      <c r="I186" s="73"/>
      <c r="J186" s="124"/>
      <c r="K186" s="73"/>
      <c r="L186" s="125"/>
      <c r="M186" s="124"/>
      <c r="N186" s="124"/>
      <c r="O186" s="124"/>
      <c r="P186" s="124"/>
      <c r="Q186" s="73"/>
      <c r="R186" s="124"/>
      <c r="S186" s="73"/>
      <c r="T186" s="124"/>
      <c r="U186" s="225"/>
      <c r="V186" s="225"/>
      <c r="W186" s="237"/>
      <c r="X186" s="125"/>
      <c r="Y186" s="237"/>
      <c r="Z186" s="266"/>
      <c r="AA186" s="266"/>
      <c r="AB186" s="266"/>
      <c r="AC186" s="266"/>
      <c r="AD186" s="266"/>
      <c r="AE186" s="266"/>
      <c r="AF186" s="266">
        <v>8</v>
      </c>
      <c r="AG186" s="266">
        <v>6</v>
      </c>
      <c r="AH186" s="266"/>
      <c r="AI186" s="266"/>
      <c r="AJ186" s="125"/>
      <c r="AK186" s="127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225"/>
      <c r="BD186" s="225"/>
      <c r="BE186" s="225"/>
      <c r="BF186" s="125"/>
      <c r="BG186" s="325"/>
      <c r="BH186" s="87">
        <f>BH184-BH185</f>
        <v>6</v>
      </c>
      <c r="BI186" s="225"/>
      <c r="BK186" s="225"/>
    </row>
    <row r="187" spans="1:63" s="66" customFormat="1" x14ac:dyDescent="0.35">
      <c r="A187" s="166"/>
      <c r="B187" s="67" t="s">
        <v>38</v>
      </c>
      <c r="C187" s="127"/>
      <c r="D187" s="73"/>
      <c r="E187" s="73"/>
      <c r="F187" s="73"/>
      <c r="G187" s="73"/>
      <c r="H187" s="124"/>
      <c r="I187" s="73"/>
      <c r="J187" s="124"/>
      <c r="K187" s="73"/>
      <c r="L187" s="125"/>
      <c r="M187" s="124"/>
      <c r="N187" s="124"/>
      <c r="O187" s="124"/>
      <c r="P187" s="124"/>
      <c r="Q187" s="73"/>
      <c r="R187" s="124"/>
      <c r="S187" s="73"/>
      <c r="T187" s="124"/>
      <c r="U187" s="225"/>
      <c r="V187" s="225"/>
      <c r="W187" s="225"/>
      <c r="X187" s="125"/>
      <c r="Y187" s="225"/>
      <c r="Z187" s="225"/>
      <c r="AA187" s="225"/>
      <c r="AB187" s="225"/>
      <c r="AC187" s="225"/>
      <c r="AD187" s="225"/>
      <c r="AE187" s="225"/>
      <c r="AF187" s="225">
        <v>1</v>
      </c>
      <c r="AG187" s="225">
        <v>2</v>
      </c>
      <c r="AH187" s="225"/>
      <c r="AI187" s="225"/>
      <c r="AJ187" s="125"/>
      <c r="AK187" s="127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225"/>
      <c r="BD187" s="225"/>
      <c r="BE187" s="225"/>
      <c r="BF187" s="125"/>
      <c r="BG187" s="325"/>
      <c r="BH187" s="38">
        <f>'MONTHLY SUMMARIES'!F137</f>
        <v>2</v>
      </c>
      <c r="BI187" s="225"/>
      <c r="BK187" s="225"/>
    </row>
    <row r="188" spans="1:63" s="66" customFormat="1" x14ac:dyDescent="0.35">
      <c r="A188" s="166"/>
      <c r="B188" s="238" t="s">
        <v>164</v>
      </c>
      <c r="C188" s="127"/>
      <c r="D188" s="73"/>
      <c r="E188" s="73"/>
      <c r="F188" s="73"/>
      <c r="G188" s="73"/>
      <c r="H188" s="124"/>
      <c r="I188" s="73"/>
      <c r="J188" s="124"/>
      <c r="K188" s="73"/>
      <c r="L188" s="125"/>
      <c r="M188" s="124"/>
      <c r="N188" s="124"/>
      <c r="O188" s="124"/>
      <c r="P188" s="124"/>
      <c r="Q188" s="73"/>
      <c r="R188" s="124"/>
      <c r="S188" s="73"/>
      <c r="T188" s="124"/>
      <c r="U188" s="225"/>
      <c r="V188" s="225"/>
      <c r="W188" s="237"/>
      <c r="X188" s="125"/>
      <c r="Y188" s="237"/>
      <c r="Z188" s="266"/>
      <c r="AA188" s="266"/>
      <c r="AB188" s="266"/>
      <c r="AC188" s="266"/>
      <c r="AD188" s="266"/>
      <c r="AE188" s="266"/>
      <c r="AF188" s="266">
        <v>0</v>
      </c>
      <c r="AG188" s="266">
        <v>0</v>
      </c>
      <c r="AH188" s="266"/>
      <c r="AI188" s="266"/>
      <c r="AJ188" s="125"/>
      <c r="AK188" s="127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225"/>
      <c r="BD188" s="225"/>
      <c r="BE188" s="225"/>
      <c r="BF188" s="125"/>
      <c r="BG188" s="325"/>
      <c r="BH188" s="71">
        <f>GETPIVOTDATA("VALUE",'CSS ESCO pvt'!$I$3,"DATE_FILE",$BH$8,"COMPANY",$BH$6,"TRIM_CAT","Low Income Residential-GRID","TRIM_LINE","99")</f>
        <v>0</v>
      </c>
      <c r="BI188" s="225"/>
      <c r="BK188" s="225"/>
    </row>
    <row r="189" spans="1:63" s="66" customFormat="1" x14ac:dyDescent="0.35">
      <c r="A189" s="166"/>
      <c r="B189" s="238" t="s">
        <v>165</v>
      </c>
      <c r="C189" s="127"/>
      <c r="D189" s="73"/>
      <c r="E189" s="73"/>
      <c r="F189" s="73"/>
      <c r="G189" s="73"/>
      <c r="H189" s="124"/>
      <c r="I189" s="73"/>
      <c r="J189" s="124"/>
      <c r="K189" s="73"/>
      <c r="L189" s="125"/>
      <c r="M189" s="124"/>
      <c r="N189" s="124"/>
      <c r="O189" s="124"/>
      <c r="P189" s="124"/>
      <c r="Q189" s="73"/>
      <c r="R189" s="124"/>
      <c r="S189" s="73"/>
      <c r="T189" s="124"/>
      <c r="U189" s="225"/>
      <c r="V189" s="225"/>
      <c r="W189" s="237"/>
      <c r="X189" s="125"/>
      <c r="Y189" s="237"/>
      <c r="Z189" s="266"/>
      <c r="AA189" s="266"/>
      <c r="AB189" s="266"/>
      <c r="AC189" s="266"/>
      <c r="AD189" s="266"/>
      <c r="AE189" s="266"/>
      <c r="AF189" s="266">
        <v>1</v>
      </c>
      <c r="AG189" s="266">
        <v>2</v>
      </c>
      <c r="AH189" s="266"/>
      <c r="AI189" s="266"/>
      <c r="AJ189" s="125"/>
      <c r="AK189" s="127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225"/>
      <c r="BD189" s="225"/>
      <c r="BE189" s="225"/>
      <c r="BF189" s="125"/>
      <c r="BG189" s="325"/>
      <c r="BH189" s="87">
        <f>BH187-BH188</f>
        <v>2</v>
      </c>
      <c r="BI189" s="225"/>
      <c r="BK189" s="225"/>
    </row>
    <row r="190" spans="1:63" s="66" customFormat="1" x14ac:dyDescent="0.35">
      <c r="A190" s="166"/>
      <c r="B190" s="67" t="s">
        <v>39</v>
      </c>
      <c r="C190" s="127"/>
      <c r="D190" s="73"/>
      <c r="E190" s="73"/>
      <c r="F190" s="73"/>
      <c r="G190" s="73"/>
      <c r="H190" s="124"/>
      <c r="I190" s="73"/>
      <c r="J190" s="124"/>
      <c r="K190" s="73"/>
      <c r="L190" s="125"/>
      <c r="M190" s="124"/>
      <c r="N190" s="124"/>
      <c r="O190" s="124"/>
      <c r="P190" s="124"/>
      <c r="Q190" s="73"/>
      <c r="R190" s="124"/>
      <c r="S190" s="73"/>
      <c r="T190" s="124"/>
      <c r="U190" s="225"/>
      <c r="V190" s="225"/>
      <c r="W190" s="225"/>
      <c r="X190" s="125"/>
      <c r="Y190" s="225"/>
      <c r="Z190" s="225"/>
      <c r="AA190" s="225"/>
      <c r="AB190" s="225"/>
      <c r="AC190" s="225"/>
      <c r="AD190" s="225"/>
      <c r="AE190" s="225"/>
      <c r="AF190" s="225">
        <v>1</v>
      </c>
      <c r="AG190" s="225">
        <v>0</v>
      </c>
      <c r="AH190" s="225"/>
      <c r="AI190" s="225"/>
      <c r="AJ190" s="125"/>
      <c r="AK190" s="127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225"/>
      <c r="BD190" s="225"/>
      <c r="BE190" s="225"/>
      <c r="BF190" s="125"/>
      <c r="BG190" s="325"/>
      <c r="BH190" s="38">
        <f>'MONTHLY SUMMARIES'!F138</f>
        <v>0</v>
      </c>
    </row>
    <row r="191" spans="1:63" s="66" customFormat="1" x14ac:dyDescent="0.35">
      <c r="A191" s="166"/>
      <c r="B191" s="67" t="s">
        <v>40</v>
      </c>
      <c r="C191" s="127"/>
      <c r="D191" s="73"/>
      <c r="E191" s="73"/>
      <c r="F191" s="73"/>
      <c r="G191" s="73"/>
      <c r="H191" s="124"/>
      <c r="I191" s="73"/>
      <c r="J191" s="124"/>
      <c r="K191" s="73"/>
      <c r="L191" s="125"/>
      <c r="M191" s="124"/>
      <c r="N191" s="124"/>
      <c r="O191" s="124"/>
      <c r="P191" s="124"/>
      <c r="Q191" s="73"/>
      <c r="R191" s="124"/>
      <c r="S191" s="73"/>
      <c r="T191" s="124"/>
      <c r="U191" s="225"/>
      <c r="V191" s="225"/>
      <c r="W191" s="225"/>
      <c r="X191" s="125"/>
      <c r="Y191" s="225"/>
      <c r="Z191" s="225"/>
      <c r="AA191" s="225"/>
      <c r="AB191" s="225"/>
      <c r="AC191" s="225"/>
      <c r="AD191" s="225"/>
      <c r="AE191" s="225"/>
      <c r="AF191" s="225">
        <v>0</v>
      </c>
      <c r="AG191" s="225">
        <v>0</v>
      </c>
      <c r="AH191" s="225"/>
      <c r="AI191" s="225"/>
      <c r="AJ191" s="125"/>
      <c r="AK191" s="127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225"/>
      <c r="BD191" s="225"/>
      <c r="BE191" s="225"/>
      <c r="BF191" s="125"/>
      <c r="BG191" s="325"/>
      <c r="BH191" s="38">
        <f>'MONTHLY SUMMARIES'!F139</f>
        <v>0</v>
      </c>
    </row>
    <row r="192" spans="1:63" s="66" customFormat="1" x14ac:dyDescent="0.35">
      <c r="A192" s="166"/>
      <c r="B192" s="67" t="s">
        <v>41</v>
      </c>
      <c r="C192" s="127"/>
      <c r="D192" s="73"/>
      <c r="E192" s="73"/>
      <c r="F192" s="73"/>
      <c r="G192" s="73"/>
      <c r="H192" s="124"/>
      <c r="I192" s="73"/>
      <c r="J192" s="124"/>
      <c r="K192" s="73"/>
      <c r="L192" s="125"/>
      <c r="M192" s="124"/>
      <c r="N192" s="124"/>
      <c r="O192" s="124"/>
      <c r="P192" s="124"/>
      <c r="Q192" s="73"/>
      <c r="R192" s="124"/>
      <c r="S192" s="73"/>
      <c r="T192" s="124"/>
      <c r="U192" s="225"/>
      <c r="V192" s="225"/>
      <c r="W192" s="225"/>
      <c r="X192" s="125"/>
      <c r="Y192" s="225"/>
      <c r="Z192" s="225"/>
      <c r="AA192" s="225"/>
      <c r="AB192" s="225"/>
      <c r="AC192" s="225"/>
      <c r="AD192" s="225"/>
      <c r="AE192" s="225"/>
      <c r="AF192" s="225">
        <v>0</v>
      </c>
      <c r="AG192" s="225">
        <v>0</v>
      </c>
      <c r="AH192" s="225"/>
      <c r="AI192" s="225"/>
      <c r="AJ192" s="125"/>
      <c r="AK192" s="127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225"/>
      <c r="BD192" s="225"/>
      <c r="BE192" s="225"/>
      <c r="BF192" s="125"/>
      <c r="BG192" s="325"/>
      <c r="BH192" s="38">
        <f>'MONTHLY SUMMARIES'!F140</f>
        <v>0</v>
      </c>
    </row>
    <row r="193" spans="1:60" s="82" customFormat="1" x14ac:dyDescent="0.35">
      <c r="A193" s="167"/>
      <c r="B193" s="67" t="s">
        <v>42</v>
      </c>
      <c r="C193" s="133"/>
      <c r="D193" s="134"/>
      <c r="E193" s="134"/>
      <c r="F193" s="134"/>
      <c r="G193" s="134"/>
      <c r="H193" s="135"/>
      <c r="I193" s="134"/>
      <c r="J193" s="135"/>
      <c r="K193" s="134"/>
      <c r="L193" s="136"/>
      <c r="M193" s="135"/>
      <c r="N193" s="135"/>
      <c r="O193" s="135"/>
      <c r="P193" s="135"/>
      <c r="Q193" s="135"/>
      <c r="R193" s="135"/>
      <c r="S193" s="134"/>
      <c r="T193" s="135"/>
      <c r="U193" s="226"/>
      <c r="V193" s="226"/>
      <c r="W193" s="226"/>
      <c r="X193" s="136"/>
      <c r="Y193" s="226"/>
      <c r="Z193" s="226"/>
      <c r="AA193" s="226"/>
      <c r="AB193" s="226"/>
      <c r="AC193" s="226"/>
      <c r="AD193" s="226"/>
      <c r="AE193" s="226"/>
      <c r="AF193" s="226">
        <v>10</v>
      </c>
      <c r="AG193" s="226">
        <v>11</v>
      </c>
      <c r="AH193" s="226"/>
      <c r="AI193" s="226"/>
      <c r="AJ193" s="136"/>
      <c r="AK193" s="133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226"/>
      <c r="BD193" s="226"/>
      <c r="BE193" s="226"/>
      <c r="BF193" s="136"/>
      <c r="BG193" s="326"/>
      <c r="BH193" s="296">
        <f>BH184+BH187+BH190+BH191+BH192</f>
        <v>11</v>
      </c>
    </row>
    <row r="194" spans="1:60" s="66" customFormat="1" x14ac:dyDescent="0.35">
      <c r="A194" s="166">
        <f>+A172+1</f>
        <v>19</v>
      </c>
      <c r="B194" s="126" t="s">
        <v>21</v>
      </c>
      <c r="C194" s="98"/>
      <c r="D194" s="99"/>
      <c r="E194" s="99"/>
      <c r="F194" s="99"/>
      <c r="G194" s="99"/>
      <c r="H194" s="99"/>
      <c r="I194" s="99"/>
      <c r="J194" s="99"/>
      <c r="K194" s="99"/>
      <c r="L194" s="100"/>
      <c r="M194" s="99"/>
      <c r="N194" s="99"/>
      <c r="O194" s="99"/>
      <c r="P194" s="99"/>
      <c r="Q194" s="99"/>
      <c r="R194" s="99"/>
      <c r="S194" s="99"/>
      <c r="T194" s="99"/>
      <c r="U194" s="215"/>
      <c r="V194" s="215"/>
      <c r="W194" s="215"/>
      <c r="X194" s="100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100"/>
      <c r="AK194" s="101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304"/>
      <c r="BD194" s="304"/>
      <c r="BE194" s="304"/>
      <c r="BF194" s="103"/>
      <c r="BG194" s="324"/>
      <c r="BH194" s="101"/>
    </row>
    <row r="195" spans="1:60" s="66" customFormat="1" x14ac:dyDescent="0.35">
      <c r="A195" s="166"/>
      <c r="B195" s="67" t="s">
        <v>37</v>
      </c>
      <c r="C195" s="127">
        <v>38</v>
      </c>
      <c r="D195" s="73">
        <v>36</v>
      </c>
      <c r="E195" s="73">
        <v>48</v>
      </c>
      <c r="F195" s="73">
        <v>48</v>
      </c>
      <c r="G195" s="73">
        <v>47</v>
      </c>
      <c r="H195" s="124">
        <v>55</v>
      </c>
      <c r="I195" s="73">
        <v>43</v>
      </c>
      <c r="J195" s="124">
        <v>41</v>
      </c>
      <c r="K195" s="73">
        <v>31</v>
      </c>
      <c r="L195" s="125">
        <v>34</v>
      </c>
      <c r="M195" s="124">
        <v>32</v>
      </c>
      <c r="N195" s="124">
        <v>30</v>
      </c>
      <c r="O195" s="124">
        <v>32</v>
      </c>
      <c r="P195" s="124">
        <v>21</v>
      </c>
      <c r="Q195" s="73">
        <v>15</v>
      </c>
      <c r="R195" s="124">
        <v>19</v>
      </c>
      <c r="S195" s="73">
        <v>18</v>
      </c>
      <c r="T195" s="124">
        <v>19</v>
      </c>
      <c r="U195" s="225">
        <v>22</v>
      </c>
      <c r="V195" s="225">
        <v>33</v>
      </c>
      <c r="W195" s="225">
        <v>37</v>
      </c>
      <c r="X195" s="125">
        <v>36</v>
      </c>
      <c r="Y195" s="225">
        <v>28</v>
      </c>
      <c r="Z195" s="225">
        <v>30</v>
      </c>
      <c r="AA195" s="225">
        <v>38</v>
      </c>
      <c r="AB195" s="225">
        <v>59</v>
      </c>
      <c r="AC195" s="225">
        <v>71</v>
      </c>
      <c r="AD195" s="225">
        <v>71</v>
      </c>
      <c r="AE195" s="225">
        <v>95</v>
      </c>
      <c r="AF195" s="225">
        <v>92</v>
      </c>
      <c r="AG195" s="225">
        <v>93</v>
      </c>
      <c r="AH195" s="225"/>
      <c r="AI195" s="225"/>
      <c r="AJ195" s="125"/>
      <c r="AK195" s="127">
        <f>O195-C195</f>
        <v>-6</v>
      </c>
      <c r="AL195" s="124">
        <f>P195-D195</f>
        <v>-15</v>
      </c>
      <c r="AM195" s="124">
        <f>Q195-E195</f>
        <v>-33</v>
      </c>
      <c r="AN195" s="124">
        <f>R195-F195</f>
        <v>-29</v>
      </c>
      <c r="AO195" s="124">
        <f>S195-G195</f>
        <v>-29</v>
      </c>
      <c r="AP195" s="124">
        <f>T195-H195</f>
        <v>-36</v>
      </c>
      <c r="AQ195" s="124">
        <f>U195-I195</f>
        <v>-21</v>
      </c>
      <c r="AR195" s="124">
        <f>V195-J195</f>
        <v>-8</v>
      </c>
      <c r="AS195" s="124">
        <f>W195-K195</f>
        <v>6</v>
      </c>
      <c r="AT195" s="124">
        <f>X195-L195</f>
        <v>2</v>
      </c>
      <c r="AU195" s="124">
        <f>Y195-M195</f>
        <v>-4</v>
      </c>
      <c r="AV195" s="124">
        <f>Z195-N195</f>
        <v>0</v>
      </c>
      <c r="AW195" s="124">
        <f>AA195-O195</f>
        <v>6</v>
      </c>
      <c r="AX195" s="124">
        <f>AB195-P195</f>
        <v>38</v>
      </c>
      <c r="AY195" s="124">
        <f>AC195-Q195</f>
        <v>56</v>
      </c>
      <c r="AZ195" s="124">
        <f>AD195-R195</f>
        <v>52</v>
      </c>
      <c r="BA195" s="124">
        <f>AE195-S195</f>
        <v>77</v>
      </c>
      <c r="BB195" s="124">
        <f>AF195-T195</f>
        <v>73</v>
      </c>
      <c r="BC195" s="225"/>
      <c r="BD195" s="225"/>
      <c r="BE195" s="225"/>
      <c r="BF195" s="125"/>
      <c r="BG195" s="325"/>
      <c r="BH195" s="38">
        <f>'MONTHLY SUMMARIES'!F143</f>
        <v>93</v>
      </c>
    </row>
    <row r="196" spans="1:60" s="66" customFormat="1" x14ac:dyDescent="0.35">
      <c r="A196" s="166"/>
      <c r="B196" s="238" t="s">
        <v>164</v>
      </c>
      <c r="C196" s="127"/>
      <c r="D196" s="73"/>
      <c r="E196" s="73"/>
      <c r="F196" s="73"/>
      <c r="G196" s="73"/>
      <c r="H196" s="124"/>
      <c r="I196" s="73"/>
      <c r="J196" s="124"/>
      <c r="K196" s="73"/>
      <c r="L196" s="125"/>
      <c r="M196" s="124"/>
      <c r="N196" s="124"/>
      <c r="O196" s="124"/>
      <c r="P196" s="124"/>
      <c r="Q196" s="73"/>
      <c r="R196" s="124"/>
      <c r="S196" s="73"/>
      <c r="T196" s="124"/>
      <c r="U196" s="225"/>
      <c r="V196" s="225"/>
      <c r="W196" s="237">
        <f>W195-W197</f>
        <v>4</v>
      </c>
      <c r="X196" s="125">
        <f>X195-X197</f>
        <v>5</v>
      </c>
      <c r="Y196" s="237">
        <f>Y195-Y197</f>
        <v>1</v>
      </c>
      <c r="Z196" s="237">
        <v>5</v>
      </c>
      <c r="AA196" s="266">
        <v>6</v>
      </c>
      <c r="AB196" s="266">
        <v>9</v>
      </c>
      <c r="AC196" s="266">
        <v>12</v>
      </c>
      <c r="AD196" s="266">
        <v>11</v>
      </c>
      <c r="AE196" s="266">
        <v>14</v>
      </c>
      <c r="AF196" s="266">
        <v>15</v>
      </c>
      <c r="AG196" s="266">
        <v>14</v>
      </c>
      <c r="AH196" s="266"/>
      <c r="AI196" s="266"/>
      <c r="AJ196" s="125"/>
      <c r="AK196" s="127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225"/>
      <c r="BD196" s="225"/>
      <c r="BE196" s="225"/>
      <c r="BF196" s="125"/>
      <c r="BG196" s="325"/>
      <c r="BH196" s="71">
        <f>GETPIVOTDATA("VALUE",'CSS ESCO pvt'!$I$3,"DATE_FILE",$BH$8,"COMPANY",$BH$6,"TRIM_CAT","Residential-GRID","TRIM_LINE",$A194)</f>
        <v>14</v>
      </c>
    </row>
    <row r="197" spans="1:60" s="66" customFormat="1" x14ac:dyDescent="0.35">
      <c r="A197" s="166"/>
      <c r="B197" s="238" t="s">
        <v>165</v>
      </c>
      <c r="C197" s="127"/>
      <c r="D197" s="73"/>
      <c r="E197" s="73"/>
      <c r="F197" s="73"/>
      <c r="G197" s="73"/>
      <c r="H197" s="124"/>
      <c r="I197" s="73"/>
      <c r="J197" s="124"/>
      <c r="K197" s="73"/>
      <c r="L197" s="125"/>
      <c r="M197" s="124"/>
      <c r="N197" s="124"/>
      <c r="O197" s="124"/>
      <c r="P197" s="124"/>
      <c r="Q197" s="73"/>
      <c r="R197" s="124"/>
      <c r="S197" s="73"/>
      <c r="T197" s="124"/>
      <c r="U197" s="225"/>
      <c r="V197" s="225"/>
      <c r="W197" s="237">
        <v>33</v>
      </c>
      <c r="X197" s="125">
        <v>31</v>
      </c>
      <c r="Y197" s="237">
        <v>27</v>
      </c>
      <c r="Z197" s="237">
        <v>25</v>
      </c>
      <c r="AA197" s="266">
        <v>32</v>
      </c>
      <c r="AB197" s="266">
        <v>50</v>
      </c>
      <c r="AC197" s="266">
        <v>59</v>
      </c>
      <c r="AD197" s="266">
        <v>60</v>
      </c>
      <c r="AE197" s="266">
        <v>81</v>
      </c>
      <c r="AF197" s="266">
        <v>77</v>
      </c>
      <c r="AG197" s="266">
        <v>79</v>
      </c>
      <c r="AH197" s="266"/>
      <c r="AI197" s="266"/>
      <c r="AJ197" s="125"/>
      <c r="AK197" s="127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225"/>
      <c r="BD197" s="225"/>
      <c r="BE197" s="225"/>
      <c r="BF197" s="125"/>
      <c r="BG197" s="325"/>
      <c r="BH197" s="87">
        <f>BH195-BH196</f>
        <v>79</v>
      </c>
    </row>
    <row r="198" spans="1:60" s="66" customFormat="1" x14ac:dyDescent="0.35">
      <c r="A198" s="166"/>
      <c r="B198" s="67" t="s">
        <v>38</v>
      </c>
      <c r="C198" s="127">
        <v>7</v>
      </c>
      <c r="D198" s="73">
        <v>7</v>
      </c>
      <c r="E198" s="73">
        <v>9</v>
      </c>
      <c r="F198" s="73">
        <v>8</v>
      </c>
      <c r="G198" s="73">
        <v>3</v>
      </c>
      <c r="H198" s="124">
        <v>4</v>
      </c>
      <c r="I198" s="73">
        <v>2</v>
      </c>
      <c r="J198" s="124">
        <v>2</v>
      </c>
      <c r="K198" s="73">
        <v>2</v>
      </c>
      <c r="L198" s="125">
        <v>1</v>
      </c>
      <c r="M198" s="124">
        <v>1</v>
      </c>
      <c r="N198" s="124">
        <v>5</v>
      </c>
      <c r="O198" s="124">
        <v>3</v>
      </c>
      <c r="P198" s="124">
        <v>3</v>
      </c>
      <c r="Q198" s="73">
        <v>3</v>
      </c>
      <c r="R198" s="124">
        <v>3</v>
      </c>
      <c r="S198" s="73">
        <v>1</v>
      </c>
      <c r="T198" s="124">
        <v>3</v>
      </c>
      <c r="U198" s="225">
        <v>3</v>
      </c>
      <c r="V198" s="225">
        <v>4</v>
      </c>
      <c r="W198" s="225">
        <v>2</v>
      </c>
      <c r="X198" s="125">
        <v>1</v>
      </c>
      <c r="Y198" s="225">
        <v>1</v>
      </c>
      <c r="Z198" s="225">
        <v>1</v>
      </c>
      <c r="AA198" s="225">
        <v>2</v>
      </c>
      <c r="AB198" s="225">
        <v>0</v>
      </c>
      <c r="AC198" s="225">
        <v>2</v>
      </c>
      <c r="AD198" s="225">
        <v>2</v>
      </c>
      <c r="AE198" s="225">
        <v>3</v>
      </c>
      <c r="AF198" s="225">
        <v>6</v>
      </c>
      <c r="AG198" s="225">
        <v>5</v>
      </c>
      <c r="AH198" s="225"/>
      <c r="AI198" s="225"/>
      <c r="AJ198" s="125"/>
      <c r="AK198" s="127">
        <f>O198-C198</f>
        <v>-4</v>
      </c>
      <c r="AL198" s="124">
        <f>P198-D198</f>
        <v>-4</v>
      </c>
      <c r="AM198" s="124">
        <f>Q198-E198</f>
        <v>-6</v>
      </c>
      <c r="AN198" s="124">
        <f>R198-F198</f>
        <v>-5</v>
      </c>
      <c r="AO198" s="124">
        <f>S198-G198</f>
        <v>-2</v>
      </c>
      <c r="AP198" s="124">
        <f>T198-H198</f>
        <v>-1</v>
      </c>
      <c r="AQ198" s="124">
        <f>U198-I198</f>
        <v>1</v>
      </c>
      <c r="AR198" s="124">
        <f>V198-J198</f>
        <v>2</v>
      </c>
      <c r="AS198" s="124">
        <f>W198-K198</f>
        <v>0</v>
      </c>
      <c r="AT198" s="124">
        <f>X198-L198</f>
        <v>0</v>
      </c>
      <c r="AU198" s="124">
        <f>Y198-M198</f>
        <v>0</v>
      </c>
      <c r="AV198" s="124">
        <f>Z198-N198</f>
        <v>-4</v>
      </c>
      <c r="AW198" s="124">
        <f>AA198-O198</f>
        <v>-1</v>
      </c>
      <c r="AX198" s="124">
        <f>AB198-P198</f>
        <v>-3</v>
      </c>
      <c r="AY198" s="124">
        <f>AC198-Q198</f>
        <v>-1</v>
      </c>
      <c r="AZ198" s="124">
        <f>AD198-R198</f>
        <v>-1</v>
      </c>
      <c r="BA198" s="124">
        <f>AE198-S198</f>
        <v>2</v>
      </c>
      <c r="BB198" s="124">
        <f>AF198-T198</f>
        <v>3</v>
      </c>
      <c r="BC198" s="225"/>
      <c r="BD198" s="225"/>
      <c r="BE198" s="225"/>
      <c r="BF198" s="125"/>
      <c r="BG198" s="325"/>
      <c r="BH198" s="38">
        <f>'MONTHLY SUMMARIES'!F144</f>
        <v>5</v>
      </c>
    </row>
    <row r="199" spans="1:60" s="66" customFormat="1" x14ac:dyDescent="0.35">
      <c r="A199" s="166"/>
      <c r="B199" s="238" t="s">
        <v>164</v>
      </c>
      <c r="C199" s="127"/>
      <c r="D199" s="73"/>
      <c r="E199" s="73"/>
      <c r="F199" s="73"/>
      <c r="G199" s="73"/>
      <c r="H199" s="124"/>
      <c r="I199" s="73"/>
      <c r="J199" s="124"/>
      <c r="K199" s="73"/>
      <c r="L199" s="125"/>
      <c r="M199" s="124"/>
      <c r="N199" s="124"/>
      <c r="O199" s="124"/>
      <c r="P199" s="124"/>
      <c r="Q199" s="73"/>
      <c r="R199" s="124"/>
      <c r="S199" s="73"/>
      <c r="T199" s="124"/>
      <c r="U199" s="225"/>
      <c r="V199" s="225"/>
      <c r="W199" s="237">
        <f>W198-W200</f>
        <v>0</v>
      </c>
      <c r="X199" s="125">
        <f>X198-X200</f>
        <v>0</v>
      </c>
      <c r="Y199" s="237">
        <f>Y198-Y200</f>
        <v>0</v>
      </c>
      <c r="Z199" s="237">
        <v>0</v>
      </c>
      <c r="AA199" s="266">
        <v>0</v>
      </c>
      <c r="AB199" s="266">
        <v>0</v>
      </c>
      <c r="AC199" s="266">
        <v>0</v>
      </c>
      <c r="AD199" s="266">
        <v>0</v>
      </c>
      <c r="AE199" s="266">
        <v>0</v>
      </c>
      <c r="AF199" s="266">
        <v>0</v>
      </c>
      <c r="AG199" s="266">
        <v>0</v>
      </c>
      <c r="AH199" s="266"/>
      <c r="AI199" s="266"/>
      <c r="AJ199" s="125"/>
      <c r="AK199" s="127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225"/>
      <c r="BD199" s="225"/>
      <c r="BE199" s="225"/>
      <c r="BF199" s="125"/>
      <c r="BG199" s="325"/>
      <c r="BH199" s="71">
        <f>GETPIVOTDATA("VALUE",'CSS ESCO pvt'!$I$3,"DATE_FILE",$BH$8,"COMPANY",$BH$6,"TRIM_CAT","Low Income Residential-GRID","TRIM_LINE",$A194)</f>
        <v>0</v>
      </c>
    </row>
    <row r="200" spans="1:60" s="66" customFormat="1" x14ac:dyDescent="0.35">
      <c r="A200" s="166"/>
      <c r="B200" s="238" t="s">
        <v>165</v>
      </c>
      <c r="C200" s="127"/>
      <c r="D200" s="73"/>
      <c r="E200" s="73"/>
      <c r="F200" s="73"/>
      <c r="G200" s="73"/>
      <c r="H200" s="124"/>
      <c r="I200" s="73"/>
      <c r="J200" s="124"/>
      <c r="K200" s="73"/>
      <c r="L200" s="125"/>
      <c r="M200" s="124"/>
      <c r="N200" s="124"/>
      <c r="O200" s="124"/>
      <c r="P200" s="124"/>
      <c r="Q200" s="73"/>
      <c r="R200" s="124"/>
      <c r="S200" s="73"/>
      <c r="T200" s="124"/>
      <c r="U200" s="225"/>
      <c r="V200" s="225"/>
      <c r="W200" s="237">
        <v>2</v>
      </c>
      <c r="X200" s="125">
        <v>1</v>
      </c>
      <c r="Y200" s="237">
        <v>1</v>
      </c>
      <c r="Z200" s="237">
        <v>1</v>
      </c>
      <c r="AA200" s="266">
        <v>2</v>
      </c>
      <c r="AB200" s="266">
        <v>0</v>
      </c>
      <c r="AC200" s="266">
        <v>2</v>
      </c>
      <c r="AD200" s="266">
        <v>2</v>
      </c>
      <c r="AE200" s="266">
        <v>3</v>
      </c>
      <c r="AF200" s="266">
        <v>6</v>
      </c>
      <c r="AG200" s="266">
        <v>5</v>
      </c>
      <c r="AH200" s="266"/>
      <c r="AI200" s="266"/>
      <c r="AJ200" s="125"/>
      <c r="AK200" s="127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225"/>
      <c r="BD200" s="225"/>
      <c r="BE200" s="225"/>
      <c r="BF200" s="125"/>
      <c r="BG200" s="325"/>
      <c r="BH200" s="87">
        <f>BH198-BH199</f>
        <v>5</v>
      </c>
    </row>
    <row r="201" spans="1:60" s="66" customFormat="1" x14ac:dyDescent="0.35">
      <c r="A201" s="166"/>
      <c r="B201" s="67" t="s">
        <v>39</v>
      </c>
      <c r="C201" s="127">
        <v>2</v>
      </c>
      <c r="D201" s="73"/>
      <c r="E201" s="73"/>
      <c r="F201" s="73">
        <v>2</v>
      </c>
      <c r="G201" s="73">
        <v>2</v>
      </c>
      <c r="H201" s="124">
        <v>1</v>
      </c>
      <c r="I201" s="73">
        <v>2</v>
      </c>
      <c r="J201" s="124">
        <v>2</v>
      </c>
      <c r="K201" s="73">
        <v>2</v>
      </c>
      <c r="L201" s="125">
        <v>1</v>
      </c>
      <c r="M201" s="124">
        <v>2</v>
      </c>
      <c r="N201" s="124">
        <v>2</v>
      </c>
      <c r="O201" s="124"/>
      <c r="P201" s="124"/>
      <c r="Q201" s="73"/>
      <c r="R201" s="124">
        <v>0</v>
      </c>
      <c r="S201" s="73">
        <v>0</v>
      </c>
      <c r="T201" s="124">
        <v>0</v>
      </c>
      <c r="U201" s="225">
        <v>0</v>
      </c>
      <c r="V201" s="225">
        <v>3</v>
      </c>
      <c r="W201" s="225">
        <v>4</v>
      </c>
      <c r="X201" s="125">
        <v>2</v>
      </c>
      <c r="Y201" s="225">
        <v>3</v>
      </c>
      <c r="Z201" s="225">
        <v>4</v>
      </c>
      <c r="AA201" s="225">
        <v>2</v>
      </c>
      <c r="AB201" s="225">
        <v>1</v>
      </c>
      <c r="AC201" s="225">
        <v>1</v>
      </c>
      <c r="AD201" s="225">
        <v>2</v>
      </c>
      <c r="AE201" s="225">
        <v>4</v>
      </c>
      <c r="AF201" s="225">
        <v>5</v>
      </c>
      <c r="AG201" s="225">
        <v>4</v>
      </c>
      <c r="AH201" s="225"/>
      <c r="AI201" s="225"/>
      <c r="AJ201" s="125"/>
      <c r="AK201" s="127">
        <f>O201-C201</f>
        <v>-2</v>
      </c>
      <c r="AL201" s="124">
        <f>P201-D201</f>
        <v>0</v>
      </c>
      <c r="AM201" s="124">
        <f>Q201-E201</f>
        <v>0</v>
      </c>
      <c r="AN201" s="124">
        <f>R201-F201</f>
        <v>-2</v>
      </c>
      <c r="AO201" s="124">
        <f>S201-G201</f>
        <v>-2</v>
      </c>
      <c r="AP201" s="124">
        <f>T201-H201</f>
        <v>-1</v>
      </c>
      <c r="AQ201" s="124">
        <f>U201-I201</f>
        <v>-2</v>
      </c>
      <c r="AR201" s="124">
        <f>V201-J201</f>
        <v>1</v>
      </c>
      <c r="AS201" s="124">
        <f>W201-K201</f>
        <v>2</v>
      </c>
      <c r="AT201" s="124">
        <f>X201-L201</f>
        <v>1</v>
      </c>
      <c r="AU201" s="124">
        <f>Y201-M201</f>
        <v>1</v>
      </c>
      <c r="AV201" s="124">
        <f>Z201-N201</f>
        <v>2</v>
      </c>
      <c r="AW201" s="124">
        <f>AA201-O201</f>
        <v>2</v>
      </c>
      <c r="AX201" s="124">
        <f>AB201-P201</f>
        <v>1</v>
      </c>
      <c r="AY201" s="124">
        <f>AC201-Q201</f>
        <v>1</v>
      </c>
      <c r="AZ201" s="124">
        <f>AD201-R201</f>
        <v>2</v>
      </c>
      <c r="BA201" s="124">
        <f>AE201-S201</f>
        <v>4</v>
      </c>
      <c r="BB201" s="124">
        <f>AF201-T201</f>
        <v>5</v>
      </c>
      <c r="BC201" s="225"/>
      <c r="BD201" s="225"/>
      <c r="BE201" s="225"/>
      <c r="BF201" s="125"/>
      <c r="BG201" s="325"/>
      <c r="BH201" s="38">
        <f>'MONTHLY SUMMARIES'!F145</f>
        <v>4</v>
      </c>
    </row>
    <row r="202" spans="1:60" s="66" customFormat="1" x14ac:dyDescent="0.35">
      <c r="A202" s="166"/>
      <c r="B202" s="67" t="s">
        <v>40</v>
      </c>
      <c r="C202" s="127"/>
      <c r="D202" s="73"/>
      <c r="E202" s="73"/>
      <c r="F202" s="73"/>
      <c r="G202" s="73"/>
      <c r="H202" s="124"/>
      <c r="I202" s="73"/>
      <c r="J202" s="124">
        <v>1</v>
      </c>
      <c r="K202" s="73">
        <v>1</v>
      </c>
      <c r="L202" s="125"/>
      <c r="M202" s="124"/>
      <c r="N202" s="124"/>
      <c r="O202" s="124"/>
      <c r="P202" s="124"/>
      <c r="Q202" s="73"/>
      <c r="R202" s="124">
        <v>0</v>
      </c>
      <c r="S202" s="73">
        <v>0</v>
      </c>
      <c r="T202" s="124">
        <v>0</v>
      </c>
      <c r="U202" s="225">
        <v>0</v>
      </c>
      <c r="V202" s="225">
        <v>0</v>
      </c>
      <c r="W202" s="225">
        <v>0</v>
      </c>
      <c r="X202" s="125">
        <v>0</v>
      </c>
      <c r="Y202" s="225">
        <v>0</v>
      </c>
      <c r="Z202" s="225">
        <v>0</v>
      </c>
      <c r="AA202" s="225">
        <v>0</v>
      </c>
      <c r="AB202" s="225">
        <v>0</v>
      </c>
      <c r="AC202" s="225">
        <v>0</v>
      </c>
      <c r="AD202" s="225">
        <v>0</v>
      </c>
      <c r="AE202" s="225">
        <v>0</v>
      </c>
      <c r="AF202" s="225">
        <v>0</v>
      </c>
      <c r="AG202" s="225">
        <v>0</v>
      </c>
      <c r="AH202" s="225"/>
      <c r="AI202" s="225"/>
      <c r="AJ202" s="125"/>
      <c r="AK202" s="127">
        <f>O202-C202</f>
        <v>0</v>
      </c>
      <c r="AL202" s="124">
        <f>P202-D202</f>
        <v>0</v>
      </c>
      <c r="AM202" s="124">
        <f>Q202-E202</f>
        <v>0</v>
      </c>
      <c r="AN202" s="124">
        <f>R202-F202</f>
        <v>0</v>
      </c>
      <c r="AO202" s="124">
        <f>S202-G202</f>
        <v>0</v>
      </c>
      <c r="AP202" s="124">
        <f>T202-H202</f>
        <v>0</v>
      </c>
      <c r="AQ202" s="124">
        <f>U202-I202</f>
        <v>0</v>
      </c>
      <c r="AR202" s="124">
        <f>V202-J202</f>
        <v>-1</v>
      </c>
      <c r="AS202" s="124">
        <f>W202-K202</f>
        <v>-1</v>
      </c>
      <c r="AT202" s="124">
        <f>X202-L202</f>
        <v>0</v>
      </c>
      <c r="AU202" s="124">
        <f>Y202-M202</f>
        <v>0</v>
      </c>
      <c r="AV202" s="124">
        <f>Z202-N202</f>
        <v>0</v>
      </c>
      <c r="AW202" s="124">
        <f>AA202-O202</f>
        <v>0</v>
      </c>
      <c r="AX202" s="124">
        <f>AB202-P202</f>
        <v>0</v>
      </c>
      <c r="AY202" s="124">
        <f>AC202-Q202</f>
        <v>0</v>
      </c>
      <c r="AZ202" s="124">
        <f>AD202-R202</f>
        <v>0</v>
      </c>
      <c r="BA202" s="124">
        <f>AE202-S202</f>
        <v>0</v>
      </c>
      <c r="BB202" s="124">
        <f>AF202-T202</f>
        <v>0</v>
      </c>
      <c r="BC202" s="225"/>
      <c r="BD202" s="225"/>
      <c r="BE202" s="225"/>
      <c r="BF202" s="125"/>
      <c r="BG202" s="325"/>
      <c r="BH202" s="38">
        <f>'MONTHLY SUMMARIES'!F146</f>
        <v>0</v>
      </c>
    </row>
    <row r="203" spans="1:60" s="66" customFormat="1" x14ac:dyDescent="0.35">
      <c r="A203" s="166"/>
      <c r="B203" s="67" t="s">
        <v>41</v>
      </c>
      <c r="C203" s="127"/>
      <c r="D203" s="73"/>
      <c r="E203" s="73"/>
      <c r="F203" s="73"/>
      <c r="G203" s="73"/>
      <c r="H203" s="124"/>
      <c r="I203" s="73"/>
      <c r="J203" s="124"/>
      <c r="K203" s="73"/>
      <c r="L203" s="125"/>
      <c r="M203" s="124"/>
      <c r="N203" s="124"/>
      <c r="O203" s="124"/>
      <c r="P203" s="124"/>
      <c r="Q203" s="73"/>
      <c r="R203" s="124">
        <v>0</v>
      </c>
      <c r="S203" s="73">
        <v>0</v>
      </c>
      <c r="T203" s="124">
        <v>0</v>
      </c>
      <c r="U203" s="225">
        <v>0</v>
      </c>
      <c r="V203" s="225">
        <v>0</v>
      </c>
      <c r="W203" s="225">
        <v>0</v>
      </c>
      <c r="X203" s="125">
        <v>0</v>
      </c>
      <c r="Y203" s="225">
        <v>0</v>
      </c>
      <c r="Z203" s="225">
        <v>0</v>
      </c>
      <c r="AA203" s="225">
        <v>0</v>
      </c>
      <c r="AB203" s="225">
        <v>0</v>
      </c>
      <c r="AC203" s="225">
        <v>0</v>
      </c>
      <c r="AD203" s="225">
        <v>0</v>
      </c>
      <c r="AE203" s="225">
        <v>0</v>
      </c>
      <c r="AF203" s="225">
        <v>0</v>
      </c>
      <c r="AG203" s="225">
        <v>0</v>
      </c>
      <c r="AH203" s="225"/>
      <c r="AI203" s="225"/>
      <c r="AJ203" s="125"/>
      <c r="AK203" s="127">
        <f>O203-C203</f>
        <v>0</v>
      </c>
      <c r="AL203" s="124">
        <f>P203-D203</f>
        <v>0</v>
      </c>
      <c r="AM203" s="124">
        <f>Q203-E203</f>
        <v>0</v>
      </c>
      <c r="AN203" s="124">
        <f>R203-F203</f>
        <v>0</v>
      </c>
      <c r="AO203" s="124">
        <f>S203-G203</f>
        <v>0</v>
      </c>
      <c r="AP203" s="124">
        <f>T203-H203</f>
        <v>0</v>
      </c>
      <c r="AQ203" s="124">
        <f>U203-I203</f>
        <v>0</v>
      </c>
      <c r="AR203" s="124">
        <f>V203-J203</f>
        <v>0</v>
      </c>
      <c r="AS203" s="124">
        <f>W203-K203</f>
        <v>0</v>
      </c>
      <c r="AT203" s="124">
        <f>X203-L203</f>
        <v>0</v>
      </c>
      <c r="AU203" s="124">
        <f>Y203-M203</f>
        <v>0</v>
      </c>
      <c r="AV203" s="124">
        <f>Z203-N203</f>
        <v>0</v>
      </c>
      <c r="AW203" s="124">
        <f>AA203-O203</f>
        <v>0</v>
      </c>
      <c r="AX203" s="124">
        <f>AB203-P203</f>
        <v>0</v>
      </c>
      <c r="AY203" s="124">
        <f>AC203-Q203</f>
        <v>0</v>
      </c>
      <c r="AZ203" s="124">
        <f>AD203-R203</f>
        <v>0</v>
      </c>
      <c r="BA203" s="124">
        <f>AE203-S203</f>
        <v>0</v>
      </c>
      <c r="BB203" s="124">
        <f>AF203-T203</f>
        <v>0</v>
      </c>
      <c r="BC203" s="225"/>
      <c r="BD203" s="225"/>
      <c r="BE203" s="225"/>
      <c r="BF203" s="125"/>
      <c r="BG203" s="325"/>
      <c r="BH203" s="38">
        <f>'MONTHLY SUMMARIES'!F147</f>
        <v>0</v>
      </c>
    </row>
    <row r="204" spans="1:60" s="82" customFormat="1" ht="15" thickBot="1" x14ac:dyDescent="0.4">
      <c r="A204" s="167"/>
      <c r="B204" s="128" t="s">
        <v>42</v>
      </c>
      <c r="C204" s="129">
        <f>SUM(C195:C203)</f>
        <v>47</v>
      </c>
      <c r="D204" s="130">
        <f t="shared" ref="D204:Q204" si="228">SUM(D195:D203)</f>
        <v>43</v>
      </c>
      <c r="E204" s="130">
        <f t="shared" si="228"/>
        <v>57</v>
      </c>
      <c r="F204" s="130">
        <f t="shared" si="228"/>
        <v>58</v>
      </c>
      <c r="G204" s="130">
        <f t="shared" si="228"/>
        <v>52</v>
      </c>
      <c r="H204" s="131">
        <f t="shared" si="228"/>
        <v>60</v>
      </c>
      <c r="I204" s="130">
        <f t="shared" si="228"/>
        <v>47</v>
      </c>
      <c r="J204" s="131">
        <f t="shared" si="228"/>
        <v>46</v>
      </c>
      <c r="K204" s="130">
        <f t="shared" si="228"/>
        <v>36</v>
      </c>
      <c r="L204" s="132">
        <f t="shared" si="228"/>
        <v>36</v>
      </c>
      <c r="M204" s="131">
        <f t="shared" si="228"/>
        <v>35</v>
      </c>
      <c r="N204" s="131">
        <f t="shared" si="228"/>
        <v>37</v>
      </c>
      <c r="O204" s="131">
        <f t="shared" si="228"/>
        <v>35</v>
      </c>
      <c r="P204" s="131">
        <f t="shared" si="228"/>
        <v>24</v>
      </c>
      <c r="Q204" s="131">
        <f t="shared" si="228"/>
        <v>18</v>
      </c>
      <c r="R204" s="131">
        <v>22</v>
      </c>
      <c r="S204" s="130">
        <v>19</v>
      </c>
      <c r="T204" s="131">
        <v>22</v>
      </c>
      <c r="U204" s="227">
        <v>25</v>
      </c>
      <c r="V204" s="227">
        <v>40</v>
      </c>
      <c r="W204" s="227">
        <f>SUM(W195+W198+W201+W202+W203)</f>
        <v>43</v>
      </c>
      <c r="X204" s="132">
        <f>SUM(X195+X198+X201+X202+X203)</f>
        <v>39</v>
      </c>
      <c r="Y204" s="227">
        <v>32</v>
      </c>
      <c r="Z204" s="227">
        <v>35</v>
      </c>
      <c r="AA204" s="227">
        <v>42</v>
      </c>
      <c r="AB204" s="227">
        <v>60</v>
      </c>
      <c r="AC204" s="227">
        <v>74</v>
      </c>
      <c r="AD204" s="227">
        <v>75</v>
      </c>
      <c r="AE204" s="227">
        <v>102</v>
      </c>
      <c r="AF204" s="227">
        <v>103</v>
      </c>
      <c r="AG204" s="227">
        <v>102</v>
      </c>
      <c r="AH204" s="227"/>
      <c r="AI204" s="227"/>
      <c r="AJ204" s="132"/>
      <c r="AK204" s="129">
        <f t="shared" ref="AK204" si="229">SUM(AK195:AK203)</f>
        <v>-12</v>
      </c>
      <c r="AL204" s="131">
        <f t="shared" ref="AL204:AN204" si="230">SUM(AL195:AL203)</f>
        <v>-19</v>
      </c>
      <c r="AM204" s="131">
        <f t="shared" si="230"/>
        <v>-39</v>
      </c>
      <c r="AN204" s="131">
        <f t="shared" si="230"/>
        <v>-36</v>
      </c>
      <c r="AO204" s="131">
        <f t="shared" ref="AO204:AP204" si="231">SUM(AO195:AO203)</f>
        <v>-33</v>
      </c>
      <c r="AP204" s="131">
        <f t="shared" si="231"/>
        <v>-38</v>
      </c>
      <c r="AQ204" s="131">
        <f t="shared" ref="AQ204:AR204" si="232">SUM(AQ195:AQ203)</f>
        <v>-22</v>
      </c>
      <c r="AR204" s="131">
        <f t="shared" si="232"/>
        <v>-6</v>
      </c>
      <c r="AS204" s="131">
        <f t="shared" ref="AS204:AT204" si="233">SUM(AS195:AS203)</f>
        <v>7</v>
      </c>
      <c r="AT204" s="131">
        <f t="shared" si="233"/>
        <v>3</v>
      </c>
      <c r="AU204" s="131">
        <f t="shared" ref="AU204:AV204" si="234">SUM(AU195:AU203)</f>
        <v>-3</v>
      </c>
      <c r="AV204" s="131">
        <f t="shared" si="234"/>
        <v>-2</v>
      </c>
      <c r="AW204" s="131">
        <f t="shared" ref="AW204:AX204" si="235">SUM(AW195:AW203)</f>
        <v>7</v>
      </c>
      <c r="AX204" s="131">
        <f t="shared" si="235"/>
        <v>36</v>
      </c>
      <c r="AY204" s="131">
        <f t="shared" ref="AY204:AZ204" si="236">SUM(AY195:AY203)</f>
        <v>56</v>
      </c>
      <c r="AZ204" s="131">
        <f t="shared" si="236"/>
        <v>53</v>
      </c>
      <c r="BA204" s="131">
        <f t="shared" ref="BA204:BB204" si="237">SUM(BA195:BA203)</f>
        <v>83</v>
      </c>
      <c r="BB204" s="131">
        <f t="shared" si="237"/>
        <v>81</v>
      </c>
      <c r="BC204" s="227"/>
      <c r="BD204" s="227"/>
      <c r="BE204" s="227"/>
      <c r="BF204" s="132"/>
      <c r="BG204" s="326"/>
      <c r="BH204" s="131">
        <f>BH195+BH198+BH201+BH202+BH203</f>
        <v>102</v>
      </c>
    </row>
    <row r="205" spans="1:60" s="66" customFormat="1" ht="15" thickTop="1" x14ac:dyDescent="0.35">
      <c r="A205" s="166">
        <f>+A194+1</f>
        <v>20</v>
      </c>
      <c r="B205" s="121" t="s">
        <v>160</v>
      </c>
      <c r="C205" s="84"/>
      <c r="D205" s="85"/>
      <c r="E205" s="85"/>
      <c r="F205" s="85"/>
      <c r="G205" s="85"/>
      <c r="H205" s="85"/>
      <c r="I205" s="85"/>
      <c r="J205" s="85"/>
      <c r="K205" s="85"/>
      <c r="L205" s="86"/>
      <c r="M205" s="85"/>
      <c r="N205" s="85"/>
      <c r="O205" s="85"/>
      <c r="P205" s="85"/>
      <c r="Q205" s="85"/>
      <c r="R205" s="85"/>
      <c r="S205" s="85"/>
      <c r="T205" s="85"/>
      <c r="U205" s="212"/>
      <c r="V205" s="212"/>
      <c r="W205" s="212"/>
      <c r="X205" s="86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86"/>
      <c r="AK205" s="87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301"/>
      <c r="BD205" s="301"/>
      <c r="BE205" s="301"/>
      <c r="BF205" s="89"/>
      <c r="BG205" s="324"/>
      <c r="BH205" s="87"/>
    </row>
    <row r="206" spans="1:60" s="66" customFormat="1" x14ac:dyDescent="0.35">
      <c r="A206" s="166"/>
      <c r="B206" s="67" t="s">
        <v>37</v>
      </c>
      <c r="C206" s="241">
        <v>986995.33</v>
      </c>
      <c r="D206" s="242">
        <v>884001.54</v>
      </c>
      <c r="E206" s="242">
        <v>767386.6</v>
      </c>
      <c r="F206" s="243">
        <v>899481.26</v>
      </c>
      <c r="G206" s="242">
        <v>1220998.7</v>
      </c>
      <c r="H206" s="243">
        <v>1641277.93</v>
      </c>
      <c r="I206" s="242">
        <v>1566661.56</v>
      </c>
      <c r="J206" s="243">
        <v>995440.67</v>
      </c>
      <c r="K206" s="242">
        <v>783290.32</v>
      </c>
      <c r="L206" s="244">
        <v>1536464.62</v>
      </c>
      <c r="M206" s="243">
        <v>1301357.57</v>
      </c>
      <c r="N206" s="243">
        <v>1099633.6499999999</v>
      </c>
      <c r="O206" s="243">
        <v>1138050.97</v>
      </c>
      <c r="P206" s="243">
        <v>1238474.76</v>
      </c>
      <c r="Q206" s="242">
        <v>995856</v>
      </c>
      <c r="R206" s="243">
        <v>1310042</v>
      </c>
      <c r="S206" s="242">
        <v>1548657</v>
      </c>
      <c r="T206" s="243">
        <v>2301100</v>
      </c>
      <c r="U206" s="245">
        <v>1842132</v>
      </c>
      <c r="V206" s="245">
        <v>1545571</v>
      </c>
      <c r="W206" s="245">
        <v>1009643</v>
      </c>
      <c r="X206" s="244">
        <v>1596115</v>
      </c>
      <c r="Y206" s="245">
        <v>1456970</v>
      </c>
      <c r="Z206" s="245">
        <v>1470158</v>
      </c>
      <c r="AA206" s="245">
        <v>1393030</v>
      </c>
      <c r="AB206" s="245">
        <v>1135299</v>
      </c>
      <c r="AC206" s="245">
        <v>1034546</v>
      </c>
      <c r="AD206" s="245">
        <v>1354608</v>
      </c>
      <c r="AE206" s="245">
        <v>1821650</v>
      </c>
      <c r="AF206" s="245">
        <v>2315660</v>
      </c>
      <c r="AG206" s="245">
        <v>2275229</v>
      </c>
      <c r="AH206" s="245"/>
      <c r="AI206" s="245"/>
      <c r="AJ206" s="122"/>
      <c r="AK206" s="252">
        <f>O206-C206</f>
        <v>151055.64000000001</v>
      </c>
      <c r="AL206" s="253">
        <f>P206-D206</f>
        <v>354473.22</v>
      </c>
      <c r="AM206" s="253">
        <f>Q206-E206</f>
        <v>228469.40000000002</v>
      </c>
      <c r="AN206" s="253">
        <f>R206-F206</f>
        <v>410560.74</v>
      </c>
      <c r="AO206" s="253">
        <f>S206-G206</f>
        <v>327658.30000000005</v>
      </c>
      <c r="AP206" s="253">
        <f>T206-H206</f>
        <v>659822.07000000007</v>
      </c>
      <c r="AQ206" s="253">
        <f>U206-I206</f>
        <v>275470.43999999994</v>
      </c>
      <c r="AR206" s="253">
        <f>V206-J206</f>
        <v>550130.32999999996</v>
      </c>
      <c r="AS206" s="253">
        <f>W206-K206</f>
        <v>226352.68000000005</v>
      </c>
      <c r="AT206" s="253">
        <f>X206-L206</f>
        <v>59650.379999999888</v>
      </c>
      <c r="AU206" s="253">
        <f>Y206-M206</f>
        <v>155612.42999999993</v>
      </c>
      <c r="AV206" s="253">
        <f>Z206-N206</f>
        <v>370524.35000000009</v>
      </c>
      <c r="AW206" s="253">
        <f>AA206-O206</f>
        <v>254979.03000000003</v>
      </c>
      <c r="AX206" s="253">
        <f>AB206-P206</f>
        <v>-103175.76000000001</v>
      </c>
      <c r="AY206" s="253">
        <f>AC206-Q206</f>
        <v>38690</v>
      </c>
      <c r="AZ206" s="253">
        <f>AD206-R206</f>
        <v>44566</v>
      </c>
      <c r="BA206" s="253">
        <f>AE206-S206</f>
        <v>272993</v>
      </c>
      <c r="BB206" s="253">
        <f>AF206-T206</f>
        <v>14560</v>
      </c>
      <c r="BC206" s="317"/>
      <c r="BD206" s="317"/>
      <c r="BE206" s="317"/>
      <c r="BF206" s="125"/>
      <c r="BG206" s="325"/>
      <c r="BH206" s="38">
        <f>'MONTHLY SUMMARIES'!F150</f>
        <v>2275229</v>
      </c>
    </row>
    <row r="207" spans="1:60" s="66" customFormat="1" x14ac:dyDescent="0.35">
      <c r="A207" s="166"/>
      <c r="B207" s="238" t="s">
        <v>164</v>
      </c>
      <c r="C207" s="241"/>
      <c r="D207" s="242"/>
      <c r="E207" s="242"/>
      <c r="F207" s="243"/>
      <c r="G207" s="242"/>
      <c r="H207" s="243"/>
      <c r="I207" s="242"/>
      <c r="J207" s="243"/>
      <c r="K207" s="242"/>
      <c r="L207" s="244"/>
      <c r="M207" s="243"/>
      <c r="N207" s="243"/>
      <c r="O207" s="243"/>
      <c r="P207" s="243"/>
      <c r="Q207" s="242"/>
      <c r="R207" s="243"/>
      <c r="S207" s="242"/>
      <c r="T207" s="243"/>
      <c r="U207" s="245"/>
      <c r="V207" s="245"/>
      <c r="W207" s="246">
        <f>W206-W208</f>
        <v>121252.90000000002</v>
      </c>
      <c r="X207" s="278">
        <f>X206-X208</f>
        <v>201737.3600000001</v>
      </c>
      <c r="Y207" s="246">
        <f>Y206-Y208</f>
        <v>181432.87999999989</v>
      </c>
      <c r="Z207" s="246">
        <v>188137.88</v>
      </c>
      <c r="AA207" s="270">
        <v>192468.19</v>
      </c>
      <c r="AB207" s="270">
        <v>138001.28</v>
      </c>
      <c r="AC207" s="270">
        <v>119792.3</v>
      </c>
      <c r="AD207" s="270">
        <v>159348.84</v>
      </c>
      <c r="AE207" s="270">
        <v>215347.84</v>
      </c>
      <c r="AF207" s="270">
        <v>304268.83</v>
      </c>
      <c r="AG207" s="270">
        <v>340139</v>
      </c>
      <c r="AH207" s="270"/>
      <c r="AI207" s="270"/>
      <c r="AJ207" s="122"/>
      <c r="AK207" s="252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317"/>
      <c r="BD207" s="317"/>
      <c r="BE207" s="317"/>
      <c r="BF207" s="125"/>
      <c r="BG207" s="325"/>
      <c r="BH207" s="71">
        <f>GETPIVOTDATA("VALUE",'CSS ESCO pvt'!$I$3,"DATE_FILE",$BH$8,"COMPANY",$BH$6,"TRIM_CAT","Residential-GRID","TRIM_LINE",$A205)</f>
        <v>340139</v>
      </c>
    </row>
    <row r="208" spans="1:60" s="66" customFormat="1" x14ac:dyDescent="0.35">
      <c r="A208" s="166"/>
      <c r="B208" s="238" t="s">
        <v>165</v>
      </c>
      <c r="C208" s="241"/>
      <c r="D208" s="242"/>
      <c r="E208" s="242"/>
      <c r="F208" s="243"/>
      <c r="G208" s="242"/>
      <c r="H208" s="243"/>
      <c r="I208" s="242"/>
      <c r="J208" s="243"/>
      <c r="K208" s="242"/>
      <c r="L208" s="244"/>
      <c r="M208" s="243"/>
      <c r="N208" s="243"/>
      <c r="O208" s="243"/>
      <c r="P208" s="243"/>
      <c r="Q208" s="242"/>
      <c r="R208" s="243"/>
      <c r="S208" s="242"/>
      <c r="T208" s="243"/>
      <c r="U208" s="245"/>
      <c r="V208" s="245"/>
      <c r="W208" s="246">
        <v>888390.1</v>
      </c>
      <c r="X208" s="278">
        <v>1394377.64</v>
      </c>
      <c r="Y208" s="246">
        <v>1275537.1200000001</v>
      </c>
      <c r="Z208" s="240">
        <v>1282020.1200000001</v>
      </c>
      <c r="AA208" s="270">
        <v>1200561.81</v>
      </c>
      <c r="AB208" s="270">
        <v>997297.72</v>
      </c>
      <c r="AC208" s="270">
        <v>914753.7</v>
      </c>
      <c r="AD208" s="270">
        <v>1195259.1599999999</v>
      </c>
      <c r="AE208" s="270">
        <v>1606302.16</v>
      </c>
      <c r="AF208" s="270">
        <v>2011391.17</v>
      </c>
      <c r="AG208" s="270">
        <v>1935090</v>
      </c>
      <c r="AH208" s="270"/>
      <c r="AI208" s="270"/>
      <c r="AJ208" s="122"/>
      <c r="AK208" s="252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53"/>
      <c r="AV208" s="253"/>
      <c r="AW208" s="253"/>
      <c r="AX208" s="253"/>
      <c r="AY208" s="253"/>
      <c r="AZ208" s="253"/>
      <c r="BA208" s="253"/>
      <c r="BB208" s="253"/>
      <c r="BC208" s="317"/>
      <c r="BD208" s="317"/>
      <c r="BE208" s="317"/>
      <c r="BF208" s="125"/>
      <c r="BG208" s="325"/>
      <c r="BH208" s="87">
        <f>BH206-BH207</f>
        <v>1935090</v>
      </c>
    </row>
    <row r="209" spans="1:63" s="66" customFormat="1" x14ac:dyDescent="0.35">
      <c r="A209" s="166"/>
      <c r="B209" s="67" t="s">
        <v>38</v>
      </c>
      <c r="C209" s="241">
        <v>12777.48</v>
      </c>
      <c r="D209" s="242">
        <v>14571.94</v>
      </c>
      <c r="E209" s="242">
        <v>11543.54</v>
      </c>
      <c r="F209" s="243">
        <v>9880.14</v>
      </c>
      <c r="G209" s="242">
        <v>12139.72</v>
      </c>
      <c r="H209" s="243">
        <v>12380.48</v>
      </c>
      <c r="I209" s="242">
        <v>10405.83</v>
      </c>
      <c r="J209" s="243">
        <v>9546.57</v>
      </c>
      <c r="K209" s="242">
        <v>10810.78</v>
      </c>
      <c r="L209" s="244">
        <v>17786.93</v>
      </c>
      <c r="M209" s="243">
        <v>16136.92</v>
      </c>
      <c r="N209" s="243">
        <v>14212.18</v>
      </c>
      <c r="O209" s="243">
        <v>14777.58</v>
      </c>
      <c r="P209" s="243">
        <v>15462.73</v>
      </c>
      <c r="Q209" s="242">
        <v>11488</v>
      </c>
      <c r="R209" s="243">
        <v>10493</v>
      </c>
      <c r="S209" s="242">
        <v>11958</v>
      </c>
      <c r="T209" s="243">
        <v>14769</v>
      </c>
      <c r="U209" s="245">
        <v>12790</v>
      </c>
      <c r="V209" s="245">
        <v>10348</v>
      </c>
      <c r="W209" s="245">
        <v>10041</v>
      </c>
      <c r="X209" s="244">
        <v>17216</v>
      </c>
      <c r="Y209" s="245">
        <v>18319</v>
      </c>
      <c r="Z209" s="245">
        <v>22401</v>
      </c>
      <c r="AA209" s="245">
        <v>22911</v>
      </c>
      <c r="AB209" s="245">
        <v>18012</v>
      </c>
      <c r="AC209" s="245">
        <v>15319</v>
      </c>
      <c r="AD209" s="245">
        <v>14663</v>
      </c>
      <c r="AE209" s="245">
        <v>16063</v>
      </c>
      <c r="AF209" s="245">
        <v>16486</v>
      </c>
      <c r="AG209" s="245">
        <v>16895</v>
      </c>
      <c r="AH209" s="245"/>
      <c r="AI209" s="245"/>
      <c r="AJ209" s="122"/>
      <c r="AK209" s="252">
        <f>O209-C209</f>
        <v>2000.1000000000004</v>
      </c>
      <c r="AL209" s="253">
        <f>P209-D209</f>
        <v>890.78999999999905</v>
      </c>
      <c r="AM209" s="253">
        <f>Q209-E209</f>
        <v>-55.540000000000873</v>
      </c>
      <c r="AN209" s="253">
        <f>R209-F209</f>
        <v>612.86000000000058</v>
      </c>
      <c r="AO209" s="253">
        <f>S209-G209</f>
        <v>-181.71999999999935</v>
      </c>
      <c r="AP209" s="253">
        <f>T209-H209</f>
        <v>2388.5200000000004</v>
      </c>
      <c r="AQ209" s="253">
        <f>U209-I209</f>
        <v>2384.17</v>
      </c>
      <c r="AR209" s="253">
        <f>V209-J209</f>
        <v>801.43000000000029</v>
      </c>
      <c r="AS209" s="253">
        <f>W209-K209</f>
        <v>-769.78000000000065</v>
      </c>
      <c r="AT209" s="253">
        <f>X209-L209</f>
        <v>-570.93000000000029</v>
      </c>
      <c r="AU209" s="253">
        <f>Y209-M209</f>
        <v>2182.08</v>
      </c>
      <c r="AV209" s="253">
        <f>Z209-N209</f>
        <v>8188.82</v>
      </c>
      <c r="AW209" s="253">
        <f>AA209-O209</f>
        <v>8133.42</v>
      </c>
      <c r="AX209" s="253">
        <f>AB209-P209</f>
        <v>2549.2700000000004</v>
      </c>
      <c r="AY209" s="253">
        <f>AC209-Q209</f>
        <v>3831</v>
      </c>
      <c r="AZ209" s="253">
        <f>AD209-R209</f>
        <v>4170</v>
      </c>
      <c r="BA209" s="253">
        <f>AE209-S209</f>
        <v>4105</v>
      </c>
      <c r="BB209" s="253">
        <f>AF209-T209</f>
        <v>1717</v>
      </c>
      <c r="BC209" s="317"/>
      <c r="BD209" s="317"/>
      <c r="BE209" s="317"/>
      <c r="BF209" s="125"/>
      <c r="BG209" s="325"/>
      <c r="BH209" s="38">
        <f>'MONTHLY SUMMARIES'!F151</f>
        <v>16895</v>
      </c>
    </row>
    <row r="210" spans="1:63" s="66" customFormat="1" x14ac:dyDescent="0.35">
      <c r="A210" s="166"/>
      <c r="B210" s="238" t="s">
        <v>164</v>
      </c>
      <c r="C210" s="241"/>
      <c r="D210" s="242"/>
      <c r="E210" s="242"/>
      <c r="F210" s="243"/>
      <c r="G210" s="242"/>
      <c r="H210" s="243"/>
      <c r="I210" s="242"/>
      <c r="J210" s="243"/>
      <c r="K210" s="242"/>
      <c r="L210" s="244"/>
      <c r="M210" s="243"/>
      <c r="N210" s="243"/>
      <c r="O210" s="243"/>
      <c r="P210" s="243"/>
      <c r="Q210" s="242"/>
      <c r="R210" s="243"/>
      <c r="S210" s="242"/>
      <c r="T210" s="243"/>
      <c r="U210" s="245"/>
      <c r="V210" s="245"/>
      <c r="W210" s="246">
        <f>W209-W211</f>
        <v>0</v>
      </c>
      <c r="X210" s="278">
        <f>X209-X211</f>
        <v>3367.2800000000007</v>
      </c>
      <c r="Y210" s="246">
        <f>Y209-Y211</f>
        <v>2442.8199999999997</v>
      </c>
      <c r="Z210" s="246">
        <v>5343.3</v>
      </c>
      <c r="AA210" s="270">
        <v>4737.87</v>
      </c>
      <c r="AB210" s="270">
        <v>3086.42</v>
      </c>
      <c r="AC210" s="270">
        <v>2149.2600000000002</v>
      </c>
      <c r="AD210" s="270">
        <v>1831.17</v>
      </c>
      <c r="AE210" s="270">
        <v>2074.4699999999998</v>
      </c>
      <c r="AF210" s="270">
        <v>2513.2800000000002</v>
      </c>
      <c r="AG210" s="270">
        <v>2940</v>
      </c>
      <c r="AH210" s="270"/>
      <c r="AI210" s="270"/>
      <c r="AJ210" s="122"/>
      <c r="AK210" s="252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317"/>
      <c r="BD210" s="317"/>
      <c r="BE210" s="317"/>
      <c r="BF210" s="125"/>
      <c r="BG210" s="325"/>
      <c r="BH210" s="71">
        <f>GETPIVOTDATA("VALUE",'CSS ESCO pvt'!$I$3,"DATE_FILE",$BH$8,"COMPANY",$BH$6,"TRIM_CAT","Low Income Residential-GRID","TRIM_LINE",$A205)</f>
        <v>2940</v>
      </c>
    </row>
    <row r="211" spans="1:63" s="66" customFormat="1" x14ac:dyDescent="0.35">
      <c r="A211" s="166"/>
      <c r="B211" s="238" t="s">
        <v>165</v>
      </c>
      <c r="C211" s="241"/>
      <c r="D211" s="242"/>
      <c r="E211" s="242"/>
      <c r="F211" s="243"/>
      <c r="G211" s="242"/>
      <c r="H211" s="243"/>
      <c r="I211" s="242"/>
      <c r="J211" s="243"/>
      <c r="K211" s="242"/>
      <c r="L211" s="244"/>
      <c r="M211" s="243"/>
      <c r="N211" s="243"/>
      <c r="O211" s="243"/>
      <c r="P211" s="243"/>
      <c r="Q211" s="242"/>
      <c r="R211" s="243"/>
      <c r="S211" s="242"/>
      <c r="T211" s="243"/>
      <c r="U211" s="245"/>
      <c r="V211" s="245"/>
      <c r="W211" s="246">
        <v>10041</v>
      </c>
      <c r="X211" s="278">
        <v>13848.72</v>
      </c>
      <c r="Y211" s="246">
        <v>15876.18</v>
      </c>
      <c r="Z211" s="240">
        <v>17057.7</v>
      </c>
      <c r="AA211" s="270">
        <v>18173.13</v>
      </c>
      <c r="AB211" s="270">
        <v>14925.58</v>
      </c>
      <c r="AC211" s="270">
        <v>13169.74</v>
      </c>
      <c r="AD211" s="270">
        <v>12831.83</v>
      </c>
      <c r="AE211" s="270">
        <v>13988.53</v>
      </c>
      <c r="AF211" s="270">
        <v>13972.72</v>
      </c>
      <c r="AG211" s="270">
        <v>13955</v>
      </c>
      <c r="AH211" s="270"/>
      <c r="AI211" s="270"/>
      <c r="AJ211" s="122"/>
      <c r="AK211" s="252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317"/>
      <c r="BD211" s="317"/>
      <c r="BE211" s="317"/>
      <c r="BF211" s="125"/>
      <c r="BG211" s="325"/>
      <c r="BH211" s="87">
        <f>BH209-BH210</f>
        <v>13955</v>
      </c>
    </row>
    <row r="212" spans="1:63" s="66" customFormat="1" x14ac:dyDescent="0.35">
      <c r="A212" s="166"/>
      <c r="B212" s="67" t="s">
        <v>39</v>
      </c>
      <c r="C212" s="241">
        <v>179685.96</v>
      </c>
      <c r="D212" s="242">
        <v>182896.64000000001</v>
      </c>
      <c r="E212" s="242">
        <v>191336.8</v>
      </c>
      <c r="F212" s="243">
        <v>156440.53</v>
      </c>
      <c r="G212" s="242">
        <v>226838.2</v>
      </c>
      <c r="H212" s="243">
        <v>250278.39999999999</v>
      </c>
      <c r="I212" s="242">
        <v>297454.53999999998</v>
      </c>
      <c r="J212" s="243">
        <v>208842.43</v>
      </c>
      <c r="K212" s="242">
        <v>74975.360000000001</v>
      </c>
      <c r="L212" s="244">
        <v>309040.27</v>
      </c>
      <c r="M212" s="243">
        <v>287718.40000000002</v>
      </c>
      <c r="N212" s="243">
        <v>168633.95</v>
      </c>
      <c r="O212" s="243">
        <v>235394.71</v>
      </c>
      <c r="P212" s="243">
        <v>227008.1</v>
      </c>
      <c r="Q212" s="242">
        <v>170954</v>
      </c>
      <c r="R212" s="243">
        <v>187346</v>
      </c>
      <c r="S212" s="242">
        <v>113724</v>
      </c>
      <c r="T212" s="243">
        <v>285389</v>
      </c>
      <c r="U212" s="245">
        <v>299114</v>
      </c>
      <c r="V212" s="245">
        <v>302787</v>
      </c>
      <c r="W212" s="245">
        <v>119977</v>
      </c>
      <c r="X212" s="244">
        <v>282368</v>
      </c>
      <c r="Y212" s="245">
        <v>225644</v>
      </c>
      <c r="Z212" s="245">
        <v>210530</v>
      </c>
      <c r="AA212" s="245">
        <v>233437</v>
      </c>
      <c r="AB212" s="245">
        <v>170542</v>
      </c>
      <c r="AC212" s="245">
        <v>177620</v>
      </c>
      <c r="AD212" s="245">
        <v>249811</v>
      </c>
      <c r="AE212" s="245">
        <v>202624</v>
      </c>
      <c r="AF212" s="245">
        <v>317665</v>
      </c>
      <c r="AG212" s="245">
        <v>449626</v>
      </c>
      <c r="AH212" s="245"/>
      <c r="AI212" s="245"/>
      <c r="AJ212" s="122"/>
      <c r="AK212" s="252">
        <f t="shared" ref="AK212:AT214" si="238">O212-C212</f>
        <v>55708.75</v>
      </c>
      <c r="AL212" s="253">
        <f t="shared" si="238"/>
        <v>44111.459999999992</v>
      </c>
      <c r="AM212" s="253">
        <f t="shared" si="238"/>
        <v>-20382.799999999988</v>
      </c>
      <c r="AN212" s="253">
        <f t="shared" si="238"/>
        <v>30905.47</v>
      </c>
      <c r="AO212" s="253">
        <f t="shared" si="238"/>
        <v>-113114.20000000001</v>
      </c>
      <c r="AP212" s="253">
        <f t="shared" si="238"/>
        <v>35110.600000000006</v>
      </c>
      <c r="AQ212" s="253">
        <f t="shared" si="238"/>
        <v>1659.460000000021</v>
      </c>
      <c r="AR212" s="253">
        <f t="shared" si="238"/>
        <v>93944.57</v>
      </c>
      <c r="AS212" s="253">
        <f t="shared" si="238"/>
        <v>45001.64</v>
      </c>
      <c r="AT212" s="253">
        <f t="shared" si="238"/>
        <v>-26672.270000000019</v>
      </c>
      <c r="AU212" s="253">
        <f>Y212-M212</f>
        <v>-62074.400000000023</v>
      </c>
      <c r="AV212" s="253">
        <f>Z212-N212</f>
        <v>41896.049999999988</v>
      </c>
      <c r="AW212" s="253">
        <f>AA212-O212</f>
        <v>-1957.7099999999919</v>
      </c>
      <c r="AX212" s="253">
        <f>AB212-P212</f>
        <v>-56466.100000000006</v>
      </c>
      <c r="AY212" s="253">
        <f>AC212-Q212</f>
        <v>6666</v>
      </c>
      <c r="AZ212" s="253">
        <f>AD212-R212</f>
        <v>62465</v>
      </c>
      <c r="BA212" s="253">
        <f>AE212-S212</f>
        <v>88900</v>
      </c>
      <c r="BB212" s="253">
        <f>AF212-T212</f>
        <v>32276</v>
      </c>
      <c r="BC212" s="317"/>
      <c r="BD212" s="317"/>
      <c r="BE212" s="317"/>
      <c r="BF212" s="125"/>
      <c r="BG212" s="325"/>
      <c r="BH212" s="38">
        <f>'MONTHLY SUMMARIES'!F152</f>
        <v>449626</v>
      </c>
    </row>
    <row r="213" spans="1:63" s="66" customFormat="1" x14ac:dyDescent="0.35">
      <c r="A213" s="166"/>
      <c r="B213" s="67" t="s">
        <v>40</v>
      </c>
      <c r="C213" s="241">
        <v>141460.95000000001</v>
      </c>
      <c r="D213" s="242">
        <v>119445.61</v>
      </c>
      <c r="E213" s="242">
        <v>160162.45000000001</v>
      </c>
      <c r="F213" s="243">
        <v>113902.52</v>
      </c>
      <c r="G213" s="242">
        <v>174437.04</v>
      </c>
      <c r="H213" s="243">
        <v>153849.84</v>
      </c>
      <c r="I213" s="242">
        <v>264073.92</v>
      </c>
      <c r="J213" s="243">
        <v>186350.03</v>
      </c>
      <c r="K213" s="242">
        <v>57765.14</v>
      </c>
      <c r="L213" s="244">
        <v>189743.48</v>
      </c>
      <c r="M213" s="243">
        <v>198506.76</v>
      </c>
      <c r="N213" s="243">
        <v>74634.509999999995</v>
      </c>
      <c r="O213" s="243">
        <v>155527.94</v>
      </c>
      <c r="P213" s="243">
        <v>163204.32</v>
      </c>
      <c r="Q213" s="242">
        <v>133666</v>
      </c>
      <c r="R213" s="243">
        <v>136109</v>
      </c>
      <c r="S213" s="242">
        <v>107059</v>
      </c>
      <c r="T213" s="243">
        <v>231194</v>
      </c>
      <c r="U213" s="245">
        <v>225945</v>
      </c>
      <c r="V213" s="245">
        <v>237332</v>
      </c>
      <c r="W213" s="245">
        <v>84596</v>
      </c>
      <c r="X213" s="244">
        <v>187834</v>
      </c>
      <c r="Y213" s="245">
        <v>103799</v>
      </c>
      <c r="Z213" s="245">
        <v>113943</v>
      </c>
      <c r="AA213" s="245">
        <v>157177</v>
      </c>
      <c r="AB213" s="245">
        <v>86733</v>
      </c>
      <c r="AC213" s="245">
        <v>190543</v>
      </c>
      <c r="AD213" s="245">
        <v>196230</v>
      </c>
      <c r="AE213" s="245">
        <v>141781</v>
      </c>
      <c r="AF213" s="245">
        <v>250918</v>
      </c>
      <c r="AG213" s="245">
        <v>279351</v>
      </c>
      <c r="AH213" s="245"/>
      <c r="AI213" s="245"/>
      <c r="AJ213" s="122"/>
      <c r="AK213" s="252">
        <f t="shared" si="238"/>
        <v>14066.989999999991</v>
      </c>
      <c r="AL213" s="253">
        <f t="shared" si="238"/>
        <v>43758.710000000006</v>
      </c>
      <c r="AM213" s="253">
        <f t="shared" si="238"/>
        <v>-26496.450000000012</v>
      </c>
      <c r="AN213" s="253">
        <f t="shared" si="238"/>
        <v>22206.479999999996</v>
      </c>
      <c r="AO213" s="253">
        <f t="shared" si="238"/>
        <v>-67378.040000000008</v>
      </c>
      <c r="AP213" s="253">
        <f t="shared" si="238"/>
        <v>77344.160000000003</v>
      </c>
      <c r="AQ213" s="253">
        <f t="shared" si="238"/>
        <v>-38128.919999999984</v>
      </c>
      <c r="AR213" s="253">
        <f t="shared" si="238"/>
        <v>50981.97</v>
      </c>
      <c r="AS213" s="253">
        <f t="shared" si="238"/>
        <v>26830.86</v>
      </c>
      <c r="AT213" s="253">
        <f t="shared" si="238"/>
        <v>-1909.4800000000105</v>
      </c>
      <c r="AU213" s="253">
        <f>Y213-M213</f>
        <v>-94707.760000000009</v>
      </c>
      <c r="AV213" s="253">
        <f>Z213-N213</f>
        <v>39308.490000000005</v>
      </c>
      <c r="AW213" s="253">
        <f>AA213-O213</f>
        <v>1649.0599999999977</v>
      </c>
      <c r="AX213" s="253">
        <f>AB213-P213</f>
        <v>-76471.320000000007</v>
      </c>
      <c r="AY213" s="253">
        <f>AC213-Q213</f>
        <v>56877</v>
      </c>
      <c r="AZ213" s="253">
        <f>AD213-R213</f>
        <v>60121</v>
      </c>
      <c r="BA213" s="253">
        <f>AE213-S213</f>
        <v>34722</v>
      </c>
      <c r="BB213" s="253">
        <f>AF213-T213</f>
        <v>19724</v>
      </c>
      <c r="BC213" s="317"/>
      <c r="BD213" s="317"/>
      <c r="BE213" s="317"/>
      <c r="BF213" s="125"/>
      <c r="BG213" s="325"/>
      <c r="BH213" s="38">
        <f>'MONTHLY SUMMARIES'!F153</f>
        <v>279351</v>
      </c>
    </row>
    <row r="214" spans="1:63" s="66" customFormat="1" x14ac:dyDescent="0.35">
      <c r="A214" s="166"/>
      <c r="B214" s="67" t="s">
        <v>41</v>
      </c>
      <c r="C214" s="241">
        <v>136976.76999999999</v>
      </c>
      <c r="D214" s="242">
        <v>129623.48</v>
      </c>
      <c r="E214" s="242">
        <v>187590.42</v>
      </c>
      <c r="F214" s="243">
        <v>184615.75</v>
      </c>
      <c r="G214" s="242">
        <v>216544.57</v>
      </c>
      <c r="H214" s="243">
        <v>192600.84</v>
      </c>
      <c r="I214" s="242">
        <v>197421.93</v>
      </c>
      <c r="J214" s="243">
        <v>189091.29</v>
      </c>
      <c r="K214" s="242">
        <v>154216.32999999999</v>
      </c>
      <c r="L214" s="244">
        <v>31112.53</v>
      </c>
      <c r="M214" s="243">
        <v>117620.36</v>
      </c>
      <c r="N214" s="243">
        <v>293548.59000000003</v>
      </c>
      <c r="O214" s="243">
        <v>135801.10999999999</v>
      </c>
      <c r="P214" s="243">
        <v>158628.15</v>
      </c>
      <c r="Q214" s="242">
        <v>216606</v>
      </c>
      <c r="R214" s="243">
        <v>190376</v>
      </c>
      <c r="S214" s="242">
        <v>218747</v>
      </c>
      <c r="T214" s="243">
        <v>223676</v>
      </c>
      <c r="U214" s="245">
        <v>239502</v>
      </c>
      <c r="V214" s="245">
        <v>193702</v>
      </c>
      <c r="W214" s="245">
        <v>189249</v>
      </c>
      <c r="X214" s="244">
        <v>171611</v>
      </c>
      <c r="Y214" s="245">
        <v>105625</v>
      </c>
      <c r="Z214" s="245">
        <v>175939</v>
      </c>
      <c r="AA214" s="245">
        <v>187835</v>
      </c>
      <c r="AB214" s="245">
        <v>119343</v>
      </c>
      <c r="AC214" s="245">
        <v>153964</v>
      </c>
      <c r="AD214" s="245">
        <v>133414</v>
      </c>
      <c r="AE214" s="245">
        <v>264417</v>
      </c>
      <c r="AF214" s="245">
        <v>192656</v>
      </c>
      <c r="AG214" s="245">
        <v>184885</v>
      </c>
      <c r="AH214" s="245"/>
      <c r="AI214" s="245"/>
      <c r="AJ214" s="122"/>
      <c r="AK214" s="252">
        <f t="shared" si="238"/>
        <v>-1175.6600000000035</v>
      </c>
      <c r="AL214" s="253">
        <f t="shared" si="238"/>
        <v>29004.67</v>
      </c>
      <c r="AM214" s="253">
        <f t="shared" si="238"/>
        <v>29015.579999999987</v>
      </c>
      <c r="AN214" s="253">
        <f t="shared" si="238"/>
        <v>5760.25</v>
      </c>
      <c r="AO214" s="253">
        <f t="shared" si="238"/>
        <v>2202.429999999993</v>
      </c>
      <c r="AP214" s="253">
        <f t="shared" si="238"/>
        <v>31075.160000000003</v>
      </c>
      <c r="AQ214" s="253">
        <f t="shared" si="238"/>
        <v>42080.070000000007</v>
      </c>
      <c r="AR214" s="253">
        <f t="shared" si="238"/>
        <v>4610.7099999999919</v>
      </c>
      <c r="AS214" s="253">
        <f t="shared" si="238"/>
        <v>35032.670000000013</v>
      </c>
      <c r="AT214" s="253">
        <f t="shared" si="238"/>
        <v>140498.47</v>
      </c>
      <c r="AU214" s="253">
        <f>Y214-M214</f>
        <v>-11995.36</v>
      </c>
      <c r="AV214" s="253">
        <f>Z214-N214</f>
        <v>-117609.59000000003</v>
      </c>
      <c r="AW214" s="253">
        <f>AA214-O214</f>
        <v>52033.890000000014</v>
      </c>
      <c r="AX214" s="253">
        <f>AB214-P214</f>
        <v>-39285.149999999994</v>
      </c>
      <c r="AY214" s="253">
        <f>AC214-Q214</f>
        <v>-62642</v>
      </c>
      <c r="AZ214" s="253">
        <f>AD214-R214</f>
        <v>-56962</v>
      </c>
      <c r="BA214" s="253">
        <f>AE214-S214</f>
        <v>45670</v>
      </c>
      <c r="BB214" s="253">
        <f>AF214-T214</f>
        <v>-31020</v>
      </c>
      <c r="BC214" s="317"/>
      <c r="BD214" s="317"/>
      <c r="BE214" s="317"/>
      <c r="BF214" s="125"/>
      <c r="BG214" s="325"/>
      <c r="BH214" s="38">
        <f>'MONTHLY SUMMARIES'!F154</f>
        <v>184885</v>
      </c>
    </row>
    <row r="215" spans="1:63" s="82" customFormat="1" x14ac:dyDescent="0.35">
      <c r="A215" s="167"/>
      <c r="B215" s="67" t="s">
        <v>42</v>
      </c>
      <c r="C215" s="247">
        <f>SUM(C206:C214)</f>
        <v>1457896.49</v>
      </c>
      <c r="D215" s="248">
        <f t="shared" ref="D215:AN215" si="239">SUM(D206:D214)</f>
        <v>1330539.2100000002</v>
      </c>
      <c r="E215" s="248">
        <f t="shared" si="239"/>
        <v>1318019.8099999998</v>
      </c>
      <c r="F215" s="249">
        <f t="shared" si="239"/>
        <v>1364320.2</v>
      </c>
      <c r="G215" s="248">
        <f t="shared" si="239"/>
        <v>1850958.23</v>
      </c>
      <c r="H215" s="249">
        <f t="shared" si="239"/>
        <v>2250387.4899999998</v>
      </c>
      <c r="I215" s="248">
        <f t="shared" si="239"/>
        <v>2336017.7800000003</v>
      </c>
      <c r="J215" s="249">
        <f t="shared" si="239"/>
        <v>1589270.99</v>
      </c>
      <c r="K215" s="248">
        <f t="shared" si="239"/>
        <v>1081057.93</v>
      </c>
      <c r="L215" s="250">
        <f t="shared" si="239"/>
        <v>2084147.83</v>
      </c>
      <c r="M215" s="249">
        <f t="shared" si="239"/>
        <v>1921340.0100000002</v>
      </c>
      <c r="N215" s="249">
        <f t="shared" si="239"/>
        <v>1650662.88</v>
      </c>
      <c r="O215" s="249">
        <f t="shared" si="239"/>
        <v>1679552.31</v>
      </c>
      <c r="P215" s="249">
        <f t="shared" si="239"/>
        <v>1802778.06</v>
      </c>
      <c r="Q215" s="249">
        <f t="shared" si="239"/>
        <v>1528570</v>
      </c>
      <c r="R215" s="249">
        <v>1834366</v>
      </c>
      <c r="S215" s="248">
        <v>2000145</v>
      </c>
      <c r="T215" s="249">
        <v>3056128</v>
      </c>
      <c r="U215" s="251">
        <v>2619483</v>
      </c>
      <c r="V215" s="251">
        <v>2289740</v>
      </c>
      <c r="W215" s="251">
        <f>SUM(W206+W209+W212+W213+W214)</f>
        <v>1413506</v>
      </c>
      <c r="X215" s="250">
        <f>SUM(X206+X209+X212+X213+X214)</f>
        <v>2255144</v>
      </c>
      <c r="Y215" s="251">
        <v>1910357</v>
      </c>
      <c r="Z215" s="251">
        <v>1992971</v>
      </c>
      <c r="AA215" s="251">
        <v>1994390</v>
      </c>
      <c r="AB215" s="251">
        <v>1529929</v>
      </c>
      <c r="AC215" s="251">
        <v>1571992</v>
      </c>
      <c r="AD215" s="251">
        <v>1948726</v>
      </c>
      <c r="AE215" s="251">
        <v>2446535</v>
      </c>
      <c r="AF215" s="251">
        <v>3093385</v>
      </c>
      <c r="AG215" s="251">
        <v>3205986</v>
      </c>
      <c r="AH215" s="251"/>
      <c r="AI215" s="251"/>
      <c r="AJ215" s="140"/>
      <c r="AK215" s="254">
        <f t="shared" si="239"/>
        <v>221655.82</v>
      </c>
      <c r="AL215" s="255">
        <f t="shared" si="239"/>
        <v>472238.85</v>
      </c>
      <c r="AM215" s="255">
        <f t="shared" si="239"/>
        <v>210550.19</v>
      </c>
      <c r="AN215" s="255">
        <f t="shared" si="239"/>
        <v>470045.79999999993</v>
      </c>
      <c r="AO215" s="255">
        <f t="shared" ref="AO215:AP215" si="240">SUM(AO206:AO214)</f>
        <v>149186.77000000005</v>
      </c>
      <c r="AP215" s="255">
        <f t="shared" si="240"/>
        <v>805740.51000000013</v>
      </c>
      <c r="AQ215" s="255">
        <f t="shared" ref="AQ215:AR215" si="241">SUM(AQ206:AQ214)</f>
        <v>283465.21999999997</v>
      </c>
      <c r="AR215" s="255">
        <f t="shared" si="241"/>
        <v>700469.01</v>
      </c>
      <c r="AS215" s="255">
        <f t="shared" ref="AS215:AT215" si="242">SUM(AS206:AS214)</f>
        <v>332448.07000000007</v>
      </c>
      <c r="AT215" s="255">
        <f t="shared" si="242"/>
        <v>170996.16999999987</v>
      </c>
      <c r="AU215" s="255">
        <f t="shared" ref="AU215:AV215" si="243">SUM(AU206:AU214)</f>
        <v>-10983.010000000111</v>
      </c>
      <c r="AV215" s="255">
        <f t="shared" si="243"/>
        <v>342308.12000000005</v>
      </c>
      <c r="AW215" s="255">
        <f t="shared" ref="AW215:AX215" si="244">SUM(AW206:AW214)</f>
        <v>314837.69000000006</v>
      </c>
      <c r="AX215" s="255">
        <f t="shared" si="244"/>
        <v>-272849.06000000006</v>
      </c>
      <c r="AY215" s="255">
        <f t="shared" ref="AY215:AZ215" si="245">SUM(AY206:AY214)</f>
        <v>43422</v>
      </c>
      <c r="AZ215" s="255">
        <f t="shared" si="245"/>
        <v>114360</v>
      </c>
      <c r="BA215" s="255">
        <f t="shared" ref="BA215:BB215" si="246">SUM(BA206:BA214)</f>
        <v>446390</v>
      </c>
      <c r="BB215" s="255">
        <f t="shared" si="246"/>
        <v>37257</v>
      </c>
      <c r="BC215" s="318"/>
      <c r="BD215" s="318"/>
      <c r="BE215" s="318"/>
      <c r="BF215" s="136"/>
      <c r="BG215" s="326"/>
      <c r="BH215" s="296">
        <f>BH206+BH209+BH212+BH213+BH214</f>
        <v>3205986</v>
      </c>
    </row>
    <row r="216" spans="1:63" s="66" customFormat="1" x14ac:dyDescent="0.35">
      <c r="A216" s="166">
        <f>+A205+1</f>
        <v>21</v>
      </c>
      <c r="B216" s="126" t="s">
        <v>161</v>
      </c>
      <c r="C216" s="98"/>
      <c r="D216" s="99"/>
      <c r="E216" s="99"/>
      <c r="F216" s="99"/>
      <c r="G216" s="99"/>
      <c r="H216" s="99"/>
      <c r="I216" s="99"/>
      <c r="J216" s="99"/>
      <c r="K216" s="99"/>
      <c r="L216" s="100"/>
      <c r="M216" s="99"/>
      <c r="N216" s="99"/>
      <c r="O216" s="99"/>
      <c r="P216" s="99"/>
      <c r="Q216" s="99"/>
      <c r="R216" s="99"/>
      <c r="S216" s="99"/>
      <c r="T216" s="99"/>
      <c r="U216" s="215"/>
      <c r="V216" s="215"/>
      <c r="W216" s="215"/>
      <c r="X216" s="100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100"/>
      <c r="AK216" s="101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304"/>
      <c r="BD216" s="304"/>
      <c r="BE216" s="304"/>
      <c r="BF216" s="103"/>
      <c r="BG216" s="324"/>
      <c r="BH216" s="101"/>
    </row>
    <row r="217" spans="1:63" s="66" customFormat="1" x14ac:dyDescent="0.35">
      <c r="A217" s="166"/>
      <c r="B217" s="67" t="s">
        <v>37</v>
      </c>
      <c r="C217" s="127"/>
      <c r="D217" s="197">
        <f t="shared" ref="D217:Y217" si="247">(C98+C206+D130-D98-D206)/(C98+C206+D130-D206)</f>
        <v>0.75630370934042801</v>
      </c>
      <c r="E217" s="198">
        <f t="shared" si="247"/>
        <v>0.76727544529949332</v>
      </c>
      <c r="F217" s="198">
        <f t="shared" si="247"/>
        <v>0.74963048196685611</v>
      </c>
      <c r="G217" s="198">
        <f t="shared" si="247"/>
        <v>0.81544590141415063</v>
      </c>
      <c r="H217" s="199">
        <f t="shared" si="247"/>
        <v>0.86582921302566451</v>
      </c>
      <c r="I217" s="198">
        <f t="shared" si="247"/>
        <v>0.84044729963909659</v>
      </c>
      <c r="J217" s="199">
        <f t="shared" si="247"/>
        <v>0.83125364554353309</v>
      </c>
      <c r="K217" s="198">
        <f t="shared" si="247"/>
        <v>0.70843767933275992</v>
      </c>
      <c r="L217" s="200">
        <f t="shared" si="247"/>
        <v>0.68386579672931314</v>
      </c>
      <c r="M217" s="199">
        <f t="shared" si="247"/>
        <v>0.80294912379497863</v>
      </c>
      <c r="N217" s="199">
        <f t="shared" si="247"/>
        <v>0.77386251003263407</v>
      </c>
      <c r="O217" s="199">
        <f t="shared" si="247"/>
        <v>0.71575216438951328</v>
      </c>
      <c r="P217" s="199">
        <f t="shared" si="247"/>
        <v>0.6533172597180642</v>
      </c>
      <c r="Q217" s="199">
        <f t="shared" si="247"/>
        <v>0.68199754833628057</v>
      </c>
      <c r="R217" s="199">
        <f t="shared" si="247"/>
        <v>0.64521171635412999</v>
      </c>
      <c r="S217" s="199">
        <f t="shared" si="247"/>
        <v>0.72910470460942867</v>
      </c>
      <c r="T217" s="199">
        <f t="shared" si="247"/>
        <v>0.80284120122063141</v>
      </c>
      <c r="U217" s="199">
        <f t="shared" si="247"/>
        <v>0.76499790775352527</v>
      </c>
      <c r="V217" s="199">
        <f t="shared" si="247"/>
        <v>0.67263007485417825</v>
      </c>
      <c r="W217" s="199">
        <f t="shared" si="247"/>
        <v>0.76423472097075995</v>
      </c>
      <c r="X217" s="200">
        <f t="shared" si="247"/>
        <v>0.58701558641534746</v>
      </c>
      <c r="Y217" s="199">
        <f t="shared" si="247"/>
        <v>0.65544196843985769</v>
      </c>
      <c r="Z217" s="199">
        <v>0.66245478613846964</v>
      </c>
      <c r="AA217" s="199">
        <f t="shared" ref="AA217:AE219" si="248">(Z98+Z206+AA130-AA98-AA206)/(Z98+Z206+AA130-AA206)</f>
        <v>0.65589878725509498</v>
      </c>
      <c r="AB217" s="199">
        <f t="shared" si="248"/>
        <v>0.6545120807048137</v>
      </c>
      <c r="AC217" s="199">
        <f t="shared" si="248"/>
        <v>0.6431198380204991</v>
      </c>
      <c r="AD217" s="199">
        <f t="shared" si="248"/>
        <v>0.64817176436188795</v>
      </c>
      <c r="AE217" s="199">
        <f t="shared" si="248"/>
        <v>0.71877073442664674</v>
      </c>
      <c r="AF217" s="199">
        <f t="shared" ref="AF217:AG217" si="249">(AE98+AE206+AF130-AF98-AF206)/(AE98+AE206+AF130-AF206)</f>
        <v>0.78939000280057736</v>
      </c>
      <c r="AG217" s="199">
        <f t="shared" si="249"/>
        <v>0.81692077023697074</v>
      </c>
      <c r="AH217" s="199"/>
      <c r="AI217" s="199"/>
      <c r="AJ217" s="199"/>
      <c r="AK217" s="127"/>
      <c r="AL217" s="199">
        <f>P217-D217</f>
        <v>-0.10298644962236381</v>
      </c>
      <c r="AM217" s="199">
        <f>Q217-E217</f>
        <v>-8.5277896963212751E-2</v>
      </c>
      <c r="AN217" s="199">
        <f>R217-F217</f>
        <v>-0.10441876561272612</v>
      </c>
      <c r="AO217" s="199">
        <f>S217-G217</f>
        <v>-8.6341196804721965E-2</v>
      </c>
      <c r="AP217" s="199">
        <f>T217-H217</f>
        <v>-6.2988011805033106E-2</v>
      </c>
      <c r="AQ217" s="199">
        <f>U217-I217</f>
        <v>-7.5449391885571315E-2</v>
      </c>
      <c r="AR217" s="199">
        <f>V217-J217</f>
        <v>-0.15862357068935484</v>
      </c>
      <c r="AS217" s="199">
        <f>W217-K217</f>
        <v>5.5797041638000033E-2</v>
      </c>
      <c r="AT217" s="199">
        <f>X217-L217</f>
        <v>-9.6850210313965679E-2</v>
      </c>
      <c r="AU217" s="199">
        <f>Y217-M217</f>
        <v>-0.14750715535512093</v>
      </c>
      <c r="AV217" s="199">
        <f>Z217-N217</f>
        <v>-0.11140772389416442</v>
      </c>
      <c r="AW217" s="199">
        <f>AA217-O217</f>
        <v>-5.9853377134418295E-2</v>
      </c>
      <c r="AX217" s="199">
        <f>AB217-P217</f>
        <v>1.1948209867495008E-3</v>
      </c>
      <c r="AY217" s="199">
        <f>AC217-Q217</f>
        <v>-3.8877710315781466E-2</v>
      </c>
      <c r="AZ217" s="199">
        <f>AD217-R217</f>
        <v>2.9600480077579538E-3</v>
      </c>
      <c r="BA217" s="199">
        <f>AE217-S217</f>
        <v>-1.0333970182781926E-2</v>
      </c>
      <c r="BB217" s="199">
        <f>AF217-T217</f>
        <v>-1.3451198420054045E-2</v>
      </c>
      <c r="BC217" s="319"/>
      <c r="BD217" s="319"/>
      <c r="BE217" s="319"/>
      <c r="BF217" s="125"/>
      <c r="BG217" s="325"/>
      <c r="BH217" s="71"/>
    </row>
    <row r="218" spans="1:63" s="263" customFormat="1" x14ac:dyDescent="0.35">
      <c r="A218" s="256"/>
      <c r="B218" s="238" t="s">
        <v>164</v>
      </c>
      <c r="C218" s="257"/>
      <c r="D218" s="258"/>
      <c r="E218" s="259"/>
      <c r="F218" s="259"/>
      <c r="G218" s="259"/>
      <c r="H218" s="239"/>
      <c r="I218" s="259"/>
      <c r="J218" s="239"/>
      <c r="K218" s="259"/>
      <c r="L218" s="260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60">
        <f>(W99+W207+X131-X99-X207)/(W99+W207+X131-X207)</f>
        <v>0.58768986210892227</v>
      </c>
      <c r="Y218" s="268">
        <f>(X99+X207+Y131-Y99-Y207)/(X99+X207+Y131-Y207)</f>
        <v>0.67462944881863018</v>
      </c>
      <c r="Z218" s="268">
        <v>0.67465944819949364</v>
      </c>
      <c r="AA218" s="268">
        <f t="shared" si="248"/>
        <v>0.64085863332583748</v>
      </c>
      <c r="AB218" s="268">
        <f t="shared" si="248"/>
        <v>0.71191516127513543</v>
      </c>
      <c r="AC218" s="268">
        <f t="shared" si="248"/>
        <v>0.64459357579233578</v>
      </c>
      <c r="AD218" s="268">
        <f t="shared" si="248"/>
        <v>0.64179662186862718</v>
      </c>
      <c r="AE218" s="268">
        <f t="shared" si="248"/>
        <v>0.73295700571323097</v>
      </c>
      <c r="AF218" s="268">
        <f t="shared" ref="AF218:AG218" si="250">(AE99+AE207+AF131-AF99-AF207)/(AE99+AE207+AF131-AF207)</f>
        <v>0.78823780764548257</v>
      </c>
      <c r="AG218" s="268">
        <f t="shared" si="250"/>
        <v>0.79137883887965355</v>
      </c>
      <c r="AH218" s="268"/>
      <c r="AI218" s="268"/>
      <c r="AJ218" s="239"/>
      <c r="AK218" s="257"/>
      <c r="AL218" s="239"/>
      <c r="AM218" s="239"/>
      <c r="AN218" s="239"/>
      <c r="AO218" s="239"/>
      <c r="AP218" s="239"/>
      <c r="AQ218" s="239"/>
      <c r="AR218" s="239"/>
      <c r="AS218" s="239"/>
      <c r="AT218" s="239"/>
      <c r="AU218" s="239"/>
      <c r="AV218" s="239"/>
      <c r="AW218" s="239"/>
      <c r="AX218" s="239"/>
      <c r="AY218" s="239"/>
      <c r="AZ218" s="239"/>
      <c r="BA218" s="239"/>
      <c r="BB218" s="239"/>
      <c r="BC218" s="321"/>
      <c r="BD218" s="321"/>
      <c r="BE218" s="321"/>
      <c r="BF218" s="261"/>
      <c r="BG218" s="331"/>
      <c r="BH218" s="262"/>
      <c r="BI218" s="66"/>
      <c r="BK218" s="66"/>
    </row>
    <row r="219" spans="1:63" s="263" customFormat="1" x14ac:dyDescent="0.35">
      <c r="A219" s="256"/>
      <c r="B219" s="238" t="s">
        <v>165</v>
      </c>
      <c r="C219" s="257"/>
      <c r="D219" s="258"/>
      <c r="E219" s="259"/>
      <c r="F219" s="259"/>
      <c r="G219" s="259"/>
      <c r="H219" s="239"/>
      <c r="I219" s="259"/>
      <c r="J219" s="239"/>
      <c r="K219" s="259"/>
      <c r="L219" s="260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60">
        <f>(W100+W208+X132-X100-X208)/(W100+W208+X132-X208)</f>
        <v>0.58691765251837125</v>
      </c>
      <c r="Y219" s="268">
        <f>(X100+X208+Y132-Y100-Y208)/(X100+X208+Y132-Y208)</f>
        <v>0.65270384944979143</v>
      </c>
      <c r="Z219" s="268">
        <v>0.66080245753704281</v>
      </c>
      <c r="AA219" s="268">
        <f t="shared" si="248"/>
        <v>0.6579029829116616</v>
      </c>
      <c r="AB219" s="268">
        <f t="shared" si="248"/>
        <v>0.64593345497839338</v>
      </c>
      <c r="AC219" s="268">
        <f t="shared" si="248"/>
        <v>0.64292366098550979</v>
      </c>
      <c r="AD219" s="268">
        <f t="shared" si="248"/>
        <v>0.64902317464325132</v>
      </c>
      <c r="AE219" s="268">
        <f t="shared" si="248"/>
        <v>0.7168186636385232</v>
      </c>
      <c r="AF219" s="268">
        <f t="shared" ref="AF219:AG219" si="251">(AE100+AE208+AF132-AF100-AF208)/(AE100+AE208+AF132-AF208)</f>
        <v>0.78954877923419908</v>
      </c>
      <c r="AG219" s="268">
        <f t="shared" si="251"/>
        <v>0.82050777479207171</v>
      </c>
      <c r="AH219" s="268"/>
      <c r="AI219" s="268"/>
      <c r="AJ219" s="239"/>
      <c r="AK219" s="257"/>
      <c r="AL219" s="239"/>
      <c r="AM219" s="239"/>
      <c r="AN219" s="239"/>
      <c r="AO219" s="239"/>
      <c r="AP219" s="239"/>
      <c r="AQ219" s="239"/>
      <c r="AR219" s="239"/>
      <c r="AS219" s="239"/>
      <c r="AT219" s="239"/>
      <c r="AU219" s="239"/>
      <c r="AV219" s="239"/>
      <c r="AW219" s="239"/>
      <c r="AX219" s="239"/>
      <c r="AY219" s="239"/>
      <c r="AZ219" s="239"/>
      <c r="BA219" s="239"/>
      <c r="BB219" s="239"/>
      <c r="BC219" s="321"/>
      <c r="BD219" s="321"/>
      <c r="BE219" s="321"/>
      <c r="BF219" s="261"/>
      <c r="BG219" s="331"/>
      <c r="BH219" s="262"/>
      <c r="BI219" s="66"/>
      <c r="BK219" s="66"/>
    </row>
    <row r="220" spans="1:63" s="66" customFormat="1" x14ac:dyDescent="0.35">
      <c r="A220" s="166"/>
      <c r="B220" s="67" t="s">
        <v>38</v>
      </c>
      <c r="C220" s="127"/>
      <c r="D220" s="198">
        <f t="shared" ref="D220:AG220" si="252">(C101+C209+D133-D101-D209)/(C101+C209+D133-D209)</f>
        <v>0.18149695564816992</v>
      </c>
      <c r="E220" s="198">
        <f t="shared" si="252"/>
        <v>0.17469048983308227</v>
      </c>
      <c r="F220" s="198">
        <f t="shared" si="252"/>
        <v>0.19546615774921425</v>
      </c>
      <c r="G220" s="198">
        <f t="shared" si="252"/>
        <v>0.16208349188349863</v>
      </c>
      <c r="H220" s="199">
        <f t="shared" si="252"/>
        <v>0.18568638909768986</v>
      </c>
      <c r="I220" s="198">
        <f t="shared" si="252"/>
        <v>0.2174430296823508</v>
      </c>
      <c r="J220" s="199">
        <f t="shared" si="252"/>
        <v>0.21086771991984785</v>
      </c>
      <c r="K220" s="198">
        <f t="shared" si="252"/>
        <v>0.14563304975821389</v>
      </c>
      <c r="L220" s="200">
        <f t="shared" si="252"/>
        <v>0.13264045343257641</v>
      </c>
      <c r="M220" s="199">
        <f t="shared" si="252"/>
        <v>0.24089944128103302</v>
      </c>
      <c r="N220" s="199">
        <f t="shared" si="252"/>
        <v>0.2431354781304241</v>
      </c>
      <c r="O220" s="199">
        <f t="shared" si="252"/>
        <v>0.18431133539393776</v>
      </c>
      <c r="P220" s="199">
        <f t="shared" si="252"/>
        <v>0.14903316536358399</v>
      </c>
      <c r="Q220" s="199">
        <f t="shared" si="252"/>
        <v>0.14493857766869772</v>
      </c>
      <c r="R220" s="199">
        <f t="shared" si="252"/>
        <v>0.13345448833464957</v>
      </c>
      <c r="S220" s="199">
        <f t="shared" si="252"/>
        <v>5.1209613687358838E-2</v>
      </c>
      <c r="T220" s="199">
        <f t="shared" si="252"/>
        <v>0.16637144902726825</v>
      </c>
      <c r="U220" s="199">
        <f t="shared" si="252"/>
        <v>0.24916695732097066</v>
      </c>
      <c r="V220" s="199">
        <f t="shared" si="252"/>
        <v>0.32689241356159787</v>
      </c>
      <c r="W220" s="199">
        <f t="shared" si="252"/>
        <v>0.18442316259222208</v>
      </c>
      <c r="X220" s="200">
        <f t="shared" si="252"/>
        <v>3.7843158508984266E-2</v>
      </c>
      <c r="Y220" s="199">
        <f t="shared" si="252"/>
        <v>0.26681079770467953</v>
      </c>
      <c r="Z220" s="199">
        <v>0.1558312325859095</v>
      </c>
      <c r="AA220" s="199">
        <f t="shared" si="252"/>
        <v>0.14102596174194307</v>
      </c>
      <c r="AB220" s="199">
        <f t="shared" si="252"/>
        <v>4.3074513245187858E-2</v>
      </c>
      <c r="AC220" s="199">
        <f t="shared" si="252"/>
        <v>0.1694758485769991</v>
      </c>
      <c r="AD220" s="199">
        <f t="shared" si="252"/>
        <v>0.14660157928522394</v>
      </c>
      <c r="AE220" s="199">
        <f t="shared" si="252"/>
        <v>0.25026146099556035</v>
      </c>
      <c r="AF220" s="199">
        <f t="shared" si="252"/>
        <v>2.9467511294524237E-2</v>
      </c>
      <c r="AG220" s="199">
        <f t="shared" si="252"/>
        <v>0.2246630193742136</v>
      </c>
      <c r="AH220" s="199"/>
      <c r="AI220" s="199"/>
      <c r="AJ220" s="199"/>
      <c r="AK220" s="127"/>
      <c r="AL220" s="199">
        <f>P220-D220</f>
        <v>-3.2463790284585931E-2</v>
      </c>
      <c r="AM220" s="199">
        <f>Q220-E220</f>
        <v>-2.9751912164384553E-2</v>
      </c>
      <c r="AN220" s="199">
        <f>R220-F220</f>
        <v>-6.201166941456468E-2</v>
      </c>
      <c r="AO220" s="199">
        <f>S220-G220</f>
        <v>-0.11087387819613979</v>
      </c>
      <c r="AP220" s="199">
        <f>T220-H220</f>
        <v>-1.9314940070421616E-2</v>
      </c>
      <c r="AQ220" s="199">
        <f>U220-I220</f>
        <v>3.1723927638619864E-2</v>
      </c>
      <c r="AR220" s="199">
        <f>V220-J220</f>
        <v>0.11602469364175003</v>
      </c>
      <c r="AS220" s="199">
        <f>W220-K220</f>
        <v>3.8790112834008184E-2</v>
      </c>
      <c r="AT220" s="199">
        <f>X220-L220</f>
        <v>-9.4797294923592151E-2</v>
      </c>
      <c r="AU220" s="199">
        <f>Y220-M220</f>
        <v>2.5911356423646503E-2</v>
      </c>
      <c r="AV220" s="199">
        <f>Z220-N220</f>
        <v>-8.7304245544514603E-2</v>
      </c>
      <c r="AW220" s="199">
        <f>AA220-O220</f>
        <v>-4.3285373651994696E-2</v>
      </c>
      <c r="AX220" s="199">
        <f>AB220-P220</f>
        <v>-0.10595865211839614</v>
      </c>
      <c r="AY220" s="199">
        <f>AC220-Q220</f>
        <v>2.4537270908301378E-2</v>
      </c>
      <c r="AZ220" s="199">
        <f>AD220-R220</f>
        <v>1.3147090950574369E-2</v>
      </c>
      <c r="BA220" s="199">
        <f>AE220-S220</f>
        <v>0.19905184730820152</v>
      </c>
      <c r="BB220" s="199">
        <f>AF220-T220</f>
        <v>-0.13690393773274401</v>
      </c>
      <c r="BC220" s="319"/>
      <c r="BD220" s="319"/>
      <c r="BE220" s="319"/>
      <c r="BF220" s="125"/>
      <c r="BG220" s="325"/>
      <c r="BH220" s="71"/>
    </row>
    <row r="221" spans="1:63" s="263" customFormat="1" x14ac:dyDescent="0.35">
      <c r="A221" s="256"/>
      <c r="B221" s="238" t="s">
        <v>164</v>
      </c>
      <c r="C221" s="257"/>
      <c r="D221" s="259"/>
      <c r="E221" s="259"/>
      <c r="F221" s="259"/>
      <c r="G221" s="259"/>
      <c r="H221" s="239"/>
      <c r="I221" s="259"/>
      <c r="J221" s="239"/>
      <c r="K221" s="259"/>
      <c r="L221" s="260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60">
        <f>(W102+W210+X134-X102-X210)/(W102+W210+X134-X210)</f>
        <v>3.1773956782479303E-2</v>
      </c>
      <c r="Y221" s="268">
        <f>(X102+X210+Y134-Y102-Y210)/(X102+X210+Y134-Y210)</f>
        <v>0.29817295350025258</v>
      </c>
      <c r="Z221" s="268">
        <v>0.25560589848673176</v>
      </c>
      <c r="AA221" s="268">
        <f t="shared" ref="AA221:AE222" si="253">(Z102+Z210+AA134-AA102-AA210)/(Z102+Z210+AA134-AA210)</f>
        <v>0.41862265143521582</v>
      </c>
      <c r="AB221" s="268">
        <f t="shared" si="253"/>
        <v>0.23216934304352616</v>
      </c>
      <c r="AC221" s="268">
        <f t="shared" si="253"/>
        <v>0.17355615879650779</v>
      </c>
      <c r="AD221" s="268">
        <f t="shared" si="253"/>
        <v>0.19967909441984952</v>
      </c>
      <c r="AE221" s="268">
        <f t="shared" si="253"/>
        <v>9.3047569543347516E-2</v>
      </c>
      <c r="AF221" s="268">
        <f t="shared" ref="AF221:AG221" si="254">(AE102+AE210+AF134-AF102-AF210)/(AE102+AE210+AF134-AF210)</f>
        <v>-0.27538470053969516</v>
      </c>
      <c r="AG221" s="268">
        <f t="shared" si="254"/>
        <v>0.15676025226976684</v>
      </c>
      <c r="AH221" s="268"/>
      <c r="AI221" s="268"/>
      <c r="AJ221" s="239"/>
      <c r="AK221" s="257"/>
      <c r="AL221" s="239"/>
      <c r="AM221" s="239"/>
      <c r="AN221" s="239"/>
      <c r="AO221" s="239"/>
      <c r="AP221" s="239"/>
      <c r="AQ221" s="239"/>
      <c r="AR221" s="239"/>
      <c r="AS221" s="239"/>
      <c r="AT221" s="239"/>
      <c r="AU221" s="239"/>
      <c r="AV221" s="239"/>
      <c r="AW221" s="239"/>
      <c r="AX221" s="239"/>
      <c r="AY221" s="239"/>
      <c r="AZ221" s="239"/>
      <c r="BA221" s="239"/>
      <c r="BB221" s="239"/>
      <c r="BC221" s="321"/>
      <c r="BD221" s="321"/>
      <c r="BE221" s="321"/>
      <c r="BF221" s="261"/>
      <c r="BG221" s="331"/>
      <c r="BH221" s="262"/>
      <c r="BI221" s="66"/>
      <c r="BK221" s="66"/>
    </row>
    <row r="222" spans="1:63" s="263" customFormat="1" x14ac:dyDescent="0.35">
      <c r="A222" s="256"/>
      <c r="B222" s="238" t="s">
        <v>165</v>
      </c>
      <c r="C222" s="257"/>
      <c r="D222" s="259"/>
      <c r="E222" s="259"/>
      <c r="F222" s="259"/>
      <c r="G222" s="259"/>
      <c r="H222" s="239"/>
      <c r="I222" s="259"/>
      <c r="J222" s="239"/>
      <c r="K222" s="259"/>
      <c r="L222" s="260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60">
        <f>(W103+W211+X135-X103-X211)/(W103+W211+X135-X211)</f>
        <v>3.8863579407000692E-2</v>
      </c>
      <c r="Y222" s="268">
        <f>(X103+X211+Y135-Y103-Y211)/(X103+X211+Y135-Y211)</f>
        <v>0.26066092715503869</v>
      </c>
      <c r="Z222" s="268">
        <v>0.13621531083386684</v>
      </c>
      <c r="AA222" s="268">
        <f t="shared" si="253"/>
        <v>8.4956379151629818E-2</v>
      </c>
      <c r="AB222" s="268">
        <f t="shared" si="253"/>
        <v>1.1870786776775671E-2</v>
      </c>
      <c r="AC222" s="268">
        <f t="shared" si="253"/>
        <v>0.16889482500227104</v>
      </c>
      <c r="AD222" s="268">
        <f t="shared" si="253"/>
        <v>0.13871137934523886</v>
      </c>
      <c r="AE222" s="268">
        <f t="shared" si="253"/>
        <v>0.2735698692760713</v>
      </c>
      <c r="AF222" s="268">
        <f t="shared" ref="AF222:AG222" si="255">(AE103+AE211+AF135-AF103-AF211)/(AE103+AE211+AF135-AF211)</f>
        <v>8.627675821441691E-2</v>
      </c>
      <c r="AG222" s="268">
        <f t="shared" si="255"/>
        <v>0.24195372790103764</v>
      </c>
      <c r="AH222" s="268"/>
      <c r="AI222" s="268"/>
      <c r="AJ222" s="239"/>
      <c r="AK222" s="257"/>
      <c r="AL222" s="239"/>
      <c r="AM222" s="239"/>
      <c r="AN222" s="239"/>
      <c r="AO222" s="239"/>
      <c r="AP222" s="239"/>
      <c r="AQ222" s="239"/>
      <c r="AR222" s="239"/>
      <c r="AS222" s="239"/>
      <c r="AT222" s="239"/>
      <c r="AU222" s="239"/>
      <c r="AV222" s="239"/>
      <c r="AW222" s="239"/>
      <c r="AX222" s="239"/>
      <c r="AY222" s="239"/>
      <c r="AZ222" s="239"/>
      <c r="BA222" s="239"/>
      <c r="BB222" s="239"/>
      <c r="BC222" s="321"/>
      <c r="BD222" s="321"/>
      <c r="BE222" s="321"/>
      <c r="BF222" s="261"/>
      <c r="BG222" s="331"/>
      <c r="BH222" s="262"/>
      <c r="BI222" s="66"/>
      <c r="BK222" s="66"/>
    </row>
    <row r="223" spans="1:63" s="66" customFormat="1" x14ac:dyDescent="0.35">
      <c r="A223" s="166"/>
      <c r="B223" s="67" t="s">
        <v>39</v>
      </c>
      <c r="C223" s="127"/>
      <c r="D223" s="198">
        <f t="shared" ref="D223:AG223" si="256">(C104+C212+D136-D104-D212)/(C104+C212+D136-D212)</f>
        <v>0.88600990643361166</v>
      </c>
      <c r="E223" s="198">
        <f t="shared" si="256"/>
        <v>0.89623321179958793</v>
      </c>
      <c r="F223" s="198">
        <f t="shared" si="256"/>
        <v>0.90452220835071728</v>
      </c>
      <c r="G223" s="198">
        <f t="shared" si="256"/>
        <v>0.92726982946886072</v>
      </c>
      <c r="H223" s="199">
        <f t="shared" si="256"/>
        <v>0.94775470086935032</v>
      </c>
      <c r="I223" s="198">
        <f t="shared" si="256"/>
        <v>0.91373065042472867</v>
      </c>
      <c r="J223" s="199">
        <f t="shared" si="256"/>
        <v>0.90192067919228347</v>
      </c>
      <c r="K223" s="198">
        <f t="shared" si="256"/>
        <v>0.76687790647163279</v>
      </c>
      <c r="L223" s="200">
        <f t="shared" si="256"/>
        <v>0.72091231996757477</v>
      </c>
      <c r="M223" s="199">
        <f t="shared" si="256"/>
        <v>0.88472440428668608</v>
      </c>
      <c r="N223" s="199">
        <f t="shared" si="256"/>
        <v>0.868911954591153</v>
      </c>
      <c r="O223" s="199">
        <f t="shared" si="256"/>
        <v>0.847677095094443</v>
      </c>
      <c r="P223" s="199">
        <f t="shared" si="256"/>
        <v>0.69028389296508719</v>
      </c>
      <c r="Q223" s="199">
        <f t="shared" si="256"/>
        <v>0.77846937097970248</v>
      </c>
      <c r="R223" s="199">
        <f t="shared" si="256"/>
        <v>0.80060510374025806</v>
      </c>
      <c r="S223" s="199">
        <f t="shared" si="256"/>
        <v>0.76915174082276316</v>
      </c>
      <c r="T223" s="199">
        <f t="shared" si="256"/>
        <v>0.89152504377654163</v>
      </c>
      <c r="U223" s="199">
        <f t="shared" si="256"/>
        <v>0.87866721928131264</v>
      </c>
      <c r="V223" s="199">
        <f t="shared" si="256"/>
        <v>0.80697416389285148</v>
      </c>
      <c r="W223" s="199">
        <f t="shared" si="256"/>
        <v>0.87646928746819142</v>
      </c>
      <c r="X223" s="200">
        <f t="shared" si="256"/>
        <v>0.74149596318186539</v>
      </c>
      <c r="Y223" s="199">
        <f t="shared" si="256"/>
        <v>0.83201176621051287</v>
      </c>
      <c r="Z223" s="199">
        <v>0.7950580223850523</v>
      </c>
      <c r="AA223" s="199">
        <f t="shared" si="256"/>
        <v>0.84976360383904925</v>
      </c>
      <c r="AB223" s="199">
        <f t="shared" si="256"/>
        <v>0.85902324910467531</v>
      </c>
      <c r="AC223" s="199">
        <f t="shared" si="256"/>
        <v>0.87649599714197557</v>
      </c>
      <c r="AD223" s="199">
        <f t="shared" si="256"/>
        <v>0.83416440127796321</v>
      </c>
      <c r="AE223" s="199">
        <f t="shared" si="256"/>
        <v>0.90356593650242079</v>
      </c>
      <c r="AF223" s="199">
        <f t="shared" si="256"/>
        <v>0.90181845646322434</v>
      </c>
      <c r="AG223" s="199">
        <f t="shared" si="256"/>
        <v>0.91941406681137561</v>
      </c>
      <c r="AH223" s="199"/>
      <c r="AI223" s="199"/>
      <c r="AJ223" s="199"/>
      <c r="AK223" s="127"/>
      <c r="AL223" s="199">
        <f>P223-D223</f>
        <v>-0.19572601346852447</v>
      </c>
      <c r="AM223" s="199">
        <f>Q223-E223</f>
        <v>-0.11776384081988545</v>
      </c>
      <c r="AN223" s="199">
        <f>R223-F223</f>
        <v>-0.10391710461045922</v>
      </c>
      <c r="AO223" s="199">
        <f>S223-G223</f>
        <v>-0.15811808864609755</v>
      </c>
      <c r="AP223" s="199">
        <f>T223-H223</f>
        <v>-5.6229657092808694E-2</v>
      </c>
      <c r="AQ223" s="199">
        <f>U223-I223</f>
        <v>-3.5063431143416035E-2</v>
      </c>
      <c r="AR223" s="199">
        <f>V223-J223</f>
        <v>-9.4946515299431988E-2</v>
      </c>
      <c r="AS223" s="199">
        <f>W223-K223</f>
        <v>0.10959138099655863</v>
      </c>
      <c r="AT223" s="199">
        <f>X223-L223</f>
        <v>2.0583643214290626E-2</v>
      </c>
      <c r="AU223" s="199">
        <f>Y223-M223</f>
        <v>-5.2712638076173213E-2</v>
      </c>
      <c r="AV223" s="199">
        <f>Z223-N223</f>
        <v>-7.3853932206100703E-2</v>
      </c>
      <c r="AW223" s="199">
        <f>AA223-O223</f>
        <v>2.0865087446062525E-3</v>
      </c>
      <c r="AX223" s="199">
        <f>AB223-P223</f>
        <v>0.16873935613958813</v>
      </c>
      <c r="AY223" s="199">
        <f>AC223-Q223</f>
        <v>9.8026626162273089E-2</v>
      </c>
      <c r="AZ223" s="199">
        <f>AD223-R223</f>
        <v>3.3559297537705146E-2</v>
      </c>
      <c r="BA223" s="199">
        <f>AE223-S223</f>
        <v>0.13441419567965762</v>
      </c>
      <c r="BB223" s="199">
        <f>AF223-T223</f>
        <v>1.0293412686682712E-2</v>
      </c>
      <c r="BC223" s="319"/>
      <c r="BD223" s="319"/>
      <c r="BE223" s="319"/>
      <c r="BF223" s="125"/>
      <c r="BG223" s="325"/>
      <c r="BH223" s="71"/>
    </row>
    <row r="224" spans="1:63" s="66" customFormat="1" x14ac:dyDescent="0.35">
      <c r="A224" s="166"/>
      <c r="B224" s="67" t="s">
        <v>40</v>
      </c>
      <c r="C224" s="127"/>
      <c r="D224" s="198">
        <f t="shared" ref="D224:AG224" si="257">(C105+C213+D137-D105-D213)/(C105+C213+D137-D213)</f>
        <v>0.91729566742705193</v>
      </c>
      <c r="E224" s="198">
        <f t="shared" si="257"/>
        <v>0.95959628582918732</v>
      </c>
      <c r="F224" s="198">
        <f t="shared" si="257"/>
        <v>0.9063464080920911</v>
      </c>
      <c r="G224" s="198">
        <f t="shared" si="257"/>
        <v>0.92428657667781666</v>
      </c>
      <c r="H224" s="199">
        <f t="shared" si="257"/>
        <v>0.95924180919209956</v>
      </c>
      <c r="I224" s="198">
        <f t="shared" si="257"/>
        <v>0.93903712679525642</v>
      </c>
      <c r="J224" s="199">
        <f t="shared" si="257"/>
        <v>0.96231843404366624</v>
      </c>
      <c r="K224" s="198">
        <f t="shared" si="257"/>
        <v>0.748911780110329</v>
      </c>
      <c r="L224" s="200">
        <f t="shared" si="257"/>
        <v>0.70283868294092822</v>
      </c>
      <c r="M224" s="199">
        <f t="shared" si="257"/>
        <v>0.87730574753860524</v>
      </c>
      <c r="N224" s="199">
        <f t="shared" si="257"/>
        <v>0.88506835318257715</v>
      </c>
      <c r="O224" s="199">
        <f t="shared" si="257"/>
        <v>0.854221959173733</v>
      </c>
      <c r="P224" s="199">
        <f t="shared" si="257"/>
        <v>0.69031864724674008</v>
      </c>
      <c r="Q224" s="199">
        <f t="shared" si="257"/>
        <v>0.85972661436642095</v>
      </c>
      <c r="R224" s="199">
        <f t="shared" si="257"/>
        <v>0.93601031176982696</v>
      </c>
      <c r="S224" s="199">
        <f t="shared" si="257"/>
        <v>0.7826760626750503</v>
      </c>
      <c r="T224" s="199">
        <f t="shared" si="257"/>
        <v>0.931177550339501</v>
      </c>
      <c r="U224" s="199">
        <f t="shared" si="257"/>
        <v>0.93151223413111639</v>
      </c>
      <c r="V224" s="199">
        <f t="shared" si="257"/>
        <v>0.78237383915401071</v>
      </c>
      <c r="W224" s="199">
        <f t="shared" si="257"/>
        <v>0.85842584711620273</v>
      </c>
      <c r="X224" s="200">
        <f t="shared" si="257"/>
        <v>0.62474885658637447</v>
      </c>
      <c r="Y224" s="199">
        <f t="shared" si="257"/>
        <v>0.83804302711676815</v>
      </c>
      <c r="Z224" s="199">
        <v>0.9229775685971715</v>
      </c>
      <c r="AA224" s="199">
        <f t="shared" si="257"/>
        <v>0.95542694713491116</v>
      </c>
      <c r="AB224" s="199">
        <f t="shared" si="257"/>
        <v>0.88209214635466693</v>
      </c>
      <c r="AC224" s="199">
        <f t="shared" si="257"/>
        <v>0.96737842006982222</v>
      </c>
      <c r="AD224" s="199">
        <f t="shared" si="257"/>
        <v>0.86304601349447641</v>
      </c>
      <c r="AE224" s="199">
        <f t="shared" si="257"/>
        <v>0.87898988067315009</v>
      </c>
      <c r="AF224" s="199">
        <f t="shared" si="257"/>
        <v>0.93625343749457202</v>
      </c>
      <c r="AG224" s="199">
        <f t="shared" si="257"/>
        <v>0.96299428479847982</v>
      </c>
      <c r="AH224" s="199"/>
      <c r="AI224" s="199"/>
      <c r="AJ224" s="199"/>
      <c r="AK224" s="127"/>
      <c r="AL224" s="199">
        <f>P224-D224</f>
        <v>-0.22697702018031185</v>
      </c>
      <c r="AM224" s="199">
        <f>Q224-E224</f>
        <v>-9.9869671462766374E-2</v>
      </c>
      <c r="AN224" s="199">
        <f>R224-F224</f>
        <v>2.9663903677735859E-2</v>
      </c>
      <c r="AO224" s="199">
        <f>S224-G224</f>
        <v>-0.14161051400276636</v>
      </c>
      <c r="AP224" s="199">
        <f>T224-H224</f>
        <v>-2.8064258852598556E-2</v>
      </c>
      <c r="AQ224" s="199">
        <f>U224-I224</f>
        <v>-7.524892664140026E-3</v>
      </c>
      <c r="AR224" s="199">
        <f>V224-J224</f>
        <v>-0.17994459488965553</v>
      </c>
      <c r="AS224" s="199">
        <f>W224-K224</f>
        <v>0.10951406700587374</v>
      </c>
      <c r="AT224" s="199">
        <f>X224-L224</f>
        <v>-7.8089826354553749E-2</v>
      </c>
      <c r="AU224" s="199">
        <f>Y224-M224</f>
        <v>-3.9262720421837094E-2</v>
      </c>
      <c r="AV224" s="199">
        <f>Z224-N224</f>
        <v>3.7909215414594355E-2</v>
      </c>
      <c r="AW224" s="199">
        <f>AA224-O224</f>
        <v>0.10120498796117816</v>
      </c>
      <c r="AX224" s="199">
        <f>AB224-P224</f>
        <v>0.19177349910792685</v>
      </c>
      <c r="AY224" s="199">
        <f>AC224-Q224</f>
        <v>0.10765180570340127</v>
      </c>
      <c r="AZ224" s="199">
        <f>AD224-R224</f>
        <v>-7.2964298275350559E-2</v>
      </c>
      <c r="BA224" s="199">
        <f>AE224-S224</f>
        <v>9.6313817998099793E-2</v>
      </c>
      <c r="BB224" s="199">
        <f>AF224-T224</f>
        <v>5.0758871550710127E-3</v>
      </c>
      <c r="BC224" s="319"/>
      <c r="BD224" s="319"/>
      <c r="BE224" s="319"/>
      <c r="BF224" s="125"/>
      <c r="BG224" s="325"/>
      <c r="BH224" s="71"/>
    </row>
    <row r="225" spans="1:60" s="66" customFormat="1" x14ac:dyDescent="0.35">
      <c r="A225" s="166"/>
      <c r="B225" s="67" t="s">
        <v>41</v>
      </c>
      <c r="C225" s="127"/>
      <c r="D225" s="198">
        <f t="shared" ref="D225:AG225" si="258">(C106+C214+D138-D106-D214)/(C106+C214+D138-D214)</f>
        <v>0.99835425777914188</v>
      </c>
      <c r="E225" s="198">
        <f t="shared" si="258"/>
        <v>1</v>
      </c>
      <c r="F225" s="198">
        <f t="shared" si="258"/>
        <v>0.93833422516114207</v>
      </c>
      <c r="G225" s="198">
        <f t="shared" si="258"/>
        <v>0.92113010961660291</v>
      </c>
      <c r="H225" s="199">
        <f t="shared" si="258"/>
        <v>0.88639381087935309</v>
      </c>
      <c r="I225" s="198">
        <f t="shared" si="258"/>
        <v>0.99924985696067448</v>
      </c>
      <c r="J225" s="199">
        <f t="shared" si="258"/>
        <v>0.99966917681006151</v>
      </c>
      <c r="K225" s="198">
        <f t="shared" si="258"/>
        <v>0.99960190317684627</v>
      </c>
      <c r="L225" s="200">
        <f t="shared" si="258"/>
        <v>0.92181180746101832</v>
      </c>
      <c r="M225" s="199">
        <f t="shared" si="258"/>
        <v>0.99999706533238575</v>
      </c>
      <c r="N225" s="199">
        <f t="shared" si="258"/>
        <v>0.88724717316560409</v>
      </c>
      <c r="O225" s="199">
        <f t="shared" si="258"/>
        <v>0.86132229170311769</v>
      </c>
      <c r="P225" s="199">
        <f t="shared" si="258"/>
        <v>0.93080146625992066</v>
      </c>
      <c r="Q225" s="199">
        <f t="shared" si="258"/>
        <v>0.95165803076069277</v>
      </c>
      <c r="R225" s="199">
        <f t="shared" si="258"/>
        <v>0.70693676579556253</v>
      </c>
      <c r="S225" s="199">
        <f t="shared" si="258"/>
        <v>0.92514391214940195</v>
      </c>
      <c r="T225" s="199">
        <f t="shared" si="258"/>
        <v>0.89436876634052587</v>
      </c>
      <c r="U225" s="199">
        <f t="shared" si="258"/>
        <v>0.95872890360654761</v>
      </c>
      <c r="V225" s="199">
        <f t="shared" si="258"/>
        <v>0.90186147284359541</v>
      </c>
      <c r="W225" s="199">
        <f t="shared" si="258"/>
        <v>0.97123443697275869</v>
      </c>
      <c r="X225" s="200">
        <f t="shared" si="258"/>
        <v>0.75289269939549786</v>
      </c>
      <c r="Y225" s="199">
        <f t="shared" si="258"/>
        <v>0.99991073739835223</v>
      </c>
      <c r="Z225" s="199">
        <v>0.82712568012980825</v>
      </c>
      <c r="AA225" s="199">
        <f t="shared" si="258"/>
        <v>0.95548047639394507</v>
      </c>
      <c r="AB225" s="199">
        <f t="shared" si="258"/>
        <v>0.98762985983417895</v>
      </c>
      <c r="AC225" s="199">
        <f t="shared" si="258"/>
        <v>0.90879577640941578</v>
      </c>
      <c r="AD225" s="199">
        <f t="shared" si="258"/>
        <v>0.93308540128006789</v>
      </c>
      <c r="AE225" s="199">
        <f t="shared" si="258"/>
        <v>0.92662116664777938</v>
      </c>
      <c r="AF225" s="199">
        <f t="shared" si="258"/>
        <v>0.92250584853183204</v>
      </c>
      <c r="AG225" s="199">
        <f t="shared" si="258"/>
        <v>0.78807831207704315</v>
      </c>
      <c r="AH225" s="199"/>
      <c r="AI225" s="199"/>
      <c r="AJ225" s="199"/>
      <c r="AK225" s="127"/>
      <c r="AL225" s="199">
        <f>P225-D225</f>
        <v>-6.7552791519221222E-2</v>
      </c>
      <c r="AM225" s="199">
        <f>Q225-E225</f>
        <v>-4.8341969239307225E-2</v>
      </c>
      <c r="AN225" s="199">
        <f>R225-F225</f>
        <v>-0.23139745936557954</v>
      </c>
      <c r="AO225" s="199">
        <f>S225-G225</f>
        <v>4.0138025327990379E-3</v>
      </c>
      <c r="AP225" s="199">
        <f>T225-H225</f>
        <v>7.9749554611727724E-3</v>
      </c>
      <c r="AQ225" s="199">
        <f>U225-I225</f>
        <v>-4.0520953354126865E-2</v>
      </c>
      <c r="AR225" s="199">
        <f>V225-J225</f>
        <v>-9.7807703966466097E-2</v>
      </c>
      <c r="AS225" s="199">
        <f>W225-K225</f>
        <v>-2.8367466204087588E-2</v>
      </c>
      <c r="AT225" s="199">
        <f>X225-L225</f>
        <v>-0.16891910806552046</v>
      </c>
      <c r="AU225" s="199">
        <f>Y225-M225</f>
        <v>-8.6327934033514353E-5</v>
      </c>
      <c r="AV225" s="199">
        <f>Z225-N225</f>
        <v>-6.0121493035795837E-2</v>
      </c>
      <c r="AW225" s="199">
        <f>AA225-O225</f>
        <v>9.4158184690827373E-2</v>
      </c>
      <c r="AX225" s="199">
        <f>AB225-P225</f>
        <v>5.6828393574258285E-2</v>
      </c>
      <c r="AY225" s="199">
        <f>AC225-Q225</f>
        <v>-4.2862254351276996E-2</v>
      </c>
      <c r="AZ225" s="199">
        <f>AD225-R225</f>
        <v>0.22614863548450537</v>
      </c>
      <c r="BA225" s="199">
        <f>AE225-S225</f>
        <v>1.4772544983774338E-3</v>
      </c>
      <c r="BB225" s="199">
        <f>AF225-T225</f>
        <v>2.8137082191306173E-2</v>
      </c>
      <c r="BC225" s="319"/>
      <c r="BD225" s="319"/>
      <c r="BE225" s="319"/>
      <c r="BF225" s="125"/>
      <c r="BG225" s="325"/>
      <c r="BH225" s="71"/>
    </row>
    <row r="226" spans="1:60" s="82" customFormat="1" ht="15" thickBot="1" x14ac:dyDescent="0.4">
      <c r="A226" s="167"/>
      <c r="B226" s="128" t="s">
        <v>42</v>
      </c>
      <c r="C226" s="129"/>
      <c r="D226" s="201">
        <f t="shared" ref="D226:AG226" si="259">(C107+C215+D139-D107-D215)/(C107+C215+D139-D215)</f>
        <v>0.78916300308973486</v>
      </c>
      <c r="E226" s="201">
        <f t="shared" si="259"/>
        <v>0.80011383412899317</v>
      </c>
      <c r="F226" s="201">
        <f t="shared" si="259"/>
        <v>0.78635098740971132</v>
      </c>
      <c r="G226" s="201">
        <f t="shared" si="259"/>
        <v>0.83274949436970602</v>
      </c>
      <c r="H226" s="202">
        <f t="shared" si="259"/>
        <v>0.87654861731482347</v>
      </c>
      <c r="I226" s="201">
        <f t="shared" si="259"/>
        <v>0.85926878943454266</v>
      </c>
      <c r="J226" s="202">
        <f t="shared" si="259"/>
        <v>0.85941699136485883</v>
      </c>
      <c r="K226" s="201">
        <f t="shared" si="259"/>
        <v>0.73292648252649883</v>
      </c>
      <c r="L226" s="203">
        <f t="shared" si="259"/>
        <v>0.7001311284793228</v>
      </c>
      <c r="M226" s="202">
        <f t="shared" si="259"/>
        <v>0.81967428591571467</v>
      </c>
      <c r="N226" s="202">
        <f t="shared" si="259"/>
        <v>0.78957757104487825</v>
      </c>
      <c r="O226" s="202">
        <f t="shared" si="259"/>
        <v>0.74059494618185495</v>
      </c>
      <c r="P226" s="202">
        <f t="shared" si="259"/>
        <v>0.67683744327848272</v>
      </c>
      <c r="Q226" s="202">
        <f t="shared" si="259"/>
        <v>0.72159179534004458</v>
      </c>
      <c r="R226" s="202">
        <f t="shared" si="259"/>
        <v>0.67868161621508216</v>
      </c>
      <c r="S226" s="202">
        <f t="shared" si="259"/>
        <v>0.738613006021553</v>
      </c>
      <c r="T226" s="202">
        <f t="shared" si="259"/>
        <v>0.82014343480157315</v>
      </c>
      <c r="U226" s="202">
        <f t="shared" si="259"/>
        <v>0.79300627285647329</v>
      </c>
      <c r="V226" s="202">
        <f t="shared" si="259"/>
        <v>0.70631093590510718</v>
      </c>
      <c r="W226" s="202">
        <f t="shared" si="259"/>
        <v>0.79246848452146224</v>
      </c>
      <c r="X226" s="203">
        <f t="shared" si="259"/>
        <v>0.60452118057653281</v>
      </c>
      <c r="Y226" s="202">
        <f t="shared" si="259"/>
        <v>0.70729618780108061</v>
      </c>
      <c r="Z226" s="202">
        <v>0.6930138847499463</v>
      </c>
      <c r="AA226" s="202">
        <f t="shared" si="259"/>
        <v>0.69660455349542216</v>
      </c>
      <c r="AB226" s="202">
        <f t="shared" si="259"/>
        <v>0.69723382550470214</v>
      </c>
      <c r="AC226" s="202">
        <f t="shared" si="259"/>
        <v>0.68682706529225146</v>
      </c>
      <c r="AD226" s="202">
        <f t="shared" si="259"/>
        <v>0.68347335913902796</v>
      </c>
      <c r="AE226" s="202">
        <f t="shared" si="259"/>
        <v>0.75642503189669463</v>
      </c>
      <c r="AF226" s="202">
        <f t="shared" si="259"/>
        <v>0.80699543824232145</v>
      </c>
      <c r="AG226" s="202">
        <f t="shared" si="259"/>
        <v>0.83066892345650123</v>
      </c>
      <c r="AH226" s="202"/>
      <c r="AI226" s="202"/>
      <c r="AJ226" s="202"/>
      <c r="AK226" s="129"/>
      <c r="AL226" s="202">
        <f>P226-D226</f>
        <v>-0.11232555981125214</v>
      </c>
      <c r="AM226" s="202">
        <f>Q226-E226</f>
        <v>-7.8522038788948589E-2</v>
      </c>
      <c r="AN226" s="202">
        <f>R226-F226</f>
        <v>-0.10766937119462916</v>
      </c>
      <c r="AO226" s="202">
        <f>S226-G226</f>
        <v>-9.4136488348153025E-2</v>
      </c>
      <c r="AP226" s="202">
        <f>T226-H226</f>
        <v>-5.6405182513250329E-2</v>
      </c>
      <c r="AQ226" s="202">
        <f>U226-I226</f>
        <v>-6.6262516578069364E-2</v>
      </c>
      <c r="AR226" s="202">
        <f>V226-J226</f>
        <v>-0.15310605545975164</v>
      </c>
      <c r="AS226" s="202">
        <f>W226-K226</f>
        <v>5.9542001994963401E-2</v>
      </c>
      <c r="AT226" s="202">
        <f>X226-L226</f>
        <v>-9.5609947902789982E-2</v>
      </c>
      <c r="AU226" s="202">
        <f>Y226-M226</f>
        <v>-0.11237809811463406</v>
      </c>
      <c r="AV226" s="202">
        <f>Z226-N226</f>
        <v>-9.656368629493195E-2</v>
      </c>
      <c r="AW226" s="202">
        <f>AA226-O226</f>
        <v>-4.3990392686432789E-2</v>
      </c>
      <c r="AX226" s="202">
        <f>AB226-P226</f>
        <v>2.0396382226219423E-2</v>
      </c>
      <c r="AY226" s="202">
        <f>AC226-Q226</f>
        <v>-3.4764730047793124E-2</v>
      </c>
      <c r="AZ226" s="202">
        <f>AD226-R226</f>
        <v>4.7917429239457965E-3</v>
      </c>
      <c r="BA226" s="202">
        <f>AE226-S226</f>
        <v>1.7812025875141635E-2</v>
      </c>
      <c r="BB226" s="202">
        <f>AF226-T226</f>
        <v>-1.3147996559251696E-2</v>
      </c>
      <c r="BC226" s="320"/>
      <c r="BD226" s="320"/>
      <c r="BE226" s="320"/>
      <c r="BF226" s="132"/>
      <c r="BG226" s="326"/>
      <c r="BH226" s="131"/>
    </row>
    <row r="227" spans="1:60" ht="15" thickTop="1" x14ac:dyDescent="0.35">
      <c r="A227" s="166"/>
    </row>
    <row r="228" spans="1:60" x14ac:dyDescent="0.35">
      <c r="B228" s="1" t="s">
        <v>24</v>
      </c>
    </row>
    <row r="229" spans="1:60" x14ac:dyDescent="0.35">
      <c r="B229" s="35" t="s">
        <v>154</v>
      </c>
    </row>
    <row r="232" spans="1:60" x14ac:dyDescent="0.35">
      <c r="B232" s="36" t="s">
        <v>23</v>
      </c>
    </row>
    <row r="233" spans="1:60" x14ac:dyDescent="0.35">
      <c r="B233" s="2" t="s">
        <v>25</v>
      </c>
    </row>
    <row r="234" spans="1:60" x14ac:dyDescent="0.35">
      <c r="B234" s="2" t="s">
        <v>26</v>
      </c>
    </row>
    <row r="235" spans="1:60" x14ac:dyDescent="0.35">
      <c r="B235" s="2" t="s">
        <v>27</v>
      </c>
    </row>
    <row r="236" spans="1:60" x14ac:dyDescent="0.35">
      <c r="B236" s="2" t="s">
        <v>28</v>
      </c>
    </row>
  </sheetData>
  <mergeCells count="3">
    <mergeCell ref="B1:AL1"/>
    <mergeCell ref="Y7:AJ7"/>
    <mergeCell ref="M7:X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F1A8-E1E8-40C4-AEDB-D92DA5A0B618}">
  <sheetPr>
    <tabColor rgb="FF0070C0"/>
  </sheetPr>
  <dimension ref="A1:BI244"/>
  <sheetViews>
    <sheetView workbookViewId="0">
      <pane xSplit="2" ySplit="8" topLeftCell="C9" activePane="bottomRight" state="frozen"/>
      <selection activeCell="BD215" sqref="BD215"/>
      <selection pane="topRight" activeCell="BD215" sqref="BD215"/>
      <selection pane="bottomLeft" activeCell="BD215" sqref="BD215"/>
      <selection pane="bottomRight" activeCell="C4" sqref="C4"/>
    </sheetView>
  </sheetViews>
  <sheetFormatPr defaultColWidth="9.1796875" defaultRowHeight="14.5" x14ac:dyDescent="0.35"/>
  <cols>
    <col min="1" max="1" width="4.7265625" style="164" customWidth="1"/>
    <col min="2" max="2" width="40.7265625" style="2" customWidth="1"/>
    <col min="3" max="58" width="13.7265625" style="2" customWidth="1"/>
    <col min="59" max="59" width="6" style="298" customWidth="1"/>
    <col min="60" max="60" width="13.7265625" style="2" hidden="1" customWidth="1"/>
    <col min="61" max="61" width="14.26953125" style="2" customWidth="1"/>
    <col min="62" max="63" width="9.1796875" style="2" customWidth="1"/>
    <col min="64" max="16384" width="9.1796875" style="2"/>
  </cols>
  <sheetData>
    <row r="1" spans="1:60" ht="15.5" thickTop="1" thickBot="1" x14ac:dyDescent="0.4">
      <c r="B1" s="286" t="s">
        <v>17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293"/>
    </row>
    <row r="2" spans="1:60" ht="27.65" customHeight="1" thickTop="1" x14ac:dyDescent="0.35">
      <c r="B2" s="4" t="s">
        <v>123</v>
      </c>
      <c r="C2" s="5" t="s">
        <v>126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11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BH2" s="8"/>
    </row>
    <row r="3" spans="1:60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BH3" s="11"/>
    </row>
    <row r="4" spans="1:60" ht="27.65" customHeight="1" x14ac:dyDescent="0.35">
      <c r="B4" s="4" t="s">
        <v>1</v>
      </c>
      <c r="C4" s="13" t="s">
        <v>208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6"/>
      <c r="BH4" s="11"/>
    </row>
    <row r="5" spans="1:60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6"/>
      <c r="BH5" s="11"/>
    </row>
    <row r="6" spans="1:60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5"/>
      <c r="BH6" s="23" t="s">
        <v>58</v>
      </c>
    </row>
    <row r="7" spans="1:60" s="3" customFormat="1" ht="15" thickBot="1" x14ac:dyDescent="0.4">
      <c r="A7" s="165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88">
        <v>2020</v>
      </c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91"/>
      <c r="Y7" s="288">
        <v>2021</v>
      </c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90"/>
      <c r="AK7" s="292" t="s">
        <v>163</v>
      </c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333"/>
      <c r="BG7" s="330"/>
      <c r="BH7" s="294" t="s">
        <v>84</v>
      </c>
    </row>
    <row r="8" spans="1:60" ht="15" thickBot="1" x14ac:dyDescent="0.4">
      <c r="B8" s="30"/>
      <c r="C8" s="31" t="s">
        <v>8</v>
      </c>
      <c r="D8" s="32" t="s">
        <v>9</v>
      </c>
      <c r="E8" s="32" t="s">
        <v>14</v>
      </c>
      <c r="F8" s="32" t="s">
        <v>10</v>
      </c>
      <c r="G8" s="32" t="s">
        <v>15</v>
      </c>
      <c r="H8" s="32" t="s">
        <v>2</v>
      </c>
      <c r="I8" s="32" t="s">
        <v>12</v>
      </c>
      <c r="J8" s="32" t="s">
        <v>3</v>
      </c>
      <c r="K8" s="32" t="s">
        <v>4</v>
      </c>
      <c r="L8" s="33" t="s">
        <v>5</v>
      </c>
      <c r="M8" s="32" t="s">
        <v>6</v>
      </c>
      <c r="N8" s="32" t="s">
        <v>7</v>
      </c>
      <c r="O8" s="32" t="s">
        <v>8</v>
      </c>
      <c r="P8" s="32" t="s">
        <v>9</v>
      </c>
      <c r="Q8" s="192" t="s">
        <v>14</v>
      </c>
      <c r="R8" s="32" t="s">
        <v>10</v>
      </c>
      <c r="S8" s="32" t="s">
        <v>11</v>
      </c>
      <c r="T8" s="32" t="s">
        <v>2</v>
      </c>
      <c r="U8" s="32" t="s">
        <v>12</v>
      </c>
      <c r="V8" s="32" t="s">
        <v>3</v>
      </c>
      <c r="W8" s="32" t="s">
        <v>4</v>
      </c>
      <c r="X8" s="33" t="s">
        <v>5</v>
      </c>
      <c r="Y8" s="32" t="s">
        <v>6</v>
      </c>
      <c r="Z8" s="32" t="s">
        <v>7</v>
      </c>
      <c r="AA8" s="32" t="s">
        <v>8</v>
      </c>
      <c r="AB8" s="32" t="s">
        <v>9</v>
      </c>
      <c r="AC8" s="32" t="s">
        <v>14</v>
      </c>
      <c r="AD8" s="32" t="s">
        <v>10</v>
      </c>
      <c r="AE8" s="32" t="s">
        <v>11</v>
      </c>
      <c r="AF8" s="32" t="s">
        <v>2</v>
      </c>
      <c r="AG8" s="32" t="s">
        <v>12</v>
      </c>
      <c r="AH8" s="32" t="s">
        <v>3</v>
      </c>
      <c r="AI8" s="32" t="s">
        <v>4</v>
      </c>
      <c r="AJ8" s="192" t="s">
        <v>5</v>
      </c>
      <c r="AK8" s="31" t="s">
        <v>179</v>
      </c>
      <c r="AL8" s="32" t="s">
        <v>180</v>
      </c>
      <c r="AM8" s="32" t="s">
        <v>181</v>
      </c>
      <c r="AN8" s="32" t="s">
        <v>182</v>
      </c>
      <c r="AO8" s="32" t="s">
        <v>183</v>
      </c>
      <c r="AP8" s="32" t="s">
        <v>184</v>
      </c>
      <c r="AQ8" s="228" t="s">
        <v>185</v>
      </c>
      <c r="AR8" s="228" t="s">
        <v>186</v>
      </c>
      <c r="AS8" s="228" t="s">
        <v>187</v>
      </c>
      <c r="AT8" s="228" t="s">
        <v>188</v>
      </c>
      <c r="AU8" s="228" t="s">
        <v>189</v>
      </c>
      <c r="AV8" s="228" t="s">
        <v>190</v>
      </c>
      <c r="AW8" s="228" t="s">
        <v>191</v>
      </c>
      <c r="AX8" s="228" t="s">
        <v>192</v>
      </c>
      <c r="AY8" s="228" t="s">
        <v>193</v>
      </c>
      <c r="AZ8" s="228" t="s">
        <v>194</v>
      </c>
      <c r="BA8" s="228" t="s">
        <v>195</v>
      </c>
      <c r="BB8" s="228" t="s">
        <v>196</v>
      </c>
      <c r="BC8" s="228" t="s">
        <v>202</v>
      </c>
      <c r="BD8" s="228" t="s">
        <v>204</v>
      </c>
      <c r="BE8" s="228" t="s">
        <v>205</v>
      </c>
      <c r="BF8" s="34" t="s">
        <v>206</v>
      </c>
      <c r="BG8" s="323"/>
      <c r="BH8" s="295">
        <v>44464</v>
      </c>
    </row>
    <row r="9" spans="1:60" s="66" customFormat="1" x14ac:dyDescent="0.35">
      <c r="A9" s="166">
        <v>1</v>
      </c>
      <c r="B9" s="59" t="s">
        <v>13</v>
      </c>
      <c r="C9" s="60"/>
      <c r="D9" s="61"/>
      <c r="E9" s="61"/>
      <c r="F9" s="61"/>
      <c r="G9" s="61"/>
      <c r="H9" s="61"/>
      <c r="I9" s="61"/>
      <c r="J9" s="61"/>
      <c r="K9" s="61"/>
      <c r="L9" s="62"/>
      <c r="M9" s="61"/>
      <c r="N9" s="61"/>
      <c r="O9" s="61"/>
      <c r="P9" s="61"/>
      <c r="Q9" s="61"/>
      <c r="R9" s="61"/>
      <c r="S9" s="61"/>
      <c r="T9" s="61"/>
      <c r="U9" s="209"/>
      <c r="V9" s="209"/>
      <c r="W9" s="209"/>
      <c r="X9" s="62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62"/>
      <c r="AK9" s="63"/>
      <c r="AL9" s="64"/>
      <c r="AM9" s="64"/>
      <c r="AN9" s="64"/>
      <c r="AO9" s="64"/>
      <c r="AP9" s="64"/>
      <c r="AQ9" s="64"/>
      <c r="AR9" s="64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65"/>
      <c r="BG9" s="324"/>
      <c r="BH9" s="63"/>
    </row>
    <row r="10" spans="1:60" s="66" customFormat="1" x14ac:dyDescent="0.35">
      <c r="A10" s="166"/>
      <c r="B10" s="67" t="s">
        <v>37</v>
      </c>
      <c r="C10" s="68">
        <v>602951</v>
      </c>
      <c r="D10" s="69">
        <v>603501</v>
      </c>
      <c r="E10" s="69">
        <v>603200</v>
      </c>
      <c r="F10" s="69">
        <v>603676</v>
      </c>
      <c r="G10" s="69">
        <v>604432</v>
      </c>
      <c r="H10" s="69">
        <v>602871</v>
      </c>
      <c r="I10" s="69">
        <v>607254</v>
      </c>
      <c r="J10" s="69">
        <v>609895</v>
      </c>
      <c r="K10" s="69">
        <v>612601</v>
      </c>
      <c r="L10" s="70">
        <v>613710</v>
      </c>
      <c r="M10" s="69">
        <v>614171</v>
      </c>
      <c r="N10" s="69">
        <v>614347</v>
      </c>
      <c r="O10" s="69">
        <v>613915</v>
      </c>
      <c r="P10" s="69">
        <v>612971</v>
      </c>
      <c r="Q10" s="69">
        <v>612731</v>
      </c>
      <c r="R10" s="69">
        <v>612530</v>
      </c>
      <c r="S10" s="69">
        <v>608203</v>
      </c>
      <c r="T10" s="69">
        <v>607617</v>
      </c>
      <c r="U10" s="210">
        <v>604985</v>
      </c>
      <c r="V10" s="210">
        <v>608227</v>
      </c>
      <c r="W10" s="210">
        <v>608812</v>
      </c>
      <c r="X10" s="70">
        <v>610672</v>
      </c>
      <c r="Y10" s="210">
        <v>612124</v>
      </c>
      <c r="Z10" s="210">
        <v>612148</v>
      </c>
      <c r="AA10" s="210">
        <v>611742</v>
      </c>
      <c r="AB10" s="210">
        <v>610989</v>
      </c>
      <c r="AC10" s="210">
        <v>610142</v>
      </c>
      <c r="AD10" s="210">
        <v>609010</v>
      </c>
      <c r="AE10" s="210">
        <v>607727</v>
      </c>
      <c r="AF10" s="210">
        <v>607183</v>
      </c>
      <c r="AG10" s="210">
        <v>605989</v>
      </c>
      <c r="AH10" s="210"/>
      <c r="AI10" s="210"/>
      <c r="AJ10" s="70"/>
      <c r="AK10" s="71">
        <f>O10-C10</f>
        <v>10964</v>
      </c>
      <c r="AL10" s="72">
        <f>P10-D10</f>
        <v>9470</v>
      </c>
      <c r="AM10" s="72">
        <f>Q10-E10</f>
        <v>9531</v>
      </c>
      <c r="AN10" s="72">
        <f>R10-F10</f>
        <v>8854</v>
      </c>
      <c r="AO10" s="72">
        <f>S10-G10</f>
        <v>3771</v>
      </c>
      <c r="AP10" s="72">
        <f>T10-H10</f>
        <v>4746</v>
      </c>
      <c r="AQ10" s="72">
        <f>U10-I10</f>
        <v>-2269</v>
      </c>
      <c r="AR10" s="72">
        <f>V10-J10</f>
        <v>-1668</v>
      </c>
      <c r="AS10" s="72">
        <f>W10-K10</f>
        <v>-3789</v>
      </c>
      <c r="AT10" s="72">
        <f>X10-L10</f>
        <v>-3038</v>
      </c>
      <c r="AU10" s="72">
        <f>Y10-M10</f>
        <v>-2047</v>
      </c>
      <c r="AV10" s="72">
        <f>Z10-N10</f>
        <v>-2199</v>
      </c>
      <c r="AW10" s="72">
        <f>AA10-O10</f>
        <v>-2173</v>
      </c>
      <c r="AX10" s="72">
        <f>AB10-P10</f>
        <v>-1982</v>
      </c>
      <c r="AY10" s="72">
        <f>AC10-Q10</f>
        <v>-2589</v>
      </c>
      <c r="AZ10" s="72">
        <f>AD10-R10</f>
        <v>-3520</v>
      </c>
      <c r="BA10" s="72">
        <f>AE10-S10</f>
        <v>-476</v>
      </c>
      <c r="BB10" s="72">
        <f>AF10-T10</f>
        <v>-434</v>
      </c>
      <c r="BC10" s="299"/>
      <c r="BD10" s="299"/>
      <c r="BE10" s="299"/>
      <c r="BF10" s="74"/>
      <c r="BG10" s="325"/>
      <c r="BH10" s="71">
        <f>'MONTHLY SUMMARIES'!H10</f>
        <v>605989</v>
      </c>
    </row>
    <row r="11" spans="1:60" s="66" customFormat="1" x14ac:dyDescent="0.35">
      <c r="A11" s="166"/>
      <c r="B11" s="238" t="s">
        <v>164</v>
      </c>
      <c r="C11" s="68"/>
      <c r="D11" s="69"/>
      <c r="E11" s="69"/>
      <c r="F11" s="69"/>
      <c r="G11" s="69"/>
      <c r="H11" s="69"/>
      <c r="I11" s="69"/>
      <c r="J11" s="69"/>
      <c r="K11" s="69"/>
      <c r="L11" s="70"/>
      <c r="M11" s="69"/>
      <c r="N11" s="69"/>
      <c r="O11" s="69"/>
      <c r="P11" s="69"/>
      <c r="Q11" s="69"/>
      <c r="R11" s="69"/>
      <c r="S11" s="69"/>
      <c r="T11" s="69"/>
      <c r="U11" s="210"/>
      <c r="V11" s="210"/>
      <c r="W11" s="237">
        <f>W10-W12</f>
        <v>593646</v>
      </c>
      <c r="X11" s="70">
        <f>X10-X12</f>
        <v>595556</v>
      </c>
      <c r="Y11" s="237">
        <f>Y10-Y12</f>
        <v>597203</v>
      </c>
      <c r="Z11" s="237">
        <f>Z10-Z12</f>
        <v>597487</v>
      </c>
      <c r="AA11" s="237">
        <v>597241</v>
      </c>
      <c r="AB11" s="237">
        <v>596795</v>
      </c>
      <c r="AC11" s="237">
        <v>596179</v>
      </c>
      <c r="AD11" s="237">
        <v>595278</v>
      </c>
      <c r="AE11" s="237">
        <v>594210</v>
      </c>
      <c r="AF11" s="237">
        <v>593893</v>
      </c>
      <c r="AG11" s="237">
        <v>592877</v>
      </c>
      <c r="AH11" s="237"/>
      <c r="AI11" s="237"/>
      <c r="AJ11" s="70"/>
      <c r="AK11" s="71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299"/>
      <c r="BD11" s="299"/>
      <c r="BE11" s="299"/>
      <c r="BF11" s="74"/>
      <c r="BG11" s="325"/>
      <c r="BH11" s="87">
        <f>BH10-BH12</f>
        <v>592877</v>
      </c>
    </row>
    <row r="12" spans="1:60" s="66" customFormat="1" x14ac:dyDescent="0.35">
      <c r="A12" s="166"/>
      <c r="B12" s="238" t="s">
        <v>165</v>
      </c>
      <c r="C12" s="68"/>
      <c r="D12" s="69"/>
      <c r="E12" s="69"/>
      <c r="F12" s="69"/>
      <c r="G12" s="69"/>
      <c r="H12" s="69"/>
      <c r="I12" s="69"/>
      <c r="J12" s="69"/>
      <c r="K12" s="69"/>
      <c r="L12" s="70"/>
      <c r="M12" s="69"/>
      <c r="N12" s="69"/>
      <c r="O12" s="69"/>
      <c r="P12" s="69"/>
      <c r="Q12" s="69"/>
      <c r="R12" s="69"/>
      <c r="S12" s="69"/>
      <c r="T12" s="69"/>
      <c r="U12" s="210"/>
      <c r="V12" s="210"/>
      <c r="W12" s="237">
        <v>15166</v>
      </c>
      <c r="X12" s="70">
        <v>15116</v>
      </c>
      <c r="Y12" s="237">
        <v>14921</v>
      </c>
      <c r="Z12" s="237">
        <v>14661</v>
      </c>
      <c r="AA12" s="237">
        <v>14501</v>
      </c>
      <c r="AB12" s="237">
        <v>14194</v>
      </c>
      <c r="AC12" s="237">
        <v>13963</v>
      </c>
      <c r="AD12" s="237">
        <v>13732</v>
      </c>
      <c r="AE12" s="237">
        <v>13517</v>
      </c>
      <c r="AF12" s="237">
        <v>13290</v>
      </c>
      <c r="AG12" s="237">
        <v>13112</v>
      </c>
      <c r="AH12" s="237"/>
      <c r="AI12" s="237"/>
      <c r="AJ12" s="70"/>
      <c r="AK12" s="71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299"/>
      <c r="BD12" s="299"/>
      <c r="BE12" s="299"/>
      <c r="BF12" s="74"/>
      <c r="BG12" s="325"/>
      <c r="BH12" s="71">
        <f>GETPIVOTDATA("VALUE",'CRS ESCO pvt'!$I$2,"DATE_FILE",$BH$8,"COMPANY",$BH$6,"TRIM_CAT","Resdiential-ESCO","TRIM_LINE",A9)</f>
        <v>13112</v>
      </c>
    </row>
    <row r="13" spans="1:60" s="66" customFormat="1" x14ac:dyDescent="0.35">
      <c r="A13" s="166"/>
      <c r="B13" s="67" t="s">
        <v>38</v>
      </c>
      <c r="C13" s="68">
        <v>49913</v>
      </c>
      <c r="D13" s="69">
        <v>49928</v>
      </c>
      <c r="E13" s="69">
        <v>49894</v>
      </c>
      <c r="F13" s="69">
        <v>49858</v>
      </c>
      <c r="G13" s="69">
        <v>49849</v>
      </c>
      <c r="H13" s="69">
        <v>49764</v>
      </c>
      <c r="I13" s="69">
        <v>49822</v>
      </c>
      <c r="J13" s="69">
        <v>49912</v>
      </c>
      <c r="K13" s="69">
        <v>50083</v>
      </c>
      <c r="L13" s="70">
        <v>50100</v>
      </c>
      <c r="M13" s="69">
        <v>50070</v>
      </c>
      <c r="N13" s="69">
        <v>50005</v>
      </c>
      <c r="O13" s="69">
        <v>49874</v>
      </c>
      <c r="P13" s="69">
        <v>49791</v>
      </c>
      <c r="Q13" s="69">
        <v>49705</v>
      </c>
      <c r="R13" s="69">
        <v>49482</v>
      </c>
      <c r="S13" s="69">
        <v>52816</v>
      </c>
      <c r="T13" s="69">
        <v>52484</v>
      </c>
      <c r="U13" s="210">
        <v>53406</v>
      </c>
      <c r="V13" s="210">
        <v>53732</v>
      </c>
      <c r="W13" s="210">
        <v>56113</v>
      </c>
      <c r="X13" s="70">
        <v>56700</v>
      </c>
      <c r="Y13" s="210">
        <v>57496</v>
      </c>
      <c r="Z13" s="210">
        <v>58427</v>
      </c>
      <c r="AA13" s="210">
        <v>59246</v>
      </c>
      <c r="AB13" s="210">
        <v>59660</v>
      </c>
      <c r="AC13" s="210">
        <v>60173</v>
      </c>
      <c r="AD13" s="210">
        <v>60513</v>
      </c>
      <c r="AE13" s="210">
        <v>60572</v>
      </c>
      <c r="AF13" s="210">
        <v>60805</v>
      </c>
      <c r="AG13" s="210">
        <v>60817</v>
      </c>
      <c r="AH13" s="210"/>
      <c r="AI13" s="210"/>
      <c r="AJ13" s="70"/>
      <c r="AK13" s="71">
        <f>O13-C13</f>
        <v>-39</v>
      </c>
      <c r="AL13" s="72">
        <f>P13-D13</f>
        <v>-137</v>
      </c>
      <c r="AM13" s="72">
        <f>Q13-E13</f>
        <v>-189</v>
      </c>
      <c r="AN13" s="72">
        <f>R13-F13</f>
        <v>-376</v>
      </c>
      <c r="AO13" s="72">
        <f>S13-G13</f>
        <v>2967</v>
      </c>
      <c r="AP13" s="72">
        <f>T13-H13</f>
        <v>2720</v>
      </c>
      <c r="AQ13" s="72">
        <f>U13-I13</f>
        <v>3584</v>
      </c>
      <c r="AR13" s="72">
        <f>V13-J13</f>
        <v>3820</v>
      </c>
      <c r="AS13" s="72">
        <f>W13-K13</f>
        <v>6030</v>
      </c>
      <c r="AT13" s="72">
        <f>X13-L13</f>
        <v>6600</v>
      </c>
      <c r="AU13" s="72">
        <f>Y13-M13</f>
        <v>7426</v>
      </c>
      <c r="AV13" s="72">
        <f>Z13-N13</f>
        <v>8422</v>
      </c>
      <c r="AW13" s="72">
        <f>AA13-O13</f>
        <v>9372</v>
      </c>
      <c r="AX13" s="72">
        <f>AB13-P13</f>
        <v>9869</v>
      </c>
      <c r="AY13" s="72">
        <f>AC13-Q13</f>
        <v>10468</v>
      </c>
      <c r="AZ13" s="72">
        <f>AD13-R13</f>
        <v>11031</v>
      </c>
      <c r="BA13" s="72">
        <f>AE13-S13</f>
        <v>7756</v>
      </c>
      <c r="BB13" s="72">
        <f>AF13-T13</f>
        <v>8321</v>
      </c>
      <c r="BC13" s="299"/>
      <c r="BD13" s="299"/>
      <c r="BE13" s="299"/>
      <c r="BF13" s="74"/>
      <c r="BG13" s="325"/>
      <c r="BH13" s="71">
        <f>'MONTHLY SUMMARIES'!H11</f>
        <v>60817</v>
      </c>
    </row>
    <row r="14" spans="1:60" s="66" customFormat="1" x14ac:dyDescent="0.35">
      <c r="A14" s="166"/>
      <c r="B14" s="238" t="s">
        <v>164</v>
      </c>
      <c r="C14" s="68"/>
      <c r="D14" s="69"/>
      <c r="E14" s="69"/>
      <c r="F14" s="69"/>
      <c r="G14" s="69"/>
      <c r="H14" s="69"/>
      <c r="I14" s="69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210"/>
      <c r="V14" s="210"/>
      <c r="W14" s="237">
        <f>W13-W15</f>
        <v>53549</v>
      </c>
      <c r="X14" s="70">
        <f>X13-X15</f>
        <v>54136</v>
      </c>
      <c r="Y14" s="237">
        <f>Y13-Y15</f>
        <v>54979</v>
      </c>
      <c r="Z14" s="237">
        <f>Z13-Z15</f>
        <v>55921</v>
      </c>
      <c r="AA14" s="237">
        <v>56753</v>
      </c>
      <c r="AB14" s="237">
        <v>57211</v>
      </c>
      <c r="AC14" s="237">
        <v>57736</v>
      </c>
      <c r="AD14" s="237">
        <v>58115</v>
      </c>
      <c r="AE14" s="237">
        <v>58217</v>
      </c>
      <c r="AF14" s="237">
        <v>58489</v>
      </c>
      <c r="AG14" s="237">
        <v>58523</v>
      </c>
      <c r="AH14" s="237"/>
      <c r="AI14" s="237"/>
      <c r="AJ14" s="70"/>
      <c r="AK14" s="71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299"/>
      <c r="BD14" s="299"/>
      <c r="BE14" s="299"/>
      <c r="BF14" s="74"/>
      <c r="BG14" s="325"/>
      <c r="BH14" s="87">
        <f>BH13-BH15</f>
        <v>58523</v>
      </c>
    </row>
    <row r="15" spans="1:60" s="66" customFormat="1" x14ac:dyDescent="0.35">
      <c r="A15" s="166"/>
      <c r="B15" s="238" t="s">
        <v>165</v>
      </c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210"/>
      <c r="V15" s="210"/>
      <c r="W15" s="237">
        <v>2564</v>
      </c>
      <c r="X15" s="70">
        <v>2564</v>
      </c>
      <c r="Y15" s="237">
        <v>2517</v>
      </c>
      <c r="Z15" s="237">
        <v>2506</v>
      </c>
      <c r="AA15" s="237">
        <v>2493</v>
      </c>
      <c r="AB15" s="237">
        <v>2449</v>
      </c>
      <c r="AC15" s="237">
        <v>2437</v>
      </c>
      <c r="AD15" s="237">
        <v>2398</v>
      </c>
      <c r="AE15" s="237">
        <v>2355</v>
      </c>
      <c r="AF15" s="237">
        <v>2316</v>
      </c>
      <c r="AG15" s="237">
        <v>2294</v>
      </c>
      <c r="AH15" s="237"/>
      <c r="AI15" s="237"/>
      <c r="AJ15" s="70"/>
      <c r="AK15" s="71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299"/>
      <c r="BD15" s="299"/>
      <c r="BE15" s="299"/>
      <c r="BF15" s="74"/>
      <c r="BG15" s="325"/>
      <c r="BH15" s="71">
        <f>GETPIVOTDATA("VALUE",'CRS ESCO pvt'!$I$2,"DATE_FILE",$BH$8,"COMPANY",$BH$6,"TRIM_CAT","Low Income Resdiential-ESCO","TRIM_LINE",A9)</f>
        <v>2294</v>
      </c>
    </row>
    <row r="16" spans="1:60" s="66" customFormat="1" x14ac:dyDescent="0.35">
      <c r="A16" s="166"/>
      <c r="B16" s="67" t="s">
        <v>39</v>
      </c>
      <c r="C16" s="68">
        <v>37209</v>
      </c>
      <c r="D16" s="69">
        <v>37026</v>
      </c>
      <c r="E16" s="69">
        <v>36798</v>
      </c>
      <c r="F16" s="69">
        <v>36634</v>
      </c>
      <c r="G16" s="69">
        <v>36463</v>
      </c>
      <c r="H16" s="69">
        <v>36351</v>
      </c>
      <c r="I16" s="69">
        <v>36343</v>
      </c>
      <c r="J16" s="69">
        <v>36596</v>
      </c>
      <c r="K16" s="69">
        <v>37173</v>
      </c>
      <c r="L16" s="70">
        <v>37350</v>
      </c>
      <c r="M16" s="69">
        <v>37385</v>
      </c>
      <c r="N16" s="69">
        <v>37373</v>
      </c>
      <c r="O16" s="69">
        <v>37332</v>
      </c>
      <c r="P16" s="69">
        <v>37248</v>
      </c>
      <c r="Q16" s="69">
        <v>37109</v>
      </c>
      <c r="R16" s="69">
        <v>36964</v>
      </c>
      <c r="S16" s="69">
        <v>36883</v>
      </c>
      <c r="T16" s="69">
        <v>36832</v>
      </c>
      <c r="U16" s="210">
        <v>36835</v>
      </c>
      <c r="V16" s="210">
        <v>36965</v>
      </c>
      <c r="W16" s="210">
        <v>37118</v>
      </c>
      <c r="X16" s="70">
        <v>37331</v>
      </c>
      <c r="Y16" s="210">
        <v>37441</v>
      </c>
      <c r="Z16" s="210">
        <v>37473</v>
      </c>
      <c r="AA16" s="210">
        <v>37462</v>
      </c>
      <c r="AB16" s="210">
        <v>37353</v>
      </c>
      <c r="AC16" s="210">
        <v>37185</v>
      </c>
      <c r="AD16" s="210">
        <v>37095</v>
      </c>
      <c r="AE16" s="210">
        <v>36973</v>
      </c>
      <c r="AF16" s="210">
        <v>36937</v>
      </c>
      <c r="AG16" s="210">
        <v>36886</v>
      </c>
      <c r="AH16" s="210"/>
      <c r="AI16" s="210"/>
      <c r="AJ16" s="70"/>
      <c r="AK16" s="71">
        <f>O16-C16</f>
        <v>123</v>
      </c>
      <c r="AL16" s="72">
        <f>P16-D16</f>
        <v>222</v>
      </c>
      <c r="AM16" s="72">
        <f>Q16-E16</f>
        <v>311</v>
      </c>
      <c r="AN16" s="72">
        <f>R16-F16</f>
        <v>330</v>
      </c>
      <c r="AO16" s="72">
        <f>S16-G16</f>
        <v>420</v>
      </c>
      <c r="AP16" s="72">
        <f>T16-H16</f>
        <v>481</v>
      </c>
      <c r="AQ16" s="72">
        <f>U16-I16</f>
        <v>492</v>
      </c>
      <c r="AR16" s="72">
        <f>V16-J16</f>
        <v>369</v>
      </c>
      <c r="AS16" s="72">
        <f>W16-K16</f>
        <v>-55</v>
      </c>
      <c r="AT16" s="72">
        <f>X16-L16</f>
        <v>-19</v>
      </c>
      <c r="AU16" s="72">
        <f>Y16-M16</f>
        <v>56</v>
      </c>
      <c r="AV16" s="72">
        <f>Z16-N16</f>
        <v>100</v>
      </c>
      <c r="AW16" s="72">
        <f>AA16-O16</f>
        <v>130</v>
      </c>
      <c r="AX16" s="72">
        <f>AB16-P16</f>
        <v>105</v>
      </c>
      <c r="AY16" s="72">
        <f>AC16-Q16</f>
        <v>76</v>
      </c>
      <c r="AZ16" s="72">
        <f>AD16-R16</f>
        <v>131</v>
      </c>
      <c r="BA16" s="72">
        <f>AE16-S16</f>
        <v>90</v>
      </c>
      <c r="BB16" s="72">
        <f>AF16-T16</f>
        <v>105</v>
      </c>
      <c r="BC16" s="299"/>
      <c r="BD16" s="299"/>
      <c r="BE16" s="299"/>
      <c r="BF16" s="74"/>
      <c r="BG16" s="325"/>
      <c r="BH16" s="71">
        <f>'MONTHLY SUMMARIES'!H12</f>
        <v>36886</v>
      </c>
    </row>
    <row r="17" spans="1:60" s="66" customFormat="1" x14ac:dyDescent="0.35">
      <c r="A17" s="166"/>
      <c r="B17" s="67" t="s">
        <v>40</v>
      </c>
      <c r="C17" s="68">
        <v>12534</v>
      </c>
      <c r="D17" s="69">
        <v>12503</v>
      </c>
      <c r="E17" s="69">
        <v>12463</v>
      </c>
      <c r="F17" s="69">
        <v>12443</v>
      </c>
      <c r="G17" s="69">
        <v>12429</v>
      </c>
      <c r="H17" s="69">
        <v>12409</v>
      </c>
      <c r="I17" s="69">
        <v>12406</v>
      </c>
      <c r="J17" s="69">
        <v>12459</v>
      </c>
      <c r="K17" s="69">
        <v>12535</v>
      </c>
      <c r="L17" s="70">
        <v>12578</v>
      </c>
      <c r="M17" s="69">
        <v>12600</v>
      </c>
      <c r="N17" s="69">
        <v>12597</v>
      </c>
      <c r="O17" s="69">
        <v>12589</v>
      </c>
      <c r="P17" s="69">
        <v>12569</v>
      </c>
      <c r="Q17" s="69">
        <v>12538</v>
      </c>
      <c r="R17" s="69">
        <v>12530</v>
      </c>
      <c r="S17" s="69">
        <v>12533</v>
      </c>
      <c r="T17" s="69">
        <v>12509</v>
      </c>
      <c r="U17" s="210">
        <v>12512</v>
      </c>
      <c r="V17" s="210">
        <v>12529</v>
      </c>
      <c r="W17" s="210">
        <v>12578</v>
      </c>
      <c r="X17" s="70">
        <v>12628</v>
      </c>
      <c r="Y17" s="210">
        <v>12646</v>
      </c>
      <c r="Z17" s="210">
        <v>12652</v>
      </c>
      <c r="AA17" s="210">
        <v>12646</v>
      </c>
      <c r="AB17" s="210">
        <v>12632</v>
      </c>
      <c r="AC17" s="210">
        <v>12619</v>
      </c>
      <c r="AD17" s="210">
        <v>12601</v>
      </c>
      <c r="AE17" s="210">
        <v>12575</v>
      </c>
      <c r="AF17" s="210">
        <v>12571</v>
      </c>
      <c r="AG17" s="210">
        <v>12570</v>
      </c>
      <c r="AH17" s="210"/>
      <c r="AI17" s="210"/>
      <c r="AJ17" s="70"/>
      <c r="AK17" s="71">
        <f>O17-C17</f>
        <v>55</v>
      </c>
      <c r="AL17" s="72">
        <f>P17-D17</f>
        <v>66</v>
      </c>
      <c r="AM17" s="72">
        <f>Q17-E17</f>
        <v>75</v>
      </c>
      <c r="AN17" s="72">
        <f>R17-F17</f>
        <v>87</v>
      </c>
      <c r="AO17" s="72">
        <f>S17-G17</f>
        <v>104</v>
      </c>
      <c r="AP17" s="72">
        <f>T17-H17</f>
        <v>100</v>
      </c>
      <c r="AQ17" s="72">
        <f>U17-I17</f>
        <v>106</v>
      </c>
      <c r="AR17" s="72">
        <f>V17-J17</f>
        <v>70</v>
      </c>
      <c r="AS17" s="72">
        <f>W17-K17</f>
        <v>43</v>
      </c>
      <c r="AT17" s="72">
        <f>X17-L17</f>
        <v>50</v>
      </c>
      <c r="AU17" s="72">
        <f>Y17-M17</f>
        <v>46</v>
      </c>
      <c r="AV17" s="72">
        <f>Z17-N17</f>
        <v>55</v>
      </c>
      <c r="AW17" s="72">
        <f>AA17-O17</f>
        <v>57</v>
      </c>
      <c r="AX17" s="72">
        <f>AB17-P17</f>
        <v>63</v>
      </c>
      <c r="AY17" s="72">
        <f>AC17-Q17</f>
        <v>81</v>
      </c>
      <c r="AZ17" s="72">
        <f>AD17-R17</f>
        <v>71</v>
      </c>
      <c r="BA17" s="72">
        <f>AE17-S17</f>
        <v>42</v>
      </c>
      <c r="BB17" s="72">
        <f>AF17-T17</f>
        <v>62</v>
      </c>
      <c r="BC17" s="299"/>
      <c r="BD17" s="299"/>
      <c r="BE17" s="299"/>
      <c r="BF17" s="74"/>
      <c r="BG17" s="325"/>
      <c r="BH17" s="71">
        <f>'MONTHLY SUMMARIES'!H13</f>
        <v>12570</v>
      </c>
    </row>
    <row r="18" spans="1:60" s="66" customFormat="1" x14ac:dyDescent="0.35">
      <c r="A18" s="166"/>
      <c r="B18" s="67" t="s">
        <v>41</v>
      </c>
      <c r="C18" s="68">
        <v>9110</v>
      </c>
      <c r="D18" s="69">
        <v>9110</v>
      </c>
      <c r="E18" s="69">
        <v>9092</v>
      </c>
      <c r="F18" s="69">
        <v>9090</v>
      </c>
      <c r="G18" s="69">
        <v>9085</v>
      </c>
      <c r="H18" s="69">
        <v>9089</v>
      </c>
      <c r="I18" s="69">
        <v>9113</v>
      </c>
      <c r="J18" s="69">
        <v>9154</v>
      </c>
      <c r="K18" s="69">
        <v>9216</v>
      </c>
      <c r="L18" s="70">
        <v>9247</v>
      </c>
      <c r="M18" s="69">
        <v>9283</v>
      </c>
      <c r="N18" s="69">
        <v>9289</v>
      </c>
      <c r="O18" s="69">
        <v>9284</v>
      </c>
      <c r="P18" s="69">
        <v>9273</v>
      </c>
      <c r="Q18" s="69">
        <v>9265</v>
      </c>
      <c r="R18" s="69">
        <v>9260</v>
      </c>
      <c r="S18" s="69">
        <v>9274</v>
      </c>
      <c r="T18" s="69">
        <v>9270</v>
      </c>
      <c r="U18" s="210">
        <v>9282</v>
      </c>
      <c r="V18" s="210">
        <v>9306</v>
      </c>
      <c r="W18" s="210">
        <v>9342</v>
      </c>
      <c r="X18" s="70">
        <v>9368</v>
      </c>
      <c r="Y18" s="210">
        <v>9378</v>
      </c>
      <c r="Z18" s="210">
        <v>9377</v>
      </c>
      <c r="AA18" s="210">
        <v>9375</v>
      </c>
      <c r="AB18" s="210">
        <v>9373</v>
      </c>
      <c r="AC18" s="210">
        <v>9377</v>
      </c>
      <c r="AD18" s="210">
        <v>9369</v>
      </c>
      <c r="AE18" s="210">
        <v>9361</v>
      </c>
      <c r="AF18" s="210">
        <v>9366</v>
      </c>
      <c r="AG18" s="210">
        <v>9389</v>
      </c>
      <c r="AH18" s="210"/>
      <c r="AI18" s="210"/>
      <c r="AJ18" s="70"/>
      <c r="AK18" s="71">
        <f>O18-C18</f>
        <v>174</v>
      </c>
      <c r="AL18" s="72">
        <f>P18-D18</f>
        <v>163</v>
      </c>
      <c r="AM18" s="72">
        <f>Q18-E18</f>
        <v>173</v>
      </c>
      <c r="AN18" s="72">
        <f>R18-F18</f>
        <v>170</v>
      </c>
      <c r="AO18" s="72">
        <f>S18-G18</f>
        <v>189</v>
      </c>
      <c r="AP18" s="72">
        <f>T18-H18</f>
        <v>181</v>
      </c>
      <c r="AQ18" s="72">
        <f>U18-I18</f>
        <v>169</v>
      </c>
      <c r="AR18" s="72">
        <f>V18-J18</f>
        <v>152</v>
      </c>
      <c r="AS18" s="72">
        <f>W18-K18</f>
        <v>126</v>
      </c>
      <c r="AT18" s="72">
        <f>X18-L18</f>
        <v>121</v>
      </c>
      <c r="AU18" s="72">
        <f>Y18-M18</f>
        <v>95</v>
      </c>
      <c r="AV18" s="72">
        <f>Z18-N18</f>
        <v>88</v>
      </c>
      <c r="AW18" s="72">
        <f>AA18-O18</f>
        <v>91</v>
      </c>
      <c r="AX18" s="72">
        <f>AB18-P18</f>
        <v>100</v>
      </c>
      <c r="AY18" s="72">
        <f>AC18-Q18</f>
        <v>112</v>
      </c>
      <c r="AZ18" s="72">
        <f>AD18-R18</f>
        <v>109</v>
      </c>
      <c r="BA18" s="72">
        <f>AE18-S18</f>
        <v>87</v>
      </c>
      <c r="BB18" s="72">
        <f>AF18-T18</f>
        <v>96</v>
      </c>
      <c r="BC18" s="299"/>
      <c r="BD18" s="299"/>
      <c r="BE18" s="299"/>
      <c r="BF18" s="74"/>
      <c r="BG18" s="325"/>
      <c r="BH18" s="71">
        <f>'MONTHLY SUMMARIES'!H14</f>
        <v>9389</v>
      </c>
    </row>
    <row r="19" spans="1:60" s="82" customFormat="1" ht="15" thickBot="1" x14ac:dyDescent="0.4">
      <c r="A19" s="167"/>
      <c r="B19" s="75" t="s">
        <v>42</v>
      </c>
      <c r="C19" s="76">
        <f>SUM(C10:C18)</f>
        <v>711717</v>
      </c>
      <c r="D19" s="77">
        <f t="shared" ref="D19:AK19" si="0">SUM(D10:D18)</f>
        <v>712068</v>
      </c>
      <c r="E19" s="77">
        <f t="shared" si="0"/>
        <v>711447</v>
      </c>
      <c r="F19" s="77">
        <f t="shared" si="0"/>
        <v>711701</v>
      </c>
      <c r="G19" s="77">
        <f t="shared" si="0"/>
        <v>712258</v>
      </c>
      <c r="H19" s="77">
        <f t="shared" si="0"/>
        <v>710484</v>
      </c>
      <c r="I19" s="77">
        <f t="shared" si="0"/>
        <v>714938</v>
      </c>
      <c r="J19" s="77">
        <f t="shared" si="0"/>
        <v>718016</v>
      </c>
      <c r="K19" s="77">
        <f t="shared" si="0"/>
        <v>721608</v>
      </c>
      <c r="L19" s="78">
        <f t="shared" si="0"/>
        <v>722985</v>
      </c>
      <c r="M19" s="77">
        <f t="shared" si="0"/>
        <v>723509</v>
      </c>
      <c r="N19" s="77">
        <f t="shared" si="0"/>
        <v>723611</v>
      </c>
      <c r="O19" s="77">
        <f t="shared" si="0"/>
        <v>722994</v>
      </c>
      <c r="P19" s="77">
        <f t="shared" si="0"/>
        <v>721852</v>
      </c>
      <c r="Q19" s="77">
        <f t="shared" si="0"/>
        <v>721348</v>
      </c>
      <c r="R19" s="77">
        <f t="shared" si="0"/>
        <v>720766</v>
      </c>
      <c r="S19" s="77">
        <f t="shared" si="0"/>
        <v>719709</v>
      </c>
      <c r="T19" s="77">
        <f t="shared" si="0"/>
        <v>718712</v>
      </c>
      <c r="U19" s="77">
        <f t="shared" si="0"/>
        <v>717020</v>
      </c>
      <c r="V19" s="77">
        <f t="shared" si="0"/>
        <v>720759</v>
      </c>
      <c r="W19" s="77">
        <f>SUM(W10+W13+W16+W17+W18)</f>
        <v>723963</v>
      </c>
      <c r="X19" s="78">
        <f>SUM(X10+X13+X16+X17+X18)</f>
        <v>726699</v>
      </c>
      <c r="Y19" s="77">
        <v>729085</v>
      </c>
      <c r="Z19" s="211">
        <v>730077</v>
      </c>
      <c r="AA19" s="211">
        <v>730471</v>
      </c>
      <c r="AB19" s="211">
        <v>730007</v>
      </c>
      <c r="AC19" s="211">
        <v>729496</v>
      </c>
      <c r="AD19" s="211">
        <v>728588</v>
      </c>
      <c r="AE19" s="211">
        <v>727208</v>
      </c>
      <c r="AF19" s="211">
        <v>726862</v>
      </c>
      <c r="AG19" s="211">
        <v>725651</v>
      </c>
      <c r="AH19" s="211"/>
      <c r="AI19" s="211"/>
      <c r="AJ19" s="78"/>
      <c r="AK19" s="79">
        <f t="shared" si="0"/>
        <v>11277</v>
      </c>
      <c r="AL19" s="80">
        <f t="shared" ref="AL19:AM19" si="1">SUM(AL10:AL18)</f>
        <v>9784</v>
      </c>
      <c r="AM19" s="80">
        <f t="shared" si="1"/>
        <v>9901</v>
      </c>
      <c r="AN19" s="80">
        <f t="shared" ref="AN19:AO19" si="2">SUM(AN10:AN18)</f>
        <v>9065</v>
      </c>
      <c r="AO19" s="80">
        <f t="shared" si="2"/>
        <v>7451</v>
      </c>
      <c r="AP19" s="80">
        <f t="shared" ref="AP19:AQ19" si="3">SUM(AP10:AP18)</f>
        <v>8228</v>
      </c>
      <c r="AQ19" s="80">
        <f t="shared" si="3"/>
        <v>2082</v>
      </c>
      <c r="AR19" s="80">
        <f t="shared" ref="AR19:AS19" si="4">SUM(AR10:AR18)</f>
        <v>2743</v>
      </c>
      <c r="AS19" s="80">
        <f t="shared" si="4"/>
        <v>2355</v>
      </c>
      <c r="AT19" s="80">
        <f t="shared" ref="AT19:AU19" si="5">SUM(AT10:AT18)</f>
        <v>3714</v>
      </c>
      <c r="AU19" s="80">
        <f t="shared" si="5"/>
        <v>5576</v>
      </c>
      <c r="AV19" s="80">
        <f t="shared" ref="AV19:AW19" si="6">SUM(AV10:AV18)</f>
        <v>6466</v>
      </c>
      <c r="AW19" s="80">
        <f t="shared" si="6"/>
        <v>7477</v>
      </c>
      <c r="AX19" s="80">
        <f t="shared" ref="AX19:AY19" si="7">SUM(AX10:AX18)</f>
        <v>8155</v>
      </c>
      <c r="AY19" s="80">
        <f t="shared" si="7"/>
        <v>8148</v>
      </c>
      <c r="AZ19" s="80">
        <f t="shared" ref="AZ19:BA19" si="8">SUM(AZ10:AZ18)</f>
        <v>7822</v>
      </c>
      <c r="BA19" s="80">
        <f t="shared" si="8"/>
        <v>7499</v>
      </c>
      <c r="BB19" s="80">
        <f t="shared" ref="BB19" si="9">SUM(BB10:BB18)</f>
        <v>8150</v>
      </c>
      <c r="BC19" s="300"/>
      <c r="BD19" s="300"/>
      <c r="BE19" s="300"/>
      <c r="BF19" s="81"/>
      <c r="BG19" s="326"/>
      <c r="BH19" s="79">
        <f>BH10+BH13+BH16+BH17+BH18</f>
        <v>725651</v>
      </c>
    </row>
    <row r="20" spans="1:60" s="66" customFormat="1" x14ac:dyDescent="0.35">
      <c r="A20" s="166">
        <f>+A9+1</f>
        <v>2</v>
      </c>
      <c r="B20" s="83" t="s">
        <v>16</v>
      </c>
      <c r="C20" s="84"/>
      <c r="D20" s="85"/>
      <c r="E20" s="85"/>
      <c r="F20" s="85"/>
      <c r="G20" s="85"/>
      <c r="H20" s="85"/>
      <c r="I20" s="85"/>
      <c r="J20" s="85"/>
      <c r="K20" s="85"/>
      <c r="L20" s="86"/>
      <c r="M20" s="85"/>
      <c r="N20" s="85"/>
      <c r="O20" s="85"/>
      <c r="P20" s="85"/>
      <c r="Q20" s="85"/>
      <c r="R20" s="85"/>
      <c r="S20" s="85"/>
      <c r="T20" s="85"/>
      <c r="U20" s="212"/>
      <c r="V20" s="212"/>
      <c r="W20" s="212"/>
      <c r="X20" s="86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86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301"/>
      <c r="BD20" s="301"/>
      <c r="BE20" s="301"/>
      <c r="BF20" s="89"/>
      <c r="BG20" s="324"/>
      <c r="BH20" s="87"/>
    </row>
    <row r="21" spans="1:60" s="66" customFormat="1" x14ac:dyDescent="0.35">
      <c r="A21" s="166"/>
      <c r="B21" s="67" t="s">
        <v>37</v>
      </c>
      <c r="C21" s="90">
        <v>106380</v>
      </c>
      <c r="D21" s="91">
        <v>110547</v>
      </c>
      <c r="E21" s="91">
        <v>111188</v>
      </c>
      <c r="F21" s="91">
        <v>102978</v>
      </c>
      <c r="G21" s="91">
        <v>106543</v>
      </c>
      <c r="H21" s="91">
        <v>103064</v>
      </c>
      <c r="I21" s="91">
        <v>100104</v>
      </c>
      <c r="J21" s="91">
        <v>94758</v>
      </c>
      <c r="K21" s="91">
        <v>101192</v>
      </c>
      <c r="L21" s="92">
        <v>101308</v>
      </c>
      <c r="M21" s="91">
        <v>99505</v>
      </c>
      <c r="N21" s="91">
        <v>104473</v>
      </c>
      <c r="O21" s="91">
        <v>111192</v>
      </c>
      <c r="P21" s="91">
        <v>112458</v>
      </c>
      <c r="Q21" s="91">
        <v>109855</v>
      </c>
      <c r="R21" s="91">
        <v>109974</v>
      </c>
      <c r="S21" s="91">
        <v>106469</v>
      </c>
      <c r="T21" s="91">
        <v>104834</v>
      </c>
      <c r="U21" s="213">
        <v>101285</v>
      </c>
      <c r="V21" s="213">
        <v>104211</v>
      </c>
      <c r="W21" s="213">
        <v>106114</v>
      </c>
      <c r="X21" s="92">
        <v>101882</v>
      </c>
      <c r="Y21" s="213">
        <v>99226</v>
      </c>
      <c r="Z21" s="213">
        <v>100242</v>
      </c>
      <c r="AA21" s="213">
        <v>98835</v>
      </c>
      <c r="AB21" s="213">
        <v>103735</v>
      </c>
      <c r="AC21" s="213">
        <v>102006</v>
      </c>
      <c r="AD21" s="213">
        <v>99458</v>
      </c>
      <c r="AE21" s="213">
        <v>96999</v>
      </c>
      <c r="AF21" s="213">
        <v>94222</v>
      </c>
      <c r="AG21" s="213">
        <v>94229</v>
      </c>
      <c r="AH21" s="213"/>
      <c r="AI21" s="213"/>
      <c r="AJ21" s="92"/>
      <c r="AK21" s="93">
        <f>O21-C21</f>
        <v>4812</v>
      </c>
      <c r="AL21" s="94">
        <f>P21-D21</f>
        <v>1911</v>
      </c>
      <c r="AM21" s="94">
        <f>Q21-E21</f>
        <v>-1333</v>
      </c>
      <c r="AN21" s="94">
        <f>R21-F21</f>
        <v>6996</v>
      </c>
      <c r="AO21" s="94">
        <f>S21-G21</f>
        <v>-74</v>
      </c>
      <c r="AP21" s="94">
        <f>T21-H21</f>
        <v>1770</v>
      </c>
      <c r="AQ21" s="94">
        <f>U21-I21</f>
        <v>1181</v>
      </c>
      <c r="AR21" s="94">
        <f>V21-J21</f>
        <v>9453</v>
      </c>
      <c r="AS21" s="94">
        <f>W21-K21</f>
        <v>4922</v>
      </c>
      <c r="AT21" s="94">
        <f>X21-L21</f>
        <v>574</v>
      </c>
      <c r="AU21" s="94">
        <f>Y21-M21</f>
        <v>-279</v>
      </c>
      <c r="AV21" s="94">
        <f>Z21-N21</f>
        <v>-4231</v>
      </c>
      <c r="AW21" s="94">
        <f>AA21-O21</f>
        <v>-12357</v>
      </c>
      <c r="AX21" s="94">
        <f>AB21-P21</f>
        <v>-8723</v>
      </c>
      <c r="AY21" s="94">
        <f>AC21-Q21</f>
        <v>-7849</v>
      </c>
      <c r="AZ21" s="94">
        <f>AD21-R21</f>
        <v>-10516</v>
      </c>
      <c r="BA21" s="94">
        <f>AE21-S21</f>
        <v>-9470</v>
      </c>
      <c r="BB21" s="94">
        <f>AF21-T21</f>
        <v>-10612</v>
      </c>
      <c r="BC21" s="302"/>
      <c r="BD21" s="302"/>
      <c r="BE21" s="302"/>
      <c r="BF21" s="95"/>
      <c r="BG21" s="325"/>
      <c r="BH21" s="71">
        <f>'MONTHLY SUMMARIES'!H17</f>
        <v>94229</v>
      </c>
    </row>
    <row r="22" spans="1:60" s="66" customFormat="1" x14ac:dyDescent="0.35">
      <c r="A22" s="166"/>
      <c r="B22" s="238" t="s">
        <v>164</v>
      </c>
      <c r="C22" s="90"/>
      <c r="D22" s="91"/>
      <c r="E22" s="91"/>
      <c r="F22" s="91"/>
      <c r="G22" s="91"/>
      <c r="H22" s="91"/>
      <c r="I22" s="91"/>
      <c r="J22" s="91"/>
      <c r="K22" s="91"/>
      <c r="L22" s="92"/>
      <c r="M22" s="91"/>
      <c r="N22" s="91"/>
      <c r="O22" s="91"/>
      <c r="P22" s="91"/>
      <c r="Q22" s="91"/>
      <c r="R22" s="91"/>
      <c r="S22" s="91"/>
      <c r="T22" s="91"/>
      <c r="U22" s="213"/>
      <c r="V22" s="213"/>
      <c r="W22" s="237">
        <f>W21-W23</f>
        <v>103227</v>
      </c>
      <c r="X22" s="92">
        <f>X21-X23</f>
        <v>99069</v>
      </c>
      <c r="Y22" s="237">
        <f>Y21-Y23</f>
        <v>96577</v>
      </c>
      <c r="Z22" s="237">
        <f>Z21-Z23</f>
        <v>97558</v>
      </c>
      <c r="AA22" s="237">
        <v>96311</v>
      </c>
      <c r="AB22" s="237">
        <v>101147</v>
      </c>
      <c r="AC22" s="237">
        <v>99660</v>
      </c>
      <c r="AD22" s="237">
        <v>97203</v>
      </c>
      <c r="AE22" s="237">
        <v>94716</v>
      </c>
      <c r="AF22" s="237">
        <v>92033</v>
      </c>
      <c r="AG22" s="237">
        <v>92031</v>
      </c>
      <c r="AH22" s="237"/>
      <c r="AI22" s="237"/>
      <c r="AJ22" s="92"/>
      <c r="AK22" s="93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302"/>
      <c r="BD22" s="302"/>
      <c r="BE22" s="302"/>
      <c r="BF22" s="95"/>
      <c r="BG22" s="325"/>
      <c r="BH22" s="87">
        <f>BH21-BH23</f>
        <v>92031</v>
      </c>
    </row>
    <row r="23" spans="1:60" s="66" customFormat="1" x14ac:dyDescent="0.35">
      <c r="A23" s="166"/>
      <c r="B23" s="238" t="s">
        <v>165</v>
      </c>
      <c r="C23" s="90"/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1"/>
      <c r="O23" s="91"/>
      <c r="P23" s="91"/>
      <c r="Q23" s="91"/>
      <c r="R23" s="91"/>
      <c r="S23" s="91"/>
      <c r="T23" s="91"/>
      <c r="U23" s="213"/>
      <c r="V23" s="213"/>
      <c r="W23" s="237">
        <v>2887</v>
      </c>
      <c r="X23" s="92">
        <v>2813</v>
      </c>
      <c r="Y23" s="237">
        <v>2649</v>
      </c>
      <c r="Z23" s="237">
        <v>2684</v>
      </c>
      <c r="AA23" s="237">
        <v>2524</v>
      </c>
      <c r="AB23" s="237">
        <v>2588</v>
      </c>
      <c r="AC23" s="237">
        <v>2346</v>
      </c>
      <c r="AD23" s="237">
        <v>2255</v>
      </c>
      <c r="AE23" s="237">
        <v>2283</v>
      </c>
      <c r="AF23" s="237">
        <v>2189</v>
      </c>
      <c r="AG23" s="237">
        <v>2198</v>
      </c>
      <c r="AH23" s="237"/>
      <c r="AI23" s="237"/>
      <c r="AJ23" s="92"/>
      <c r="AK23" s="93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302"/>
      <c r="BD23" s="302"/>
      <c r="BE23" s="302"/>
      <c r="BF23" s="95"/>
      <c r="BG23" s="325"/>
      <c r="BH23" s="71">
        <f>GETPIVOTDATA("VALUE",'CRS ESCO pvt'!$I$2,"DATE_FILE",$BH$8,"COMPANY",$BH$6,"TRIM_CAT","Resdiential-ESCO","TRIM_LINE",A20)</f>
        <v>2198</v>
      </c>
    </row>
    <row r="24" spans="1:60" s="66" customFormat="1" x14ac:dyDescent="0.35">
      <c r="A24" s="166"/>
      <c r="B24" s="67" t="s">
        <v>38</v>
      </c>
      <c r="C24" s="90">
        <v>23107</v>
      </c>
      <c r="D24" s="91">
        <v>23430</v>
      </c>
      <c r="E24" s="91">
        <v>24732</v>
      </c>
      <c r="F24" s="91">
        <v>23312</v>
      </c>
      <c r="G24" s="91">
        <v>24061</v>
      </c>
      <c r="H24" s="91">
        <v>23897</v>
      </c>
      <c r="I24" s="91">
        <v>23718</v>
      </c>
      <c r="J24" s="91">
        <v>23068</v>
      </c>
      <c r="K24" s="91">
        <v>24022</v>
      </c>
      <c r="L24" s="92">
        <v>24960</v>
      </c>
      <c r="M24" s="91">
        <v>24005</v>
      </c>
      <c r="N24" s="91">
        <v>22769</v>
      </c>
      <c r="O24" s="91">
        <v>23228</v>
      </c>
      <c r="P24" s="91">
        <v>23409</v>
      </c>
      <c r="Q24" s="91">
        <v>22749</v>
      </c>
      <c r="R24" s="91">
        <v>23424</v>
      </c>
      <c r="S24" s="91">
        <v>25158</v>
      </c>
      <c r="T24" s="91">
        <v>25025</v>
      </c>
      <c r="U24" s="213">
        <v>25104</v>
      </c>
      <c r="V24" s="213">
        <v>25538</v>
      </c>
      <c r="W24" s="213">
        <v>27150</v>
      </c>
      <c r="X24" s="92">
        <v>28145</v>
      </c>
      <c r="Y24" s="213">
        <v>26386</v>
      </c>
      <c r="Z24" s="213">
        <v>26671</v>
      </c>
      <c r="AA24" s="213">
        <v>26430</v>
      </c>
      <c r="AB24" s="213">
        <v>27643</v>
      </c>
      <c r="AC24" s="213">
        <v>26344</v>
      </c>
      <c r="AD24" s="213">
        <v>27208</v>
      </c>
      <c r="AE24" s="213">
        <v>26675</v>
      </c>
      <c r="AF24" s="213">
        <v>26093</v>
      </c>
      <c r="AG24" s="213">
        <v>26031</v>
      </c>
      <c r="AH24" s="213"/>
      <c r="AI24" s="213"/>
      <c r="AJ24" s="92"/>
      <c r="AK24" s="93">
        <f>O24-C24</f>
        <v>121</v>
      </c>
      <c r="AL24" s="94">
        <f>P24-D24</f>
        <v>-21</v>
      </c>
      <c r="AM24" s="94">
        <f>Q24-E24</f>
        <v>-1983</v>
      </c>
      <c r="AN24" s="94">
        <f>R24-F24</f>
        <v>112</v>
      </c>
      <c r="AO24" s="94">
        <f>S24-G24</f>
        <v>1097</v>
      </c>
      <c r="AP24" s="94">
        <f>T24-H24</f>
        <v>1128</v>
      </c>
      <c r="AQ24" s="94">
        <f>U24-I24</f>
        <v>1386</v>
      </c>
      <c r="AR24" s="94">
        <f>V24-J24</f>
        <v>2470</v>
      </c>
      <c r="AS24" s="94">
        <f>W24-K24</f>
        <v>3128</v>
      </c>
      <c r="AT24" s="94">
        <f>X24-L24</f>
        <v>3185</v>
      </c>
      <c r="AU24" s="94">
        <f>Y24-M24</f>
        <v>2381</v>
      </c>
      <c r="AV24" s="94">
        <f>Z24-N24</f>
        <v>3902</v>
      </c>
      <c r="AW24" s="94">
        <f>AA24-O24</f>
        <v>3202</v>
      </c>
      <c r="AX24" s="94">
        <f>AB24-P24</f>
        <v>4234</v>
      </c>
      <c r="AY24" s="94">
        <f>AC24-Q24</f>
        <v>3595</v>
      </c>
      <c r="AZ24" s="94">
        <f>AD24-R24</f>
        <v>3784</v>
      </c>
      <c r="BA24" s="94">
        <f>AE24-S24</f>
        <v>1517</v>
      </c>
      <c r="BB24" s="94">
        <f>AF24-T24</f>
        <v>1068</v>
      </c>
      <c r="BC24" s="302"/>
      <c r="BD24" s="302"/>
      <c r="BE24" s="302"/>
      <c r="BF24" s="95"/>
      <c r="BG24" s="325"/>
      <c r="BH24" s="71">
        <f>'MONTHLY SUMMARIES'!H18</f>
        <v>26031</v>
      </c>
    </row>
    <row r="25" spans="1:60" s="66" customFormat="1" x14ac:dyDescent="0.35">
      <c r="A25" s="166"/>
      <c r="B25" s="238" t="s">
        <v>164</v>
      </c>
      <c r="C25" s="90"/>
      <c r="D25" s="91"/>
      <c r="E25" s="91"/>
      <c r="F25" s="91"/>
      <c r="G25" s="91"/>
      <c r="H25" s="91"/>
      <c r="I25" s="91"/>
      <c r="J25" s="91"/>
      <c r="K25" s="91"/>
      <c r="L25" s="92"/>
      <c r="M25" s="91"/>
      <c r="N25" s="91"/>
      <c r="O25" s="91"/>
      <c r="P25" s="91"/>
      <c r="Q25" s="91"/>
      <c r="R25" s="91"/>
      <c r="S25" s="91"/>
      <c r="T25" s="91"/>
      <c r="U25" s="213"/>
      <c r="V25" s="213"/>
      <c r="W25" s="237">
        <f>W24-W26</f>
        <v>26097</v>
      </c>
      <c r="X25" s="92">
        <f>X24-X26</f>
        <v>27074</v>
      </c>
      <c r="Y25" s="237">
        <f>Y24-Y26</f>
        <v>25492</v>
      </c>
      <c r="Z25" s="237">
        <f>Z24-Z26</f>
        <v>25762</v>
      </c>
      <c r="AA25" s="237">
        <v>25526</v>
      </c>
      <c r="AB25" s="237">
        <v>26709</v>
      </c>
      <c r="AC25" s="237">
        <v>25540</v>
      </c>
      <c r="AD25" s="237">
        <v>26395</v>
      </c>
      <c r="AE25" s="237">
        <v>25753</v>
      </c>
      <c r="AF25" s="237">
        <v>25238</v>
      </c>
      <c r="AG25" s="237">
        <v>25124</v>
      </c>
      <c r="AH25" s="237"/>
      <c r="AI25" s="237"/>
      <c r="AJ25" s="92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302"/>
      <c r="BD25" s="302"/>
      <c r="BE25" s="302"/>
      <c r="BF25" s="95"/>
      <c r="BG25" s="325"/>
      <c r="BH25" s="87">
        <f>BH24-BH26</f>
        <v>25124</v>
      </c>
    </row>
    <row r="26" spans="1:60" s="66" customFormat="1" x14ac:dyDescent="0.35">
      <c r="A26" s="166"/>
      <c r="B26" s="238" t="s">
        <v>165</v>
      </c>
      <c r="C26" s="90"/>
      <c r="D26" s="91"/>
      <c r="E26" s="91"/>
      <c r="F26" s="91"/>
      <c r="G26" s="91"/>
      <c r="H26" s="91"/>
      <c r="I26" s="91"/>
      <c r="J26" s="91"/>
      <c r="K26" s="91"/>
      <c r="L26" s="92"/>
      <c r="M26" s="91"/>
      <c r="N26" s="91"/>
      <c r="O26" s="91"/>
      <c r="P26" s="91"/>
      <c r="Q26" s="91"/>
      <c r="R26" s="91"/>
      <c r="S26" s="91"/>
      <c r="T26" s="91"/>
      <c r="U26" s="213"/>
      <c r="V26" s="213"/>
      <c r="W26" s="237">
        <v>1053</v>
      </c>
      <c r="X26" s="92">
        <v>1071</v>
      </c>
      <c r="Y26" s="237">
        <v>894</v>
      </c>
      <c r="Z26" s="237">
        <v>909</v>
      </c>
      <c r="AA26" s="237">
        <v>904</v>
      </c>
      <c r="AB26" s="237">
        <v>934</v>
      </c>
      <c r="AC26" s="237">
        <v>804</v>
      </c>
      <c r="AD26" s="237">
        <v>813</v>
      </c>
      <c r="AE26" s="237">
        <v>922</v>
      </c>
      <c r="AF26" s="237">
        <v>855</v>
      </c>
      <c r="AG26" s="237">
        <v>907</v>
      </c>
      <c r="AH26" s="237"/>
      <c r="AI26" s="237"/>
      <c r="AJ26" s="92"/>
      <c r="AK26" s="93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302"/>
      <c r="BD26" s="302"/>
      <c r="BE26" s="302"/>
      <c r="BF26" s="95"/>
      <c r="BG26" s="325"/>
      <c r="BH26" s="71">
        <f>GETPIVOTDATA("VALUE",'CRS ESCO pvt'!$I$2,"DATE_FILE",$BH$8,"COMPANY",$BH$6,"TRIM_CAT","Low Income Resdiential-ESCO","TRIM_LINE",A20)</f>
        <v>907</v>
      </c>
    </row>
    <row r="27" spans="1:60" s="66" customFormat="1" x14ac:dyDescent="0.35">
      <c r="A27" s="166"/>
      <c r="B27" s="67" t="s">
        <v>39</v>
      </c>
      <c r="C27" s="90">
        <v>6632</v>
      </c>
      <c r="D27" s="91">
        <v>7194</v>
      </c>
      <c r="E27" s="91">
        <v>6516</v>
      </c>
      <c r="F27" s="91">
        <v>5628</v>
      </c>
      <c r="G27" s="91">
        <v>5803</v>
      </c>
      <c r="H27" s="91">
        <v>5601</v>
      </c>
      <c r="I27" s="91">
        <v>5301</v>
      </c>
      <c r="J27" s="91">
        <v>5060</v>
      </c>
      <c r="K27" s="91">
        <v>5830</v>
      </c>
      <c r="L27" s="92">
        <v>6532</v>
      </c>
      <c r="M27" s="91">
        <v>5961</v>
      </c>
      <c r="N27" s="91">
        <v>6669</v>
      </c>
      <c r="O27" s="91">
        <v>7078</v>
      </c>
      <c r="P27" s="91">
        <v>8932</v>
      </c>
      <c r="Q27" s="91">
        <v>8487</v>
      </c>
      <c r="R27" s="91">
        <v>7797</v>
      </c>
      <c r="S27" s="91">
        <v>6879</v>
      </c>
      <c r="T27" s="91">
        <v>6720</v>
      </c>
      <c r="U27" s="213">
        <v>6143</v>
      </c>
      <c r="V27" s="213">
        <v>6495</v>
      </c>
      <c r="W27" s="213">
        <v>7002</v>
      </c>
      <c r="X27" s="92">
        <v>6781</v>
      </c>
      <c r="Y27" s="213">
        <v>7099</v>
      </c>
      <c r="Z27" s="213">
        <v>6996</v>
      </c>
      <c r="AA27" s="213">
        <v>6071</v>
      </c>
      <c r="AB27" s="213">
        <v>6140</v>
      </c>
      <c r="AC27" s="213">
        <v>5894</v>
      </c>
      <c r="AD27" s="213">
        <v>6415</v>
      </c>
      <c r="AE27" s="213">
        <v>6200</v>
      </c>
      <c r="AF27" s="213">
        <v>5668</v>
      </c>
      <c r="AG27" s="213">
        <v>5569</v>
      </c>
      <c r="AH27" s="213"/>
      <c r="AI27" s="213"/>
      <c r="AJ27" s="92"/>
      <c r="AK27" s="93">
        <f>O27-C27</f>
        <v>446</v>
      </c>
      <c r="AL27" s="94">
        <f>P27-D27</f>
        <v>1738</v>
      </c>
      <c r="AM27" s="94">
        <f>Q27-E27</f>
        <v>1971</v>
      </c>
      <c r="AN27" s="94">
        <f>R27-F27</f>
        <v>2169</v>
      </c>
      <c r="AO27" s="94">
        <f>S27-G27</f>
        <v>1076</v>
      </c>
      <c r="AP27" s="94">
        <f>T27-H27</f>
        <v>1119</v>
      </c>
      <c r="AQ27" s="94">
        <f>U27-I27</f>
        <v>842</v>
      </c>
      <c r="AR27" s="94">
        <f>V27-J27</f>
        <v>1435</v>
      </c>
      <c r="AS27" s="94">
        <f>W27-K27</f>
        <v>1172</v>
      </c>
      <c r="AT27" s="94">
        <f>X27-L27</f>
        <v>249</v>
      </c>
      <c r="AU27" s="94">
        <f>Y27-M27</f>
        <v>1138</v>
      </c>
      <c r="AV27" s="94">
        <f>Z27-N27</f>
        <v>327</v>
      </c>
      <c r="AW27" s="94">
        <f>AA27-O27</f>
        <v>-1007</v>
      </c>
      <c r="AX27" s="94">
        <f>AB27-P27</f>
        <v>-2792</v>
      </c>
      <c r="AY27" s="94">
        <f>AC27-Q27</f>
        <v>-2593</v>
      </c>
      <c r="AZ27" s="94">
        <f>AD27-R27</f>
        <v>-1382</v>
      </c>
      <c r="BA27" s="94">
        <f>AE27-S27</f>
        <v>-679</v>
      </c>
      <c r="BB27" s="94">
        <f>AF27-T27</f>
        <v>-1052</v>
      </c>
      <c r="BC27" s="302"/>
      <c r="BD27" s="302"/>
      <c r="BE27" s="302"/>
      <c r="BF27" s="95"/>
      <c r="BG27" s="325"/>
      <c r="BH27" s="71">
        <f>'MONTHLY SUMMARIES'!H19</f>
        <v>5569</v>
      </c>
    </row>
    <row r="28" spans="1:60" s="66" customFormat="1" x14ac:dyDescent="0.35">
      <c r="A28" s="166"/>
      <c r="B28" s="67" t="s">
        <v>40</v>
      </c>
      <c r="C28" s="90">
        <v>2033</v>
      </c>
      <c r="D28" s="91">
        <v>2174</v>
      </c>
      <c r="E28" s="91">
        <v>2006</v>
      </c>
      <c r="F28" s="91">
        <v>1726</v>
      </c>
      <c r="G28" s="91">
        <v>1790</v>
      </c>
      <c r="H28" s="91">
        <v>1736</v>
      </c>
      <c r="I28" s="91">
        <v>1655</v>
      </c>
      <c r="J28" s="91">
        <v>1652</v>
      </c>
      <c r="K28" s="91">
        <v>1817</v>
      </c>
      <c r="L28" s="92">
        <v>2069</v>
      </c>
      <c r="M28" s="91">
        <v>1722</v>
      </c>
      <c r="N28" s="91">
        <v>1958</v>
      </c>
      <c r="O28" s="91">
        <v>2109</v>
      </c>
      <c r="P28" s="91">
        <v>2951</v>
      </c>
      <c r="Q28" s="91">
        <v>2759</v>
      </c>
      <c r="R28" s="91">
        <v>2536</v>
      </c>
      <c r="S28" s="91">
        <v>2209</v>
      </c>
      <c r="T28" s="91">
        <v>2127</v>
      </c>
      <c r="U28" s="213">
        <v>1987</v>
      </c>
      <c r="V28" s="213">
        <v>2187</v>
      </c>
      <c r="W28" s="213">
        <v>2289</v>
      </c>
      <c r="X28" s="92">
        <v>2294</v>
      </c>
      <c r="Y28" s="213">
        <v>2493</v>
      </c>
      <c r="Z28" s="213">
        <v>2431</v>
      </c>
      <c r="AA28" s="213">
        <v>2029</v>
      </c>
      <c r="AB28" s="213">
        <v>1978</v>
      </c>
      <c r="AC28" s="213">
        <v>1892</v>
      </c>
      <c r="AD28" s="213">
        <v>2081</v>
      </c>
      <c r="AE28" s="213">
        <v>2027</v>
      </c>
      <c r="AF28" s="213">
        <v>1780</v>
      </c>
      <c r="AG28" s="213">
        <v>1682</v>
      </c>
      <c r="AH28" s="213"/>
      <c r="AI28" s="213"/>
      <c r="AJ28" s="92"/>
      <c r="AK28" s="93">
        <f>O28-C28</f>
        <v>76</v>
      </c>
      <c r="AL28" s="94">
        <f>P28-D28</f>
        <v>777</v>
      </c>
      <c r="AM28" s="94">
        <f>Q28-E28</f>
        <v>753</v>
      </c>
      <c r="AN28" s="94">
        <f>R28-F28</f>
        <v>810</v>
      </c>
      <c r="AO28" s="94">
        <f>S28-G28</f>
        <v>419</v>
      </c>
      <c r="AP28" s="94">
        <f>T28-H28</f>
        <v>391</v>
      </c>
      <c r="AQ28" s="94">
        <f>U28-I28</f>
        <v>332</v>
      </c>
      <c r="AR28" s="94">
        <f>V28-J28</f>
        <v>535</v>
      </c>
      <c r="AS28" s="94">
        <f>W28-K28</f>
        <v>472</v>
      </c>
      <c r="AT28" s="94">
        <f>X28-L28</f>
        <v>225</v>
      </c>
      <c r="AU28" s="94">
        <f>Y28-M28</f>
        <v>771</v>
      </c>
      <c r="AV28" s="94">
        <f>Z28-N28</f>
        <v>473</v>
      </c>
      <c r="AW28" s="94">
        <f>AA28-O28</f>
        <v>-80</v>
      </c>
      <c r="AX28" s="94">
        <f>AB28-P28</f>
        <v>-973</v>
      </c>
      <c r="AY28" s="94">
        <f>AC28-Q28</f>
        <v>-867</v>
      </c>
      <c r="AZ28" s="94">
        <f>AD28-R28</f>
        <v>-455</v>
      </c>
      <c r="BA28" s="94">
        <f>AE28-S28</f>
        <v>-182</v>
      </c>
      <c r="BB28" s="94">
        <f>AF28-T28</f>
        <v>-347</v>
      </c>
      <c r="BC28" s="302"/>
      <c r="BD28" s="302"/>
      <c r="BE28" s="302"/>
      <c r="BF28" s="95"/>
      <c r="BG28" s="325"/>
      <c r="BH28" s="71">
        <f>'MONTHLY SUMMARIES'!H20</f>
        <v>1682</v>
      </c>
    </row>
    <row r="29" spans="1:60" s="66" customFormat="1" x14ac:dyDescent="0.35">
      <c r="A29" s="166"/>
      <c r="B29" s="67" t="s">
        <v>41</v>
      </c>
      <c r="C29" s="90">
        <v>1811</v>
      </c>
      <c r="D29" s="91">
        <v>1744</v>
      </c>
      <c r="E29" s="91">
        <v>1635</v>
      </c>
      <c r="F29" s="91">
        <v>1405</v>
      </c>
      <c r="G29" s="91">
        <v>1497</v>
      </c>
      <c r="H29" s="91">
        <v>1373</v>
      </c>
      <c r="I29" s="91">
        <v>1378</v>
      </c>
      <c r="J29" s="91">
        <v>1373</v>
      </c>
      <c r="K29" s="91">
        <v>1534</v>
      </c>
      <c r="L29" s="92">
        <v>1742</v>
      </c>
      <c r="M29" s="91">
        <v>1472</v>
      </c>
      <c r="N29" s="91">
        <v>1780</v>
      </c>
      <c r="O29" s="91">
        <v>1768</v>
      </c>
      <c r="P29" s="91">
        <v>2411</v>
      </c>
      <c r="Q29" s="91">
        <v>2409</v>
      </c>
      <c r="R29" s="91">
        <v>2215</v>
      </c>
      <c r="S29" s="91">
        <v>1891</v>
      </c>
      <c r="T29" s="91">
        <v>1980</v>
      </c>
      <c r="U29" s="213">
        <v>1903</v>
      </c>
      <c r="V29" s="213">
        <v>1918</v>
      </c>
      <c r="W29" s="213">
        <v>1969</v>
      </c>
      <c r="X29" s="92">
        <v>1953</v>
      </c>
      <c r="Y29" s="213">
        <v>2173</v>
      </c>
      <c r="Z29" s="213">
        <v>2063</v>
      </c>
      <c r="AA29" s="213">
        <v>1706</v>
      </c>
      <c r="AB29" s="213">
        <v>1628</v>
      </c>
      <c r="AC29" s="213">
        <v>1552</v>
      </c>
      <c r="AD29" s="213">
        <v>1888</v>
      </c>
      <c r="AE29" s="213">
        <v>1842</v>
      </c>
      <c r="AF29" s="213">
        <v>1679</v>
      </c>
      <c r="AG29" s="213">
        <v>1460</v>
      </c>
      <c r="AH29" s="213"/>
      <c r="AI29" s="213"/>
      <c r="AJ29" s="92"/>
      <c r="AK29" s="93">
        <f>O29-C29</f>
        <v>-43</v>
      </c>
      <c r="AL29" s="94">
        <f>P29-D29</f>
        <v>667</v>
      </c>
      <c r="AM29" s="94">
        <f>Q29-E29</f>
        <v>774</v>
      </c>
      <c r="AN29" s="94">
        <f>R29-F29</f>
        <v>810</v>
      </c>
      <c r="AO29" s="94">
        <f>S29-G29</f>
        <v>394</v>
      </c>
      <c r="AP29" s="94">
        <f>T29-H29</f>
        <v>607</v>
      </c>
      <c r="AQ29" s="94">
        <f>U29-I29</f>
        <v>525</v>
      </c>
      <c r="AR29" s="94">
        <f>V29-J29</f>
        <v>545</v>
      </c>
      <c r="AS29" s="94">
        <f>W29-K29</f>
        <v>435</v>
      </c>
      <c r="AT29" s="94">
        <f>X29-L29</f>
        <v>211</v>
      </c>
      <c r="AU29" s="94">
        <f>Y29-M29</f>
        <v>701</v>
      </c>
      <c r="AV29" s="94">
        <f>Z29-N29</f>
        <v>283</v>
      </c>
      <c r="AW29" s="94">
        <f>AA29-O29</f>
        <v>-62</v>
      </c>
      <c r="AX29" s="94">
        <f>AB29-P29</f>
        <v>-783</v>
      </c>
      <c r="AY29" s="94">
        <f>AC29-Q29</f>
        <v>-857</v>
      </c>
      <c r="AZ29" s="94">
        <f>AD29-R29</f>
        <v>-327</v>
      </c>
      <c r="BA29" s="94">
        <f>AE29-S29</f>
        <v>-49</v>
      </c>
      <c r="BB29" s="94">
        <f>AF29-T29</f>
        <v>-301</v>
      </c>
      <c r="BC29" s="302"/>
      <c r="BD29" s="302"/>
      <c r="BE29" s="302"/>
      <c r="BF29" s="95"/>
      <c r="BG29" s="325"/>
      <c r="BH29" s="71">
        <f>'MONTHLY SUMMARIES'!H21</f>
        <v>1460</v>
      </c>
    </row>
    <row r="30" spans="1:60" s="82" customFormat="1" x14ac:dyDescent="0.35">
      <c r="A30" s="168"/>
      <c r="B30" s="67" t="s">
        <v>42</v>
      </c>
      <c r="C30" s="154">
        <f t="shared" ref="C30:V30" si="10">SUM(C21:C29)</f>
        <v>139963</v>
      </c>
      <c r="D30" s="155">
        <f t="shared" si="10"/>
        <v>145089</v>
      </c>
      <c r="E30" s="155">
        <f t="shared" si="10"/>
        <v>146077</v>
      </c>
      <c r="F30" s="155">
        <f t="shared" si="10"/>
        <v>135049</v>
      </c>
      <c r="G30" s="155">
        <f t="shared" si="10"/>
        <v>139694</v>
      </c>
      <c r="H30" s="155">
        <f t="shared" si="10"/>
        <v>135671</v>
      </c>
      <c r="I30" s="155">
        <f t="shared" si="10"/>
        <v>132156</v>
      </c>
      <c r="J30" s="155">
        <f t="shared" si="10"/>
        <v>125911</v>
      </c>
      <c r="K30" s="155">
        <f t="shared" si="10"/>
        <v>134395</v>
      </c>
      <c r="L30" s="156">
        <f t="shared" si="10"/>
        <v>136611</v>
      </c>
      <c r="M30" s="155">
        <f t="shared" si="10"/>
        <v>132665</v>
      </c>
      <c r="N30" s="155">
        <f t="shared" si="10"/>
        <v>137649</v>
      </c>
      <c r="O30" s="155">
        <f t="shared" si="10"/>
        <v>145375</v>
      </c>
      <c r="P30" s="155">
        <f t="shared" si="10"/>
        <v>150161</v>
      </c>
      <c r="Q30" s="155">
        <f t="shared" si="10"/>
        <v>146259</v>
      </c>
      <c r="R30" s="155">
        <f t="shared" si="10"/>
        <v>145946</v>
      </c>
      <c r="S30" s="155">
        <f t="shared" si="10"/>
        <v>142606</v>
      </c>
      <c r="T30" s="155">
        <f t="shared" si="10"/>
        <v>140686</v>
      </c>
      <c r="U30" s="155">
        <f t="shared" si="10"/>
        <v>136422</v>
      </c>
      <c r="V30" s="155">
        <f t="shared" si="10"/>
        <v>140349</v>
      </c>
      <c r="W30" s="155">
        <f>SUM(W21+W24+W27+W28+W29)</f>
        <v>144524</v>
      </c>
      <c r="X30" s="156">
        <f>SUM(X21+X24+X27+X28+X29)</f>
        <v>141055</v>
      </c>
      <c r="Y30" s="155">
        <v>137377</v>
      </c>
      <c r="Z30" s="214">
        <v>138403</v>
      </c>
      <c r="AA30" s="214">
        <v>135071</v>
      </c>
      <c r="AB30" s="214">
        <v>141124</v>
      </c>
      <c r="AC30" s="214">
        <v>137688</v>
      </c>
      <c r="AD30" s="214">
        <v>137050</v>
      </c>
      <c r="AE30" s="214">
        <v>133743</v>
      </c>
      <c r="AF30" s="214">
        <v>129442</v>
      </c>
      <c r="AG30" s="214">
        <v>128971</v>
      </c>
      <c r="AH30" s="214"/>
      <c r="AI30" s="214"/>
      <c r="AJ30" s="156"/>
      <c r="AK30" s="96">
        <f>SUM(AK21:AK29)</f>
        <v>5412</v>
      </c>
      <c r="AL30" s="157">
        <f t="shared" ref="AL30:AM30" si="11">SUM(AL21:AL29)</f>
        <v>5072</v>
      </c>
      <c r="AM30" s="157">
        <f t="shared" si="11"/>
        <v>182</v>
      </c>
      <c r="AN30" s="157">
        <f t="shared" ref="AN30:AO30" si="12">SUM(AN21:AN29)</f>
        <v>10897</v>
      </c>
      <c r="AO30" s="157">
        <f t="shared" si="12"/>
        <v>2912</v>
      </c>
      <c r="AP30" s="157">
        <f t="shared" ref="AP30:AQ30" si="13">SUM(AP21:AP29)</f>
        <v>5015</v>
      </c>
      <c r="AQ30" s="157">
        <f t="shared" si="13"/>
        <v>4266</v>
      </c>
      <c r="AR30" s="157">
        <f t="shared" ref="AR30:AS30" si="14">SUM(AR21:AR29)</f>
        <v>14438</v>
      </c>
      <c r="AS30" s="157">
        <f t="shared" si="14"/>
        <v>10129</v>
      </c>
      <c r="AT30" s="157">
        <f t="shared" ref="AT30:AU30" si="15">SUM(AT21:AT29)</f>
        <v>4444</v>
      </c>
      <c r="AU30" s="157">
        <f t="shared" si="15"/>
        <v>4712</v>
      </c>
      <c r="AV30" s="157">
        <f t="shared" ref="AV30:AW30" si="16">SUM(AV21:AV29)</f>
        <v>754</v>
      </c>
      <c r="AW30" s="157">
        <f t="shared" si="16"/>
        <v>-10304</v>
      </c>
      <c r="AX30" s="157">
        <f t="shared" ref="AX30:AY30" si="17">SUM(AX21:AX29)</f>
        <v>-9037</v>
      </c>
      <c r="AY30" s="157">
        <f t="shared" si="17"/>
        <v>-8571</v>
      </c>
      <c r="AZ30" s="157">
        <f t="shared" ref="AZ30:BA30" si="18">SUM(AZ21:AZ29)</f>
        <v>-8896</v>
      </c>
      <c r="BA30" s="157">
        <f t="shared" si="18"/>
        <v>-8863</v>
      </c>
      <c r="BB30" s="157">
        <f t="shared" ref="BB30" si="19">SUM(BB21:BB29)</f>
        <v>-11244</v>
      </c>
      <c r="BC30" s="303"/>
      <c r="BD30" s="303"/>
      <c r="BE30" s="303"/>
      <c r="BF30" s="158"/>
      <c r="BG30" s="326"/>
      <c r="BH30" s="296">
        <f>BH21+BH24+BH27+BH28+BH29</f>
        <v>128971</v>
      </c>
    </row>
    <row r="31" spans="1:60" s="66" customFormat="1" x14ac:dyDescent="0.35">
      <c r="A31" s="166">
        <f>+A20+1</f>
        <v>3</v>
      </c>
      <c r="B31" s="97" t="s">
        <v>18</v>
      </c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99"/>
      <c r="N31" s="99"/>
      <c r="O31" s="99"/>
      <c r="P31" s="99"/>
      <c r="Q31" s="99"/>
      <c r="R31" s="99"/>
      <c r="S31" s="99"/>
      <c r="T31" s="99"/>
      <c r="U31" s="215"/>
      <c r="V31" s="215"/>
      <c r="W31" s="215"/>
      <c r="X31" s="100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100"/>
      <c r="AK31" s="101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04"/>
      <c r="BD31" s="304"/>
      <c r="BE31" s="304"/>
      <c r="BF31" s="103"/>
      <c r="BG31" s="324"/>
      <c r="BH31" s="101"/>
    </row>
    <row r="32" spans="1:60" s="66" customFormat="1" x14ac:dyDescent="0.35">
      <c r="A32" s="164"/>
      <c r="B32" s="67" t="s">
        <v>37</v>
      </c>
      <c r="C32" s="90">
        <v>43997</v>
      </c>
      <c r="D32" s="91">
        <v>44421</v>
      </c>
      <c r="E32" s="91">
        <v>40863</v>
      </c>
      <c r="F32" s="91">
        <v>32940</v>
      </c>
      <c r="G32" s="91">
        <v>38740</v>
      </c>
      <c r="H32" s="91">
        <v>33304</v>
      </c>
      <c r="I32" s="91">
        <v>36052</v>
      </c>
      <c r="J32" s="91">
        <v>33576</v>
      </c>
      <c r="K32" s="91">
        <v>40142</v>
      </c>
      <c r="L32" s="92">
        <v>40216</v>
      </c>
      <c r="M32" s="91">
        <v>41401</v>
      </c>
      <c r="N32" s="91">
        <v>43945</v>
      </c>
      <c r="O32" s="91">
        <v>47151</v>
      </c>
      <c r="P32" s="91">
        <v>39422</v>
      </c>
      <c r="Q32" s="91">
        <v>32598</v>
      </c>
      <c r="R32" s="91">
        <v>33808</v>
      </c>
      <c r="S32" s="91">
        <v>30081</v>
      </c>
      <c r="T32" s="91">
        <v>31675</v>
      </c>
      <c r="U32" s="213">
        <v>30820</v>
      </c>
      <c r="V32" s="213">
        <v>33955</v>
      </c>
      <c r="W32" s="213">
        <v>36009</v>
      </c>
      <c r="X32" s="92">
        <v>34441</v>
      </c>
      <c r="Y32" s="213">
        <v>36349</v>
      </c>
      <c r="Z32" s="213">
        <v>38989</v>
      </c>
      <c r="AA32" s="213">
        <v>38068</v>
      </c>
      <c r="AB32" s="213">
        <v>36994</v>
      </c>
      <c r="AC32" s="213">
        <v>35011</v>
      </c>
      <c r="AD32" s="213">
        <v>33507</v>
      </c>
      <c r="AE32" s="213">
        <v>34153</v>
      </c>
      <c r="AF32" s="213">
        <v>33324</v>
      </c>
      <c r="AG32" s="213">
        <v>34311</v>
      </c>
      <c r="AH32" s="213"/>
      <c r="AI32" s="213"/>
      <c r="AJ32" s="92"/>
      <c r="AK32" s="93">
        <f>O32-C32</f>
        <v>3154</v>
      </c>
      <c r="AL32" s="94">
        <f>P32-D32</f>
        <v>-4999</v>
      </c>
      <c r="AM32" s="94">
        <f>Q32-E32</f>
        <v>-8265</v>
      </c>
      <c r="AN32" s="94">
        <f>R32-F32</f>
        <v>868</v>
      </c>
      <c r="AO32" s="94">
        <f>S32-G32</f>
        <v>-8659</v>
      </c>
      <c r="AP32" s="94">
        <f>T32-H32</f>
        <v>-1629</v>
      </c>
      <c r="AQ32" s="94">
        <f>U32-I32</f>
        <v>-5232</v>
      </c>
      <c r="AR32" s="94">
        <f>V32-J32</f>
        <v>379</v>
      </c>
      <c r="AS32" s="94">
        <f>W32-K32</f>
        <v>-4133</v>
      </c>
      <c r="AT32" s="94">
        <f>X32-L32</f>
        <v>-5775</v>
      </c>
      <c r="AU32" s="94">
        <f>Y32-M32</f>
        <v>-5052</v>
      </c>
      <c r="AV32" s="94">
        <f>Z32-N32</f>
        <v>-4956</v>
      </c>
      <c r="AW32" s="94">
        <f>AA32-O32</f>
        <v>-9083</v>
      </c>
      <c r="AX32" s="94">
        <f>AB32-P32</f>
        <v>-2428</v>
      </c>
      <c r="AY32" s="94">
        <f>AC32-Q32</f>
        <v>2413</v>
      </c>
      <c r="AZ32" s="94">
        <f>AD32-R32</f>
        <v>-301</v>
      </c>
      <c r="BA32" s="94">
        <f>AE32-S32</f>
        <v>4072</v>
      </c>
      <c r="BB32" s="94">
        <f>AF32-T32</f>
        <v>1649</v>
      </c>
      <c r="BC32" s="302"/>
      <c r="BD32" s="302"/>
      <c r="BE32" s="302"/>
      <c r="BF32" s="95"/>
      <c r="BG32" s="325"/>
      <c r="BH32" s="71">
        <f>'MONTHLY SUMMARIES'!H24</f>
        <v>34311</v>
      </c>
    </row>
    <row r="33" spans="1:60" s="66" customFormat="1" x14ac:dyDescent="0.35">
      <c r="A33" s="164"/>
      <c r="B33" s="238" t="s">
        <v>164</v>
      </c>
      <c r="C33" s="90"/>
      <c r="D33" s="91"/>
      <c r="E33" s="91"/>
      <c r="F33" s="91"/>
      <c r="G33" s="91"/>
      <c r="H33" s="91"/>
      <c r="I33" s="91"/>
      <c r="J33" s="91"/>
      <c r="K33" s="91"/>
      <c r="L33" s="92"/>
      <c r="M33" s="91"/>
      <c r="N33" s="91"/>
      <c r="O33" s="91"/>
      <c r="P33" s="91"/>
      <c r="Q33" s="91"/>
      <c r="R33" s="91"/>
      <c r="S33" s="91"/>
      <c r="T33" s="91"/>
      <c r="U33" s="213"/>
      <c r="V33" s="213"/>
      <c r="W33" s="237">
        <f>W32-W34</f>
        <v>34715</v>
      </c>
      <c r="X33" s="92">
        <f>X32-X34</f>
        <v>33248</v>
      </c>
      <c r="Y33" s="237">
        <f>Y32-Y34</f>
        <v>35212</v>
      </c>
      <c r="Z33" s="237">
        <f>Z32-Z34</f>
        <v>37790</v>
      </c>
      <c r="AA33" s="237">
        <v>36817</v>
      </c>
      <c r="AB33" s="237">
        <v>35941</v>
      </c>
      <c r="AC33" s="237">
        <v>34109</v>
      </c>
      <c r="AD33" s="237">
        <v>32662</v>
      </c>
      <c r="AE33" s="237">
        <v>33230</v>
      </c>
      <c r="AF33" s="237">
        <v>32490</v>
      </c>
      <c r="AG33" s="237">
        <v>33415</v>
      </c>
      <c r="AH33" s="237"/>
      <c r="AI33" s="237"/>
      <c r="AJ33" s="92"/>
      <c r="AK33" s="93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02"/>
      <c r="BD33" s="302"/>
      <c r="BE33" s="302"/>
      <c r="BF33" s="95"/>
      <c r="BG33" s="325"/>
      <c r="BH33" s="87">
        <f>BH32-BH34</f>
        <v>33415</v>
      </c>
    </row>
    <row r="34" spans="1:60" s="66" customFormat="1" x14ac:dyDescent="0.35">
      <c r="A34" s="164"/>
      <c r="B34" s="238" t="s">
        <v>165</v>
      </c>
      <c r="C34" s="90"/>
      <c r="D34" s="91"/>
      <c r="E34" s="91"/>
      <c r="F34" s="91"/>
      <c r="G34" s="91"/>
      <c r="H34" s="91"/>
      <c r="I34" s="91"/>
      <c r="J34" s="91"/>
      <c r="K34" s="91"/>
      <c r="L34" s="92"/>
      <c r="M34" s="91"/>
      <c r="N34" s="91"/>
      <c r="O34" s="91"/>
      <c r="P34" s="91"/>
      <c r="Q34" s="91"/>
      <c r="R34" s="91"/>
      <c r="S34" s="91"/>
      <c r="T34" s="91"/>
      <c r="U34" s="213"/>
      <c r="V34" s="213"/>
      <c r="W34" s="237">
        <v>1294</v>
      </c>
      <c r="X34" s="92">
        <v>1193</v>
      </c>
      <c r="Y34" s="237">
        <v>1137</v>
      </c>
      <c r="Z34" s="237">
        <v>1199</v>
      </c>
      <c r="AA34" s="237">
        <v>1251</v>
      </c>
      <c r="AB34" s="237">
        <v>1053</v>
      </c>
      <c r="AC34" s="237">
        <v>902</v>
      </c>
      <c r="AD34" s="237">
        <v>845</v>
      </c>
      <c r="AE34" s="237">
        <v>923</v>
      </c>
      <c r="AF34" s="237">
        <v>834</v>
      </c>
      <c r="AG34" s="237">
        <v>896</v>
      </c>
      <c r="AH34" s="237"/>
      <c r="AI34" s="237"/>
      <c r="AJ34" s="92"/>
      <c r="AK34" s="93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302"/>
      <c r="BD34" s="302"/>
      <c r="BE34" s="302"/>
      <c r="BF34" s="95"/>
      <c r="BG34" s="325"/>
      <c r="BH34" s="71">
        <f>GETPIVOTDATA("VALUE",'CRS ESCO pvt'!$I$2,"DATE_FILE",$BH$8,"COMPANY",$BH$6,"TRIM_CAT","Resdiential-ESCO","TRIM_LINE",A31)</f>
        <v>896</v>
      </c>
    </row>
    <row r="35" spans="1:60" s="66" customFormat="1" x14ac:dyDescent="0.35">
      <c r="A35" s="164"/>
      <c r="B35" s="67" t="s">
        <v>38</v>
      </c>
      <c r="C35" s="90">
        <v>5308</v>
      </c>
      <c r="D35" s="91">
        <v>5241</v>
      </c>
      <c r="E35" s="91">
        <v>5983</v>
      </c>
      <c r="F35" s="91">
        <v>4415</v>
      </c>
      <c r="G35" s="91">
        <v>4455</v>
      </c>
      <c r="H35" s="91">
        <v>3611</v>
      </c>
      <c r="I35" s="91">
        <v>3952</v>
      </c>
      <c r="J35" s="91">
        <v>3663</v>
      </c>
      <c r="K35" s="91">
        <v>4425</v>
      </c>
      <c r="L35" s="92">
        <v>4959</v>
      </c>
      <c r="M35" s="91">
        <v>4990</v>
      </c>
      <c r="N35" s="91">
        <v>4381</v>
      </c>
      <c r="O35" s="91">
        <v>5018</v>
      </c>
      <c r="P35" s="91">
        <v>4399</v>
      </c>
      <c r="Q35" s="91">
        <v>3631</v>
      </c>
      <c r="R35" s="91">
        <v>4657</v>
      </c>
      <c r="S35" s="91">
        <v>3658</v>
      </c>
      <c r="T35" s="91">
        <v>3669</v>
      </c>
      <c r="U35" s="213">
        <v>3487</v>
      </c>
      <c r="V35" s="213">
        <v>3738</v>
      </c>
      <c r="W35" s="213">
        <v>4417</v>
      </c>
      <c r="X35" s="92">
        <v>4978</v>
      </c>
      <c r="Y35" s="213">
        <v>4591</v>
      </c>
      <c r="Z35" s="213">
        <v>5482</v>
      </c>
      <c r="AA35" s="213">
        <v>5335</v>
      </c>
      <c r="AB35" s="213">
        <v>5571</v>
      </c>
      <c r="AC35" s="213">
        <v>4719</v>
      </c>
      <c r="AD35" s="213">
        <v>5428</v>
      </c>
      <c r="AE35" s="213">
        <v>4465</v>
      </c>
      <c r="AF35" s="213">
        <v>4310</v>
      </c>
      <c r="AG35" s="213">
        <v>4361</v>
      </c>
      <c r="AH35" s="213"/>
      <c r="AI35" s="213"/>
      <c r="AJ35" s="92"/>
      <c r="AK35" s="93">
        <f>O35-C35</f>
        <v>-290</v>
      </c>
      <c r="AL35" s="94">
        <f>P35-D35</f>
        <v>-842</v>
      </c>
      <c r="AM35" s="94">
        <f>Q35-E35</f>
        <v>-2352</v>
      </c>
      <c r="AN35" s="94">
        <f>R35-F35</f>
        <v>242</v>
      </c>
      <c r="AO35" s="94">
        <f>S35-G35</f>
        <v>-797</v>
      </c>
      <c r="AP35" s="94">
        <f>T35-H35</f>
        <v>58</v>
      </c>
      <c r="AQ35" s="94">
        <f>U35-I35</f>
        <v>-465</v>
      </c>
      <c r="AR35" s="94">
        <f>V35-J35</f>
        <v>75</v>
      </c>
      <c r="AS35" s="94">
        <f>W35-K35</f>
        <v>-8</v>
      </c>
      <c r="AT35" s="94">
        <f>X35-L35</f>
        <v>19</v>
      </c>
      <c r="AU35" s="94">
        <f>Y35-M35</f>
        <v>-399</v>
      </c>
      <c r="AV35" s="94">
        <f>Z35-N35</f>
        <v>1101</v>
      </c>
      <c r="AW35" s="94">
        <f>AA35-O35</f>
        <v>317</v>
      </c>
      <c r="AX35" s="94">
        <f>AB35-P35</f>
        <v>1172</v>
      </c>
      <c r="AY35" s="94">
        <f>AC35-Q35</f>
        <v>1088</v>
      </c>
      <c r="AZ35" s="94">
        <f>AD35-R35</f>
        <v>771</v>
      </c>
      <c r="BA35" s="94">
        <f>AE35-S35</f>
        <v>807</v>
      </c>
      <c r="BB35" s="94">
        <f>AF35-T35</f>
        <v>641</v>
      </c>
      <c r="BC35" s="302"/>
      <c r="BD35" s="302"/>
      <c r="BE35" s="302"/>
      <c r="BF35" s="95"/>
      <c r="BG35" s="325"/>
      <c r="BH35" s="71">
        <f>'MONTHLY SUMMARIES'!H25</f>
        <v>4361</v>
      </c>
    </row>
    <row r="36" spans="1:60" s="66" customFormat="1" x14ac:dyDescent="0.35">
      <c r="A36" s="164"/>
      <c r="B36" s="236" t="s">
        <v>164</v>
      </c>
      <c r="C36" s="90"/>
      <c r="D36" s="91"/>
      <c r="E36" s="91"/>
      <c r="F36" s="91"/>
      <c r="G36" s="91"/>
      <c r="H36" s="91"/>
      <c r="I36" s="91"/>
      <c r="J36" s="91"/>
      <c r="K36" s="91"/>
      <c r="L36" s="92"/>
      <c r="M36" s="91"/>
      <c r="N36" s="91"/>
      <c r="O36" s="91"/>
      <c r="P36" s="91"/>
      <c r="Q36" s="91"/>
      <c r="R36" s="91"/>
      <c r="S36" s="91"/>
      <c r="T36" s="91"/>
      <c r="U36" s="213"/>
      <c r="V36" s="213"/>
      <c r="W36" s="237">
        <f>W35-W37</f>
        <v>4060</v>
      </c>
      <c r="X36" s="92">
        <f>X35-X37</f>
        <v>4609</v>
      </c>
      <c r="Y36" s="237">
        <f>Y35-Y37</f>
        <v>4319</v>
      </c>
      <c r="Z36" s="237">
        <f>Z35-Z37</f>
        <v>5179</v>
      </c>
      <c r="AA36" s="237">
        <v>5043</v>
      </c>
      <c r="AB36" s="237">
        <v>5268</v>
      </c>
      <c r="AC36" s="237">
        <v>4509</v>
      </c>
      <c r="AD36" s="237">
        <v>5172</v>
      </c>
      <c r="AE36" s="237">
        <v>4120</v>
      </c>
      <c r="AF36" s="237">
        <v>4038</v>
      </c>
      <c r="AG36" s="237">
        <v>4044</v>
      </c>
      <c r="AH36" s="237"/>
      <c r="AI36" s="237"/>
      <c r="AJ36" s="92"/>
      <c r="AK36" s="93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302"/>
      <c r="BD36" s="302"/>
      <c r="BE36" s="302"/>
      <c r="BF36" s="95"/>
      <c r="BG36" s="325"/>
      <c r="BH36" s="87">
        <f>BH35-BH37</f>
        <v>4044</v>
      </c>
    </row>
    <row r="37" spans="1:60" s="66" customFormat="1" x14ac:dyDescent="0.35">
      <c r="A37" s="164"/>
      <c r="B37" s="236" t="s">
        <v>165</v>
      </c>
      <c r="C37" s="90"/>
      <c r="D37" s="91"/>
      <c r="E37" s="91"/>
      <c r="F37" s="91"/>
      <c r="G37" s="91"/>
      <c r="H37" s="91"/>
      <c r="I37" s="91"/>
      <c r="J37" s="91"/>
      <c r="K37" s="91"/>
      <c r="L37" s="92"/>
      <c r="M37" s="91"/>
      <c r="N37" s="91"/>
      <c r="O37" s="91"/>
      <c r="P37" s="91"/>
      <c r="Q37" s="91"/>
      <c r="R37" s="91"/>
      <c r="S37" s="91"/>
      <c r="T37" s="91"/>
      <c r="U37" s="213"/>
      <c r="V37" s="213"/>
      <c r="W37" s="237">
        <v>357</v>
      </c>
      <c r="X37" s="92">
        <v>369</v>
      </c>
      <c r="Y37" s="237">
        <v>272</v>
      </c>
      <c r="Z37" s="237">
        <v>303</v>
      </c>
      <c r="AA37" s="237">
        <v>292</v>
      </c>
      <c r="AB37" s="237">
        <v>303</v>
      </c>
      <c r="AC37" s="237">
        <v>210</v>
      </c>
      <c r="AD37" s="237">
        <v>256</v>
      </c>
      <c r="AE37" s="237">
        <v>345</v>
      </c>
      <c r="AF37" s="237">
        <v>272</v>
      </c>
      <c r="AG37" s="237">
        <v>317</v>
      </c>
      <c r="AH37" s="237"/>
      <c r="AI37" s="237"/>
      <c r="AJ37" s="92"/>
      <c r="AK37" s="93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302"/>
      <c r="BD37" s="302"/>
      <c r="BE37" s="302"/>
      <c r="BF37" s="95"/>
      <c r="BG37" s="325"/>
      <c r="BH37" s="71">
        <f>GETPIVOTDATA("VALUE",'CRS ESCO pvt'!$I$2,"DATE_FILE",$BH$8,"COMPANY",$BH$6,"TRIM_CAT","Low Income Resdiential-ESCO","TRIM_LINE",A31)</f>
        <v>317</v>
      </c>
    </row>
    <row r="38" spans="1:60" s="66" customFormat="1" x14ac:dyDescent="0.35">
      <c r="A38" s="164"/>
      <c r="B38" s="67" t="s">
        <v>39</v>
      </c>
      <c r="C38" s="90">
        <v>3546</v>
      </c>
      <c r="D38" s="91">
        <v>3827</v>
      </c>
      <c r="E38" s="91">
        <v>2820</v>
      </c>
      <c r="F38" s="91">
        <v>2144</v>
      </c>
      <c r="G38" s="91">
        <v>2632</v>
      </c>
      <c r="H38" s="91">
        <v>2295</v>
      </c>
      <c r="I38" s="91">
        <v>2331</v>
      </c>
      <c r="J38" s="91">
        <v>2204</v>
      </c>
      <c r="K38" s="91">
        <v>3011</v>
      </c>
      <c r="L38" s="92">
        <v>3536</v>
      </c>
      <c r="M38" s="91">
        <v>3075</v>
      </c>
      <c r="N38" s="91">
        <v>3449</v>
      </c>
      <c r="O38" s="91">
        <v>3614</v>
      </c>
      <c r="P38" s="91">
        <v>4321</v>
      </c>
      <c r="Q38" s="91">
        <v>3191</v>
      </c>
      <c r="R38" s="91">
        <v>2950</v>
      </c>
      <c r="S38" s="91">
        <v>2426</v>
      </c>
      <c r="T38" s="91">
        <v>2417</v>
      </c>
      <c r="U38" s="213">
        <v>2125</v>
      </c>
      <c r="V38" s="213">
        <v>2607</v>
      </c>
      <c r="W38" s="213">
        <v>3219</v>
      </c>
      <c r="X38" s="92">
        <v>3140</v>
      </c>
      <c r="Y38" s="213">
        <v>3650</v>
      </c>
      <c r="Z38" s="213">
        <v>3601</v>
      </c>
      <c r="AA38" s="213">
        <v>2866</v>
      </c>
      <c r="AB38" s="213">
        <v>2668</v>
      </c>
      <c r="AC38" s="213">
        <v>2403</v>
      </c>
      <c r="AD38" s="213">
        <v>2778</v>
      </c>
      <c r="AE38" s="213">
        <v>2629</v>
      </c>
      <c r="AF38" s="213">
        <v>2165</v>
      </c>
      <c r="AG38" s="213">
        <v>2213</v>
      </c>
      <c r="AH38" s="213"/>
      <c r="AI38" s="213"/>
      <c r="AJ38" s="92"/>
      <c r="AK38" s="93">
        <f>O38-C38</f>
        <v>68</v>
      </c>
      <c r="AL38" s="94">
        <f>P38-D38</f>
        <v>494</v>
      </c>
      <c r="AM38" s="94">
        <f>Q38-E38</f>
        <v>371</v>
      </c>
      <c r="AN38" s="94">
        <f>R38-F38</f>
        <v>806</v>
      </c>
      <c r="AO38" s="94">
        <f>S38-G38</f>
        <v>-206</v>
      </c>
      <c r="AP38" s="94">
        <f>T38-H38</f>
        <v>122</v>
      </c>
      <c r="AQ38" s="94">
        <f>U38-I38</f>
        <v>-206</v>
      </c>
      <c r="AR38" s="94">
        <f>V38-J38</f>
        <v>403</v>
      </c>
      <c r="AS38" s="94">
        <f>W38-K38</f>
        <v>208</v>
      </c>
      <c r="AT38" s="94">
        <f>X38-L38</f>
        <v>-396</v>
      </c>
      <c r="AU38" s="94">
        <f>Y38-M38</f>
        <v>575</v>
      </c>
      <c r="AV38" s="94">
        <f>Z38-N38</f>
        <v>152</v>
      </c>
      <c r="AW38" s="94">
        <f>AA38-O38</f>
        <v>-748</v>
      </c>
      <c r="AX38" s="94">
        <f>AB38-P38</f>
        <v>-1653</v>
      </c>
      <c r="AY38" s="94">
        <f>AC38-Q38</f>
        <v>-788</v>
      </c>
      <c r="AZ38" s="94">
        <f>AD38-R38</f>
        <v>-172</v>
      </c>
      <c r="BA38" s="94">
        <f>AE38-S38</f>
        <v>203</v>
      </c>
      <c r="BB38" s="94">
        <f>AF38-T38</f>
        <v>-252</v>
      </c>
      <c r="BC38" s="302"/>
      <c r="BD38" s="302"/>
      <c r="BE38" s="302"/>
      <c r="BF38" s="95"/>
      <c r="BG38" s="325"/>
      <c r="BH38" s="71">
        <f>'MONTHLY SUMMARIES'!H26</f>
        <v>2213</v>
      </c>
    </row>
    <row r="39" spans="1:60" s="66" customFormat="1" x14ac:dyDescent="0.35">
      <c r="A39" s="164"/>
      <c r="B39" s="67" t="s">
        <v>40</v>
      </c>
      <c r="C39" s="90">
        <v>1202</v>
      </c>
      <c r="D39" s="91">
        <v>1308</v>
      </c>
      <c r="E39" s="91">
        <v>1081</v>
      </c>
      <c r="F39" s="91">
        <v>803</v>
      </c>
      <c r="G39" s="91">
        <v>850</v>
      </c>
      <c r="H39" s="91">
        <v>797</v>
      </c>
      <c r="I39" s="91">
        <v>811</v>
      </c>
      <c r="J39" s="91">
        <v>892</v>
      </c>
      <c r="K39" s="91">
        <v>1024</v>
      </c>
      <c r="L39" s="92">
        <v>1199</v>
      </c>
      <c r="M39" s="91">
        <v>953</v>
      </c>
      <c r="N39" s="91">
        <v>1148</v>
      </c>
      <c r="O39" s="91">
        <v>1209</v>
      </c>
      <c r="P39" s="91">
        <v>1692</v>
      </c>
      <c r="Q39" s="91">
        <v>1199</v>
      </c>
      <c r="R39" s="91">
        <v>1048</v>
      </c>
      <c r="S39" s="91">
        <v>836</v>
      </c>
      <c r="T39" s="91">
        <v>840</v>
      </c>
      <c r="U39" s="213">
        <v>730</v>
      </c>
      <c r="V39" s="213">
        <v>992</v>
      </c>
      <c r="W39" s="213">
        <v>1164</v>
      </c>
      <c r="X39" s="92">
        <v>1173</v>
      </c>
      <c r="Y39" s="213">
        <v>1410</v>
      </c>
      <c r="Z39" s="213">
        <v>1357</v>
      </c>
      <c r="AA39" s="213">
        <v>1108</v>
      </c>
      <c r="AB39" s="213">
        <v>959</v>
      </c>
      <c r="AC39" s="213">
        <v>894</v>
      </c>
      <c r="AD39" s="213">
        <v>1050</v>
      </c>
      <c r="AE39" s="213">
        <v>994</v>
      </c>
      <c r="AF39" s="213">
        <v>749</v>
      </c>
      <c r="AG39" s="213">
        <v>733</v>
      </c>
      <c r="AH39" s="213"/>
      <c r="AI39" s="213"/>
      <c r="AJ39" s="92"/>
      <c r="AK39" s="93">
        <f>O39-C39</f>
        <v>7</v>
      </c>
      <c r="AL39" s="94">
        <f>P39-D39</f>
        <v>384</v>
      </c>
      <c r="AM39" s="94">
        <f>Q39-E39</f>
        <v>118</v>
      </c>
      <c r="AN39" s="94">
        <f>R39-F39</f>
        <v>245</v>
      </c>
      <c r="AO39" s="94">
        <f>S39-G39</f>
        <v>-14</v>
      </c>
      <c r="AP39" s="94">
        <f>T39-H39</f>
        <v>43</v>
      </c>
      <c r="AQ39" s="94">
        <f>U39-I39</f>
        <v>-81</v>
      </c>
      <c r="AR39" s="94">
        <f>V39-J39</f>
        <v>100</v>
      </c>
      <c r="AS39" s="94">
        <f>W39-K39</f>
        <v>140</v>
      </c>
      <c r="AT39" s="94">
        <f>X39-L39</f>
        <v>-26</v>
      </c>
      <c r="AU39" s="94">
        <f>Y39-M39</f>
        <v>457</v>
      </c>
      <c r="AV39" s="94">
        <f>Z39-N39</f>
        <v>209</v>
      </c>
      <c r="AW39" s="94">
        <f>AA39-O39</f>
        <v>-101</v>
      </c>
      <c r="AX39" s="94">
        <f>AB39-P39</f>
        <v>-733</v>
      </c>
      <c r="AY39" s="94">
        <f>AC39-Q39</f>
        <v>-305</v>
      </c>
      <c r="AZ39" s="94">
        <f>AD39-R39</f>
        <v>2</v>
      </c>
      <c r="BA39" s="94">
        <f>AE39-S39</f>
        <v>158</v>
      </c>
      <c r="BB39" s="94">
        <f>AF39-T39</f>
        <v>-91</v>
      </c>
      <c r="BC39" s="302"/>
      <c r="BD39" s="302"/>
      <c r="BE39" s="302"/>
      <c r="BF39" s="95"/>
      <c r="BG39" s="325"/>
      <c r="BH39" s="71">
        <f>'MONTHLY SUMMARIES'!H27</f>
        <v>733</v>
      </c>
    </row>
    <row r="40" spans="1:60" s="66" customFormat="1" x14ac:dyDescent="0.35">
      <c r="A40" s="164"/>
      <c r="B40" s="67" t="s">
        <v>41</v>
      </c>
      <c r="C40" s="90">
        <v>1189</v>
      </c>
      <c r="D40" s="91">
        <v>1071</v>
      </c>
      <c r="E40" s="91">
        <v>906</v>
      </c>
      <c r="F40" s="91">
        <v>707</v>
      </c>
      <c r="G40" s="91">
        <v>774</v>
      </c>
      <c r="H40" s="91">
        <v>619</v>
      </c>
      <c r="I40" s="91">
        <v>685</v>
      </c>
      <c r="J40" s="91">
        <v>755</v>
      </c>
      <c r="K40" s="91">
        <v>895</v>
      </c>
      <c r="L40" s="92">
        <v>1043</v>
      </c>
      <c r="M40" s="91">
        <v>917</v>
      </c>
      <c r="N40" s="91">
        <v>1134</v>
      </c>
      <c r="O40" s="91">
        <v>1086</v>
      </c>
      <c r="P40" s="91">
        <v>1467</v>
      </c>
      <c r="Q40" s="91">
        <v>1147</v>
      </c>
      <c r="R40" s="91">
        <v>973</v>
      </c>
      <c r="S40" s="91">
        <v>730</v>
      </c>
      <c r="T40" s="91">
        <v>857</v>
      </c>
      <c r="U40" s="213">
        <v>756</v>
      </c>
      <c r="V40" s="213">
        <v>847</v>
      </c>
      <c r="W40" s="213">
        <v>1026</v>
      </c>
      <c r="X40" s="92">
        <v>1058</v>
      </c>
      <c r="Y40" s="213">
        <v>1349</v>
      </c>
      <c r="Z40" s="213">
        <v>1191</v>
      </c>
      <c r="AA40" s="213">
        <v>1044</v>
      </c>
      <c r="AB40" s="213">
        <v>843</v>
      </c>
      <c r="AC40" s="213">
        <v>779</v>
      </c>
      <c r="AD40" s="213">
        <v>1014</v>
      </c>
      <c r="AE40" s="213">
        <v>975</v>
      </c>
      <c r="AF40" s="213">
        <v>663</v>
      </c>
      <c r="AG40" s="213">
        <v>617</v>
      </c>
      <c r="AH40" s="213"/>
      <c r="AI40" s="213"/>
      <c r="AJ40" s="92"/>
      <c r="AK40" s="93">
        <f>O40-C40</f>
        <v>-103</v>
      </c>
      <c r="AL40" s="94">
        <f>P40-D40</f>
        <v>396</v>
      </c>
      <c r="AM40" s="94">
        <f>Q40-E40</f>
        <v>241</v>
      </c>
      <c r="AN40" s="94">
        <f>R40-F40</f>
        <v>266</v>
      </c>
      <c r="AO40" s="94">
        <f>S40-G40</f>
        <v>-44</v>
      </c>
      <c r="AP40" s="94">
        <f>T40-H40</f>
        <v>238</v>
      </c>
      <c r="AQ40" s="94">
        <f>U40-I40</f>
        <v>71</v>
      </c>
      <c r="AR40" s="94">
        <f>V40-J40</f>
        <v>92</v>
      </c>
      <c r="AS40" s="94">
        <f>W40-K40</f>
        <v>131</v>
      </c>
      <c r="AT40" s="94">
        <f>X40-L40</f>
        <v>15</v>
      </c>
      <c r="AU40" s="94">
        <f>Y40-M40</f>
        <v>432</v>
      </c>
      <c r="AV40" s="94">
        <f>Z40-N40</f>
        <v>57</v>
      </c>
      <c r="AW40" s="94">
        <f>AA40-O40</f>
        <v>-42</v>
      </c>
      <c r="AX40" s="94">
        <f>AB40-P40</f>
        <v>-624</v>
      </c>
      <c r="AY40" s="94">
        <f>AC40-Q40</f>
        <v>-368</v>
      </c>
      <c r="AZ40" s="94">
        <f>AD40-R40</f>
        <v>41</v>
      </c>
      <c r="BA40" s="94">
        <f>AE40-S40</f>
        <v>245</v>
      </c>
      <c r="BB40" s="94">
        <f>AF40-T40</f>
        <v>-194</v>
      </c>
      <c r="BC40" s="302"/>
      <c r="BD40" s="302"/>
      <c r="BE40" s="302"/>
      <c r="BF40" s="95"/>
      <c r="BG40" s="325"/>
      <c r="BH40" s="71">
        <f>'MONTHLY SUMMARIES'!H28</f>
        <v>617</v>
      </c>
    </row>
    <row r="41" spans="1:60" s="82" customFormat="1" x14ac:dyDescent="0.35">
      <c r="A41" s="168"/>
      <c r="B41" s="67" t="s">
        <v>42</v>
      </c>
      <c r="C41" s="154">
        <f t="shared" ref="C41:V41" si="20">SUM(C32:C40)</f>
        <v>55242</v>
      </c>
      <c r="D41" s="155">
        <f t="shared" si="20"/>
        <v>55868</v>
      </c>
      <c r="E41" s="155">
        <f t="shared" si="20"/>
        <v>51653</v>
      </c>
      <c r="F41" s="155">
        <f t="shared" si="20"/>
        <v>41009</v>
      </c>
      <c r="G41" s="155">
        <f t="shared" si="20"/>
        <v>47451</v>
      </c>
      <c r="H41" s="155">
        <f t="shared" si="20"/>
        <v>40626</v>
      </c>
      <c r="I41" s="155">
        <f t="shared" si="20"/>
        <v>43831</v>
      </c>
      <c r="J41" s="155">
        <f t="shared" si="20"/>
        <v>41090</v>
      </c>
      <c r="K41" s="155">
        <f t="shared" si="20"/>
        <v>49497</v>
      </c>
      <c r="L41" s="156">
        <f t="shared" si="20"/>
        <v>50953</v>
      </c>
      <c r="M41" s="155">
        <f t="shared" si="20"/>
        <v>51336</v>
      </c>
      <c r="N41" s="155">
        <f t="shared" si="20"/>
        <v>54057</v>
      </c>
      <c r="O41" s="155">
        <f t="shared" si="20"/>
        <v>58078</v>
      </c>
      <c r="P41" s="155">
        <f t="shared" si="20"/>
        <v>51301</v>
      </c>
      <c r="Q41" s="155">
        <f t="shared" si="20"/>
        <v>41766</v>
      </c>
      <c r="R41" s="155">
        <f t="shared" si="20"/>
        <v>43436</v>
      </c>
      <c r="S41" s="155">
        <f t="shared" si="20"/>
        <v>37731</v>
      </c>
      <c r="T41" s="155">
        <f t="shared" si="20"/>
        <v>39458</v>
      </c>
      <c r="U41" s="155">
        <f t="shared" si="20"/>
        <v>37918</v>
      </c>
      <c r="V41" s="155">
        <f t="shared" si="20"/>
        <v>42139</v>
      </c>
      <c r="W41" s="155">
        <f>SUM(W32+W35+W38+W39+W40)</f>
        <v>45835</v>
      </c>
      <c r="X41" s="156">
        <f>SUM(X32+X35+X38+X39+X40)</f>
        <v>44790</v>
      </c>
      <c r="Y41" s="155">
        <v>47349</v>
      </c>
      <c r="Z41" s="155">
        <v>50620</v>
      </c>
      <c r="AA41" s="155">
        <v>48421</v>
      </c>
      <c r="AB41" s="214">
        <v>47035</v>
      </c>
      <c r="AC41" s="214">
        <v>43806</v>
      </c>
      <c r="AD41" s="214">
        <v>43777</v>
      </c>
      <c r="AE41" s="214">
        <v>43216</v>
      </c>
      <c r="AF41" s="214">
        <v>41211</v>
      </c>
      <c r="AG41" s="214">
        <v>42235</v>
      </c>
      <c r="AH41" s="214"/>
      <c r="AI41" s="214"/>
      <c r="AJ41" s="156"/>
      <c r="AK41" s="96">
        <f>SUM(AK32:AK40)</f>
        <v>2836</v>
      </c>
      <c r="AL41" s="157">
        <f t="shared" ref="AL41:AM41" si="21">SUM(AL32:AL40)</f>
        <v>-4567</v>
      </c>
      <c r="AM41" s="157">
        <f t="shared" si="21"/>
        <v>-9887</v>
      </c>
      <c r="AN41" s="157">
        <f t="shared" ref="AN41:AO41" si="22">SUM(AN32:AN40)</f>
        <v>2427</v>
      </c>
      <c r="AO41" s="157">
        <f t="shared" si="22"/>
        <v>-9720</v>
      </c>
      <c r="AP41" s="157">
        <f t="shared" ref="AP41:AQ41" si="23">SUM(AP32:AP40)</f>
        <v>-1168</v>
      </c>
      <c r="AQ41" s="157">
        <f t="shared" si="23"/>
        <v>-5913</v>
      </c>
      <c r="AR41" s="157">
        <f t="shared" ref="AR41:AS41" si="24">SUM(AR32:AR40)</f>
        <v>1049</v>
      </c>
      <c r="AS41" s="157">
        <f t="shared" si="24"/>
        <v>-3662</v>
      </c>
      <c r="AT41" s="157">
        <f t="shared" ref="AT41:AU41" si="25">SUM(AT32:AT40)</f>
        <v>-6163</v>
      </c>
      <c r="AU41" s="157">
        <f t="shared" si="25"/>
        <v>-3987</v>
      </c>
      <c r="AV41" s="157">
        <f t="shared" ref="AV41:AW41" si="26">SUM(AV32:AV40)</f>
        <v>-3437</v>
      </c>
      <c r="AW41" s="157">
        <f t="shared" si="26"/>
        <v>-9657</v>
      </c>
      <c r="AX41" s="157">
        <f t="shared" ref="AX41:AY41" si="27">SUM(AX32:AX40)</f>
        <v>-4266</v>
      </c>
      <c r="AY41" s="157">
        <f t="shared" si="27"/>
        <v>2040</v>
      </c>
      <c r="AZ41" s="157">
        <f t="shared" ref="AZ41:BA41" si="28">SUM(AZ32:AZ40)</f>
        <v>341</v>
      </c>
      <c r="BA41" s="157">
        <f t="shared" si="28"/>
        <v>5485</v>
      </c>
      <c r="BB41" s="157">
        <f t="shared" ref="BB41" si="29">SUM(BB32:BB40)</f>
        <v>1753</v>
      </c>
      <c r="BC41" s="303"/>
      <c r="BD41" s="303"/>
      <c r="BE41" s="303"/>
      <c r="BF41" s="158"/>
      <c r="BG41" s="326"/>
      <c r="BH41" s="296">
        <f>BH32+BH35+BH38+BH39+BH40</f>
        <v>42235</v>
      </c>
    </row>
    <row r="42" spans="1:60" s="66" customFormat="1" x14ac:dyDescent="0.35">
      <c r="A42" s="166">
        <f>+A31+1</f>
        <v>4</v>
      </c>
      <c r="B42" s="97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99"/>
      <c r="S42" s="99"/>
      <c r="T42" s="99"/>
      <c r="U42" s="215"/>
      <c r="V42" s="215"/>
      <c r="W42" s="215"/>
      <c r="X42" s="100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00"/>
      <c r="AK42" s="101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304"/>
      <c r="BD42" s="304"/>
      <c r="BE42" s="304"/>
      <c r="BF42" s="103"/>
      <c r="BG42" s="324"/>
      <c r="BH42" s="101"/>
    </row>
    <row r="43" spans="1:60" s="66" customFormat="1" x14ac:dyDescent="0.35">
      <c r="A43" s="166"/>
      <c r="B43" s="67" t="s">
        <v>37</v>
      </c>
      <c r="C43" s="90">
        <v>18975</v>
      </c>
      <c r="D43" s="91">
        <v>21912</v>
      </c>
      <c r="E43" s="91">
        <v>23311</v>
      </c>
      <c r="F43" s="91">
        <v>20080</v>
      </c>
      <c r="G43" s="91">
        <v>16268</v>
      </c>
      <c r="H43" s="91">
        <v>18221</v>
      </c>
      <c r="I43" s="91">
        <v>14039</v>
      </c>
      <c r="J43" s="91">
        <v>14369</v>
      </c>
      <c r="K43" s="91">
        <v>15013</v>
      </c>
      <c r="L43" s="92">
        <v>16199</v>
      </c>
      <c r="M43" s="91">
        <v>14984</v>
      </c>
      <c r="N43" s="91">
        <v>20151</v>
      </c>
      <c r="O43" s="91">
        <v>20222</v>
      </c>
      <c r="P43" s="91">
        <v>23404</v>
      </c>
      <c r="Q43" s="91">
        <v>20307</v>
      </c>
      <c r="R43" s="91">
        <v>16471</v>
      </c>
      <c r="S43" s="91">
        <v>15615</v>
      </c>
      <c r="T43" s="91">
        <v>12501</v>
      </c>
      <c r="U43" s="213">
        <v>12497</v>
      </c>
      <c r="V43" s="213">
        <v>13506</v>
      </c>
      <c r="W43" s="213">
        <v>14566</v>
      </c>
      <c r="X43" s="92">
        <v>12998</v>
      </c>
      <c r="Y43" s="213">
        <v>11603</v>
      </c>
      <c r="Z43" s="213">
        <v>13332</v>
      </c>
      <c r="AA43" s="213">
        <v>14756</v>
      </c>
      <c r="AB43" s="213">
        <v>18664</v>
      </c>
      <c r="AC43" s="213">
        <v>16729</v>
      </c>
      <c r="AD43" s="213">
        <v>15536</v>
      </c>
      <c r="AE43" s="213">
        <v>14013</v>
      </c>
      <c r="AF43" s="213">
        <v>13394</v>
      </c>
      <c r="AG43" s="213">
        <v>14307</v>
      </c>
      <c r="AH43" s="213"/>
      <c r="AI43" s="213"/>
      <c r="AJ43" s="92"/>
      <c r="AK43" s="93">
        <f>O43-C43</f>
        <v>1247</v>
      </c>
      <c r="AL43" s="94">
        <f>P43-D43</f>
        <v>1492</v>
      </c>
      <c r="AM43" s="94">
        <f>Q43-E43</f>
        <v>-3004</v>
      </c>
      <c r="AN43" s="94">
        <f>R43-F43</f>
        <v>-3609</v>
      </c>
      <c r="AO43" s="94">
        <f>S43-G43</f>
        <v>-653</v>
      </c>
      <c r="AP43" s="94">
        <f>T43-H43</f>
        <v>-5720</v>
      </c>
      <c r="AQ43" s="94">
        <f>U43-I43</f>
        <v>-1542</v>
      </c>
      <c r="AR43" s="94">
        <f>V43-J43</f>
        <v>-863</v>
      </c>
      <c r="AS43" s="94">
        <f>W43-K43</f>
        <v>-447</v>
      </c>
      <c r="AT43" s="94">
        <f>X43-L43</f>
        <v>-3201</v>
      </c>
      <c r="AU43" s="94">
        <f>Y43-M43</f>
        <v>-3381</v>
      </c>
      <c r="AV43" s="94">
        <f>Z43-N43</f>
        <v>-6819</v>
      </c>
      <c r="AW43" s="94">
        <f>AA43-O43</f>
        <v>-5466</v>
      </c>
      <c r="AX43" s="94">
        <f>AB43-P43</f>
        <v>-4740</v>
      </c>
      <c r="AY43" s="94">
        <f>AC43-Q43</f>
        <v>-3578</v>
      </c>
      <c r="AZ43" s="94">
        <f>AD43-R43</f>
        <v>-935</v>
      </c>
      <c r="BA43" s="94">
        <f>AE43-S43</f>
        <v>-1602</v>
      </c>
      <c r="BB43" s="94">
        <f>AF43-T43</f>
        <v>893</v>
      </c>
      <c r="BC43" s="302"/>
      <c r="BD43" s="302"/>
      <c r="BE43" s="302"/>
      <c r="BF43" s="95"/>
      <c r="BG43" s="325"/>
      <c r="BH43" s="71">
        <f>'MONTHLY SUMMARIES'!H31</f>
        <v>14307</v>
      </c>
    </row>
    <row r="44" spans="1:60" s="66" customFormat="1" x14ac:dyDescent="0.35">
      <c r="A44" s="166"/>
      <c r="B44" s="238" t="s">
        <v>164</v>
      </c>
      <c r="C44" s="90"/>
      <c r="D44" s="91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91"/>
      <c r="R44" s="91"/>
      <c r="S44" s="91"/>
      <c r="T44" s="91"/>
      <c r="U44" s="213"/>
      <c r="V44" s="213"/>
      <c r="W44" s="237">
        <f>W43-W45</f>
        <v>14233</v>
      </c>
      <c r="X44" s="92">
        <f>X43-X45</f>
        <v>12658</v>
      </c>
      <c r="Y44" s="237">
        <f>Y43-Y45</f>
        <v>11287</v>
      </c>
      <c r="Z44" s="237">
        <f>Z43-Z45</f>
        <v>12975</v>
      </c>
      <c r="AA44" s="237">
        <v>14343</v>
      </c>
      <c r="AB44" s="237">
        <v>17999</v>
      </c>
      <c r="AC44" s="237">
        <v>16377</v>
      </c>
      <c r="AD44" s="237">
        <v>15216</v>
      </c>
      <c r="AE44" s="237">
        <v>13427</v>
      </c>
      <c r="AF44" s="237">
        <v>13096</v>
      </c>
      <c r="AG44" s="237">
        <v>14061</v>
      </c>
      <c r="AH44" s="237"/>
      <c r="AI44" s="237"/>
      <c r="AJ44" s="92"/>
      <c r="AK44" s="93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302"/>
      <c r="BD44" s="302"/>
      <c r="BE44" s="302"/>
      <c r="BF44" s="95"/>
      <c r="BG44" s="325"/>
      <c r="BH44" s="87">
        <f>BH43-BH45</f>
        <v>14061</v>
      </c>
    </row>
    <row r="45" spans="1:60" s="66" customFormat="1" x14ac:dyDescent="0.35">
      <c r="A45" s="166"/>
      <c r="B45" s="238" t="s">
        <v>165</v>
      </c>
      <c r="C45" s="90"/>
      <c r="D45" s="91"/>
      <c r="E45" s="91"/>
      <c r="F45" s="91"/>
      <c r="G45" s="91"/>
      <c r="H45" s="91"/>
      <c r="I45" s="91"/>
      <c r="J45" s="91"/>
      <c r="K45" s="91"/>
      <c r="L45" s="92"/>
      <c r="M45" s="91"/>
      <c r="N45" s="91"/>
      <c r="O45" s="91"/>
      <c r="P45" s="91"/>
      <c r="Q45" s="91"/>
      <c r="R45" s="91"/>
      <c r="S45" s="91"/>
      <c r="T45" s="91"/>
      <c r="U45" s="213"/>
      <c r="V45" s="213"/>
      <c r="W45" s="237">
        <v>333</v>
      </c>
      <c r="X45" s="92">
        <v>340</v>
      </c>
      <c r="Y45" s="237">
        <v>316</v>
      </c>
      <c r="Z45" s="237">
        <v>357</v>
      </c>
      <c r="AA45" s="237">
        <v>413</v>
      </c>
      <c r="AB45" s="237">
        <v>665</v>
      </c>
      <c r="AC45" s="237">
        <v>352</v>
      </c>
      <c r="AD45" s="237">
        <v>320</v>
      </c>
      <c r="AE45" s="237">
        <v>586</v>
      </c>
      <c r="AF45" s="237">
        <v>298</v>
      </c>
      <c r="AG45" s="237">
        <v>246</v>
      </c>
      <c r="AH45" s="237"/>
      <c r="AI45" s="237"/>
      <c r="AJ45" s="92"/>
      <c r="AK45" s="93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302"/>
      <c r="BD45" s="302"/>
      <c r="BE45" s="302"/>
      <c r="BF45" s="95"/>
      <c r="BG45" s="325"/>
      <c r="BH45" s="71">
        <f>GETPIVOTDATA("VALUE",'CRS ESCO pvt'!$I$2,"DATE_FILE",$BH$8,"COMPANY",$BH$6,"TRIM_CAT","Resdiential-ESCO","TRIM_LINE",A42)</f>
        <v>246</v>
      </c>
    </row>
    <row r="46" spans="1:60" s="66" customFormat="1" x14ac:dyDescent="0.35">
      <c r="A46" s="166"/>
      <c r="B46" s="67" t="s">
        <v>38</v>
      </c>
      <c r="C46" s="90">
        <v>2816</v>
      </c>
      <c r="D46" s="91">
        <v>3457</v>
      </c>
      <c r="E46" s="91">
        <v>3648</v>
      </c>
      <c r="F46" s="91">
        <v>3374</v>
      </c>
      <c r="G46" s="91">
        <v>3328</v>
      </c>
      <c r="H46" s="91">
        <v>2787</v>
      </c>
      <c r="I46" s="91">
        <v>2046</v>
      </c>
      <c r="J46" s="91">
        <v>2085</v>
      </c>
      <c r="K46" s="91">
        <v>2259</v>
      </c>
      <c r="L46" s="92">
        <v>2641</v>
      </c>
      <c r="M46" s="91">
        <v>2522</v>
      </c>
      <c r="N46" s="91">
        <v>3085</v>
      </c>
      <c r="O46" s="91">
        <v>2633</v>
      </c>
      <c r="P46" s="91">
        <v>3102</v>
      </c>
      <c r="Q46" s="91">
        <v>2691</v>
      </c>
      <c r="R46" s="91">
        <v>2103</v>
      </c>
      <c r="S46" s="91">
        <v>3143</v>
      </c>
      <c r="T46" s="91">
        <v>2064</v>
      </c>
      <c r="U46" s="213">
        <v>1938</v>
      </c>
      <c r="V46" s="213">
        <v>1943</v>
      </c>
      <c r="W46" s="213">
        <v>2203</v>
      </c>
      <c r="X46" s="92">
        <v>2366</v>
      </c>
      <c r="Y46" s="213">
        <v>2112</v>
      </c>
      <c r="Z46" s="213">
        <v>2380</v>
      </c>
      <c r="AA46" s="213">
        <v>2767</v>
      </c>
      <c r="AB46" s="213">
        <v>3511</v>
      </c>
      <c r="AC46" s="213">
        <v>2886</v>
      </c>
      <c r="AD46" s="213">
        <v>2930</v>
      </c>
      <c r="AE46" s="213">
        <v>3443</v>
      </c>
      <c r="AF46" s="213">
        <v>2538</v>
      </c>
      <c r="AG46" s="213">
        <v>2466</v>
      </c>
      <c r="AH46" s="213"/>
      <c r="AI46" s="213"/>
      <c r="AJ46" s="92"/>
      <c r="AK46" s="93">
        <f>O46-C46</f>
        <v>-183</v>
      </c>
      <c r="AL46" s="94">
        <f>P46-D46</f>
        <v>-355</v>
      </c>
      <c r="AM46" s="94">
        <f>Q46-E46</f>
        <v>-957</v>
      </c>
      <c r="AN46" s="94">
        <f>R46-F46</f>
        <v>-1271</v>
      </c>
      <c r="AO46" s="94">
        <f>S46-G46</f>
        <v>-185</v>
      </c>
      <c r="AP46" s="94">
        <f>T46-H46</f>
        <v>-723</v>
      </c>
      <c r="AQ46" s="94">
        <f>U46-I46</f>
        <v>-108</v>
      </c>
      <c r="AR46" s="94">
        <f>V46-J46</f>
        <v>-142</v>
      </c>
      <c r="AS46" s="94">
        <f>W46-K46</f>
        <v>-56</v>
      </c>
      <c r="AT46" s="94">
        <f>X46-L46</f>
        <v>-275</v>
      </c>
      <c r="AU46" s="94">
        <f>Y46-M46</f>
        <v>-410</v>
      </c>
      <c r="AV46" s="94">
        <f>Z46-N46</f>
        <v>-705</v>
      </c>
      <c r="AW46" s="94">
        <f>AA46-O46</f>
        <v>134</v>
      </c>
      <c r="AX46" s="94">
        <f>AB46-P46</f>
        <v>409</v>
      </c>
      <c r="AY46" s="94">
        <f>AC46-Q46</f>
        <v>195</v>
      </c>
      <c r="AZ46" s="94">
        <f>AD46-R46</f>
        <v>827</v>
      </c>
      <c r="BA46" s="94">
        <f>AE46-S46</f>
        <v>300</v>
      </c>
      <c r="BB46" s="94">
        <f>AF46-T46</f>
        <v>474</v>
      </c>
      <c r="BC46" s="302"/>
      <c r="BD46" s="302"/>
      <c r="BE46" s="302"/>
      <c r="BF46" s="95"/>
      <c r="BG46" s="325"/>
      <c r="BH46" s="71">
        <f>'MONTHLY SUMMARIES'!H32</f>
        <v>2466</v>
      </c>
    </row>
    <row r="47" spans="1:60" s="66" customFormat="1" x14ac:dyDescent="0.35">
      <c r="A47" s="166"/>
      <c r="B47" s="238" t="s">
        <v>164</v>
      </c>
      <c r="C47" s="90"/>
      <c r="D47" s="91"/>
      <c r="E47" s="91"/>
      <c r="F47" s="91"/>
      <c r="G47" s="91"/>
      <c r="H47" s="91"/>
      <c r="I47" s="91"/>
      <c r="J47" s="91"/>
      <c r="K47" s="91"/>
      <c r="L47" s="92"/>
      <c r="M47" s="91"/>
      <c r="N47" s="91"/>
      <c r="O47" s="91"/>
      <c r="P47" s="91"/>
      <c r="Q47" s="91"/>
      <c r="R47" s="91"/>
      <c r="S47" s="91"/>
      <c r="T47" s="91"/>
      <c r="U47" s="213"/>
      <c r="V47" s="213"/>
      <c r="W47" s="237">
        <f>W46-W48</f>
        <v>2090</v>
      </c>
      <c r="X47" s="92">
        <f>X46-X48</f>
        <v>2242</v>
      </c>
      <c r="Y47" s="237">
        <f>Y46-Y48</f>
        <v>2011</v>
      </c>
      <c r="Z47" s="237">
        <f>Z46-Z48</f>
        <v>2266</v>
      </c>
      <c r="AA47" s="237">
        <v>2624</v>
      </c>
      <c r="AB47" s="237">
        <v>3377</v>
      </c>
      <c r="AC47" s="237">
        <v>2781</v>
      </c>
      <c r="AD47" s="237">
        <v>2839</v>
      </c>
      <c r="AE47" s="237">
        <v>3341</v>
      </c>
      <c r="AF47" s="237">
        <v>2419</v>
      </c>
      <c r="AG47" s="237">
        <v>2373</v>
      </c>
      <c r="AH47" s="237"/>
      <c r="AI47" s="237"/>
      <c r="AJ47" s="92"/>
      <c r="AK47" s="93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302"/>
      <c r="BD47" s="302"/>
      <c r="BE47" s="302"/>
      <c r="BF47" s="95"/>
      <c r="BG47" s="325"/>
      <c r="BH47" s="87">
        <f>BH46-BH48</f>
        <v>2373</v>
      </c>
    </row>
    <row r="48" spans="1:60" s="66" customFormat="1" x14ac:dyDescent="0.35">
      <c r="A48" s="166"/>
      <c r="B48" s="238" t="s">
        <v>165</v>
      </c>
      <c r="C48" s="90"/>
      <c r="D48" s="91"/>
      <c r="E48" s="91"/>
      <c r="F48" s="91"/>
      <c r="G48" s="91"/>
      <c r="H48" s="91"/>
      <c r="I48" s="91"/>
      <c r="J48" s="91"/>
      <c r="K48" s="91"/>
      <c r="L48" s="92"/>
      <c r="M48" s="91"/>
      <c r="N48" s="91"/>
      <c r="O48" s="91"/>
      <c r="P48" s="91"/>
      <c r="Q48" s="91"/>
      <c r="R48" s="91"/>
      <c r="S48" s="91"/>
      <c r="T48" s="91"/>
      <c r="U48" s="213"/>
      <c r="V48" s="213"/>
      <c r="W48" s="237">
        <v>113</v>
      </c>
      <c r="X48" s="92">
        <v>124</v>
      </c>
      <c r="Y48" s="237">
        <v>101</v>
      </c>
      <c r="Z48" s="237">
        <v>114</v>
      </c>
      <c r="AA48" s="237">
        <v>143</v>
      </c>
      <c r="AB48" s="237">
        <v>134</v>
      </c>
      <c r="AC48" s="237">
        <v>105</v>
      </c>
      <c r="AD48" s="237">
        <v>91</v>
      </c>
      <c r="AE48" s="237">
        <v>102</v>
      </c>
      <c r="AF48" s="237">
        <v>119</v>
      </c>
      <c r="AG48" s="237">
        <v>93</v>
      </c>
      <c r="AH48" s="237"/>
      <c r="AI48" s="237"/>
      <c r="AJ48" s="92"/>
      <c r="AK48" s="93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302"/>
      <c r="BD48" s="302"/>
      <c r="BE48" s="302"/>
      <c r="BF48" s="95"/>
      <c r="BG48" s="325"/>
      <c r="BH48" s="71">
        <f>GETPIVOTDATA("VALUE",'CRS ESCO pvt'!$I$2,"DATE_FILE",$BH$8,"COMPANY",$BH$6,"TRIM_CAT","Low Income Resdiential-ESCO","TRIM_LINE",A42)</f>
        <v>93</v>
      </c>
    </row>
    <row r="49" spans="1:60" s="66" customFormat="1" x14ac:dyDescent="0.35">
      <c r="A49" s="166"/>
      <c r="B49" s="67" t="s">
        <v>39</v>
      </c>
      <c r="C49" s="90">
        <v>1308</v>
      </c>
      <c r="D49" s="91">
        <v>1634</v>
      </c>
      <c r="E49" s="91">
        <v>1648</v>
      </c>
      <c r="F49" s="91">
        <v>1211</v>
      </c>
      <c r="G49" s="91">
        <v>928</v>
      </c>
      <c r="H49" s="91">
        <v>1125</v>
      </c>
      <c r="I49" s="91">
        <v>805</v>
      </c>
      <c r="J49" s="91">
        <v>840</v>
      </c>
      <c r="K49" s="91">
        <v>879</v>
      </c>
      <c r="L49" s="92">
        <v>1114</v>
      </c>
      <c r="M49" s="91">
        <v>1052</v>
      </c>
      <c r="N49" s="91">
        <v>1412</v>
      </c>
      <c r="O49" s="91">
        <v>1381</v>
      </c>
      <c r="P49" s="91">
        <v>1910</v>
      </c>
      <c r="Q49" s="91">
        <v>1851</v>
      </c>
      <c r="R49" s="91">
        <v>1188</v>
      </c>
      <c r="S49" s="91">
        <v>936</v>
      </c>
      <c r="T49" s="91">
        <v>881</v>
      </c>
      <c r="U49" s="213">
        <v>828</v>
      </c>
      <c r="V49" s="213">
        <v>869</v>
      </c>
      <c r="W49" s="213">
        <v>923</v>
      </c>
      <c r="X49" s="92">
        <v>910</v>
      </c>
      <c r="Y49" s="213">
        <v>883</v>
      </c>
      <c r="Z49" s="213">
        <v>1014</v>
      </c>
      <c r="AA49" s="213">
        <v>970</v>
      </c>
      <c r="AB49" s="213">
        <v>1138</v>
      </c>
      <c r="AC49" s="213">
        <v>1079</v>
      </c>
      <c r="AD49" s="213">
        <v>1050</v>
      </c>
      <c r="AE49" s="213">
        <v>861</v>
      </c>
      <c r="AF49" s="213">
        <v>865</v>
      </c>
      <c r="AG49" s="213">
        <v>844</v>
      </c>
      <c r="AH49" s="213"/>
      <c r="AI49" s="213"/>
      <c r="AJ49" s="92"/>
      <c r="AK49" s="93">
        <f>O49-C49</f>
        <v>73</v>
      </c>
      <c r="AL49" s="94">
        <f>P49-D49</f>
        <v>276</v>
      </c>
      <c r="AM49" s="94">
        <f>Q49-E49</f>
        <v>203</v>
      </c>
      <c r="AN49" s="94">
        <f>R49-F49</f>
        <v>-23</v>
      </c>
      <c r="AO49" s="94">
        <f>S49-G49</f>
        <v>8</v>
      </c>
      <c r="AP49" s="94">
        <f>T49-H49</f>
        <v>-244</v>
      </c>
      <c r="AQ49" s="94">
        <f>U49-I49</f>
        <v>23</v>
      </c>
      <c r="AR49" s="94">
        <f>V49-J49</f>
        <v>29</v>
      </c>
      <c r="AS49" s="94">
        <f>W49-K49</f>
        <v>44</v>
      </c>
      <c r="AT49" s="94">
        <f>X49-L49</f>
        <v>-204</v>
      </c>
      <c r="AU49" s="94">
        <f>Y49-M49</f>
        <v>-169</v>
      </c>
      <c r="AV49" s="94">
        <f>Z49-N49</f>
        <v>-398</v>
      </c>
      <c r="AW49" s="94">
        <f>AA49-O49</f>
        <v>-411</v>
      </c>
      <c r="AX49" s="94">
        <f>AB49-P49</f>
        <v>-772</v>
      </c>
      <c r="AY49" s="94">
        <f>AC49-Q49</f>
        <v>-772</v>
      </c>
      <c r="AZ49" s="94">
        <f>AD49-R49</f>
        <v>-138</v>
      </c>
      <c r="BA49" s="94">
        <f>AE49-S49</f>
        <v>-75</v>
      </c>
      <c r="BB49" s="94">
        <f>AF49-T49</f>
        <v>-16</v>
      </c>
      <c r="BC49" s="302"/>
      <c r="BD49" s="302"/>
      <c r="BE49" s="302"/>
      <c r="BF49" s="95"/>
      <c r="BG49" s="325"/>
      <c r="BH49" s="71">
        <f>'MONTHLY SUMMARIES'!H33</f>
        <v>844</v>
      </c>
    </row>
    <row r="50" spans="1:60" s="66" customFormat="1" x14ac:dyDescent="0.35">
      <c r="A50" s="166"/>
      <c r="B50" s="67" t="s">
        <v>40</v>
      </c>
      <c r="C50" s="90">
        <v>397</v>
      </c>
      <c r="D50" s="91">
        <v>444</v>
      </c>
      <c r="E50" s="91">
        <v>444</v>
      </c>
      <c r="F50" s="91">
        <v>417</v>
      </c>
      <c r="G50" s="91">
        <v>376</v>
      </c>
      <c r="H50" s="91">
        <v>382</v>
      </c>
      <c r="I50" s="91">
        <v>305</v>
      </c>
      <c r="J50" s="91">
        <v>251</v>
      </c>
      <c r="K50" s="91">
        <v>317</v>
      </c>
      <c r="L50" s="92">
        <v>378</v>
      </c>
      <c r="M50" s="91">
        <v>303</v>
      </c>
      <c r="N50" s="91">
        <v>414</v>
      </c>
      <c r="O50" s="91">
        <v>426</v>
      </c>
      <c r="P50" s="91">
        <v>587</v>
      </c>
      <c r="Q50" s="91">
        <v>699</v>
      </c>
      <c r="R50" s="91">
        <v>484</v>
      </c>
      <c r="S50" s="91">
        <v>355</v>
      </c>
      <c r="T50" s="91">
        <v>286</v>
      </c>
      <c r="U50" s="213">
        <v>321</v>
      </c>
      <c r="V50" s="213">
        <v>300</v>
      </c>
      <c r="W50" s="213">
        <v>290</v>
      </c>
      <c r="X50" s="92">
        <v>331</v>
      </c>
      <c r="Y50" s="213">
        <v>353</v>
      </c>
      <c r="Z50" s="213">
        <v>403</v>
      </c>
      <c r="AA50" s="213">
        <v>312</v>
      </c>
      <c r="AB50" s="213">
        <v>413</v>
      </c>
      <c r="AC50" s="213">
        <v>343</v>
      </c>
      <c r="AD50" s="213">
        <v>343</v>
      </c>
      <c r="AE50" s="213">
        <v>344</v>
      </c>
      <c r="AF50" s="213">
        <v>275</v>
      </c>
      <c r="AG50" s="213">
        <v>246</v>
      </c>
      <c r="AH50" s="213"/>
      <c r="AI50" s="213"/>
      <c r="AJ50" s="92"/>
      <c r="AK50" s="93">
        <f>O50-C50</f>
        <v>29</v>
      </c>
      <c r="AL50" s="94">
        <f>P50-D50</f>
        <v>143</v>
      </c>
      <c r="AM50" s="94">
        <f>Q50-E50</f>
        <v>255</v>
      </c>
      <c r="AN50" s="94">
        <f>R50-F50</f>
        <v>67</v>
      </c>
      <c r="AO50" s="94">
        <f>S50-G50</f>
        <v>-21</v>
      </c>
      <c r="AP50" s="94">
        <f>T50-H50</f>
        <v>-96</v>
      </c>
      <c r="AQ50" s="94">
        <f>U50-I50</f>
        <v>16</v>
      </c>
      <c r="AR50" s="94">
        <f>V50-J50</f>
        <v>49</v>
      </c>
      <c r="AS50" s="94">
        <f>W50-K50</f>
        <v>-27</v>
      </c>
      <c r="AT50" s="94">
        <f>X50-L50</f>
        <v>-47</v>
      </c>
      <c r="AU50" s="94">
        <f>Y50-M50</f>
        <v>50</v>
      </c>
      <c r="AV50" s="94">
        <f>Z50-N50</f>
        <v>-11</v>
      </c>
      <c r="AW50" s="94">
        <f>AA50-O50</f>
        <v>-114</v>
      </c>
      <c r="AX50" s="94">
        <f>AB50-P50</f>
        <v>-174</v>
      </c>
      <c r="AY50" s="94">
        <f>AC50-Q50</f>
        <v>-356</v>
      </c>
      <c r="AZ50" s="94">
        <f>AD50-R50</f>
        <v>-141</v>
      </c>
      <c r="BA50" s="94">
        <f>AE50-S50</f>
        <v>-11</v>
      </c>
      <c r="BB50" s="94">
        <f>AF50-T50</f>
        <v>-11</v>
      </c>
      <c r="BC50" s="302"/>
      <c r="BD50" s="302"/>
      <c r="BE50" s="302"/>
      <c r="BF50" s="95"/>
      <c r="BG50" s="325"/>
      <c r="BH50" s="71">
        <f>'MONTHLY SUMMARIES'!H34</f>
        <v>246</v>
      </c>
    </row>
    <row r="51" spans="1:60" s="66" customFormat="1" x14ac:dyDescent="0.35">
      <c r="A51" s="166"/>
      <c r="B51" s="67" t="s">
        <v>41</v>
      </c>
      <c r="C51" s="90">
        <v>302</v>
      </c>
      <c r="D51" s="91">
        <v>331</v>
      </c>
      <c r="E51" s="91">
        <v>382</v>
      </c>
      <c r="F51" s="91">
        <v>297</v>
      </c>
      <c r="G51" s="91">
        <v>274</v>
      </c>
      <c r="H51" s="91">
        <v>277</v>
      </c>
      <c r="I51" s="91">
        <v>198</v>
      </c>
      <c r="J51" s="91">
        <v>189</v>
      </c>
      <c r="K51" s="91">
        <v>198</v>
      </c>
      <c r="L51" s="92">
        <v>280</v>
      </c>
      <c r="M51" s="91">
        <v>200</v>
      </c>
      <c r="N51" s="91">
        <v>314</v>
      </c>
      <c r="O51" s="91">
        <v>312</v>
      </c>
      <c r="P51" s="91">
        <v>457</v>
      </c>
      <c r="Q51" s="91">
        <v>573</v>
      </c>
      <c r="R51" s="91">
        <v>453</v>
      </c>
      <c r="S51" s="91">
        <v>352</v>
      </c>
      <c r="T51" s="91">
        <v>286</v>
      </c>
      <c r="U51" s="213">
        <v>352</v>
      </c>
      <c r="V51" s="213">
        <v>352</v>
      </c>
      <c r="W51" s="213">
        <v>256</v>
      </c>
      <c r="X51" s="92">
        <v>271</v>
      </c>
      <c r="Y51" s="213">
        <v>280</v>
      </c>
      <c r="Z51" s="213">
        <v>386</v>
      </c>
      <c r="AA51" s="213">
        <v>252</v>
      </c>
      <c r="AB51" s="213">
        <v>381</v>
      </c>
      <c r="AC51" s="213">
        <v>303</v>
      </c>
      <c r="AD51" s="213">
        <v>323</v>
      </c>
      <c r="AE51" s="213">
        <v>380</v>
      </c>
      <c r="AF51" s="213">
        <v>393</v>
      </c>
      <c r="AG51" s="213">
        <v>218</v>
      </c>
      <c r="AH51" s="213"/>
      <c r="AI51" s="213"/>
      <c r="AJ51" s="92"/>
      <c r="AK51" s="93">
        <f>O51-C51</f>
        <v>10</v>
      </c>
      <c r="AL51" s="94">
        <f>P51-D51</f>
        <v>126</v>
      </c>
      <c r="AM51" s="94">
        <f>Q51-E51</f>
        <v>191</v>
      </c>
      <c r="AN51" s="94">
        <f>R51-F51</f>
        <v>156</v>
      </c>
      <c r="AO51" s="94">
        <f>S51-G51</f>
        <v>78</v>
      </c>
      <c r="AP51" s="94">
        <f>T51-H51</f>
        <v>9</v>
      </c>
      <c r="AQ51" s="94">
        <f>U51-I51</f>
        <v>154</v>
      </c>
      <c r="AR51" s="94">
        <f>V51-J51</f>
        <v>163</v>
      </c>
      <c r="AS51" s="94">
        <f>W51-K51</f>
        <v>58</v>
      </c>
      <c r="AT51" s="94">
        <f>X51-L51</f>
        <v>-9</v>
      </c>
      <c r="AU51" s="94">
        <f>Y51-M51</f>
        <v>80</v>
      </c>
      <c r="AV51" s="94">
        <f>Z51-N51</f>
        <v>72</v>
      </c>
      <c r="AW51" s="94">
        <f>AA51-O51</f>
        <v>-60</v>
      </c>
      <c r="AX51" s="94">
        <f>AB51-P51</f>
        <v>-76</v>
      </c>
      <c r="AY51" s="94">
        <f>AC51-Q51</f>
        <v>-270</v>
      </c>
      <c r="AZ51" s="94">
        <f>AD51-R51</f>
        <v>-130</v>
      </c>
      <c r="BA51" s="94">
        <f>AE51-S51</f>
        <v>28</v>
      </c>
      <c r="BB51" s="94">
        <f>AF51-T51</f>
        <v>107</v>
      </c>
      <c r="BC51" s="302"/>
      <c r="BD51" s="302"/>
      <c r="BE51" s="302"/>
      <c r="BF51" s="95"/>
      <c r="BG51" s="325"/>
      <c r="BH51" s="71">
        <f>'MONTHLY SUMMARIES'!H35</f>
        <v>218</v>
      </c>
    </row>
    <row r="52" spans="1:60" s="82" customFormat="1" x14ac:dyDescent="0.35">
      <c r="A52" s="167"/>
      <c r="B52" s="67" t="s">
        <v>42</v>
      </c>
      <c r="C52" s="154">
        <f>SUM(C43:C51)</f>
        <v>23798</v>
      </c>
      <c r="D52" s="155">
        <f t="shared" ref="D52:V52" si="30">SUM(D43:D51)</f>
        <v>27778</v>
      </c>
      <c r="E52" s="155">
        <f t="shared" si="30"/>
        <v>29433</v>
      </c>
      <c r="F52" s="155">
        <f t="shared" si="30"/>
        <v>25379</v>
      </c>
      <c r="G52" s="155">
        <f t="shared" si="30"/>
        <v>21174</v>
      </c>
      <c r="H52" s="155">
        <f t="shared" si="30"/>
        <v>22792</v>
      </c>
      <c r="I52" s="155">
        <f t="shared" si="30"/>
        <v>17393</v>
      </c>
      <c r="J52" s="155">
        <f t="shared" si="30"/>
        <v>17734</v>
      </c>
      <c r="K52" s="155">
        <f t="shared" si="30"/>
        <v>18666</v>
      </c>
      <c r="L52" s="156">
        <f t="shared" si="30"/>
        <v>20612</v>
      </c>
      <c r="M52" s="155">
        <f t="shared" si="30"/>
        <v>19061</v>
      </c>
      <c r="N52" s="155">
        <f t="shared" si="30"/>
        <v>25376</v>
      </c>
      <c r="O52" s="155">
        <f t="shared" si="30"/>
        <v>24974</v>
      </c>
      <c r="P52" s="155">
        <f t="shared" si="30"/>
        <v>29460</v>
      </c>
      <c r="Q52" s="155">
        <f t="shared" si="30"/>
        <v>26121</v>
      </c>
      <c r="R52" s="155">
        <f t="shared" si="30"/>
        <v>20699</v>
      </c>
      <c r="S52" s="155">
        <f t="shared" si="30"/>
        <v>20401</v>
      </c>
      <c r="T52" s="155">
        <f t="shared" si="30"/>
        <v>16018</v>
      </c>
      <c r="U52" s="155">
        <f t="shared" si="30"/>
        <v>15936</v>
      </c>
      <c r="V52" s="155">
        <f t="shared" si="30"/>
        <v>16970</v>
      </c>
      <c r="W52" s="155">
        <f>SUM(W43+W46+W49+W50+W51)</f>
        <v>18238</v>
      </c>
      <c r="X52" s="156">
        <f>SUM(X43+X46+X49+X50+X51)</f>
        <v>16876</v>
      </c>
      <c r="Y52" s="155">
        <v>15231</v>
      </c>
      <c r="Z52" s="214">
        <v>17515</v>
      </c>
      <c r="AA52" s="214">
        <v>19057</v>
      </c>
      <c r="AB52" s="214">
        <v>24107</v>
      </c>
      <c r="AC52" s="214">
        <v>21340</v>
      </c>
      <c r="AD52" s="214">
        <v>20182</v>
      </c>
      <c r="AE52" s="214">
        <v>19041</v>
      </c>
      <c r="AF52" s="214">
        <v>17465</v>
      </c>
      <c r="AG52" s="214">
        <v>18081</v>
      </c>
      <c r="AH52" s="214"/>
      <c r="AI52" s="214"/>
      <c r="AJ52" s="156"/>
      <c r="AK52" s="96">
        <f>SUM(AK43:AK51)</f>
        <v>1176</v>
      </c>
      <c r="AL52" s="157">
        <f t="shared" ref="AL52" si="31">SUM(AL43:AL51)</f>
        <v>1682</v>
      </c>
      <c r="AM52" s="157">
        <f t="shared" ref="AM52:AR52" si="32">SUM(AM43:AM51)</f>
        <v>-3312</v>
      </c>
      <c r="AN52" s="157">
        <f t="shared" si="32"/>
        <v>-4680</v>
      </c>
      <c r="AO52" s="157">
        <f t="shared" si="32"/>
        <v>-773</v>
      </c>
      <c r="AP52" s="157">
        <f t="shared" si="32"/>
        <v>-6774</v>
      </c>
      <c r="AQ52" s="157">
        <f t="shared" si="32"/>
        <v>-1457</v>
      </c>
      <c r="AR52" s="157">
        <f t="shared" si="32"/>
        <v>-764</v>
      </c>
      <c r="AS52" s="157">
        <f t="shared" ref="AS52:AT52" si="33">SUM(AS43:AS51)</f>
        <v>-428</v>
      </c>
      <c r="AT52" s="157">
        <f t="shared" si="33"/>
        <v>-3736</v>
      </c>
      <c r="AU52" s="157">
        <f t="shared" ref="AU52:AV52" si="34">SUM(AU43:AU51)</f>
        <v>-3830</v>
      </c>
      <c r="AV52" s="157">
        <f t="shared" si="34"/>
        <v>-7861</v>
      </c>
      <c r="AW52" s="157">
        <f t="shared" ref="AW52:AX52" si="35">SUM(AW43:AW51)</f>
        <v>-5917</v>
      </c>
      <c r="AX52" s="157">
        <f t="shared" si="35"/>
        <v>-5353</v>
      </c>
      <c r="AY52" s="157">
        <f t="shared" ref="AY52:AZ52" si="36">SUM(AY43:AY51)</f>
        <v>-4781</v>
      </c>
      <c r="AZ52" s="157">
        <f t="shared" si="36"/>
        <v>-517</v>
      </c>
      <c r="BA52" s="157">
        <f t="shared" ref="BA52:BB52" si="37">SUM(BA43:BA51)</f>
        <v>-1360</v>
      </c>
      <c r="BB52" s="157">
        <f t="shared" si="37"/>
        <v>1447</v>
      </c>
      <c r="BC52" s="303"/>
      <c r="BD52" s="303"/>
      <c r="BE52" s="303"/>
      <c r="BF52" s="158"/>
      <c r="BG52" s="326"/>
      <c r="BH52" s="296">
        <f>BH43+BH46+BH49+BH50+BH51</f>
        <v>18081</v>
      </c>
    </row>
    <row r="53" spans="1:60" s="66" customFormat="1" x14ac:dyDescent="0.35">
      <c r="A53" s="166">
        <f>+A42+1</f>
        <v>5</v>
      </c>
      <c r="B53" s="97" t="s">
        <v>20</v>
      </c>
      <c r="C53" s="98"/>
      <c r="D53" s="99"/>
      <c r="E53" s="99"/>
      <c r="F53" s="99"/>
      <c r="G53" s="99"/>
      <c r="H53" s="99"/>
      <c r="I53" s="99"/>
      <c r="J53" s="99"/>
      <c r="K53" s="99"/>
      <c r="L53" s="100"/>
      <c r="M53" s="99"/>
      <c r="N53" s="99"/>
      <c r="O53" s="99"/>
      <c r="P53" s="99"/>
      <c r="Q53" s="99"/>
      <c r="R53" s="99"/>
      <c r="S53" s="99"/>
      <c r="T53" s="99"/>
      <c r="U53" s="215"/>
      <c r="V53" s="215"/>
      <c r="W53" s="215"/>
      <c r="X53" s="100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100"/>
      <c r="AK53" s="101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304"/>
      <c r="BD53" s="304"/>
      <c r="BE53" s="304"/>
      <c r="BF53" s="103"/>
      <c r="BG53" s="324"/>
      <c r="BH53" s="101"/>
    </row>
    <row r="54" spans="1:60" s="66" customFormat="1" x14ac:dyDescent="0.35">
      <c r="A54" s="166"/>
      <c r="B54" s="67" t="s">
        <v>37</v>
      </c>
      <c r="C54" s="90">
        <v>43408</v>
      </c>
      <c r="D54" s="91">
        <v>44214</v>
      </c>
      <c r="E54" s="91">
        <v>47014</v>
      </c>
      <c r="F54" s="91">
        <v>49958</v>
      </c>
      <c r="G54" s="91">
        <v>51535</v>
      </c>
      <c r="H54" s="91">
        <v>51539</v>
      </c>
      <c r="I54" s="91">
        <v>50013</v>
      </c>
      <c r="J54" s="91">
        <v>46813</v>
      </c>
      <c r="K54" s="91">
        <v>46037</v>
      </c>
      <c r="L54" s="92">
        <v>44893</v>
      </c>
      <c r="M54" s="91">
        <v>43120</v>
      </c>
      <c r="N54" s="91">
        <v>40377</v>
      </c>
      <c r="O54" s="91">
        <v>43819</v>
      </c>
      <c r="P54" s="91">
        <v>49632</v>
      </c>
      <c r="Q54" s="91">
        <v>56950</v>
      </c>
      <c r="R54" s="91">
        <v>59695</v>
      </c>
      <c r="S54" s="91">
        <v>60773</v>
      </c>
      <c r="T54" s="91">
        <v>60658</v>
      </c>
      <c r="U54" s="213">
        <v>57968</v>
      </c>
      <c r="V54" s="213">
        <v>56750</v>
      </c>
      <c r="W54" s="213">
        <v>55539</v>
      </c>
      <c r="X54" s="92">
        <v>54443</v>
      </c>
      <c r="Y54" s="213">
        <v>51274</v>
      </c>
      <c r="Z54" s="213">
        <v>47921</v>
      </c>
      <c r="AA54" s="213">
        <v>46011</v>
      </c>
      <c r="AB54" s="213">
        <v>48077</v>
      </c>
      <c r="AC54" s="213">
        <v>50266</v>
      </c>
      <c r="AD54" s="213">
        <v>50415</v>
      </c>
      <c r="AE54" s="213">
        <v>48833</v>
      </c>
      <c r="AF54" s="213">
        <v>47504</v>
      </c>
      <c r="AG54" s="213">
        <v>45611</v>
      </c>
      <c r="AH54" s="213"/>
      <c r="AI54" s="213"/>
      <c r="AJ54" s="92"/>
      <c r="AK54" s="93">
        <f>O54-C54</f>
        <v>411</v>
      </c>
      <c r="AL54" s="94">
        <f>P54-D54</f>
        <v>5418</v>
      </c>
      <c r="AM54" s="94">
        <f>Q54-E54</f>
        <v>9936</v>
      </c>
      <c r="AN54" s="94">
        <f>R54-F54</f>
        <v>9737</v>
      </c>
      <c r="AO54" s="94">
        <f>S54-G54</f>
        <v>9238</v>
      </c>
      <c r="AP54" s="94">
        <f>T54-H54</f>
        <v>9119</v>
      </c>
      <c r="AQ54" s="94">
        <f>U54-I54</f>
        <v>7955</v>
      </c>
      <c r="AR54" s="94">
        <f>V54-J54</f>
        <v>9937</v>
      </c>
      <c r="AS54" s="94">
        <f>W54-K54</f>
        <v>9502</v>
      </c>
      <c r="AT54" s="94">
        <f>X54-L54</f>
        <v>9550</v>
      </c>
      <c r="AU54" s="94">
        <f>Y54-M54</f>
        <v>8154</v>
      </c>
      <c r="AV54" s="94">
        <f>Z54-N54</f>
        <v>7544</v>
      </c>
      <c r="AW54" s="94">
        <f>AA54-O54</f>
        <v>2192</v>
      </c>
      <c r="AX54" s="94">
        <f>AB54-P54</f>
        <v>-1555</v>
      </c>
      <c r="AY54" s="94">
        <f>AC54-Q54</f>
        <v>-6684</v>
      </c>
      <c r="AZ54" s="94">
        <f>AD54-R54</f>
        <v>-9280</v>
      </c>
      <c r="BA54" s="94">
        <f>AE54-S54</f>
        <v>-11940</v>
      </c>
      <c r="BB54" s="94">
        <f>AF54-T54</f>
        <v>-13154</v>
      </c>
      <c r="BC54" s="302"/>
      <c r="BD54" s="302"/>
      <c r="BE54" s="302"/>
      <c r="BF54" s="95"/>
      <c r="BG54" s="325"/>
      <c r="BH54" s="71">
        <f>'MONTHLY SUMMARIES'!H38</f>
        <v>45611</v>
      </c>
    </row>
    <row r="55" spans="1:60" s="66" customFormat="1" x14ac:dyDescent="0.35">
      <c r="A55" s="166"/>
      <c r="B55" s="238" t="s">
        <v>164</v>
      </c>
      <c r="C55" s="90"/>
      <c r="D55" s="91"/>
      <c r="E55" s="91"/>
      <c r="F55" s="91"/>
      <c r="G55" s="91"/>
      <c r="H55" s="91"/>
      <c r="I55" s="91"/>
      <c r="J55" s="91"/>
      <c r="K55" s="91"/>
      <c r="L55" s="92"/>
      <c r="M55" s="91"/>
      <c r="N55" s="91"/>
      <c r="O55" s="91"/>
      <c r="P55" s="91"/>
      <c r="Q55" s="91"/>
      <c r="R55" s="91"/>
      <c r="S55" s="91"/>
      <c r="T55" s="91"/>
      <c r="U55" s="213"/>
      <c r="V55" s="213"/>
      <c r="W55" s="237">
        <f>W54-W56</f>
        <v>54279</v>
      </c>
      <c r="X55" s="92">
        <f>X54-X56</f>
        <v>53163</v>
      </c>
      <c r="Y55" s="237">
        <f>Y54-Y56</f>
        <v>50078</v>
      </c>
      <c r="Z55" s="237">
        <f>Z54-Z56</f>
        <v>46793</v>
      </c>
      <c r="AA55" s="237">
        <v>45151</v>
      </c>
      <c r="AB55" s="237">
        <v>47207</v>
      </c>
      <c r="AC55" s="237">
        <v>49174</v>
      </c>
      <c r="AD55" s="237">
        <v>49325</v>
      </c>
      <c r="AE55" s="237">
        <v>48059</v>
      </c>
      <c r="AF55" s="237">
        <v>46447</v>
      </c>
      <c r="AG55" s="237">
        <v>44555</v>
      </c>
      <c r="AH55" s="237"/>
      <c r="AI55" s="237"/>
      <c r="AJ55" s="92"/>
      <c r="AK55" s="93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302"/>
      <c r="BD55" s="302"/>
      <c r="BE55" s="302"/>
      <c r="BF55" s="95"/>
      <c r="BG55" s="325"/>
      <c r="BH55" s="87">
        <f>BH54-BH56</f>
        <v>44555</v>
      </c>
    </row>
    <row r="56" spans="1:60" s="66" customFormat="1" x14ac:dyDescent="0.35">
      <c r="A56" s="166"/>
      <c r="B56" s="238" t="s">
        <v>165</v>
      </c>
      <c r="C56" s="90"/>
      <c r="D56" s="91"/>
      <c r="E56" s="91"/>
      <c r="F56" s="91"/>
      <c r="G56" s="91"/>
      <c r="H56" s="91"/>
      <c r="I56" s="91"/>
      <c r="J56" s="91"/>
      <c r="K56" s="91"/>
      <c r="L56" s="92"/>
      <c r="M56" s="91"/>
      <c r="N56" s="91"/>
      <c r="O56" s="91"/>
      <c r="P56" s="91"/>
      <c r="Q56" s="91"/>
      <c r="R56" s="91"/>
      <c r="S56" s="91"/>
      <c r="T56" s="91"/>
      <c r="U56" s="213"/>
      <c r="V56" s="213"/>
      <c r="W56" s="237">
        <v>1260</v>
      </c>
      <c r="X56" s="92">
        <v>1280</v>
      </c>
      <c r="Y56" s="237">
        <v>1196</v>
      </c>
      <c r="Z56" s="237">
        <v>1128</v>
      </c>
      <c r="AA56" s="237">
        <v>860</v>
      </c>
      <c r="AB56" s="237">
        <v>870</v>
      </c>
      <c r="AC56" s="237">
        <v>1092</v>
      </c>
      <c r="AD56" s="237">
        <v>1090</v>
      </c>
      <c r="AE56" s="237">
        <v>774</v>
      </c>
      <c r="AF56" s="237">
        <v>1057</v>
      </c>
      <c r="AG56" s="237">
        <v>1056</v>
      </c>
      <c r="AH56" s="237"/>
      <c r="AI56" s="237"/>
      <c r="AJ56" s="92"/>
      <c r="AK56" s="93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302"/>
      <c r="BD56" s="302"/>
      <c r="BE56" s="302"/>
      <c r="BF56" s="95"/>
      <c r="BG56" s="325"/>
      <c r="BH56" s="71">
        <f>GETPIVOTDATA("VALUE",'CRS ESCO pvt'!$I$2,"DATE_FILE",$BH$8,"COMPANY",$BH$6,"TRIM_CAT","Resdiential-ESCO","TRIM_LINE",A53)</f>
        <v>1056</v>
      </c>
    </row>
    <row r="57" spans="1:60" s="66" customFormat="1" x14ac:dyDescent="0.35">
      <c r="A57" s="166"/>
      <c r="B57" s="67" t="s">
        <v>38</v>
      </c>
      <c r="C57" s="90">
        <v>14983</v>
      </c>
      <c r="D57" s="91">
        <v>14732</v>
      </c>
      <c r="E57" s="91">
        <v>15101</v>
      </c>
      <c r="F57" s="91">
        <v>15523</v>
      </c>
      <c r="G57" s="91">
        <v>16278</v>
      </c>
      <c r="H57" s="91">
        <v>17499</v>
      </c>
      <c r="I57" s="91">
        <v>17720</v>
      </c>
      <c r="J57" s="91">
        <v>17320</v>
      </c>
      <c r="K57" s="91">
        <v>17338</v>
      </c>
      <c r="L57" s="92">
        <v>17360</v>
      </c>
      <c r="M57" s="91">
        <v>16493</v>
      </c>
      <c r="N57" s="91">
        <v>15303</v>
      </c>
      <c r="O57" s="91">
        <v>15577</v>
      </c>
      <c r="P57" s="91">
        <v>15908</v>
      </c>
      <c r="Q57" s="91">
        <v>16427</v>
      </c>
      <c r="R57" s="91">
        <v>16664</v>
      </c>
      <c r="S57" s="91">
        <v>18357</v>
      </c>
      <c r="T57" s="91">
        <v>19292</v>
      </c>
      <c r="U57" s="213">
        <v>19679</v>
      </c>
      <c r="V57" s="213">
        <v>19857</v>
      </c>
      <c r="W57" s="213">
        <v>20530</v>
      </c>
      <c r="X57" s="92">
        <v>20801</v>
      </c>
      <c r="Y57" s="213">
        <v>19683</v>
      </c>
      <c r="Z57" s="213">
        <v>18809</v>
      </c>
      <c r="AA57" s="213">
        <v>18328</v>
      </c>
      <c r="AB57" s="213">
        <v>18561</v>
      </c>
      <c r="AC57" s="213">
        <v>18739</v>
      </c>
      <c r="AD57" s="213">
        <v>18850</v>
      </c>
      <c r="AE57" s="213">
        <v>18767</v>
      </c>
      <c r="AF57" s="213">
        <v>19245</v>
      </c>
      <c r="AG57" s="213">
        <v>19204</v>
      </c>
      <c r="AH57" s="213"/>
      <c r="AI57" s="213"/>
      <c r="AJ57" s="92"/>
      <c r="AK57" s="93">
        <f>O57-C57</f>
        <v>594</v>
      </c>
      <c r="AL57" s="94">
        <f>P57-D57</f>
        <v>1176</v>
      </c>
      <c r="AM57" s="94">
        <f>Q57-E57</f>
        <v>1326</v>
      </c>
      <c r="AN57" s="94">
        <f>R57-F57</f>
        <v>1141</v>
      </c>
      <c r="AO57" s="94">
        <f>S57-G57</f>
        <v>2079</v>
      </c>
      <c r="AP57" s="94">
        <f>T57-H57</f>
        <v>1793</v>
      </c>
      <c r="AQ57" s="94">
        <f>U57-I57</f>
        <v>1959</v>
      </c>
      <c r="AR57" s="94">
        <f>V57-J57</f>
        <v>2537</v>
      </c>
      <c r="AS57" s="94">
        <f>W57-K57</f>
        <v>3192</v>
      </c>
      <c r="AT57" s="94">
        <f>X57-L57</f>
        <v>3441</v>
      </c>
      <c r="AU57" s="94">
        <f>Y57-M57</f>
        <v>3190</v>
      </c>
      <c r="AV57" s="94">
        <f>Z57-N57</f>
        <v>3506</v>
      </c>
      <c r="AW57" s="94">
        <f>AA57-O57</f>
        <v>2751</v>
      </c>
      <c r="AX57" s="94">
        <f>AB57-P57</f>
        <v>2653</v>
      </c>
      <c r="AY57" s="94">
        <f>AC57-Q57</f>
        <v>2312</v>
      </c>
      <c r="AZ57" s="94">
        <f>AD57-R57</f>
        <v>2186</v>
      </c>
      <c r="BA57" s="94">
        <f>AE57-S57</f>
        <v>410</v>
      </c>
      <c r="BB57" s="94">
        <f>AF57-T57</f>
        <v>-47</v>
      </c>
      <c r="BC57" s="302"/>
      <c r="BD57" s="302"/>
      <c r="BE57" s="302"/>
      <c r="BF57" s="95"/>
      <c r="BG57" s="325"/>
      <c r="BH57" s="71">
        <f>'MONTHLY SUMMARIES'!H39</f>
        <v>19204</v>
      </c>
    </row>
    <row r="58" spans="1:60" s="66" customFormat="1" x14ac:dyDescent="0.35">
      <c r="A58" s="166"/>
      <c r="B58" s="238" t="s">
        <v>164</v>
      </c>
      <c r="C58" s="90"/>
      <c r="D58" s="91"/>
      <c r="E58" s="91"/>
      <c r="F58" s="91"/>
      <c r="G58" s="91"/>
      <c r="H58" s="91"/>
      <c r="I58" s="91"/>
      <c r="J58" s="91"/>
      <c r="K58" s="91"/>
      <c r="L58" s="92"/>
      <c r="M58" s="91"/>
      <c r="N58" s="91"/>
      <c r="O58" s="91"/>
      <c r="P58" s="91"/>
      <c r="Q58" s="91"/>
      <c r="R58" s="91"/>
      <c r="S58" s="91"/>
      <c r="T58" s="91"/>
      <c r="U58" s="213"/>
      <c r="V58" s="213"/>
      <c r="W58" s="237">
        <f>W57-W59</f>
        <v>19947</v>
      </c>
      <c r="X58" s="92">
        <f>X57-X59</f>
        <v>20223</v>
      </c>
      <c r="Y58" s="237">
        <f>Y57-Y59</f>
        <v>19162</v>
      </c>
      <c r="Z58" s="237">
        <f>Z57-Z59</f>
        <v>18317</v>
      </c>
      <c r="AA58" s="237">
        <v>17859</v>
      </c>
      <c r="AB58" s="237">
        <v>18064</v>
      </c>
      <c r="AC58" s="237">
        <v>18250</v>
      </c>
      <c r="AD58" s="237">
        <v>18384</v>
      </c>
      <c r="AE58" s="237">
        <v>18292</v>
      </c>
      <c r="AF58" s="237">
        <v>18781</v>
      </c>
      <c r="AG58" s="237">
        <v>18707</v>
      </c>
      <c r="AH58" s="237"/>
      <c r="AI58" s="237"/>
      <c r="AJ58" s="92"/>
      <c r="AK58" s="93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302"/>
      <c r="BD58" s="302"/>
      <c r="BE58" s="302"/>
      <c r="BF58" s="95"/>
      <c r="BG58" s="325"/>
      <c r="BH58" s="87">
        <f>BH57-BH59</f>
        <v>18707</v>
      </c>
    </row>
    <row r="59" spans="1:60" s="66" customFormat="1" x14ac:dyDescent="0.35">
      <c r="A59" s="166"/>
      <c r="B59" s="238" t="s">
        <v>165</v>
      </c>
      <c r="C59" s="90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1"/>
      <c r="O59" s="91"/>
      <c r="P59" s="91"/>
      <c r="Q59" s="91"/>
      <c r="R59" s="91"/>
      <c r="S59" s="91"/>
      <c r="T59" s="91"/>
      <c r="U59" s="213"/>
      <c r="V59" s="213"/>
      <c r="W59" s="237">
        <v>583</v>
      </c>
      <c r="X59" s="92">
        <v>578</v>
      </c>
      <c r="Y59" s="237">
        <v>521</v>
      </c>
      <c r="Z59" s="237">
        <v>492</v>
      </c>
      <c r="AA59" s="237">
        <v>469</v>
      </c>
      <c r="AB59" s="237">
        <v>497</v>
      </c>
      <c r="AC59" s="237">
        <v>489</v>
      </c>
      <c r="AD59" s="237">
        <v>466</v>
      </c>
      <c r="AE59" s="237">
        <v>475</v>
      </c>
      <c r="AF59" s="237">
        <v>464</v>
      </c>
      <c r="AG59" s="237">
        <v>497</v>
      </c>
      <c r="AH59" s="237"/>
      <c r="AI59" s="237"/>
      <c r="AJ59" s="92"/>
      <c r="AK59" s="93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302"/>
      <c r="BD59" s="302"/>
      <c r="BE59" s="302"/>
      <c r="BF59" s="95"/>
      <c r="BG59" s="325"/>
      <c r="BH59" s="71">
        <f>GETPIVOTDATA("VALUE",'CRS ESCO pvt'!$I$2,"DATE_FILE",$BH$8,"COMPANY",$BH$6,"TRIM_CAT","Low Income Resdiential-ESCO","TRIM_LINE",A53)</f>
        <v>497</v>
      </c>
    </row>
    <row r="60" spans="1:60" s="66" customFormat="1" x14ac:dyDescent="0.35">
      <c r="A60" s="166"/>
      <c r="B60" s="67" t="s">
        <v>39</v>
      </c>
      <c r="C60" s="90">
        <v>1778</v>
      </c>
      <c r="D60" s="91">
        <v>1733</v>
      </c>
      <c r="E60" s="91">
        <v>2048</v>
      </c>
      <c r="F60" s="91">
        <v>2273</v>
      </c>
      <c r="G60" s="91">
        <v>2243</v>
      </c>
      <c r="H60" s="91">
        <v>2181</v>
      </c>
      <c r="I60" s="91">
        <v>2165</v>
      </c>
      <c r="J60" s="91">
        <v>2016</v>
      </c>
      <c r="K60" s="91">
        <v>1940</v>
      </c>
      <c r="L60" s="92">
        <v>1882</v>
      </c>
      <c r="M60" s="91">
        <v>1834</v>
      </c>
      <c r="N60" s="91">
        <v>1808</v>
      </c>
      <c r="O60" s="91">
        <v>2083</v>
      </c>
      <c r="P60" s="91">
        <v>2701</v>
      </c>
      <c r="Q60" s="91">
        <v>3445</v>
      </c>
      <c r="R60" s="91">
        <v>3659</v>
      </c>
      <c r="S60" s="91">
        <v>3517</v>
      </c>
      <c r="T60" s="91">
        <v>3422</v>
      </c>
      <c r="U60" s="213">
        <v>3190</v>
      </c>
      <c r="V60" s="213">
        <v>3019</v>
      </c>
      <c r="W60" s="213">
        <v>2860</v>
      </c>
      <c r="X60" s="92">
        <v>2731</v>
      </c>
      <c r="Y60" s="213">
        <v>2566</v>
      </c>
      <c r="Z60" s="213">
        <v>2381</v>
      </c>
      <c r="AA60" s="213">
        <v>2235</v>
      </c>
      <c r="AB60" s="213">
        <v>2334</v>
      </c>
      <c r="AC60" s="213">
        <v>2412</v>
      </c>
      <c r="AD60" s="213">
        <v>2587</v>
      </c>
      <c r="AE60" s="213">
        <v>2710</v>
      </c>
      <c r="AF60" s="213">
        <v>2638</v>
      </c>
      <c r="AG60" s="213">
        <v>2512</v>
      </c>
      <c r="AH60" s="213"/>
      <c r="AI60" s="213"/>
      <c r="AJ60" s="92"/>
      <c r="AK60" s="93">
        <f>O60-C60</f>
        <v>305</v>
      </c>
      <c r="AL60" s="94">
        <f>P60-D60</f>
        <v>968</v>
      </c>
      <c r="AM60" s="94">
        <f>Q60-E60</f>
        <v>1397</v>
      </c>
      <c r="AN60" s="94">
        <f>R60-F60</f>
        <v>1386</v>
      </c>
      <c r="AO60" s="94">
        <f>S60-G60</f>
        <v>1274</v>
      </c>
      <c r="AP60" s="94">
        <f>T60-H60</f>
        <v>1241</v>
      </c>
      <c r="AQ60" s="94">
        <f>U60-I60</f>
        <v>1025</v>
      </c>
      <c r="AR60" s="94">
        <f>V60-J60</f>
        <v>1003</v>
      </c>
      <c r="AS60" s="94">
        <f>W60-K60</f>
        <v>920</v>
      </c>
      <c r="AT60" s="94">
        <f>X60-L60</f>
        <v>849</v>
      </c>
      <c r="AU60" s="94">
        <f>Y60-M60</f>
        <v>732</v>
      </c>
      <c r="AV60" s="94">
        <f>Z60-N60</f>
        <v>573</v>
      </c>
      <c r="AW60" s="94">
        <f>AA60-O60</f>
        <v>152</v>
      </c>
      <c r="AX60" s="94">
        <f>AB60-P60</f>
        <v>-367</v>
      </c>
      <c r="AY60" s="94">
        <f>AC60-Q60</f>
        <v>-1033</v>
      </c>
      <c r="AZ60" s="94">
        <f>AD60-R60</f>
        <v>-1072</v>
      </c>
      <c r="BA60" s="94">
        <f>AE60-S60</f>
        <v>-807</v>
      </c>
      <c r="BB60" s="94">
        <f>AF60-T60</f>
        <v>-784</v>
      </c>
      <c r="BC60" s="302"/>
      <c r="BD60" s="302"/>
      <c r="BE60" s="302"/>
      <c r="BF60" s="95"/>
      <c r="BG60" s="325"/>
      <c r="BH60" s="71">
        <f>'MONTHLY SUMMARIES'!H40</f>
        <v>2512</v>
      </c>
    </row>
    <row r="61" spans="1:60" s="66" customFormat="1" x14ac:dyDescent="0.35">
      <c r="A61" s="166"/>
      <c r="B61" s="67" t="s">
        <v>40</v>
      </c>
      <c r="C61" s="90">
        <v>434</v>
      </c>
      <c r="D61" s="91">
        <v>422</v>
      </c>
      <c r="E61" s="91">
        <v>481</v>
      </c>
      <c r="F61" s="91">
        <v>506</v>
      </c>
      <c r="G61" s="91">
        <v>564</v>
      </c>
      <c r="H61" s="91">
        <v>557</v>
      </c>
      <c r="I61" s="91">
        <v>539</v>
      </c>
      <c r="J61" s="91">
        <v>509</v>
      </c>
      <c r="K61" s="91">
        <v>476</v>
      </c>
      <c r="L61" s="92">
        <v>492</v>
      </c>
      <c r="M61" s="91">
        <v>466</v>
      </c>
      <c r="N61" s="91">
        <v>396</v>
      </c>
      <c r="O61" s="91">
        <v>474</v>
      </c>
      <c r="P61" s="91">
        <v>672</v>
      </c>
      <c r="Q61" s="91">
        <v>861</v>
      </c>
      <c r="R61" s="91">
        <v>1004</v>
      </c>
      <c r="S61" s="91">
        <v>1018</v>
      </c>
      <c r="T61" s="91">
        <v>1001</v>
      </c>
      <c r="U61" s="213">
        <v>936</v>
      </c>
      <c r="V61" s="213">
        <v>895</v>
      </c>
      <c r="W61" s="213">
        <v>835</v>
      </c>
      <c r="X61" s="92">
        <v>790</v>
      </c>
      <c r="Y61" s="213">
        <v>730</v>
      </c>
      <c r="Z61" s="213">
        <v>671</v>
      </c>
      <c r="AA61" s="213">
        <v>609</v>
      </c>
      <c r="AB61" s="213">
        <v>606</v>
      </c>
      <c r="AC61" s="213">
        <v>655</v>
      </c>
      <c r="AD61" s="213">
        <v>688</v>
      </c>
      <c r="AE61" s="213">
        <v>689</v>
      </c>
      <c r="AF61" s="213">
        <v>756</v>
      </c>
      <c r="AG61" s="213">
        <v>703</v>
      </c>
      <c r="AH61" s="213"/>
      <c r="AI61" s="213"/>
      <c r="AJ61" s="92"/>
      <c r="AK61" s="93">
        <f>O61-C61</f>
        <v>40</v>
      </c>
      <c r="AL61" s="94">
        <f>P61-D61</f>
        <v>250</v>
      </c>
      <c r="AM61" s="94">
        <f>Q61-E61</f>
        <v>380</v>
      </c>
      <c r="AN61" s="94">
        <f>R61-F61</f>
        <v>498</v>
      </c>
      <c r="AO61" s="94">
        <f>S61-G61</f>
        <v>454</v>
      </c>
      <c r="AP61" s="94">
        <f>T61-H61</f>
        <v>444</v>
      </c>
      <c r="AQ61" s="94">
        <f>U61-I61</f>
        <v>397</v>
      </c>
      <c r="AR61" s="94">
        <f>V61-J61</f>
        <v>386</v>
      </c>
      <c r="AS61" s="94">
        <f>W61-K61</f>
        <v>359</v>
      </c>
      <c r="AT61" s="94">
        <f>X61-L61</f>
        <v>298</v>
      </c>
      <c r="AU61" s="94">
        <f>Y61-M61</f>
        <v>264</v>
      </c>
      <c r="AV61" s="94">
        <f>Z61-N61</f>
        <v>275</v>
      </c>
      <c r="AW61" s="94">
        <f>AA61-O61</f>
        <v>135</v>
      </c>
      <c r="AX61" s="94">
        <f>AB61-P61</f>
        <v>-66</v>
      </c>
      <c r="AY61" s="94">
        <f>AC61-Q61</f>
        <v>-206</v>
      </c>
      <c r="AZ61" s="94">
        <f>AD61-R61</f>
        <v>-316</v>
      </c>
      <c r="BA61" s="94">
        <f>AE61-S61</f>
        <v>-329</v>
      </c>
      <c r="BB61" s="94">
        <f>AF61-T61</f>
        <v>-245</v>
      </c>
      <c r="BC61" s="302"/>
      <c r="BD61" s="302"/>
      <c r="BE61" s="302"/>
      <c r="BF61" s="95"/>
      <c r="BG61" s="325"/>
      <c r="BH61" s="71">
        <f>'MONTHLY SUMMARIES'!H41</f>
        <v>703</v>
      </c>
    </row>
    <row r="62" spans="1:60" s="66" customFormat="1" x14ac:dyDescent="0.35">
      <c r="A62" s="166"/>
      <c r="B62" s="67" t="s">
        <v>41</v>
      </c>
      <c r="C62" s="90">
        <v>320</v>
      </c>
      <c r="D62" s="91">
        <v>342</v>
      </c>
      <c r="E62" s="91">
        <v>347</v>
      </c>
      <c r="F62" s="91">
        <v>401</v>
      </c>
      <c r="G62" s="91">
        <v>449</v>
      </c>
      <c r="H62" s="91">
        <v>477</v>
      </c>
      <c r="I62" s="91">
        <v>495</v>
      </c>
      <c r="J62" s="91">
        <v>429</v>
      </c>
      <c r="K62" s="91">
        <v>441</v>
      </c>
      <c r="L62" s="92">
        <v>419</v>
      </c>
      <c r="M62" s="91">
        <v>355</v>
      </c>
      <c r="N62" s="91">
        <v>332</v>
      </c>
      <c r="O62" s="91">
        <v>370</v>
      </c>
      <c r="P62" s="91">
        <v>487</v>
      </c>
      <c r="Q62" s="91">
        <v>689</v>
      </c>
      <c r="R62" s="91">
        <v>789</v>
      </c>
      <c r="S62" s="91">
        <v>809</v>
      </c>
      <c r="T62" s="91">
        <v>837</v>
      </c>
      <c r="U62" s="213">
        <v>795</v>
      </c>
      <c r="V62" s="213">
        <v>719</v>
      </c>
      <c r="W62" s="213">
        <v>687</v>
      </c>
      <c r="X62" s="92">
        <v>624</v>
      </c>
      <c r="Y62" s="213">
        <v>544</v>
      </c>
      <c r="Z62" s="213">
        <v>486</v>
      </c>
      <c r="AA62" s="213">
        <v>410</v>
      </c>
      <c r="AB62" s="213">
        <v>404</v>
      </c>
      <c r="AC62" s="213">
        <v>470</v>
      </c>
      <c r="AD62" s="213">
        <v>551</v>
      </c>
      <c r="AE62" s="213">
        <v>487</v>
      </c>
      <c r="AF62" s="213">
        <v>623</v>
      </c>
      <c r="AG62" s="213">
        <v>625</v>
      </c>
      <c r="AH62" s="213"/>
      <c r="AI62" s="213"/>
      <c r="AJ62" s="92"/>
      <c r="AK62" s="93">
        <f>O62-C62</f>
        <v>50</v>
      </c>
      <c r="AL62" s="94">
        <f>P62-D62</f>
        <v>145</v>
      </c>
      <c r="AM62" s="94">
        <f>Q62-E62</f>
        <v>342</v>
      </c>
      <c r="AN62" s="94">
        <f>R62-F62</f>
        <v>388</v>
      </c>
      <c r="AO62" s="94">
        <f>S62-G62</f>
        <v>360</v>
      </c>
      <c r="AP62" s="94">
        <f>T62-H62</f>
        <v>360</v>
      </c>
      <c r="AQ62" s="94">
        <f>U62-I62</f>
        <v>300</v>
      </c>
      <c r="AR62" s="94">
        <f>V62-J62</f>
        <v>290</v>
      </c>
      <c r="AS62" s="94">
        <f>W62-K62</f>
        <v>246</v>
      </c>
      <c r="AT62" s="94">
        <f>X62-L62</f>
        <v>205</v>
      </c>
      <c r="AU62" s="94">
        <f>Y62-M62</f>
        <v>189</v>
      </c>
      <c r="AV62" s="94">
        <f>Z62-N62</f>
        <v>154</v>
      </c>
      <c r="AW62" s="94">
        <f>AA62-O62</f>
        <v>40</v>
      </c>
      <c r="AX62" s="94">
        <f>AB62-P62</f>
        <v>-83</v>
      </c>
      <c r="AY62" s="94">
        <f>AC62-Q62</f>
        <v>-219</v>
      </c>
      <c r="AZ62" s="94">
        <f>AD62-R62</f>
        <v>-238</v>
      </c>
      <c r="BA62" s="94">
        <f>AE62-S62</f>
        <v>-322</v>
      </c>
      <c r="BB62" s="94">
        <f>AF62-T62</f>
        <v>-214</v>
      </c>
      <c r="BC62" s="302"/>
      <c r="BD62" s="302"/>
      <c r="BE62" s="302"/>
      <c r="BF62" s="95"/>
      <c r="BG62" s="325"/>
      <c r="BH62" s="71">
        <f>'MONTHLY SUMMARIES'!H42</f>
        <v>625</v>
      </c>
    </row>
    <row r="63" spans="1:60" s="82" customFormat="1" ht="15" thickBot="1" x14ac:dyDescent="0.4">
      <c r="A63" s="167"/>
      <c r="B63" s="75" t="s">
        <v>42</v>
      </c>
      <c r="C63" s="76">
        <f t="shared" ref="C63:V63" si="38">SUM(C54:C62)</f>
        <v>60923</v>
      </c>
      <c r="D63" s="77">
        <f t="shared" si="38"/>
        <v>61443</v>
      </c>
      <c r="E63" s="77">
        <f t="shared" si="38"/>
        <v>64991</v>
      </c>
      <c r="F63" s="77">
        <f t="shared" si="38"/>
        <v>68661</v>
      </c>
      <c r="G63" s="77">
        <f t="shared" si="38"/>
        <v>71069</v>
      </c>
      <c r="H63" s="77">
        <f t="shared" si="38"/>
        <v>72253</v>
      </c>
      <c r="I63" s="77">
        <f t="shared" si="38"/>
        <v>70932</v>
      </c>
      <c r="J63" s="77">
        <f t="shared" si="38"/>
        <v>67087</v>
      </c>
      <c r="K63" s="77">
        <f t="shared" si="38"/>
        <v>66232</v>
      </c>
      <c r="L63" s="78">
        <f t="shared" si="38"/>
        <v>65046</v>
      </c>
      <c r="M63" s="77">
        <f t="shared" si="38"/>
        <v>62268</v>
      </c>
      <c r="N63" s="77">
        <f t="shared" si="38"/>
        <v>58216</v>
      </c>
      <c r="O63" s="77">
        <f t="shared" si="38"/>
        <v>62323</v>
      </c>
      <c r="P63" s="77">
        <f t="shared" si="38"/>
        <v>69400</v>
      </c>
      <c r="Q63" s="77">
        <f t="shared" si="38"/>
        <v>78372</v>
      </c>
      <c r="R63" s="77">
        <f t="shared" si="38"/>
        <v>81811</v>
      </c>
      <c r="S63" s="77">
        <f t="shared" si="38"/>
        <v>84474</v>
      </c>
      <c r="T63" s="77">
        <f t="shared" si="38"/>
        <v>85210</v>
      </c>
      <c r="U63" s="77">
        <f t="shared" si="38"/>
        <v>82568</v>
      </c>
      <c r="V63" s="77">
        <f t="shared" si="38"/>
        <v>81240</v>
      </c>
      <c r="W63" s="77">
        <f>SUM(W54+W57+W60+W61+W62)</f>
        <v>80451</v>
      </c>
      <c r="X63" s="78">
        <f>SUM(X54+X57+X60+X61+X62)</f>
        <v>79389</v>
      </c>
      <c r="Y63" s="77">
        <v>74797</v>
      </c>
      <c r="Z63" s="211">
        <v>70268</v>
      </c>
      <c r="AA63" s="211">
        <v>67593</v>
      </c>
      <c r="AB63" s="211">
        <v>69982</v>
      </c>
      <c r="AC63" s="211">
        <v>72542</v>
      </c>
      <c r="AD63" s="211">
        <v>73091</v>
      </c>
      <c r="AE63" s="211">
        <v>71486</v>
      </c>
      <c r="AF63" s="211">
        <v>70766</v>
      </c>
      <c r="AG63" s="211">
        <v>68655</v>
      </c>
      <c r="AH63" s="211"/>
      <c r="AI63" s="211"/>
      <c r="AJ63" s="78"/>
      <c r="AK63" s="79">
        <f t="shared" ref="AK63" si="39">SUM(AK54:AK62)</f>
        <v>1400</v>
      </c>
      <c r="AL63" s="80">
        <f t="shared" ref="AL63" si="40">SUM(AL54:AL62)</f>
        <v>7957</v>
      </c>
      <c r="AM63" s="80">
        <f t="shared" ref="AM63:AR63" si="41">SUM(AM54:AM62)</f>
        <v>13381</v>
      </c>
      <c r="AN63" s="80">
        <f t="shared" si="41"/>
        <v>13150</v>
      </c>
      <c r="AO63" s="80">
        <f t="shared" si="41"/>
        <v>13405</v>
      </c>
      <c r="AP63" s="80">
        <f t="shared" si="41"/>
        <v>12957</v>
      </c>
      <c r="AQ63" s="80">
        <f t="shared" si="41"/>
        <v>11636</v>
      </c>
      <c r="AR63" s="80">
        <f t="shared" si="41"/>
        <v>14153</v>
      </c>
      <c r="AS63" s="80">
        <f t="shared" ref="AS63:AT63" si="42">SUM(AS54:AS62)</f>
        <v>14219</v>
      </c>
      <c r="AT63" s="80">
        <f t="shared" si="42"/>
        <v>14343</v>
      </c>
      <c r="AU63" s="80">
        <f t="shared" ref="AU63:AV63" si="43">SUM(AU54:AU62)</f>
        <v>12529</v>
      </c>
      <c r="AV63" s="80">
        <f t="shared" si="43"/>
        <v>12052</v>
      </c>
      <c r="AW63" s="80">
        <f t="shared" ref="AW63:AX63" si="44">SUM(AW54:AW62)</f>
        <v>5270</v>
      </c>
      <c r="AX63" s="80">
        <f t="shared" si="44"/>
        <v>582</v>
      </c>
      <c r="AY63" s="80">
        <f t="shared" ref="AY63:AZ63" si="45">SUM(AY54:AY62)</f>
        <v>-5830</v>
      </c>
      <c r="AZ63" s="80">
        <f t="shared" si="45"/>
        <v>-8720</v>
      </c>
      <c r="BA63" s="80">
        <f t="shared" ref="BA63:BB63" si="46">SUM(BA54:BA62)</f>
        <v>-12988</v>
      </c>
      <c r="BB63" s="80">
        <f t="shared" si="46"/>
        <v>-14444</v>
      </c>
      <c r="BC63" s="300"/>
      <c r="BD63" s="300"/>
      <c r="BE63" s="300"/>
      <c r="BF63" s="81"/>
      <c r="BG63" s="326"/>
      <c r="BH63" s="79">
        <f>BH54+BH57+BH60+BH61+BH62</f>
        <v>68655</v>
      </c>
    </row>
    <row r="64" spans="1:60" s="42" customFormat="1" x14ac:dyDescent="0.35">
      <c r="A64" s="166">
        <f>+A53+1</f>
        <v>6</v>
      </c>
      <c r="B64" s="41" t="s">
        <v>29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6"/>
      <c r="M64" s="105"/>
      <c r="N64" s="105"/>
      <c r="O64" s="105"/>
      <c r="P64" s="105"/>
      <c r="Q64" s="105"/>
      <c r="R64" s="105"/>
      <c r="S64" s="105"/>
      <c r="T64" s="105"/>
      <c r="U64" s="216"/>
      <c r="V64" s="216"/>
      <c r="W64" s="216"/>
      <c r="X64" s="10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106"/>
      <c r="AK64" s="107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305"/>
      <c r="BD64" s="305"/>
      <c r="BE64" s="305"/>
      <c r="BF64" s="109"/>
      <c r="BG64" s="327"/>
      <c r="BH64" s="107"/>
    </row>
    <row r="65" spans="1:60" s="42" customFormat="1" x14ac:dyDescent="0.35">
      <c r="A65" s="166"/>
      <c r="B65" s="43" t="s">
        <v>37</v>
      </c>
      <c r="C65" s="44">
        <v>21880785.559999999</v>
      </c>
      <c r="D65" s="45">
        <v>21564638.920000002</v>
      </c>
      <c r="E65" s="45">
        <v>13325425.550000001</v>
      </c>
      <c r="F65" s="45">
        <v>7818557.75</v>
      </c>
      <c r="G65" s="45">
        <v>5968676.6600000001</v>
      </c>
      <c r="H65" s="45">
        <v>3812993.52</v>
      </c>
      <c r="I65" s="45">
        <v>3805018.21</v>
      </c>
      <c r="J65" s="45">
        <v>3261140.01</v>
      </c>
      <c r="K65" s="45">
        <v>4316807.24</v>
      </c>
      <c r="L65" s="46">
        <v>7700693.2000000002</v>
      </c>
      <c r="M65" s="45">
        <v>14558181.619999999</v>
      </c>
      <c r="N65" s="45">
        <v>16604301.810000001</v>
      </c>
      <c r="O65" s="45">
        <v>19132893.649999999</v>
      </c>
      <c r="P65" s="45">
        <v>16180857</v>
      </c>
      <c r="Q65" s="45">
        <v>12899637</v>
      </c>
      <c r="R65" s="45">
        <v>9823966</v>
      </c>
      <c r="S65" s="45">
        <v>4369945</v>
      </c>
      <c r="T65" s="45">
        <v>3810397</v>
      </c>
      <c r="U65" s="217">
        <v>3436849</v>
      </c>
      <c r="V65" s="217">
        <v>3605252</v>
      </c>
      <c r="W65" s="217">
        <v>4277686</v>
      </c>
      <c r="X65" s="46">
        <v>7052401</v>
      </c>
      <c r="Y65" s="217">
        <v>13628510</v>
      </c>
      <c r="Z65" s="217">
        <v>17881717</v>
      </c>
      <c r="AA65" s="217">
        <v>19737718</v>
      </c>
      <c r="AB65" s="217">
        <v>16795627</v>
      </c>
      <c r="AC65" s="217">
        <v>11757572</v>
      </c>
      <c r="AD65" s="217">
        <v>7891535</v>
      </c>
      <c r="AE65" s="217">
        <v>4368551</v>
      </c>
      <c r="AF65" s="217">
        <v>3431628</v>
      </c>
      <c r="AG65" s="217">
        <v>3204201</v>
      </c>
      <c r="AH65" s="217"/>
      <c r="AI65" s="217"/>
      <c r="AJ65" s="46"/>
      <c r="AK65" s="47">
        <f>O65-C65</f>
        <v>-2747891.91</v>
      </c>
      <c r="AL65" s="48">
        <f>P65-D65</f>
        <v>-5383781.9200000018</v>
      </c>
      <c r="AM65" s="48">
        <f>Q65-E65</f>
        <v>-425788.55000000075</v>
      </c>
      <c r="AN65" s="48">
        <f>R65-F65</f>
        <v>2005408.25</v>
      </c>
      <c r="AO65" s="48">
        <f>S65-G65</f>
        <v>-1598731.6600000001</v>
      </c>
      <c r="AP65" s="48">
        <f>T65-H65</f>
        <v>-2596.5200000000186</v>
      </c>
      <c r="AQ65" s="48">
        <f>U65-I65</f>
        <v>-368169.20999999996</v>
      </c>
      <c r="AR65" s="48">
        <f>V65-J65</f>
        <v>344111.99000000022</v>
      </c>
      <c r="AS65" s="48">
        <f>W65-K65</f>
        <v>-39121.240000000224</v>
      </c>
      <c r="AT65" s="48">
        <f>X65-L65</f>
        <v>-648292.20000000019</v>
      </c>
      <c r="AU65" s="48">
        <f>Y65-M65</f>
        <v>-929671.61999999918</v>
      </c>
      <c r="AV65" s="48">
        <f>Z65-N65</f>
        <v>1277415.1899999995</v>
      </c>
      <c r="AW65" s="48">
        <f>AA65-O65</f>
        <v>604824.35000000149</v>
      </c>
      <c r="AX65" s="48">
        <f>AB65-P65</f>
        <v>614770</v>
      </c>
      <c r="AY65" s="48">
        <f>AC65-Q65</f>
        <v>-1142065</v>
      </c>
      <c r="AZ65" s="48">
        <f>AD65-R65</f>
        <v>-1932431</v>
      </c>
      <c r="BA65" s="48">
        <f>AE65-S65</f>
        <v>-1394</v>
      </c>
      <c r="BB65" s="48">
        <f>AF65-T65</f>
        <v>-378769</v>
      </c>
      <c r="BC65" s="306"/>
      <c r="BD65" s="306"/>
      <c r="BE65" s="306"/>
      <c r="BF65" s="49"/>
      <c r="BG65" s="328"/>
      <c r="BH65" s="71">
        <f>'MONTHLY SUMMARIES'!H45</f>
        <v>3204201</v>
      </c>
    </row>
    <row r="66" spans="1:60" s="42" customFormat="1" x14ac:dyDescent="0.35">
      <c r="A66" s="166"/>
      <c r="B66" s="238" t="s">
        <v>164</v>
      </c>
      <c r="C66" s="44"/>
      <c r="D66" s="45"/>
      <c r="E66" s="45"/>
      <c r="F66" s="45"/>
      <c r="G66" s="45"/>
      <c r="H66" s="45"/>
      <c r="I66" s="45"/>
      <c r="J66" s="45"/>
      <c r="K66" s="45"/>
      <c r="L66" s="46"/>
      <c r="M66" s="45"/>
      <c r="N66" s="45"/>
      <c r="O66" s="45"/>
      <c r="P66" s="45"/>
      <c r="Q66" s="45"/>
      <c r="R66" s="45"/>
      <c r="S66" s="45"/>
      <c r="T66" s="45"/>
      <c r="U66" s="217"/>
      <c r="V66" s="217"/>
      <c r="W66" s="240">
        <f>W65-W67</f>
        <v>4167669.83</v>
      </c>
      <c r="X66" s="46">
        <f>X65-X67</f>
        <v>6862433.7699999996</v>
      </c>
      <c r="Y66" s="240">
        <f>Y65-Y67</f>
        <v>13295443.279999999</v>
      </c>
      <c r="Z66" s="240">
        <f>Z65-Z67</f>
        <v>17462431.57</v>
      </c>
      <c r="AA66" s="240">
        <v>19288257.120000001</v>
      </c>
      <c r="AB66" s="240">
        <v>16438434.140000001</v>
      </c>
      <c r="AC66" s="240">
        <v>11508142.619999999</v>
      </c>
      <c r="AD66" s="240">
        <v>7731728.9100000001</v>
      </c>
      <c r="AE66" s="240">
        <v>4272902.58</v>
      </c>
      <c r="AF66" s="240">
        <v>3357476.11</v>
      </c>
      <c r="AG66" s="240">
        <v>3136100</v>
      </c>
      <c r="AH66" s="240"/>
      <c r="AI66" s="240"/>
      <c r="AJ66" s="46"/>
      <c r="AK66" s="47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306"/>
      <c r="BD66" s="306"/>
      <c r="BE66" s="306"/>
      <c r="BF66" s="49"/>
      <c r="BG66" s="328"/>
      <c r="BH66" s="87">
        <f>BH65-BH67</f>
        <v>3136100</v>
      </c>
    </row>
    <row r="67" spans="1:60" s="42" customFormat="1" x14ac:dyDescent="0.35">
      <c r="A67" s="166"/>
      <c r="B67" s="238" t="s">
        <v>165</v>
      </c>
      <c r="C67" s="44"/>
      <c r="D67" s="45"/>
      <c r="E67" s="45"/>
      <c r="F67" s="45"/>
      <c r="G67" s="45"/>
      <c r="H67" s="45"/>
      <c r="I67" s="45"/>
      <c r="J67" s="45"/>
      <c r="K67" s="45"/>
      <c r="L67" s="46"/>
      <c r="M67" s="45"/>
      <c r="N67" s="45"/>
      <c r="O67" s="45"/>
      <c r="P67" s="45"/>
      <c r="Q67" s="45"/>
      <c r="R67" s="45"/>
      <c r="S67" s="45"/>
      <c r="T67" s="45"/>
      <c r="U67" s="217"/>
      <c r="V67" s="217"/>
      <c r="W67" s="240">
        <v>110016.17</v>
      </c>
      <c r="X67" s="46">
        <v>189967.23</v>
      </c>
      <c r="Y67" s="240">
        <v>333066.71999999997</v>
      </c>
      <c r="Z67" s="240">
        <v>419285.43</v>
      </c>
      <c r="AA67" s="240">
        <v>449460.88</v>
      </c>
      <c r="AB67" s="240">
        <v>357192.86</v>
      </c>
      <c r="AC67" s="240">
        <v>249429.38</v>
      </c>
      <c r="AD67" s="240">
        <v>159806.09</v>
      </c>
      <c r="AE67" s="240">
        <v>95648.42</v>
      </c>
      <c r="AF67" s="240">
        <v>74151.89</v>
      </c>
      <c r="AG67" s="240">
        <v>68101</v>
      </c>
      <c r="AH67" s="240"/>
      <c r="AI67" s="240"/>
      <c r="AJ67" s="46"/>
      <c r="AK67" s="47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306"/>
      <c r="BD67" s="306"/>
      <c r="BE67" s="306"/>
      <c r="BF67" s="49"/>
      <c r="BG67" s="328"/>
      <c r="BH67" s="71">
        <f>GETPIVOTDATA("VALUE",'CRS ESCO pvt'!$I$2,"DATE_FILE",$BH$8,"COMPANY",$BH$6,"TRIM_CAT","Resdiential-ESCO","TRIM_LINE",A64)</f>
        <v>68101</v>
      </c>
    </row>
    <row r="68" spans="1:60" s="42" customFormat="1" x14ac:dyDescent="0.35">
      <c r="A68" s="166"/>
      <c r="B68" s="43" t="s">
        <v>38</v>
      </c>
      <c r="C68" s="44">
        <v>4491391.99</v>
      </c>
      <c r="D68" s="45">
        <v>4298508.8</v>
      </c>
      <c r="E68" s="45">
        <v>3141380.23</v>
      </c>
      <c r="F68" s="45">
        <v>1917490.28</v>
      </c>
      <c r="G68" s="45">
        <v>1468315.69</v>
      </c>
      <c r="H68" s="45">
        <v>861465.08</v>
      </c>
      <c r="I68" s="45">
        <v>929584.72</v>
      </c>
      <c r="J68" s="45">
        <v>863301.75</v>
      </c>
      <c r="K68" s="45">
        <v>983969.87</v>
      </c>
      <c r="L68" s="46">
        <v>1659769.95</v>
      </c>
      <c r="M68" s="45">
        <v>3209532.33</v>
      </c>
      <c r="N68" s="45">
        <v>3331614.84</v>
      </c>
      <c r="O68" s="45">
        <v>3593724.08</v>
      </c>
      <c r="P68" s="45">
        <v>3147227</v>
      </c>
      <c r="Q68" s="45">
        <v>2528558</v>
      </c>
      <c r="R68" s="45">
        <v>1874818</v>
      </c>
      <c r="S68" s="45">
        <v>1009349</v>
      </c>
      <c r="T68" s="45">
        <v>811523</v>
      </c>
      <c r="U68" s="217">
        <v>778871</v>
      </c>
      <c r="V68" s="217">
        <v>817560</v>
      </c>
      <c r="W68" s="217">
        <v>985934</v>
      </c>
      <c r="X68" s="46">
        <v>1607822</v>
      </c>
      <c r="Y68" s="217">
        <v>2886686</v>
      </c>
      <c r="Z68" s="217">
        <v>4210137</v>
      </c>
      <c r="AA68" s="217">
        <v>4694079</v>
      </c>
      <c r="AB68" s="217">
        <v>3974764</v>
      </c>
      <c r="AC68" s="217">
        <v>3052446</v>
      </c>
      <c r="AD68" s="217">
        <v>2303479</v>
      </c>
      <c r="AE68" s="217">
        <v>1393477</v>
      </c>
      <c r="AF68" s="217">
        <v>1178549</v>
      </c>
      <c r="AG68" s="217">
        <v>942142</v>
      </c>
      <c r="AH68" s="217"/>
      <c r="AI68" s="217"/>
      <c r="AJ68" s="46"/>
      <c r="AK68" s="47">
        <f>O68-C68</f>
        <v>-897667.91000000015</v>
      </c>
      <c r="AL68" s="48">
        <f>P68-D68</f>
        <v>-1151281.7999999998</v>
      </c>
      <c r="AM68" s="48">
        <f>Q68-E68</f>
        <v>-612822.23</v>
      </c>
      <c r="AN68" s="48">
        <f>R68-F68</f>
        <v>-42672.280000000028</v>
      </c>
      <c r="AO68" s="48">
        <f>S68-G68</f>
        <v>-458966.68999999994</v>
      </c>
      <c r="AP68" s="48">
        <f>T68-H68</f>
        <v>-49942.079999999958</v>
      </c>
      <c r="AQ68" s="48">
        <f>U68-I68</f>
        <v>-150713.71999999997</v>
      </c>
      <c r="AR68" s="48">
        <f>V68-J68</f>
        <v>-45741.75</v>
      </c>
      <c r="AS68" s="48">
        <f>W68-K68</f>
        <v>1964.1300000000047</v>
      </c>
      <c r="AT68" s="48">
        <f>X68-L68</f>
        <v>-51947.949999999953</v>
      </c>
      <c r="AU68" s="48">
        <f>Y68-M68</f>
        <v>-322846.33000000007</v>
      </c>
      <c r="AV68" s="48">
        <f>Z68-N68</f>
        <v>878522.16000000015</v>
      </c>
      <c r="AW68" s="48">
        <f>AA68-O68</f>
        <v>1100354.92</v>
      </c>
      <c r="AX68" s="48">
        <f>AB68-P68</f>
        <v>827537</v>
      </c>
      <c r="AY68" s="48">
        <f>AC68-Q68</f>
        <v>523888</v>
      </c>
      <c r="AZ68" s="48">
        <f>AD68-R68</f>
        <v>428661</v>
      </c>
      <c r="BA68" s="48">
        <f>AE68-S68</f>
        <v>384128</v>
      </c>
      <c r="BB68" s="48">
        <f>AF68-T68</f>
        <v>367026</v>
      </c>
      <c r="BC68" s="306"/>
      <c r="BD68" s="306"/>
      <c r="BE68" s="306"/>
      <c r="BF68" s="49"/>
      <c r="BG68" s="328"/>
      <c r="BH68" s="71">
        <f>'MONTHLY SUMMARIES'!H46</f>
        <v>942142</v>
      </c>
    </row>
    <row r="69" spans="1:60" s="42" customFormat="1" x14ac:dyDescent="0.35">
      <c r="A69" s="166"/>
      <c r="B69" s="238" t="s">
        <v>164</v>
      </c>
      <c r="C69" s="44"/>
      <c r="D69" s="45"/>
      <c r="E69" s="45"/>
      <c r="F69" s="45"/>
      <c r="G69" s="45"/>
      <c r="H69" s="45"/>
      <c r="I69" s="45"/>
      <c r="J69" s="45"/>
      <c r="K69" s="45"/>
      <c r="L69" s="46"/>
      <c r="M69" s="45"/>
      <c r="N69" s="45"/>
      <c r="O69" s="45"/>
      <c r="P69" s="45"/>
      <c r="Q69" s="45"/>
      <c r="R69" s="45"/>
      <c r="S69" s="45"/>
      <c r="T69" s="45"/>
      <c r="U69" s="217"/>
      <c r="V69" s="217"/>
      <c r="W69" s="240">
        <f>W68-W70</f>
        <v>953153.83</v>
      </c>
      <c r="X69" s="46">
        <f>X68-X70</f>
        <v>1544573.71</v>
      </c>
      <c r="Y69" s="240">
        <f>Y68-Y70</f>
        <v>2792584.41</v>
      </c>
      <c r="Z69" s="240">
        <f>Z68-Z70</f>
        <v>4078669.48</v>
      </c>
      <c r="AA69" s="240">
        <v>4551877.71</v>
      </c>
      <c r="AB69" s="240">
        <v>3858012.57</v>
      </c>
      <c r="AC69" s="240">
        <v>2965611.2</v>
      </c>
      <c r="AD69" s="240">
        <v>2247436.89</v>
      </c>
      <c r="AE69" s="240">
        <v>1348645.75</v>
      </c>
      <c r="AF69" s="240">
        <v>1147964.21</v>
      </c>
      <c r="AG69" s="240">
        <v>920479</v>
      </c>
      <c r="AH69" s="240"/>
      <c r="AI69" s="240"/>
      <c r="AJ69" s="4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306"/>
      <c r="BD69" s="306"/>
      <c r="BE69" s="306"/>
      <c r="BF69" s="49"/>
      <c r="BG69" s="328"/>
      <c r="BH69" s="87">
        <f>BH68-BH70</f>
        <v>920479</v>
      </c>
    </row>
    <row r="70" spans="1:60" s="42" customFormat="1" x14ac:dyDescent="0.35">
      <c r="A70" s="166"/>
      <c r="B70" s="238" t="s">
        <v>165</v>
      </c>
      <c r="C70" s="44"/>
      <c r="D70" s="45"/>
      <c r="E70" s="45"/>
      <c r="F70" s="45"/>
      <c r="G70" s="45"/>
      <c r="H70" s="45"/>
      <c r="I70" s="45"/>
      <c r="J70" s="45"/>
      <c r="K70" s="45"/>
      <c r="L70" s="46"/>
      <c r="M70" s="45"/>
      <c r="N70" s="45"/>
      <c r="O70" s="45"/>
      <c r="P70" s="45"/>
      <c r="Q70" s="45"/>
      <c r="R70" s="45"/>
      <c r="S70" s="45"/>
      <c r="T70" s="45"/>
      <c r="U70" s="217"/>
      <c r="V70" s="217"/>
      <c r="W70" s="240">
        <v>32780.17</v>
      </c>
      <c r="X70" s="46">
        <v>63248.29</v>
      </c>
      <c r="Y70" s="240">
        <v>94101.59</v>
      </c>
      <c r="Z70" s="240">
        <v>131467.51999999999</v>
      </c>
      <c r="AA70" s="240">
        <v>142201.29</v>
      </c>
      <c r="AB70" s="240">
        <v>116751.43</v>
      </c>
      <c r="AC70" s="240">
        <v>86834.8</v>
      </c>
      <c r="AD70" s="240">
        <v>56042.11</v>
      </c>
      <c r="AE70" s="240">
        <v>44831.25</v>
      </c>
      <c r="AF70" s="240">
        <v>30584.79</v>
      </c>
      <c r="AG70" s="240">
        <v>21663</v>
      </c>
      <c r="AH70" s="240"/>
      <c r="AI70" s="240"/>
      <c r="AJ70" s="46"/>
      <c r="AK70" s="47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306"/>
      <c r="BD70" s="306"/>
      <c r="BE70" s="306"/>
      <c r="BF70" s="49"/>
      <c r="BG70" s="328"/>
      <c r="BH70" s="71">
        <f>GETPIVOTDATA("VALUE",'CRS ESCO pvt'!$I$2,"DATE_FILE",$BH$8,"COMPANY",$BH$6,"TRIM_CAT","Low Income Resdiential-ESCO","TRIM_LINE",A64)</f>
        <v>21663</v>
      </c>
    </row>
    <row r="71" spans="1:60" s="42" customFormat="1" x14ac:dyDescent="0.35">
      <c r="A71" s="166"/>
      <c r="B71" s="43" t="s">
        <v>39</v>
      </c>
      <c r="C71" s="44">
        <v>2336339.2799999998</v>
      </c>
      <c r="D71" s="45">
        <v>2446494.38</v>
      </c>
      <c r="E71" s="45">
        <v>1287534.8600000001</v>
      </c>
      <c r="F71" s="45">
        <v>779127.49</v>
      </c>
      <c r="G71" s="45">
        <v>710322.3</v>
      </c>
      <c r="H71" s="45">
        <v>415111.92</v>
      </c>
      <c r="I71" s="45">
        <v>427610.49</v>
      </c>
      <c r="J71" s="45">
        <v>396160.78</v>
      </c>
      <c r="K71" s="45">
        <v>536887.91</v>
      </c>
      <c r="L71" s="46">
        <v>1034099.58</v>
      </c>
      <c r="M71" s="45">
        <v>1559846.08</v>
      </c>
      <c r="N71" s="45">
        <v>1876506.06</v>
      </c>
      <c r="O71" s="45">
        <v>2167851.34</v>
      </c>
      <c r="P71" s="45">
        <v>2355049</v>
      </c>
      <c r="Q71" s="45">
        <v>1540956</v>
      </c>
      <c r="R71" s="45">
        <v>998526</v>
      </c>
      <c r="S71" s="45">
        <v>478550</v>
      </c>
      <c r="T71" s="45">
        <v>429979</v>
      </c>
      <c r="U71" s="217">
        <v>376556</v>
      </c>
      <c r="V71" s="217">
        <v>430402</v>
      </c>
      <c r="W71" s="217">
        <v>539872</v>
      </c>
      <c r="X71" s="46">
        <v>860445</v>
      </c>
      <c r="Y71" s="217">
        <v>1723212</v>
      </c>
      <c r="Z71" s="217">
        <v>2087897</v>
      </c>
      <c r="AA71" s="217">
        <v>2026956</v>
      </c>
      <c r="AB71" s="217">
        <v>1704667</v>
      </c>
      <c r="AC71" s="217">
        <v>1093810</v>
      </c>
      <c r="AD71" s="217">
        <v>821407</v>
      </c>
      <c r="AE71" s="217">
        <v>500024</v>
      </c>
      <c r="AF71" s="217">
        <v>389956</v>
      </c>
      <c r="AG71" s="217">
        <v>378167</v>
      </c>
      <c r="AH71" s="217"/>
      <c r="AI71" s="217"/>
      <c r="AJ71" s="46"/>
      <c r="AK71" s="47">
        <f>O71-C71</f>
        <v>-168487.93999999994</v>
      </c>
      <c r="AL71" s="48">
        <f>P71-D71</f>
        <v>-91445.379999999888</v>
      </c>
      <c r="AM71" s="48">
        <f>Q71-E71</f>
        <v>253421.1399999999</v>
      </c>
      <c r="AN71" s="48">
        <f>R71-F71</f>
        <v>219398.51</v>
      </c>
      <c r="AO71" s="48">
        <f>S71-G71</f>
        <v>-231772.30000000005</v>
      </c>
      <c r="AP71" s="48">
        <f>T71-H71</f>
        <v>14867.080000000016</v>
      </c>
      <c r="AQ71" s="48">
        <f>U71-I71</f>
        <v>-51054.489999999991</v>
      </c>
      <c r="AR71" s="48">
        <f>V71-J71</f>
        <v>34241.219999999972</v>
      </c>
      <c r="AS71" s="48">
        <f>W71-K71</f>
        <v>2984.0899999999674</v>
      </c>
      <c r="AT71" s="48">
        <f>X71-L71</f>
        <v>-173654.57999999996</v>
      </c>
      <c r="AU71" s="48">
        <f>Y71-M71</f>
        <v>163365.91999999993</v>
      </c>
      <c r="AV71" s="48">
        <f>Z71-N71</f>
        <v>211390.93999999994</v>
      </c>
      <c r="AW71" s="48">
        <f>AA71-O71</f>
        <v>-140895.33999999985</v>
      </c>
      <c r="AX71" s="48">
        <f>AB71-P71</f>
        <v>-650382</v>
      </c>
      <c r="AY71" s="48">
        <f>AC71-Q71</f>
        <v>-447146</v>
      </c>
      <c r="AZ71" s="48">
        <f>AD71-R71</f>
        <v>-177119</v>
      </c>
      <c r="BA71" s="48">
        <f>AE71-S71</f>
        <v>21474</v>
      </c>
      <c r="BB71" s="48">
        <f>AF71-T71</f>
        <v>-40023</v>
      </c>
      <c r="BC71" s="306"/>
      <c r="BD71" s="306"/>
      <c r="BE71" s="306"/>
      <c r="BF71" s="49"/>
      <c r="BG71" s="328"/>
      <c r="BH71" s="71">
        <f>'MONTHLY SUMMARIES'!H47</f>
        <v>378167</v>
      </c>
    </row>
    <row r="72" spans="1:60" s="42" customFormat="1" x14ac:dyDescent="0.35">
      <c r="A72" s="166"/>
      <c r="B72" s="43" t="s">
        <v>40</v>
      </c>
      <c r="C72" s="44">
        <v>1947579.23</v>
      </c>
      <c r="D72" s="45">
        <v>2115093.58</v>
      </c>
      <c r="E72" s="45">
        <v>1229343.4099999999</v>
      </c>
      <c r="F72" s="45">
        <v>825844.8</v>
      </c>
      <c r="G72" s="45">
        <v>616999.97</v>
      </c>
      <c r="H72" s="45">
        <v>444948.19</v>
      </c>
      <c r="I72" s="45">
        <v>393141</v>
      </c>
      <c r="J72" s="45">
        <v>413995.77</v>
      </c>
      <c r="K72" s="45">
        <v>494423.45</v>
      </c>
      <c r="L72" s="46">
        <v>959116.24</v>
      </c>
      <c r="M72" s="45">
        <v>1179561.3700000001</v>
      </c>
      <c r="N72" s="45">
        <v>1624155.59</v>
      </c>
      <c r="O72" s="45">
        <v>1663678.17</v>
      </c>
      <c r="P72" s="45">
        <v>2144153</v>
      </c>
      <c r="Q72" s="45">
        <v>1479888</v>
      </c>
      <c r="R72" s="45">
        <v>1000304</v>
      </c>
      <c r="S72" s="45">
        <v>461465</v>
      </c>
      <c r="T72" s="45">
        <v>380363</v>
      </c>
      <c r="U72" s="217">
        <v>344795</v>
      </c>
      <c r="V72" s="217">
        <v>413371</v>
      </c>
      <c r="W72" s="217">
        <v>518519</v>
      </c>
      <c r="X72" s="46">
        <v>869642</v>
      </c>
      <c r="Y72" s="217">
        <v>1776643</v>
      </c>
      <c r="Z72" s="217">
        <v>2239692</v>
      </c>
      <c r="AA72" s="217">
        <v>1754886</v>
      </c>
      <c r="AB72" s="217">
        <v>1649044</v>
      </c>
      <c r="AC72" s="217">
        <v>1108370</v>
      </c>
      <c r="AD72" s="217">
        <v>898642</v>
      </c>
      <c r="AE72" s="217">
        <v>470078</v>
      </c>
      <c r="AF72" s="217">
        <v>408076</v>
      </c>
      <c r="AG72" s="217">
        <v>369969</v>
      </c>
      <c r="AH72" s="217"/>
      <c r="AI72" s="217"/>
      <c r="AJ72" s="46"/>
      <c r="AK72" s="47">
        <f>O72-C72</f>
        <v>-283901.06000000006</v>
      </c>
      <c r="AL72" s="48">
        <f>P72-D72</f>
        <v>29059.419999999925</v>
      </c>
      <c r="AM72" s="48">
        <f>Q72-E72</f>
        <v>250544.59000000008</v>
      </c>
      <c r="AN72" s="48">
        <f>R72-F72</f>
        <v>174459.19999999995</v>
      </c>
      <c r="AO72" s="48">
        <f>S72-G72</f>
        <v>-155534.96999999997</v>
      </c>
      <c r="AP72" s="48">
        <f>T72-H72</f>
        <v>-64585.19</v>
      </c>
      <c r="AQ72" s="48">
        <f>U72-I72</f>
        <v>-48346</v>
      </c>
      <c r="AR72" s="48">
        <f>V72-J72</f>
        <v>-624.77000000001863</v>
      </c>
      <c r="AS72" s="48">
        <f>W72-K72</f>
        <v>24095.549999999988</v>
      </c>
      <c r="AT72" s="48">
        <f>X72-L72</f>
        <v>-89474.239999999991</v>
      </c>
      <c r="AU72" s="48">
        <f>Y72-M72</f>
        <v>597081.62999999989</v>
      </c>
      <c r="AV72" s="48">
        <f>Z72-N72</f>
        <v>615536.40999999992</v>
      </c>
      <c r="AW72" s="48">
        <f>AA72-O72</f>
        <v>91207.830000000075</v>
      </c>
      <c r="AX72" s="48">
        <f>AB72-P72</f>
        <v>-495109</v>
      </c>
      <c r="AY72" s="48">
        <f>AC72-Q72</f>
        <v>-371518</v>
      </c>
      <c r="AZ72" s="48">
        <f>AD72-R72</f>
        <v>-101662</v>
      </c>
      <c r="BA72" s="48">
        <f>AE72-S72</f>
        <v>8613</v>
      </c>
      <c r="BB72" s="48">
        <f>AF72-T72</f>
        <v>27713</v>
      </c>
      <c r="BC72" s="306"/>
      <c r="BD72" s="306"/>
      <c r="BE72" s="306"/>
      <c r="BF72" s="49"/>
      <c r="BG72" s="328"/>
      <c r="BH72" s="71">
        <f>'MONTHLY SUMMARIES'!H48</f>
        <v>369969</v>
      </c>
    </row>
    <row r="73" spans="1:60" s="42" customFormat="1" x14ac:dyDescent="0.35">
      <c r="A73" s="166"/>
      <c r="B73" s="43" t="s">
        <v>41</v>
      </c>
      <c r="C73" s="44">
        <v>6905434.9299999997</v>
      </c>
      <c r="D73" s="45">
        <v>6360126.8399999999</v>
      </c>
      <c r="E73" s="45">
        <v>5707216.2300000004</v>
      </c>
      <c r="F73" s="45">
        <v>3589170.27</v>
      </c>
      <c r="G73" s="45">
        <v>2661173.94</v>
      </c>
      <c r="H73" s="45">
        <v>1156973.23</v>
      </c>
      <c r="I73" s="45">
        <v>1429309.61</v>
      </c>
      <c r="J73" s="45">
        <v>1774812.39</v>
      </c>
      <c r="K73" s="45">
        <v>2017211.24</v>
      </c>
      <c r="L73" s="46">
        <v>3589679.31</v>
      </c>
      <c r="M73" s="45">
        <v>3976642.21</v>
      </c>
      <c r="N73" s="45">
        <v>6828277.2599999998</v>
      </c>
      <c r="O73" s="45">
        <v>6704220.3200000003</v>
      </c>
      <c r="P73" s="45">
        <v>8848994</v>
      </c>
      <c r="Q73" s="45">
        <v>6079410</v>
      </c>
      <c r="R73" s="45">
        <v>4951764</v>
      </c>
      <c r="S73" s="45">
        <v>2200292</v>
      </c>
      <c r="T73" s="45">
        <v>2282446</v>
      </c>
      <c r="U73" s="217">
        <v>1771767</v>
      </c>
      <c r="V73" s="217">
        <v>1511523</v>
      </c>
      <c r="W73" s="217">
        <v>2219866</v>
      </c>
      <c r="X73" s="46">
        <v>2893262</v>
      </c>
      <c r="Y73" s="217">
        <v>6555411</v>
      </c>
      <c r="Z73" s="217">
        <v>7489810</v>
      </c>
      <c r="AA73" s="217">
        <v>6462018</v>
      </c>
      <c r="AB73" s="217">
        <v>4961631</v>
      </c>
      <c r="AC73" s="217">
        <v>4302002</v>
      </c>
      <c r="AD73" s="217">
        <v>4021975</v>
      </c>
      <c r="AE73" s="217">
        <v>2195206</v>
      </c>
      <c r="AF73" s="217">
        <v>1520669</v>
      </c>
      <c r="AG73" s="217">
        <v>1271463</v>
      </c>
      <c r="AH73" s="217"/>
      <c r="AI73" s="217"/>
      <c r="AJ73" s="46"/>
      <c r="AK73" s="47">
        <f>O73-C73</f>
        <v>-201214.6099999994</v>
      </c>
      <c r="AL73" s="48">
        <f>P73-D73</f>
        <v>2488867.16</v>
      </c>
      <c r="AM73" s="48">
        <f>Q73-E73</f>
        <v>372193.76999999955</v>
      </c>
      <c r="AN73" s="48">
        <f>R73-F73</f>
        <v>1362593.73</v>
      </c>
      <c r="AO73" s="48">
        <f>S73-G73</f>
        <v>-460881.93999999994</v>
      </c>
      <c r="AP73" s="48">
        <f>T73-H73</f>
        <v>1125472.77</v>
      </c>
      <c r="AQ73" s="48">
        <f>U73-I73</f>
        <v>342457.3899999999</v>
      </c>
      <c r="AR73" s="48">
        <f>V73-J73</f>
        <v>-263289.3899999999</v>
      </c>
      <c r="AS73" s="48">
        <f>W73-K73</f>
        <v>202654.76</v>
      </c>
      <c r="AT73" s="48">
        <f>X73-L73</f>
        <v>-696417.31</v>
      </c>
      <c r="AU73" s="48">
        <f>Y73-M73</f>
        <v>2578768.79</v>
      </c>
      <c r="AV73" s="48">
        <f>Z73-N73</f>
        <v>661532.74000000022</v>
      </c>
      <c r="AW73" s="48">
        <f>AA73-O73</f>
        <v>-242202.3200000003</v>
      </c>
      <c r="AX73" s="48">
        <f>AB73-P73</f>
        <v>-3887363</v>
      </c>
      <c r="AY73" s="48">
        <f>AC73-Q73</f>
        <v>-1777408</v>
      </c>
      <c r="AZ73" s="48">
        <f>AD73-R73</f>
        <v>-929789</v>
      </c>
      <c r="BA73" s="48">
        <f>AE73-S73</f>
        <v>-5086</v>
      </c>
      <c r="BB73" s="48">
        <f>AF73-T73</f>
        <v>-761777</v>
      </c>
      <c r="BC73" s="306"/>
      <c r="BD73" s="306"/>
      <c r="BE73" s="306"/>
      <c r="BF73" s="49"/>
      <c r="BG73" s="328"/>
      <c r="BH73" s="71">
        <f>'MONTHLY SUMMARIES'!H49</f>
        <v>1271463</v>
      </c>
    </row>
    <row r="74" spans="1:60" s="147" customFormat="1" x14ac:dyDescent="0.35">
      <c r="A74" s="167"/>
      <c r="B74" s="43" t="s">
        <v>42</v>
      </c>
      <c r="C74" s="159">
        <f t="shared" ref="C74:V74" si="47">SUM(C65:C73)</f>
        <v>37561530.989999995</v>
      </c>
      <c r="D74" s="160">
        <f t="shared" si="47"/>
        <v>36784862.519999996</v>
      </c>
      <c r="E74" s="160">
        <f t="shared" si="47"/>
        <v>24690900.280000001</v>
      </c>
      <c r="F74" s="160">
        <f t="shared" si="47"/>
        <v>14930190.59</v>
      </c>
      <c r="G74" s="160">
        <f t="shared" si="47"/>
        <v>11425488.559999999</v>
      </c>
      <c r="H74" s="160">
        <f t="shared" si="47"/>
        <v>6691491.9399999995</v>
      </c>
      <c r="I74" s="160">
        <f t="shared" si="47"/>
        <v>6984664.0300000003</v>
      </c>
      <c r="J74" s="160">
        <f t="shared" si="47"/>
        <v>6709410.7000000002</v>
      </c>
      <c r="K74" s="160">
        <f t="shared" si="47"/>
        <v>8349299.7100000009</v>
      </c>
      <c r="L74" s="161">
        <f t="shared" si="47"/>
        <v>14943358.280000001</v>
      </c>
      <c r="M74" s="160">
        <f t="shared" si="47"/>
        <v>24483763.610000003</v>
      </c>
      <c r="N74" s="160">
        <f t="shared" si="47"/>
        <v>30264855.559999995</v>
      </c>
      <c r="O74" s="160">
        <f t="shared" si="47"/>
        <v>33262367.559999995</v>
      </c>
      <c r="P74" s="160">
        <f t="shared" si="47"/>
        <v>32676280</v>
      </c>
      <c r="Q74" s="160">
        <f t="shared" si="47"/>
        <v>24528449</v>
      </c>
      <c r="R74" s="160">
        <f t="shared" si="47"/>
        <v>18649378</v>
      </c>
      <c r="S74" s="160">
        <f t="shared" si="47"/>
        <v>8519601</v>
      </c>
      <c r="T74" s="160">
        <f t="shared" si="47"/>
        <v>7714708</v>
      </c>
      <c r="U74" s="160">
        <f t="shared" si="47"/>
        <v>6708838</v>
      </c>
      <c r="V74" s="160">
        <f t="shared" si="47"/>
        <v>6778108</v>
      </c>
      <c r="W74" s="160">
        <f>SUM(W65+W68+W71+W72+W73)</f>
        <v>8541877</v>
      </c>
      <c r="X74" s="161">
        <f>SUM(X65+X68+X71+X72+X73)</f>
        <v>13283572</v>
      </c>
      <c r="Y74" s="160">
        <v>26570462</v>
      </c>
      <c r="Z74" s="218">
        <v>33909253</v>
      </c>
      <c r="AA74" s="218">
        <v>34675657</v>
      </c>
      <c r="AB74" s="218">
        <v>29085733</v>
      </c>
      <c r="AC74" s="218">
        <v>21314200</v>
      </c>
      <c r="AD74" s="218">
        <v>15937038</v>
      </c>
      <c r="AE74" s="218">
        <v>8927336</v>
      </c>
      <c r="AF74" s="218">
        <v>6928878</v>
      </c>
      <c r="AG74" s="218">
        <v>6165942</v>
      </c>
      <c r="AH74" s="218"/>
      <c r="AI74" s="218"/>
      <c r="AJ74" s="161"/>
      <c r="AK74" s="50">
        <f>SUM(AK65:AK73)</f>
        <v>-4299163.43</v>
      </c>
      <c r="AL74" s="162">
        <f t="shared" ref="AL74:AM74" si="48">SUM(AL65:AL73)</f>
        <v>-4108582.5200000014</v>
      </c>
      <c r="AM74" s="162">
        <f t="shared" si="48"/>
        <v>-162451.28000000119</v>
      </c>
      <c r="AN74" s="162">
        <f t="shared" ref="AN74:AO74" si="49">SUM(AN65:AN73)</f>
        <v>3719187.4099999997</v>
      </c>
      <c r="AO74" s="162">
        <f t="shared" si="49"/>
        <v>-2905887.56</v>
      </c>
      <c r="AP74" s="162">
        <f t="shared" ref="AP74:AQ74" si="50">SUM(AP65:AP73)</f>
        <v>1023216.06</v>
      </c>
      <c r="AQ74" s="162">
        <f t="shared" si="50"/>
        <v>-275826.03000000003</v>
      </c>
      <c r="AR74" s="162">
        <f t="shared" ref="AR74:AS74" si="51">SUM(AR65:AR73)</f>
        <v>68697.300000000279</v>
      </c>
      <c r="AS74" s="162">
        <f t="shared" si="51"/>
        <v>192577.28999999975</v>
      </c>
      <c r="AT74" s="162">
        <f t="shared" ref="AT74:AU74" si="52">SUM(AT65:AT73)</f>
        <v>-1659786.2800000003</v>
      </c>
      <c r="AU74" s="162">
        <f t="shared" si="52"/>
        <v>2086698.3900000006</v>
      </c>
      <c r="AV74" s="162">
        <f t="shared" ref="AV74:AW74" si="53">SUM(AV65:AV73)</f>
        <v>3644397.4399999995</v>
      </c>
      <c r="AW74" s="162">
        <f t="shared" si="53"/>
        <v>1413289.4400000013</v>
      </c>
      <c r="AX74" s="162">
        <f t="shared" ref="AX74:AY74" si="54">SUM(AX65:AX73)</f>
        <v>-3590547</v>
      </c>
      <c r="AY74" s="162">
        <f t="shared" si="54"/>
        <v>-3214249</v>
      </c>
      <c r="AZ74" s="162">
        <f t="shared" ref="AZ74:BA74" si="55">SUM(AZ65:AZ73)</f>
        <v>-2712340</v>
      </c>
      <c r="BA74" s="162">
        <f t="shared" si="55"/>
        <v>407735</v>
      </c>
      <c r="BB74" s="162">
        <f t="shared" ref="BB74" si="56">SUM(BB65:BB73)</f>
        <v>-785830</v>
      </c>
      <c r="BC74" s="307"/>
      <c r="BD74" s="307"/>
      <c r="BE74" s="307"/>
      <c r="BF74" s="163"/>
      <c r="BG74" s="329"/>
      <c r="BH74" s="296">
        <f>BH65+BH68+BH71+BH72+BH73</f>
        <v>6165942</v>
      </c>
    </row>
    <row r="75" spans="1:60" s="42" customFormat="1" x14ac:dyDescent="0.35">
      <c r="A75" s="166">
        <f>+A64+1</f>
        <v>7</v>
      </c>
      <c r="B75" s="51" t="s">
        <v>30</v>
      </c>
      <c r="C75" s="52"/>
      <c r="D75" s="53"/>
      <c r="E75" s="53"/>
      <c r="F75" s="53"/>
      <c r="G75" s="53"/>
      <c r="H75" s="53"/>
      <c r="I75" s="53"/>
      <c r="J75" s="53"/>
      <c r="K75" s="53"/>
      <c r="L75" s="54"/>
      <c r="M75" s="53"/>
      <c r="N75" s="53"/>
      <c r="O75" s="53"/>
      <c r="P75" s="53"/>
      <c r="Q75" s="53"/>
      <c r="R75" s="53"/>
      <c r="S75" s="53"/>
      <c r="T75" s="53"/>
      <c r="U75" s="219"/>
      <c r="V75" s="219"/>
      <c r="W75" s="219"/>
      <c r="X75" s="54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54"/>
      <c r="AK75" s="55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308"/>
      <c r="BD75" s="308"/>
      <c r="BE75" s="308"/>
      <c r="BF75" s="57"/>
      <c r="BG75" s="327"/>
      <c r="BH75" s="55"/>
    </row>
    <row r="76" spans="1:60" s="42" customFormat="1" x14ac:dyDescent="0.35">
      <c r="A76" s="166"/>
      <c r="B76" s="43" t="s">
        <v>37</v>
      </c>
      <c r="C76" s="44">
        <v>10930331.699999999</v>
      </c>
      <c r="D76" s="45">
        <v>13792683.279999999</v>
      </c>
      <c r="E76" s="45">
        <v>12843245.060000001</v>
      </c>
      <c r="F76" s="45">
        <v>8843459.4499999993</v>
      </c>
      <c r="G76" s="45">
        <v>5252446.6500000004</v>
      </c>
      <c r="H76" s="45">
        <v>3430545.68</v>
      </c>
      <c r="I76" s="45">
        <v>2169123.71</v>
      </c>
      <c r="J76" s="45">
        <v>2057938.14</v>
      </c>
      <c r="K76" s="45">
        <v>1986240.48</v>
      </c>
      <c r="L76" s="46">
        <v>2375897.15</v>
      </c>
      <c r="M76" s="45">
        <v>4643782.8499999996</v>
      </c>
      <c r="N76" s="45">
        <v>9221898.3399999999</v>
      </c>
      <c r="O76" s="45">
        <v>10021454.76</v>
      </c>
      <c r="P76" s="45">
        <v>12296225</v>
      </c>
      <c r="Q76" s="45">
        <v>10922407</v>
      </c>
      <c r="R76" s="45">
        <v>9366774</v>
      </c>
      <c r="S76" s="45">
        <v>6042261</v>
      </c>
      <c r="T76" s="45">
        <v>3006346</v>
      </c>
      <c r="U76" s="217">
        <v>2423252</v>
      </c>
      <c r="V76" s="217">
        <v>2293374</v>
      </c>
      <c r="W76" s="217">
        <v>2398955</v>
      </c>
      <c r="X76" s="46">
        <v>2531599</v>
      </c>
      <c r="Y76" s="217">
        <v>4633783</v>
      </c>
      <c r="Z76" s="217">
        <v>7740112</v>
      </c>
      <c r="AA76" s="217">
        <v>10192706</v>
      </c>
      <c r="AB76" s="217">
        <v>13228293</v>
      </c>
      <c r="AC76" s="217">
        <v>11251416</v>
      </c>
      <c r="AD76" s="217">
        <v>8016065</v>
      </c>
      <c r="AE76" s="217">
        <v>4476541</v>
      </c>
      <c r="AF76" s="217">
        <v>2621071</v>
      </c>
      <c r="AG76" s="217">
        <v>2033648</v>
      </c>
      <c r="AH76" s="217"/>
      <c r="AI76" s="217"/>
      <c r="AJ76" s="46"/>
      <c r="AK76" s="47">
        <f>O76-C76</f>
        <v>-908876.93999999948</v>
      </c>
      <c r="AL76" s="48">
        <f>P76-D76</f>
        <v>-1496458.2799999993</v>
      </c>
      <c r="AM76" s="48">
        <f>Q76-E76</f>
        <v>-1920838.0600000005</v>
      </c>
      <c r="AN76" s="48">
        <f>R76-F76</f>
        <v>523314.55000000075</v>
      </c>
      <c r="AO76" s="48">
        <f>S76-G76</f>
        <v>789814.34999999963</v>
      </c>
      <c r="AP76" s="48">
        <f>T76-H76</f>
        <v>-424199.68000000017</v>
      </c>
      <c r="AQ76" s="48">
        <f>U76-I76</f>
        <v>254128.29000000004</v>
      </c>
      <c r="AR76" s="48">
        <f>V76-J76</f>
        <v>235435.8600000001</v>
      </c>
      <c r="AS76" s="48">
        <f>W76-K76</f>
        <v>412714.52</v>
      </c>
      <c r="AT76" s="48">
        <f>X76-L76</f>
        <v>155701.85000000009</v>
      </c>
      <c r="AU76" s="48">
        <f>Y76-M76</f>
        <v>-9999.8499999996275</v>
      </c>
      <c r="AV76" s="48">
        <f>Z76-N76</f>
        <v>-1481786.3399999999</v>
      </c>
      <c r="AW76" s="48">
        <f>AA76-O76</f>
        <v>171251.24000000022</v>
      </c>
      <c r="AX76" s="48">
        <f>AB76-P76</f>
        <v>932068</v>
      </c>
      <c r="AY76" s="48">
        <f>AC76-Q76</f>
        <v>329009</v>
      </c>
      <c r="AZ76" s="48">
        <f>AD76-R76</f>
        <v>-1350709</v>
      </c>
      <c r="BA76" s="48">
        <f>AE76-S76</f>
        <v>-1565720</v>
      </c>
      <c r="BB76" s="48">
        <f>AF76-T76</f>
        <v>-385275</v>
      </c>
      <c r="BC76" s="306"/>
      <c r="BD76" s="306"/>
      <c r="BE76" s="306"/>
      <c r="BF76" s="49"/>
      <c r="BG76" s="328"/>
      <c r="BH76" s="71">
        <f>'MONTHLY SUMMARIES'!H52</f>
        <v>2033648</v>
      </c>
    </row>
    <row r="77" spans="1:60" s="42" customFormat="1" x14ac:dyDescent="0.35">
      <c r="A77" s="166"/>
      <c r="B77" s="238" t="s">
        <v>164</v>
      </c>
      <c r="C77" s="44"/>
      <c r="D77" s="45"/>
      <c r="E77" s="45"/>
      <c r="F77" s="45"/>
      <c r="G77" s="45"/>
      <c r="H77" s="45"/>
      <c r="I77" s="45"/>
      <c r="J77" s="45"/>
      <c r="K77" s="45"/>
      <c r="L77" s="46"/>
      <c r="M77" s="45"/>
      <c r="N77" s="45"/>
      <c r="O77" s="45"/>
      <c r="P77" s="45"/>
      <c r="Q77" s="45"/>
      <c r="R77" s="45"/>
      <c r="S77" s="45"/>
      <c r="T77" s="45"/>
      <c r="U77" s="217"/>
      <c r="V77" s="217"/>
      <c r="W77" s="240">
        <f>W76-W78</f>
        <v>2353826.4500000002</v>
      </c>
      <c r="X77" s="46">
        <f>X76-X78</f>
        <v>2475257.7200000002</v>
      </c>
      <c r="Y77" s="240">
        <f>Y76-Y78</f>
        <v>4532473.03</v>
      </c>
      <c r="Z77" s="240">
        <f>Z76-Z78</f>
        <v>7576196.9400000004</v>
      </c>
      <c r="AA77" s="240">
        <v>10001521.27</v>
      </c>
      <c r="AB77" s="240">
        <v>12956023.57</v>
      </c>
      <c r="AC77" s="240">
        <v>11034498.220000001</v>
      </c>
      <c r="AD77" s="240">
        <v>7853246.8300000001</v>
      </c>
      <c r="AE77" s="240">
        <v>4388252.4800000004</v>
      </c>
      <c r="AF77" s="240">
        <v>2568268.9900000002</v>
      </c>
      <c r="AG77" s="240">
        <v>1991108</v>
      </c>
      <c r="AH77" s="240"/>
      <c r="AI77" s="240"/>
      <c r="AJ77" s="4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306"/>
      <c r="BD77" s="306"/>
      <c r="BE77" s="306"/>
      <c r="BF77" s="49"/>
      <c r="BG77" s="328"/>
      <c r="BH77" s="87">
        <f>BH76-BH78</f>
        <v>1991108</v>
      </c>
    </row>
    <row r="78" spans="1:60" s="42" customFormat="1" x14ac:dyDescent="0.35">
      <c r="A78" s="166"/>
      <c r="B78" s="238" t="s">
        <v>165</v>
      </c>
      <c r="C78" s="44"/>
      <c r="D78" s="45"/>
      <c r="E78" s="45"/>
      <c r="F78" s="45"/>
      <c r="G78" s="45"/>
      <c r="H78" s="45"/>
      <c r="I78" s="45"/>
      <c r="J78" s="45"/>
      <c r="K78" s="45"/>
      <c r="L78" s="46"/>
      <c r="M78" s="45"/>
      <c r="N78" s="45"/>
      <c r="O78" s="45"/>
      <c r="P78" s="45"/>
      <c r="Q78" s="45"/>
      <c r="R78" s="45"/>
      <c r="S78" s="45"/>
      <c r="T78" s="45"/>
      <c r="U78" s="217"/>
      <c r="V78" s="217"/>
      <c r="W78" s="240">
        <v>45128.55</v>
      </c>
      <c r="X78" s="46">
        <v>56341.279999999999</v>
      </c>
      <c r="Y78" s="240">
        <v>101309.97</v>
      </c>
      <c r="Z78" s="240">
        <v>163915.06</v>
      </c>
      <c r="AA78" s="240">
        <v>191184.73</v>
      </c>
      <c r="AB78" s="240">
        <v>272269.43</v>
      </c>
      <c r="AC78" s="240">
        <v>216917.78</v>
      </c>
      <c r="AD78" s="240">
        <v>162818.17000000001</v>
      </c>
      <c r="AE78" s="240">
        <v>88288.52</v>
      </c>
      <c r="AF78" s="240">
        <v>52802.01</v>
      </c>
      <c r="AG78" s="240">
        <v>42540</v>
      </c>
      <c r="AH78" s="240"/>
      <c r="AI78" s="240"/>
      <c r="AJ78" s="46"/>
      <c r="AK78" s="47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306"/>
      <c r="BD78" s="306"/>
      <c r="BE78" s="306"/>
      <c r="BF78" s="49"/>
      <c r="BG78" s="328"/>
      <c r="BH78" s="71">
        <f>GETPIVOTDATA("VALUE",'CRS ESCO pvt'!$I$2,"DATE_FILE",$BH$8,"COMPANY",$BH$6,"TRIM_CAT","Resdiential-ESCO","TRIM_LINE",A75)</f>
        <v>42540</v>
      </c>
    </row>
    <row r="79" spans="1:60" s="42" customFormat="1" x14ac:dyDescent="0.35">
      <c r="A79" s="166"/>
      <c r="B79" s="43" t="s">
        <v>38</v>
      </c>
      <c r="C79" s="44">
        <v>2959411.05</v>
      </c>
      <c r="D79" s="45">
        <v>3699568.5</v>
      </c>
      <c r="E79" s="45">
        <v>3336961.59</v>
      </c>
      <c r="F79" s="45">
        <v>2546764.2999999998</v>
      </c>
      <c r="G79" s="45">
        <v>1811401.87</v>
      </c>
      <c r="H79" s="45">
        <v>1127377.1399999999</v>
      </c>
      <c r="I79" s="45">
        <v>705522.11</v>
      </c>
      <c r="J79" s="45">
        <v>765034.23</v>
      </c>
      <c r="K79" s="45">
        <v>733065.08</v>
      </c>
      <c r="L79" s="46">
        <v>803164.96</v>
      </c>
      <c r="M79" s="45">
        <v>1419137.17</v>
      </c>
      <c r="N79" s="45">
        <v>2697420.92</v>
      </c>
      <c r="O79" s="45">
        <v>2679114.62</v>
      </c>
      <c r="P79" s="45">
        <v>2964559</v>
      </c>
      <c r="Q79" s="45">
        <v>2584815</v>
      </c>
      <c r="R79" s="45">
        <v>2173839</v>
      </c>
      <c r="S79" s="45">
        <v>1511204</v>
      </c>
      <c r="T79" s="45">
        <v>892614</v>
      </c>
      <c r="U79" s="217">
        <v>709609</v>
      </c>
      <c r="V79" s="217">
        <v>716152</v>
      </c>
      <c r="W79" s="217">
        <v>822018</v>
      </c>
      <c r="X79" s="46">
        <v>896548</v>
      </c>
      <c r="Y79" s="217">
        <v>1327584</v>
      </c>
      <c r="Z79" s="217">
        <v>2214829</v>
      </c>
      <c r="AA79" s="217">
        <v>3252557</v>
      </c>
      <c r="AB79" s="217">
        <v>3927030</v>
      </c>
      <c r="AC79" s="217">
        <v>3306046</v>
      </c>
      <c r="AD79" s="217">
        <v>2721368</v>
      </c>
      <c r="AE79" s="217">
        <v>1652267</v>
      </c>
      <c r="AF79" s="217">
        <v>1164518</v>
      </c>
      <c r="AG79" s="217">
        <v>997569</v>
      </c>
      <c r="AH79" s="217"/>
      <c r="AI79" s="217"/>
      <c r="AJ79" s="46"/>
      <c r="AK79" s="47">
        <f>O79-C79</f>
        <v>-280296.4299999997</v>
      </c>
      <c r="AL79" s="48">
        <f>P79-D79</f>
        <v>-735009.5</v>
      </c>
      <c r="AM79" s="48">
        <f>Q79-E79</f>
        <v>-752146.58999999985</v>
      </c>
      <c r="AN79" s="48">
        <f>R79-F79</f>
        <v>-372925.29999999981</v>
      </c>
      <c r="AO79" s="48">
        <f>S79-G79</f>
        <v>-300197.87000000011</v>
      </c>
      <c r="AP79" s="48">
        <f>T79-H79</f>
        <v>-234763.1399999999</v>
      </c>
      <c r="AQ79" s="48">
        <f>U79-I79</f>
        <v>4086.890000000014</v>
      </c>
      <c r="AR79" s="48">
        <f>V79-J79</f>
        <v>-48882.229999999981</v>
      </c>
      <c r="AS79" s="48">
        <f>W79-K79</f>
        <v>88952.920000000042</v>
      </c>
      <c r="AT79" s="48">
        <f>X79-L79</f>
        <v>93383.040000000037</v>
      </c>
      <c r="AU79" s="48">
        <f>Y79-M79</f>
        <v>-91553.169999999925</v>
      </c>
      <c r="AV79" s="48">
        <f>Z79-N79</f>
        <v>-482591.91999999993</v>
      </c>
      <c r="AW79" s="48">
        <f>AA79-O79</f>
        <v>573442.37999999989</v>
      </c>
      <c r="AX79" s="48">
        <f>AB79-P79</f>
        <v>962471</v>
      </c>
      <c r="AY79" s="48">
        <f>AC79-Q79</f>
        <v>721231</v>
      </c>
      <c r="AZ79" s="48">
        <f>AD79-R79</f>
        <v>547529</v>
      </c>
      <c r="BA79" s="48">
        <f>AE79-S79</f>
        <v>141063</v>
      </c>
      <c r="BB79" s="48">
        <f>AF79-T79</f>
        <v>271904</v>
      </c>
      <c r="BC79" s="306"/>
      <c r="BD79" s="306"/>
      <c r="BE79" s="306"/>
      <c r="BF79" s="49"/>
      <c r="BG79" s="328"/>
      <c r="BH79" s="71">
        <f>'MONTHLY SUMMARIES'!H53</f>
        <v>997569</v>
      </c>
    </row>
    <row r="80" spans="1:60" s="42" customFormat="1" x14ac:dyDescent="0.35">
      <c r="A80" s="166"/>
      <c r="B80" s="238" t="s">
        <v>164</v>
      </c>
      <c r="C80" s="44"/>
      <c r="D80" s="45"/>
      <c r="E80" s="45"/>
      <c r="F80" s="45"/>
      <c r="G80" s="45"/>
      <c r="H80" s="45"/>
      <c r="I80" s="45"/>
      <c r="J80" s="45"/>
      <c r="K80" s="45"/>
      <c r="L80" s="46"/>
      <c r="M80" s="45"/>
      <c r="N80" s="45"/>
      <c r="O80" s="45"/>
      <c r="P80" s="45"/>
      <c r="Q80" s="45"/>
      <c r="R80" s="45"/>
      <c r="S80" s="45"/>
      <c r="T80" s="45"/>
      <c r="U80" s="217"/>
      <c r="V80" s="217"/>
      <c r="W80" s="240">
        <f>W79-W81</f>
        <v>776501.14</v>
      </c>
      <c r="X80" s="46">
        <f>X79-X81</f>
        <v>874625.26</v>
      </c>
      <c r="Y80" s="240">
        <f>Y79-Y81</f>
        <v>1286927.2</v>
      </c>
      <c r="Z80" s="240">
        <f>Z79-Z81</f>
        <v>2153594.19</v>
      </c>
      <c r="AA80" s="240">
        <v>3161365.07</v>
      </c>
      <c r="AB80" s="240">
        <v>3820630.57</v>
      </c>
      <c r="AC80" s="240">
        <v>3223222.79</v>
      </c>
      <c r="AD80" s="240">
        <v>2650707.4900000002</v>
      </c>
      <c r="AE80" s="240">
        <v>1609452.77</v>
      </c>
      <c r="AF80" s="240">
        <v>1137051.19</v>
      </c>
      <c r="AG80" s="240">
        <v>972923</v>
      </c>
      <c r="AH80" s="240"/>
      <c r="AI80" s="240"/>
      <c r="AJ80" s="46"/>
      <c r="AK80" s="47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306"/>
      <c r="BD80" s="306"/>
      <c r="BE80" s="306"/>
      <c r="BF80" s="49"/>
      <c r="BG80" s="328"/>
      <c r="BH80" s="87">
        <f>BH79-BH81</f>
        <v>972923</v>
      </c>
    </row>
    <row r="81" spans="1:60" s="42" customFormat="1" x14ac:dyDescent="0.35">
      <c r="A81" s="166"/>
      <c r="B81" s="238" t="s">
        <v>165</v>
      </c>
      <c r="C81" s="44"/>
      <c r="D81" s="45"/>
      <c r="E81" s="45"/>
      <c r="F81" s="45"/>
      <c r="G81" s="45"/>
      <c r="H81" s="45"/>
      <c r="I81" s="45"/>
      <c r="J81" s="45"/>
      <c r="K81" s="45"/>
      <c r="L81" s="46"/>
      <c r="M81" s="45"/>
      <c r="N81" s="45"/>
      <c r="O81" s="45"/>
      <c r="P81" s="45"/>
      <c r="Q81" s="45"/>
      <c r="R81" s="45"/>
      <c r="S81" s="45"/>
      <c r="T81" s="45"/>
      <c r="U81" s="217"/>
      <c r="V81" s="217"/>
      <c r="W81" s="240">
        <v>45516.86</v>
      </c>
      <c r="X81" s="46">
        <v>21922.74</v>
      </c>
      <c r="Y81" s="240">
        <v>40656.800000000003</v>
      </c>
      <c r="Z81" s="240">
        <v>61234.81</v>
      </c>
      <c r="AA81" s="240">
        <v>91191.93</v>
      </c>
      <c r="AB81" s="240">
        <v>106399.43</v>
      </c>
      <c r="AC81" s="240">
        <v>82823.210000000006</v>
      </c>
      <c r="AD81" s="240">
        <v>70660.509999999995</v>
      </c>
      <c r="AE81" s="240">
        <v>42814.23</v>
      </c>
      <c r="AF81" s="240">
        <v>27466.81</v>
      </c>
      <c r="AG81" s="240">
        <v>24646</v>
      </c>
      <c r="AH81" s="240"/>
      <c r="AI81" s="240"/>
      <c r="AJ81" s="46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306"/>
      <c r="BD81" s="306"/>
      <c r="BE81" s="306"/>
      <c r="BF81" s="49"/>
      <c r="BG81" s="328"/>
      <c r="BH81" s="71">
        <f>GETPIVOTDATA("VALUE",'CRS ESCO pvt'!$I$2,"DATE_FILE",$BH$8,"COMPANY",$BH$6,"TRIM_CAT","Low Income Resdiential-ESCO","TRIM_LINE",A75)</f>
        <v>24646</v>
      </c>
    </row>
    <row r="82" spans="1:60" s="42" customFormat="1" x14ac:dyDescent="0.35">
      <c r="A82" s="166"/>
      <c r="B82" s="43" t="s">
        <v>39</v>
      </c>
      <c r="C82" s="44">
        <v>853056.81</v>
      </c>
      <c r="D82" s="45">
        <v>1013690.12</v>
      </c>
      <c r="E82" s="45">
        <v>1081116.8600000001</v>
      </c>
      <c r="F82" s="45">
        <v>723062.93</v>
      </c>
      <c r="G82" s="45">
        <v>450738.88</v>
      </c>
      <c r="H82" s="45">
        <v>416173.29</v>
      </c>
      <c r="I82" s="45">
        <v>211389.69</v>
      </c>
      <c r="J82" s="45">
        <v>232162.91</v>
      </c>
      <c r="K82" s="45">
        <v>220870.42</v>
      </c>
      <c r="L82" s="46">
        <v>274223.14</v>
      </c>
      <c r="M82" s="45">
        <v>384006.16</v>
      </c>
      <c r="N82" s="45">
        <v>824305.66</v>
      </c>
      <c r="O82" s="45">
        <v>885117.24</v>
      </c>
      <c r="P82" s="45">
        <v>1390865</v>
      </c>
      <c r="Q82" s="45">
        <v>1230593</v>
      </c>
      <c r="R82" s="45">
        <v>849968</v>
      </c>
      <c r="S82" s="45">
        <v>497437</v>
      </c>
      <c r="T82" s="45">
        <v>296165</v>
      </c>
      <c r="U82" s="217">
        <v>254609</v>
      </c>
      <c r="V82" s="217">
        <v>246516</v>
      </c>
      <c r="W82" s="217">
        <v>257825</v>
      </c>
      <c r="X82" s="46">
        <v>267914</v>
      </c>
      <c r="Y82" s="217">
        <v>409297</v>
      </c>
      <c r="Z82" s="217">
        <v>642250</v>
      </c>
      <c r="AA82" s="217">
        <v>796281</v>
      </c>
      <c r="AB82" s="217">
        <v>1051973</v>
      </c>
      <c r="AC82" s="217">
        <v>952064</v>
      </c>
      <c r="AD82" s="217">
        <v>672640</v>
      </c>
      <c r="AE82" s="217">
        <v>395622</v>
      </c>
      <c r="AF82" s="217">
        <v>266706</v>
      </c>
      <c r="AG82" s="217">
        <v>208149</v>
      </c>
      <c r="AH82" s="217"/>
      <c r="AI82" s="217"/>
      <c r="AJ82" s="46"/>
      <c r="AK82" s="47">
        <f>O82-C82</f>
        <v>32060.429999999935</v>
      </c>
      <c r="AL82" s="48">
        <f>P82-D82</f>
        <v>377174.88</v>
      </c>
      <c r="AM82" s="48">
        <f>Q82-E82</f>
        <v>149476.1399999999</v>
      </c>
      <c r="AN82" s="48">
        <f>R82-F82</f>
        <v>126905.06999999995</v>
      </c>
      <c r="AO82" s="48">
        <f>S82-G82</f>
        <v>46698.119999999995</v>
      </c>
      <c r="AP82" s="48">
        <f>T82-H82</f>
        <v>-120008.28999999998</v>
      </c>
      <c r="AQ82" s="48">
        <f>U82-I82</f>
        <v>43219.31</v>
      </c>
      <c r="AR82" s="48">
        <f>V82-J82</f>
        <v>14353.089999999997</v>
      </c>
      <c r="AS82" s="48">
        <f>W82-K82</f>
        <v>36954.579999999987</v>
      </c>
      <c r="AT82" s="48">
        <f>X82-L82</f>
        <v>-6309.140000000014</v>
      </c>
      <c r="AU82" s="48">
        <f>Y82-M82</f>
        <v>25290.840000000026</v>
      </c>
      <c r="AV82" s="48">
        <f>Z82-N82</f>
        <v>-182055.66000000003</v>
      </c>
      <c r="AW82" s="48">
        <f>AA82-O82</f>
        <v>-88836.239999999991</v>
      </c>
      <c r="AX82" s="48">
        <f>AB82-P82</f>
        <v>-338892</v>
      </c>
      <c r="AY82" s="48">
        <f>AC82-Q82</f>
        <v>-278529</v>
      </c>
      <c r="AZ82" s="48">
        <f>AD82-R82</f>
        <v>-177328</v>
      </c>
      <c r="BA82" s="48">
        <f>AE82-S82</f>
        <v>-101815</v>
      </c>
      <c r="BB82" s="48">
        <f>AF82-T82</f>
        <v>-29459</v>
      </c>
      <c r="BC82" s="306"/>
      <c r="BD82" s="306"/>
      <c r="BE82" s="306"/>
      <c r="BF82" s="49"/>
      <c r="BG82" s="328"/>
      <c r="BH82" s="71">
        <f>'MONTHLY SUMMARIES'!H54</f>
        <v>208149</v>
      </c>
    </row>
    <row r="83" spans="1:60" s="42" customFormat="1" x14ac:dyDescent="0.35">
      <c r="A83" s="166"/>
      <c r="B83" s="43" t="s">
        <v>40</v>
      </c>
      <c r="C83" s="44">
        <v>657313.34</v>
      </c>
      <c r="D83" s="45">
        <v>778810.95</v>
      </c>
      <c r="E83" s="45">
        <v>840216.21</v>
      </c>
      <c r="F83" s="45">
        <v>609890.5</v>
      </c>
      <c r="G83" s="45">
        <v>477366.82</v>
      </c>
      <c r="H83" s="45">
        <v>306988.36</v>
      </c>
      <c r="I83" s="45">
        <v>220033.98</v>
      </c>
      <c r="J83" s="45">
        <v>173586.85</v>
      </c>
      <c r="K83" s="45">
        <v>250072.91</v>
      </c>
      <c r="L83" s="46">
        <v>226505.5</v>
      </c>
      <c r="M83" s="45">
        <v>332619.78999999998</v>
      </c>
      <c r="N83" s="45">
        <v>541564.29</v>
      </c>
      <c r="O83" s="45">
        <v>603940.31999999995</v>
      </c>
      <c r="P83" s="45">
        <v>917917</v>
      </c>
      <c r="Q83" s="45">
        <v>1098427</v>
      </c>
      <c r="R83" s="45">
        <v>758957</v>
      </c>
      <c r="S83" s="45">
        <v>501882</v>
      </c>
      <c r="T83" s="45">
        <v>276480</v>
      </c>
      <c r="U83" s="217">
        <v>202509</v>
      </c>
      <c r="V83" s="217">
        <v>200460</v>
      </c>
      <c r="W83" s="217">
        <v>223795</v>
      </c>
      <c r="X83" s="46">
        <v>242493</v>
      </c>
      <c r="Y83" s="217">
        <v>368484</v>
      </c>
      <c r="Z83" s="217">
        <v>621869</v>
      </c>
      <c r="AA83" s="217">
        <v>639236</v>
      </c>
      <c r="AB83" s="217">
        <v>829199</v>
      </c>
      <c r="AC83" s="217">
        <v>818760</v>
      </c>
      <c r="AD83" s="217">
        <v>608927</v>
      </c>
      <c r="AE83" s="217">
        <v>372499</v>
      </c>
      <c r="AF83" s="217">
        <v>212740</v>
      </c>
      <c r="AG83" s="217">
        <v>203524</v>
      </c>
      <c r="AH83" s="217"/>
      <c r="AI83" s="217"/>
      <c r="AJ83" s="46"/>
      <c r="AK83" s="47">
        <f>O83-C83</f>
        <v>-53373.020000000019</v>
      </c>
      <c r="AL83" s="48">
        <f>P83-D83</f>
        <v>139106.05000000005</v>
      </c>
      <c r="AM83" s="48">
        <f>Q83-E83</f>
        <v>258210.79000000004</v>
      </c>
      <c r="AN83" s="48">
        <f>R83-F83</f>
        <v>149066.5</v>
      </c>
      <c r="AO83" s="48">
        <f>S83-G83</f>
        <v>24515.179999999993</v>
      </c>
      <c r="AP83" s="48">
        <f>T83-H83</f>
        <v>-30508.359999999986</v>
      </c>
      <c r="AQ83" s="48">
        <f>U83-I83</f>
        <v>-17524.98000000001</v>
      </c>
      <c r="AR83" s="48">
        <f>V83-J83</f>
        <v>26873.149999999994</v>
      </c>
      <c r="AS83" s="48">
        <f>W83-K83</f>
        <v>-26277.910000000003</v>
      </c>
      <c r="AT83" s="48">
        <f>X83-L83</f>
        <v>15987.5</v>
      </c>
      <c r="AU83" s="48">
        <f>Y83-M83</f>
        <v>35864.210000000021</v>
      </c>
      <c r="AV83" s="48">
        <f>Z83-N83</f>
        <v>80304.709999999963</v>
      </c>
      <c r="AW83" s="48">
        <f>AA83-O83</f>
        <v>35295.680000000051</v>
      </c>
      <c r="AX83" s="48">
        <f>AB83-P83</f>
        <v>-88718</v>
      </c>
      <c r="AY83" s="48">
        <f>AC83-Q83</f>
        <v>-279667</v>
      </c>
      <c r="AZ83" s="48">
        <f>AD83-R83</f>
        <v>-150030</v>
      </c>
      <c r="BA83" s="48">
        <f>AE83-S83</f>
        <v>-129383</v>
      </c>
      <c r="BB83" s="48">
        <f>AF83-T83</f>
        <v>-63740</v>
      </c>
      <c r="BC83" s="306"/>
      <c r="BD83" s="306"/>
      <c r="BE83" s="306"/>
      <c r="BF83" s="49"/>
      <c r="BG83" s="328"/>
      <c r="BH83" s="71">
        <f>'MONTHLY SUMMARIES'!H55</f>
        <v>203524</v>
      </c>
    </row>
    <row r="84" spans="1:60" s="42" customFormat="1" x14ac:dyDescent="0.35">
      <c r="A84" s="166"/>
      <c r="B84" s="43" t="s">
        <v>41</v>
      </c>
      <c r="C84" s="44">
        <v>1758882.89</v>
      </c>
      <c r="D84" s="45">
        <v>2514247.39</v>
      </c>
      <c r="E84" s="45">
        <v>2608424.4</v>
      </c>
      <c r="F84" s="45">
        <v>2972311.61</v>
      </c>
      <c r="G84" s="45">
        <v>2073172.7</v>
      </c>
      <c r="H84" s="45">
        <v>1621235.71</v>
      </c>
      <c r="I84" s="45">
        <v>648878.86</v>
      </c>
      <c r="J84" s="45">
        <v>580939.05000000005</v>
      </c>
      <c r="K84" s="45">
        <v>870088.7</v>
      </c>
      <c r="L84" s="46">
        <v>662164.49</v>
      </c>
      <c r="M84" s="45">
        <v>1128908.42</v>
      </c>
      <c r="N84" s="45">
        <v>1454249.73</v>
      </c>
      <c r="O84" s="45">
        <v>1803788.9</v>
      </c>
      <c r="P84" s="45">
        <v>3140513</v>
      </c>
      <c r="Q84" s="45">
        <v>3349680</v>
      </c>
      <c r="R84" s="45">
        <v>3219159</v>
      </c>
      <c r="S84" s="45">
        <v>2633350</v>
      </c>
      <c r="T84" s="45">
        <v>1210771</v>
      </c>
      <c r="U84" s="217">
        <v>1414517</v>
      </c>
      <c r="V84" s="217">
        <v>1001434</v>
      </c>
      <c r="W84" s="217">
        <v>736313</v>
      </c>
      <c r="X84" s="46">
        <v>894217</v>
      </c>
      <c r="Y84" s="217">
        <v>1011100</v>
      </c>
      <c r="Z84" s="217">
        <v>2021654</v>
      </c>
      <c r="AA84" s="217">
        <v>1699068</v>
      </c>
      <c r="AB84" s="217">
        <v>2739273</v>
      </c>
      <c r="AC84" s="217">
        <v>2208417</v>
      </c>
      <c r="AD84" s="217">
        <v>2247038</v>
      </c>
      <c r="AE84" s="217">
        <v>1654192</v>
      </c>
      <c r="AF84" s="217">
        <v>1193482</v>
      </c>
      <c r="AG84" s="217">
        <v>921337</v>
      </c>
      <c r="AH84" s="217"/>
      <c r="AI84" s="217"/>
      <c r="AJ84" s="46"/>
      <c r="AK84" s="47">
        <f>O84-C84</f>
        <v>44906.010000000009</v>
      </c>
      <c r="AL84" s="48">
        <f>P84-D84</f>
        <v>626265.60999999987</v>
      </c>
      <c r="AM84" s="48">
        <f>Q84-E84</f>
        <v>741255.60000000009</v>
      </c>
      <c r="AN84" s="48">
        <f>R84-F84</f>
        <v>246847.39000000013</v>
      </c>
      <c r="AO84" s="48">
        <f>S84-G84</f>
        <v>560177.30000000005</v>
      </c>
      <c r="AP84" s="48">
        <f>T84-H84</f>
        <v>-410464.70999999996</v>
      </c>
      <c r="AQ84" s="48">
        <f>U84-I84</f>
        <v>765638.14</v>
      </c>
      <c r="AR84" s="48">
        <f>V84-J84</f>
        <v>420494.94999999995</v>
      </c>
      <c r="AS84" s="48">
        <f>W84-K84</f>
        <v>-133775.69999999995</v>
      </c>
      <c r="AT84" s="48">
        <f>X84-L84</f>
        <v>232052.51</v>
      </c>
      <c r="AU84" s="48">
        <f>Y84-M84</f>
        <v>-117808.41999999993</v>
      </c>
      <c r="AV84" s="48">
        <f>Z84-N84</f>
        <v>567404.27</v>
      </c>
      <c r="AW84" s="48">
        <f>AA84-O84</f>
        <v>-104720.89999999991</v>
      </c>
      <c r="AX84" s="48">
        <f>AB84-P84</f>
        <v>-401240</v>
      </c>
      <c r="AY84" s="48">
        <f>AC84-Q84</f>
        <v>-1141263</v>
      </c>
      <c r="AZ84" s="48">
        <f>AD84-R84</f>
        <v>-972121</v>
      </c>
      <c r="BA84" s="48">
        <f>AE84-S84</f>
        <v>-979158</v>
      </c>
      <c r="BB84" s="48">
        <f>AF84-T84</f>
        <v>-17289</v>
      </c>
      <c r="BC84" s="306"/>
      <c r="BD84" s="306"/>
      <c r="BE84" s="306"/>
      <c r="BF84" s="49"/>
      <c r="BG84" s="328"/>
      <c r="BH84" s="71">
        <f>'MONTHLY SUMMARIES'!H56</f>
        <v>921337</v>
      </c>
    </row>
    <row r="85" spans="1:60" s="147" customFormat="1" x14ac:dyDescent="0.35">
      <c r="A85" s="167"/>
      <c r="B85" s="43" t="s">
        <v>42</v>
      </c>
      <c r="C85" s="159">
        <f>SUM(C76:C84)</f>
        <v>17158995.789999999</v>
      </c>
      <c r="D85" s="160">
        <f t="shared" ref="D85:P85" si="57">SUM(D76:D84)</f>
        <v>21799000.240000002</v>
      </c>
      <c r="E85" s="160">
        <f t="shared" si="57"/>
        <v>20709964.120000001</v>
      </c>
      <c r="F85" s="160">
        <f t="shared" si="57"/>
        <v>15695488.789999999</v>
      </c>
      <c r="G85" s="160">
        <f t="shared" si="57"/>
        <v>10065126.92</v>
      </c>
      <c r="H85" s="160">
        <f t="shared" si="57"/>
        <v>6902320.1800000006</v>
      </c>
      <c r="I85" s="160">
        <f t="shared" si="57"/>
        <v>3954948.3499999996</v>
      </c>
      <c r="J85" s="160">
        <f t="shared" si="57"/>
        <v>3809661.1800000006</v>
      </c>
      <c r="K85" s="160">
        <f t="shared" si="57"/>
        <v>4060337.59</v>
      </c>
      <c r="L85" s="161">
        <f t="shared" si="57"/>
        <v>4341955.24</v>
      </c>
      <c r="M85" s="160">
        <f t="shared" si="57"/>
        <v>7908454.3899999997</v>
      </c>
      <c r="N85" s="160">
        <f t="shared" si="57"/>
        <v>14739438.940000001</v>
      </c>
      <c r="O85" s="160">
        <f t="shared" si="57"/>
        <v>15993415.84</v>
      </c>
      <c r="P85" s="160">
        <f t="shared" si="57"/>
        <v>20710079</v>
      </c>
      <c r="Q85" s="160">
        <f t="shared" ref="Q85:V85" si="58">SUM(Q76:Q84)</f>
        <v>19185922</v>
      </c>
      <c r="R85" s="160">
        <f t="shared" si="58"/>
        <v>16368697</v>
      </c>
      <c r="S85" s="160">
        <f t="shared" si="58"/>
        <v>11186134</v>
      </c>
      <c r="T85" s="160">
        <f t="shared" si="58"/>
        <v>5682376</v>
      </c>
      <c r="U85" s="160">
        <f t="shared" si="58"/>
        <v>5004496</v>
      </c>
      <c r="V85" s="160">
        <f t="shared" si="58"/>
        <v>4457936</v>
      </c>
      <c r="W85" s="160">
        <f>SUM(W76+W79+W82+W83+W84)</f>
        <v>4438906</v>
      </c>
      <c r="X85" s="161">
        <f>SUM(X76+X79+X82+X83+X84)</f>
        <v>4832771</v>
      </c>
      <c r="Y85" s="160">
        <v>7750248</v>
      </c>
      <c r="Z85" s="218">
        <v>13240714</v>
      </c>
      <c r="AA85" s="218">
        <v>16579848</v>
      </c>
      <c r="AB85" s="218">
        <v>21775768</v>
      </c>
      <c r="AC85" s="218">
        <v>18536703</v>
      </c>
      <c r="AD85" s="218">
        <v>14266038</v>
      </c>
      <c r="AE85" s="218">
        <v>8551121</v>
      </c>
      <c r="AF85" s="218">
        <v>5458517</v>
      </c>
      <c r="AG85" s="218">
        <v>4364227</v>
      </c>
      <c r="AH85" s="218"/>
      <c r="AI85" s="218"/>
      <c r="AJ85" s="161"/>
      <c r="AK85" s="50">
        <f>SUM(AK76:AK84)</f>
        <v>-1165579.9499999993</v>
      </c>
      <c r="AL85" s="162">
        <f t="shared" ref="AL85:AM85" si="59">SUM(AL76:AL84)</f>
        <v>-1088921.2399999995</v>
      </c>
      <c r="AM85" s="162">
        <f t="shared" si="59"/>
        <v>-1524042.1200000006</v>
      </c>
      <c r="AN85" s="162">
        <f t="shared" ref="AN85:AO85" si="60">SUM(AN76:AN84)</f>
        <v>673208.21000000101</v>
      </c>
      <c r="AO85" s="162">
        <f t="shared" si="60"/>
        <v>1121007.0799999996</v>
      </c>
      <c r="AP85" s="162">
        <f t="shared" ref="AP85:AQ85" si="61">SUM(AP76:AP84)</f>
        <v>-1219944.1800000002</v>
      </c>
      <c r="AQ85" s="162">
        <f t="shared" si="61"/>
        <v>1049547.6499999999</v>
      </c>
      <c r="AR85" s="162">
        <f t="shared" ref="AR85:AS85" si="62">SUM(AR76:AR84)</f>
        <v>648274.82000000007</v>
      </c>
      <c r="AS85" s="162">
        <f t="shared" si="62"/>
        <v>378568.41000000003</v>
      </c>
      <c r="AT85" s="162">
        <f t="shared" ref="AT85:AU85" si="63">SUM(AT76:AT84)</f>
        <v>490815.76000000013</v>
      </c>
      <c r="AU85" s="162">
        <f t="shared" si="63"/>
        <v>-158206.38999999943</v>
      </c>
      <c r="AV85" s="162">
        <f t="shared" ref="AV85:AW85" si="64">SUM(AV76:AV84)</f>
        <v>-1498724.94</v>
      </c>
      <c r="AW85" s="162">
        <f t="shared" si="64"/>
        <v>586432.16000000027</v>
      </c>
      <c r="AX85" s="162">
        <f t="shared" ref="AX85:AY85" si="65">SUM(AX76:AX84)</f>
        <v>1065689</v>
      </c>
      <c r="AY85" s="162">
        <f t="shared" si="65"/>
        <v>-649219</v>
      </c>
      <c r="AZ85" s="162">
        <f t="shared" ref="AZ85:BA85" si="66">SUM(AZ76:AZ84)</f>
        <v>-2102659</v>
      </c>
      <c r="BA85" s="162">
        <f t="shared" si="66"/>
        <v>-2635013</v>
      </c>
      <c r="BB85" s="162">
        <f t="shared" ref="BB85" si="67">SUM(BB76:BB84)</f>
        <v>-223859</v>
      </c>
      <c r="BC85" s="307"/>
      <c r="BD85" s="307"/>
      <c r="BE85" s="307"/>
      <c r="BF85" s="163"/>
      <c r="BG85" s="329"/>
      <c r="BH85" s="296">
        <f>BH76+BH79+BH82+BH83+BH84</f>
        <v>4364227</v>
      </c>
    </row>
    <row r="86" spans="1:60" s="42" customFormat="1" x14ac:dyDescent="0.35">
      <c r="A86" s="166">
        <f>+A75+1</f>
        <v>8</v>
      </c>
      <c r="B86" s="51" t="s">
        <v>31</v>
      </c>
      <c r="C86" s="52"/>
      <c r="D86" s="53"/>
      <c r="E86" s="53"/>
      <c r="F86" s="53"/>
      <c r="G86" s="53"/>
      <c r="H86" s="53"/>
      <c r="I86" s="53"/>
      <c r="J86" s="53"/>
      <c r="K86" s="53"/>
      <c r="L86" s="54"/>
      <c r="M86" s="53"/>
      <c r="N86" s="53"/>
      <c r="O86" s="53"/>
      <c r="P86" s="53"/>
      <c r="Q86" s="53"/>
      <c r="R86" s="53"/>
      <c r="S86" s="53"/>
      <c r="T86" s="53"/>
      <c r="U86" s="219"/>
      <c r="V86" s="219"/>
      <c r="W86" s="219"/>
      <c r="X86" s="54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54"/>
      <c r="AK86" s="5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308"/>
      <c r="BD86" s="308"/>
      <c r="BE86" s="308"/>
      <c r="BF86" s="57"/>
      <c r="BG86" s="327"/>
      <c r="BH86" s="55"/>
    </row>
    <row r="87" spans="1:60" s="42" customFormat="1" x14ac:dyDescent="0.35">
      <c r="A87" s="166"/>
      <c r="B87" s="43" t="s">
        <v>37</v>
      </c>
      <c r="C87" s="44">
        <v>38993576.880000003</v>
      </c>
      <c r="D87" s="45">
        <v>42243104.119999997</v>
      </c>
      <c r="E87" s="45">
        <v>46501819.329999998</v>
      </c>
      <c r="F87" s="45">
        <v>49411178.789999999</v>
      </c>
      <c r="G87" s="45">
        <v>49751926.770000003</v>
      </c>
      <c r="H87" s="45">
        <v>46613056.82</v>
      </c>
      <c r="I87" s="45">
        <v>42225865.159999996</v>
      </c>
      <c r="J87" s="45">
        <v>37976729.039999999</v>
      </c>
      <c r="K87" s="45">
        <v>35891540.219999999</v>
      </c>
      <c r="L87" s="46">
        <v>35009902.960000001</v>
      </c>
      <c r="M87" s="45">
        <v>34189157.229999997</v>
      </c>
      <c r="N87" s="45">
        <v>34334330.299999997</v>
      </c>
      <c r="O87" s="45">
        <v>38148833.5</v>
      </c>
      <c r="P87" s="45">
        <v>43327961</v>
      </c>
      <c r="Q87" s="45">
        <v>50624226</v>
      </c>
      <c r="R87" s="45">
        <v>54605879</v>
      </c>
      <c r="S87" s="45">
        <v>57654498</v>
      </c>
      <c r="T87" s="45">
        <v>58444865</v>
      </c>
      <c r="U87" s="217">
        <v>56205722</v>
      </c>
      <c r="V87" s="217">
        <v>54203124</v>
      </c>
      <c r="W87" s="217">
        <v>52663359</v>
      </c>
      <c r="X87" s="46">
        <v>51623255</v>
      </c>
      <c r="Y87" s="217">
        <v>50288697</v>
      </c>
      <c r="Z87" s="217">
        <v>49976300</v>
      </c>
      <c r="AA87" s="217">
        <v>51722114</v>
      </c>
      <c r="AB87" s="217">
        <v>57426360</v>
      </c>
      <c r="AC87" s="217">
        <v>62538774</v>
      </c>
      <c r="AD87" s="217">
        <v>65160579</v>
      </c>
      <c r="AE87" s="217">
        <v>62970784</v>
      </c>
      <c r="AF87" s="217">
        <v>59744930</v>
      </c>
      <c r="AG87" s="217">
        <v>55846715</v>
      </c>
      <c r="AH87" s="217"/>
      <c r="AI87" s="217"/>
      <c r="AJ87" s="46"/>
      <c r="AK87" s="47">
        <f>O87-C87</f>
        <v>-844743.38000000268</v>
      </c>
      <c r="AL87" s="48">
        <f>P87-D87</f>
        <v>1084856.8800000027</v>
      </c>
      <c r="AM87" s="48">
        <f>Q87-E87</f>
        <v>4122406.6700000018</v>
      </c>
      <c r="AN87" s="48">
        <f>R87-F87</f>
        <v>5194700.2100000009</v>
      </c>
      <c r="AO87" s="48">
        <f>S87-G87</f>
        <v>7902571.2299999967</v>
      </c>
      <c r="AP87" s="48">
        <f>T87-H87</f>
        <v>11831808.18</v>
      </c>
      <c r="AQ87" s="48">
        <f>U87-I87</f>
        <v>13979856.840000004</v>
      </c>
      <c r="AR87" s="48">
        <f>V87-J87</f>
        <v>16226394.960000001</v>
      </c>
      <c r="AS87" s="48">
        <f>W87-K87</f>
        <v>16771818.780000001</v>
      </c>
      <c r="AT87" s="48">
        <f>X87-L87</f>
        <v>16613352.039999999</v>
      </c>
      <c r="AU87" s="48">
        <f>Y87-M87</f>
        <v>16099539.770000003</v>
      </c>
      <c r="AV87" s="48">
        <f>Z87-N87</f>
        <v>15641969.700000003</v>
      </c>
      <c r="AW87" s="48">
        <f>AA87-O87</f>
        <v>13573280.5</v>
      </c>
      <c r="AX87" s="48">
        <f>AB87-P87</f>
        <v>14098399</v>
      </c>
      <c r="AY87" s="48">
        <f>AC87-Q87</f>
        <v>11914548</v>
      </c>
      <c r="AZ87" s="48">
        <f>AD87-R87</f>
        <v>10554700</v>
      </c>
      <c r="BA87" s="48">
        <f>AE87-S87</f>
        <v>5316286</v>
      </c>
      <c r="BB87" s="48">
        <f>AF87-T87</f>
        <v>1300065</v>
      </c>
      <c r="BC87" s="306"/>
      <c r="BD87" s="306"/>
      <c r="BE87" s="306"/>
      <c r="BF87" s="49"/>
      <c r="BG87" s="328"/>
      <c r="BH87" s="71">
        <f>'MONTHLY SUMMARIES'!H59</f>
        <v>55846715</v>
      </c>
    </row>
    <row r="88" spans="1:60" s="42" customFormat="1" x14ac:dyDescent="0.35">
      <c r="A88" s="166"/>
      <c r="B88" s="238" t="s">
        <v>164</v>
      </c>
      <c r="C88" s="44"/>
      <c r="D88" s="45"/>
      <c r="E88" s="45"/>
      <c r="F88" s="45"/>
      <c r="G88" s="45"/>
      <c r="H88" s="45"/>
      <c r="I88" s="45"/>
      <c r="J88" s="45"/>
      <c r="K88" s="45"/>
      <c r="L88" s="46"/>
      <c r="M88" s="45"/>
      <c r="N88" s="45"/>
      <c r="O88" s="45"/>
      <c r="P88" s="45"/>
      <c r="Q88" s="45"/>
      <c r="R88" s="45"/>
      <c r="S88" s="45"/>
      <c r="T88" s="45"/>
      <c r="U88" s="217"/>
      <c r="V88" s="217"/>
      <c r="W88" s="240">
        <f>W87-W89</f>
        <v>51275513.700000003</v>
      </c>
      <c r="X88" s="46">
        <f>X87-X89</f>
        <v>50223212.240000002</v>
      </c>
      <c r="Y88" s="240">
        <f>Y87-Y89</f>
        <v>48916509.640000001</v>
      </c>
      <c r="Z88" s="240">
        <f>Z87-Z89</f>
        <v>48603915.840000004</v>
      </c>
      <c r="AA88" s="240">
        <v>50596751.189999998</v>
      </c>
      <c r="AB88" s="240">
        <v>56201102.890000001</v>
      </c>
      <c r="AC88" s="240">
        <v>61270824.719999999</v>
      </c>
      <c r="AD88" s="240">
        <v>63851087.659999996</v>
      </c>
      <c r="AE88" s="240">
        <v>61903756.030000001</v>
      </c>
      <c r="AF88" s="240">
        <v>58717852.890000001</v>
      </c>
      <c r="AG88" s="240">
        <v>54894070</v>
      </c>
      <c r="AH88" s="240"/>
      <c r="AI88" s="240"/>
      <c r="AJ88" s="46"/>
      <c r="AK88" s="47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306"/>
      <c r="BD88" s="306"/>
      <c r="BE88" s="306"/>
      <c r="BF88" s="49"/>
      <c r="BG88" s="328"/>
      <c r="BH88" s="87">
        <f>BH87-BH89</f>
        <v>54894070</v>
      </c>
    </row>
    <row r="89" spans="1:60" s="42" customFormat="1" x14ac:dyDescent="0.35">
      <c r="A89" s="166"/>
      <c r="B89" s="238" t="s">
        <v>165</v>
      </c>
      <c r="C89" s="44"/>
      <c r="D89" s="45"/>
      <c r="E89" s="45"/>
      <c r="F89" s="45"/>
      <c r="G89" s="45"/>
      <c r="H89" s="45"/>
      <c r="I89" s="45"/>
      <c r="J89" s="45"/>
      <c r="K89" s="45"/>
      <c r="L89" s="46"/>
      <c r="M89" s="45"/>
      <c r="N89" s="45"/>
      <c r="O89" s="45"/>
      <c r="P89" s="45"/>
      <c r="Q89" s="45"/>
      <c r="R89" s="45"/>
      <c r="S89" s="45"/>
      <c r="T89" s="45"/>
      <c r="U89" s="217"/>
      <c r="V89" s="217"/>
      <c r="W89" s="240">
        <v>1387845.3</v>
      </c>
      <c r="X89" s="46">
        <v>1400042.76</v>
      </c>
      <c r="Y89" s="240">
        <v>1372187.36</v>
      </c>
      <c r="Z89" s="240">
        <v>1372384.16</v>
      </c>
      <c r="AA89" s="240">
        <v>1125362.81</v>
      </c>
      <c r="AB89" s="240">
        <v>1225257.1100000001</v>
      </c>
      <c r="AC89" s="240">
        <v>1267949.28</v>
      </c>
      <c r="AD89" s="240">
        <v>1309491.3400000001</v>
      </c>
      <c r="AE89" s="240">
        <v>1067027.97</v>
      </c>
      <c r="AF89" s="240">
        <v>1027077.11</v>
      </c>
      <c r="AG89" s="240">
        <v>952645</v>
      </c>
      <c r="AH89" s="240"/>
      <c r="AI89" s="240"/>
      <c r="AJ89" s="46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306"/>
      <c r="BD89" s="306"/>
      <c r="BE89" s="306"/>
      <c r="BF89" s="49"/>
      <c r="BG89" s="328"/>
      <c r="BH89" s="71">
        <f>GETPIVOTDATA("VALUE",'CRS ESCO pvt'!$I$2,"DATE_FILE",$BH$8,"COMPANY",$BH$6,"TRIM_CAT","Resdiential-ESCO","TRIM_LINE",A86)</f>
        <v>952645</v>
      </c>
    </row>
    <row r="90" spans="1:60" s="42" customFormat="1" x14ac:dyDescent="0.35">
      <c r="A90" s="166"/>
      <c r="B90" s="43" t="s">
        <v>38</v>
      </c>
      <c r="C90" s="44">
        <v>24427364.59</v>
      </c>
      <c r="D90" s="45">
        <v>25315572.02</v>
      </c>
      <c r="E90" s="45">
        <v>26450426.899999999</v>
      </c>
      <c r="F90" s="45">
        <v>27215432.859999999</v>
      </c>
      <c r="G90" s="45">
        <v>27984349.84</v>
      </c>
      <c r="H90" s="45">
        <v>27976043.82</v>
      </c>
      <c r="I90" s="45">
        <v>27552672.829999998</v>
      </c>
      <c r="J90" s="45">
        <v>26796052.140000001</v>
      </c>
      <c r="K90" s="45">
        <v>26667658.550000001</v>
      </c>
      <c r="L90" s="46">
        <v>26829925.030000001</v>
      </c>
      <c r="M90" s="45">
        <v>26613509.530000001</v>
      </c>
      <c r="N90" s="45">
        <v>26591027.899999999</v>
      </c>
      <c r="O90" s="45">
        <v>27666119.780000001</v>
      </c>
      <c r="P90" s="45">
        <v>28904690</v>
      </c>
      <c r="Q90" s="45">
        <v>30490781</v>
      </c>
      <c r="R90" s="45">
        <v>31408405</v>
      </c>
      <c r="S90" s="45">
        <v>33773770</v>
      </c>
      <c r="T90" s="45">
        <v>34107002</v>
      </c>
      <c r="U90" s="217">
        <v>34265791</v>
      </c>
      <c r="V90" s="217">
        <v>34040552</v>
      </c>
      <c r="W90" s="217">
        <v>33875953</v>
      </c>
      <c r="X90" s="46">
        <v>33900119</v>
      </c>
      <c r="Y90" s="217">
        <v>33458292</v>
      </c>
      <c r="Z90" s="217">
        <v>33284434</v>
      </c>
      <c r="AA90" s="217">
        <v>33846085</v>
      </c>
      <c r="AB90" s="217">
        <v>35754570</v>
      </c>
      <c r="AC90" s="217">
        <v>37336517</v>
      </c>
      <c r="AD90" s="217">
        <v>38570290</v>
      </c>
      <c r="AE90" s="217">
        <v>38789833</v>
      </c>
      <c r="AF90" s="217">
        <v>37327724</v>
      </c>
      <c r="AG90" s="217">
        <v>35958380</v>
      </c>
      <c r="AH90" s="217"/>
      <c r="AI90" s="217"/>
      <c r="AJ90" s="46"/>
      <c r="AK90" s="47">
        <f>O90-C90</f>
        <v>3238755.1900000013</v>
      </c>
      <c r="AL90" s="48">
        <f>P90-D90</f>
        <v>3589117.9800000004</v>
      </c>
      <c r="AM90" s="48">
        <f>Q90-E90</f>
        <v>4040354.1000000015</v>
      </c>
      <c r="AN90" s="48">
        <f>R90-F90</f>
        <v>4192972.1400000006</v>
      </c>
      <c r="AO90" s="48">
        <f>S90-G90</f>
        <v>5789420.1600000001</v>
      </c>
      <c r="AP90" s="48">
        <f>T90-H90</f>
        <v>6130958.1799999997</v>
      </c>
      <c r="AQ90" s="48">
        <f>U90-I90</f>
        <v>6713118.1700000018</v>
      </c>
      <c r="AR90" s="48">
        <f>V90-J90</f>
        <v>7244499.8599999994</v>
      </c>
      <c r="AS90" s="48">
        <f>W90-K90</f>
        <v>7208294.4499999993</v>
      </c>
      <c r="AT90" s="48">
        <f>X90-L90</f>
        <v>7070193.9699999988</v>
      </c>
      <c r="AU90" s="48">
        <f>Y90-M90</f>
        <v>6844782.4699999988</v>
      </c>
      <c r="AV90" s="48">
        <f>Z90-N90</f>
        <v>6693406.1000000015</v>
      </c>
      <c r="AW90" s="48">
        <f>AA90-O90</f>
        <v>6179965.2199999988</v>
      </c>
      <c r="AX90" s="48">
        <f>AB90-P90</f>
        <v>6849880</v>
      </c>
      <c r="AY90" s="48">
        <f>AC90-Q90</f>
        <v>6845736</v>
      </c>
      <c r="AZ90" s="48">
        <f>AD90-R90</f>
        <v>7161885</v>
      </c>
      <c r="BA90" s="48">
        <f>AE90-S90</f>
        <v>5016063</v>
      </c>
      <c r="BB90" s="48">
        <f>AF90-T90</f>
        <v>3220722</v>
      </c>
      <c r="BC90" s="306"/>
      <c r="BD90" s="306"/>
      <c r="BE90" s="306"/>
      <c r="BF90" s="49"/>
      <c r="BG90" s="328"/>
      <c r="BH90" s="71">
        <f>'MONTHLY SUMMARIES'!H60</f>
        <v>35958380</v>
      </c>
    </row>
    <row r="91" spans="1:60" s="42" customFormat="1" x14ac:dyDescent="0.35">
      <c r="A91" s="166"/>
      <c r="B91" s="238" t="s">
        <v>164</v>
      </c>
      <c r="C91" s="44"/>
      <c r="D91" s="45"/>
      <c r="E91" s="45"/>
      <c r="F91" s="45"/>
      <c r="G91" s="45"/>
      <c r="H91" s="45"/>
      <c r="I91" s="45"/>
      <c r="J91" s="45"/>
      <c r="K91" s="45"/>
      <c r="L91" s="46"/>
      <c r="M91" s="45"/>
      <c r="N91" s="45"/>
      <c r="O91" s="45"/>
      <c r="P91" s="45"/>
      <c r="Q91" s="45"/>
      <c r="R91" s="45"/>
      <c r="S91" s="45"/>
      <c r="T91" s="45"/>
      <c r="U91" s="217"/>
      <c r="V91" s="217"/>
      <c r="W91" s="240">
        <f>W90-W92</f>
        <v>32900709.559999999</v>
      </c>
      <c r="X91" s="46">
        <f>X90-X92</f>
        <v>32896418.129999999</v>
      </c>
      <c r="Y91" s="240">
        <f>Y90-Y92</f>
        <v>32543684.140000001</v>
      </c>
      <c r="Z91" s="240">
        <f>Z90-Z92</f>
        <v>32369718.75</v>
      </c>
      <c r="AA91" s="240">
        <v>32939258.989999998</v>
      </c>
      <c r="AB91" s="240">
        <v>34803894.82</v>
      </c>
      <c r="AC91" s="240">
        <v>36369678.969999999</v>
      </c>
      <c r="AD91" s="240">
        <v>37619392.530000001</v>
      </c>
      <c r="AE91" s="240">
        <v>37829199.509999998</v>
      </c>
      <c r="AF91" s="240">
        <v>36377734.229999997</v>
      </c>
      <c r="AG91" s="240">
        <v>34995972</v>
      </c>
      <c r="AH91" s="240"/>
      <c r="AI91" s="240"/>
      <c r="AJ91" s="46"/>
      <c r="AK91" s="47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306"/>
      <c r="BD91" s="306"/>
      <c r="BE91" s="306"/>
      <c r="BF91" s="49"/>
      <c r="BG91" s="328"/>
      <c r="BH91" s="87">
        <f>BH90-BH92</f>
        <v>34995972</v>
      </c>
    </row>
    <row r="92" spans="1:60" s="42" customFormat="1" x14ac:dyDescent="0.35">
      <c r="A92" s="166"/>
      <c r="B92" s="238" t="s">
        <v>165</v>
      </c>
      <c r="C92" s="44"/>
      <c r="D92" s="45"/>
      <c r="E92" s="45"/>
      <c r="F92" s="45"/>
      <c r="G92" s="45"/>
      <c r="H92" s="45"/>
      <c r="I92" s="45"/>
      <c r="J92" s="45"/>
      <c r="K92" s="45"/>
      <c r="L92" s="46"/>
      <c r="M92" s="45"/>
      <c r="N92" s="45"/>
      <c r="O92" s="45"/>
      <c r="P92" s="45"/>
      <c r="Q92" s="45"/>
      <c r="R92" s="45"/>
      <c r="S92" s="45"/>
      <c r="T92" s="45"/>
      <c r="U92" s="217"/>
      <c r="V92" s="217"/>
      <c r="W92" s="240">
        <v>975243.44</v>
      </c>
      <c r="X92" s="46">
        <v>1003700.87</v>
      </c>
      <c r="Y92" s="240">
        <v>914607.86</v>
      </c>
      <c r="Z92" s="240">
        <v>914715.25</v>
      </c>
      <c r="AA92" s="240">
        <v>906826.01</v>
      </c>
      <c r="AB92" s="240">
        <v>950675.18</v>
      </c>
      <c r="AC92" s="240">
        <v>966838.03</v>
      </c>
      <c r="AD92" s="240">
        <v>950897.47</v>
      </c>
      <c r="AE92" s="240">
        <v>960633.49</v>
      </c>
      <c r="AF92" s="240">
        <v>949989.77</v>
      </c>
      <c r="AG92" s="240">
        <v>962408</v>
      </c>
      <c r="AH92" s="240"/>
      <c r="AI92" s="240"/>
      <c r="AJ92" s="46"/>
      <c r="AK92" s="47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306"/>
      <c r="BD92" s="306"/>
      <c r="BE92" s="306"/>
      <c r="BF92" s="49"/>
      <c r="BG92" s="328"/>
      <c r="BH92" s="71">
        <f>GETPIVOTDATA("VALUE",'CRS ESCO pvt'!$I$2,"DATE_FILE",$BH$8,"COMPANY",$BH$6,"TRIM_CAT","Low Income Resdiential-ESCO","TRIM_LINE",A86)</f>
        <v>962408</v>
      </c>
    </row>
    <row r="93" spans="1:60" s="42" customFormat="1" x14ac:dyDescent="0.35">
      <c r="A93" s="166"/>
      <c r="B93" s="43" t="s">
        <v>39</v>
      </c>
      <c r="C93" s="44">
        <v>1092892.23</v>
      </c>
      <c r="D93" s="45">
        <v>1096419.95</v>
      </c>
      <c r="E93" s="45">
        <v>1311260.02</v>
      </c>
      <c r="F93" s="45">
        <v>1547941.2</v>
      </c>
      <c r="G93" s="45">
        <v>1539553.15</v>
      </c>
      <c r="H93" s="45">
        <v>1415865.79</v>
      </c>
      <c r="I93" s="45">
        <v>1372272.22</v>
      </c>
      <c r="J93" s="45">
        <v>1194984.92</v>
      </c>
      <c r="K93" s="45">
        <v>1029563.6</v>
      </c>
      <c r="L93" s="46">
        <v>920188.49</v>
      </c>
      <c r="M93" s="45">
        <v>894586.79</v>
      </c>
      <c r="N93" s="45">
        <v>877885.43</v>
      </c>
      <c r="O93" s="45">
        <v>1184232.22</v>
      </c>
      <c r="P93" s="45">
        <v>1716565</v>
      </c>
      <c r="Q93" s="45">
        <v>2586674</v>
      </c>
      <c r="R93" s="45">
        <v>2991700</v>
      </c>
      <c r="S93" s="45">
        <v>3156631</v>
      </c>
      <c r="T93" s="45">
        <v>3174913</v>
      </c>
      <c r="U93" s="217">
        <v>3011686</v>
      </c>
      <c r="V93" s="217">
        <v>2803058</v>
      </c>
      <c r="W93" s="217">
        <v>2674070</v>
      </c>
      <c r="X93" s="46">
        <v>2503468</v>
      </c>
      <c r="Y93" s="217">
        <v>2368164</v>
      </c>
      <c r="Z93" s="217">
        <v>2333583</v>
      </c>
      <c r="AA93" s="217">
        <v>2373766</v>
      </c>
      <c r="AB93" s="217">
        <v>2737223</v>
      </c>
      <c r="AC93" s="217">
        <v>3080833</v>
      </c>
      <c r="AD93" s="217">
        <v>3418010</v>
      </c>
      <c r="AE93" s="217">
        <v>3519560</v>
      </c>
      <c r="AF93" s="217">
        <v>3393654</v>
      </c>
      <c r="AG93" s="217">
        <v>3045427</v>
      </c>
      <c r="AH93" s="217"/>
      <c r="AI93" s="217"/>
      <c r="AJ93" s="46"/>
      <c r="AK93" s="47">
        <f>O93-C93</f>
        <v>91339.989999999991</v>
      </c>
      <c r="AL93" s="48">
        <f>P93-D93</f>
        <v>620145.05000000005</v>
      </c>
      <c r="AM93" s="48">
        <f>Q93-E93</f>
        <v>1275413.98</v>
      </c>
      <c r="AN93" s="48">
        <f>R93-F93</f>
        <v>1443758.8</v>
      </c>
      <c r="AO93" s="48">
        <f>S93-G93</f>
        <v>1617077.85</v>
      </c>
      <c r="AP93" s="48">
        <f>T93-H93</f>
        <v>1759047.21</v>
      </c>
      <c r="AQ93" s="48">
        <f>U93-I93</f>
        <v>1639413.78</v>
      </c>
      <c r="AR93" s="48">
        <f>V93-J93</f>
        <v>1608073.08</v>
      </c>
      <c r="AS93" s="48">
        <f>W93-K93</f>
        <v>1644506.4</v>
      </c>
      <c r="AT93" s="48">
        <f>X93-L93</f>
        <v>1583279.51</v>
      </c>
      <c r="AU93" s="48">
        <f>Y93-M93</f>
        <v>1473577.21</v>
      </c>
      <c r="AV93" s="48">
        <f>Z93-N93</f>
        <v>1455697.5699999998</v>
      </c>
      <c r="AW93" s="48">
        <f>AA93-O93</f>
        <v>1189533.78</v>
      </c>
      <c r="AX93" s="48">
        <f>AB93-P93</f>
        <v>1020658</v>
      </c>
      <c r="AY93" s="48">
        <f>AC93-Q93</f>
        <v>494159</v>
      </c>
      <c r="AZ93" s="48">
        <f>AD93-R93</f>
        <v>426310</v>
      </c>
      <c r="BA93" s="48">
        <f>AE93-S93</f>
        <v>362929</v>
      </c>
      <c r="BB93" s="48">
        <f>AF93-T93</f>
        <v>218741</v>
      </c>
      <c r="BC93" s="306"/>
      <c r="BD93" s="306"/>
      <c r="BE93" s="306"/>
      <c r="BF93" s="49"/>
      <c r="BG93" s="328"/>
      <c r="BH93" s="71">
        <f>'MONTHLY SUMMARIES'!H61</f>
        <v>3045427</v>
      </c>
    </row>
    <row r="94" spans="1:60" s="42" customFormat="1" x14ac:dyDescent="0.35">
      <c r="A94" s="166"/>
      <c r="B94" s="43" t="s">
        <v>40</v>
      </c>
      <c r="C94" s="44">
        <v>835028.06</v>
      </c>
      <c r="D94" s="45">
        <v>825026.65</v>
      </c>
      <c r="E94" s="45">
        <v>1055434.3700000001</v>
      </c>
      <c r="F94" s="45">
        <v>1322461.75</v>
      </c>
      <c r="G94" s="45">
        <v>1473794.41</v>
      </c>
      <c r="H94" s="45">
        <v>1399234.45</v>
      </c>
      <c r="I94" s="45">
        <v>1022574.73</v>
      </c>
      <c r="J94" s="45">
        <v>884205.33</v>
      </c>
      <c r="K94" s="45">
        <v>817589.12</v>
      </c>
      <c r="L94" s="46">
        <v>850545.41</v>
      </c>
      <c r="M94" s="45">
        <v>767565.24</v>
      </c>
      <c r="N94" s="45">
        <v>718054.7</v>
      </c>
      <c r="O94" s="45">
        <v>910267.25</v>
      </c>
      <c r="P94" s="45">
        <v>1253306</v>
      </c>
      <c r="Q94" s="45">
        <v>1766859</v>
      </c>
      <c r="R94" s="45">
        <v>2208088</v>
      </c>
      <c r="S94" s="45">
        <v>2350670</v>
      </c>
      <c r="T94" s="45">
        <v>2442579</v>
      </c>
      <c r="U94" s="217">
        <v>2327468</v>
      </c>
      <c r="V94" s="217">
        <v>2081503</v>
      </c>
      <c r="W94" s="217">
        <v>1991809</v>
      </c>
      <c r="X94" s="46">
        <v>1873546</v>
      </c>
      <c r="Y94" s="217">
        <v>1764030</v>
      </c>
      <c r="Z94" s="217">
        <v>1788716</v>
      </c>
      <c r="AA94" s="217">
        <v>1689912</v>
      </c>
      <c r="AB94" s="217">
        <v>1924367</v>
      </c>
      <c r="AC94" s="217">
        <v>2212286</v>
      </c>
      <c r="AD94" s="217">
        <v>2506302</v>
      </c>
      <c r="AE94" s="217">
        <v>2376189</v>
      </c>
      <c r="AF94" s="217">
        <v>2310266</v>
      </c>
      <c r="AG94" s="217">
        <v>2122601</v>
      </c>
      <c r="AH94" s="217"/>
      <c r="AI94" s="217"/>
      <c r="AJ94" s="46"/>
      <c r="AK94" s="47">
        <f>O94-C94</f>
        <v>75239.189999999944</v>
      </c>
      <c r="AL94" s="48">
        <f>P94-D94</f>
        <v>428279.35</v>
      </c>
      <c r="AM94" s="48">
        <f>Q94-E94</f>
        <v>711424.62999999989</v>
      </c>
      <c r="AN94" s="48">
        <f>R94-F94</f>
        <v>885626.25</v>
      </c>
      <c r="AO94" s="48">
        <f>S94-G94</f>
        <v>876875.59000000008</v>
      </c>
      <c r="AP94" s="48">
        <f>T94-H94</f>
        <v>1043344.55</v>
      </c>
      <c r="AQ94" s="48">
        <f>U94-I94</f>
        <v>1304893.27</v>
      </c>
      <c r="AR94" s="48">
        <f>V94-J94</f>
        <v>1197297.67</v>
      </c>
      <c r="AS94" s="48">
        <f>W94-K94</f>
        <v>1174219.8799999999</v>
      </c>
      <c r="AT94" s="48">
        <f>X94-L94</f>
        <v>1023000.59</v>
      </c>
      <c r="AU94" s="48">
        <f>Y94-M94</f>
        <v>996464.76</v>
      </c>
      <c r="AV94" s="48">
        <f>Z94-N94</f>
        <v>1070661.3</v>
      </c>
      <c r="AW94" s="48">
        <f>AA94-O94</f>
        <v>779644.75</v>
      </c>
      <c r="AX94" s="48">
        <f>AB94-P94</f>
        <v>671061</v>
      </c>
      <c r="AY94" s="48">
        <f>AC94-Q94</f>
        <v>445427</v>
      </c>
      <c r="AZ94" s="48">
        <f>AD94-R94</f>
        <v>298214</v>
      </c>
      <c r="BA94" s="48">
        <f>AE94-S94</f>
        <v>25519</v>
      </c>
      <c r="BB94" s="48">
        <f>AF94-T94</f>
        <v>-132313</v>
      </c>
      <c r="BC94" s="306"/>
      <c r="BD94" s="306"/>
      <c r="BE94" s="306"/>
      <c r="BF94" s="49"/>
      <c r="BG94" s="328"/>
      <c r="BH94" s="71">
        <f>'MONTHLY SUMMARIES'!H62</f>
        <v>2122601</v>
      </c>
    </row>
    <row r="95" spans="1:60" s="42" customFormat="1" x14ac:dyDescent="0.35">
      <c r="A95" s="166"/>
      <c r="B95" s="43" t="s">
        <v>41</v>
      </c>
      <c r="C95" s="44">
        <v>3828360.68</v>
      </c>
      <c r="D95" s="45">
        <v>3729069.67</v>
      </c>
      <c r="E95" s="45">
        <v>4810650.8600000003</v>
      </c>
      <c r="F95" s="45">
        <v>5925889.1799999997</v>
      </c>
      <c r="G95" s="45">
        <v>6185417.1500000004</v>
      </c>
      <c r="H95" s="45">
        <v>7216661.0899999999</v>
      </c>
      <c r="I95" s="45">
        <v>5068966.46</v>
      </c>
      <c r="J95" s="45">
        <v>3260104.33</v>
      </c>
      <c r="K95" s="45">
        <v>3225708.09</v>
      </c>
      <c r="L95" s="46">
        <v>3654801.82</v>
      </c>
      <c r="M95" s="45">
        <v>3530073.57</v>
      </c>
      <c r="N95" s="45">
        <v>3628198</v>
      </c>
      <c r="O95" s="45">
        <v>4239000.8899999997</v>
      </c>
      <c r="P95" s="45">
        <v>5365958</v>
      </c>
      <c r="Q95" s="45">
        <v>6995825</v>
      </c>
      <c r="R95" s="45">
        <v>8103941</v>
      </c>
      <c r="S95" s="45">
        <v>9051717</v>
      </c>
      <c r="T95" s="45">
        <v>9433181</v>
      </c>
      <c r="U95" s="217">
        <v>9159078</v>
      </c>
      <c r="V95" s="217">
        <v>9250238</v>
      </c>
      <c r="W95" s="217">
        <v>8959532</v>
      </c>
      <c r="X95" s="46">
        <v>8543280</v>
      </c>
      <c r="Y95" s="217">
        <v>8091244</v>
      </c>
      <c r="Z95" s="217">
        <v>7946952</v>
      </c>
      <c r="AA95" s="217">
        <v>5899684</v>
      </c>
      <c r="AB95" s="217">
        <v>6229475</v>
      </c>
      <c r="AC95" s="217">
        <v>6777401</v>
      </c>
      <c r="AD95" s="217">
        <v>7576764</v>
      </c>
      <c r="AE95" s="217">
        <v>5989819</v>
      </c>
      <c r="AF95" s="217">
        <v>5678786</v>
      </c>
      <c r="AG95" s="217">
        <v>5831949</v>
      </c>
      <c r="AH95" s="217"/>
      <c r="AI95" s="217"/>
      <c r="AJ95" s="46"/>
      <c r="AK95" s="47">
        <f>O95-C95</f>
        <v>410640.2099999995</v>
      </c>
      <c r="AL95" s="48">
        <f>P95-D95</f>
        <v>1636888.33</v>
      </c>
      <c r="AM95" s="48">
        <f>Q95-E95</f>
        <v>2185174.1399999997</v>
      </c>
      <c r="AN95" s="48">
        <f>R95-F95</f>
        <v>2178051.8200000003</v>
      </c>
      <c r="AO95" s="48">
        <f>S95-G95</f>
        <v>2866299.8499999996</v>
      </c>
      <c r="AP95" s="48">
        <f>T95-H95</f>
        <v>2216519.91</v>
      </c>
      <c r="AQ95" s="48">
        <f>U95-I95</f>
        <v>4090111.54</v>
      </c>
      <c r="AR95" s="48">
        <f>V95-J95</f>
        <v>5990133.6699999999</v>
      </c>
      <c r="AS95" s="48">
        <f>W95-K95</f>
        <v>5733823.9100000001</v>
      </c>
      <c r="AT95" s="48">
        <f>X95-L95</f>
        <v>4888478.18</v>
      </c>
      <c r="AU95" s="48">
        <f>Y95-M95</f>
        <v>4561170.43</v>
      </c>
      <c r="AV95" s="48">
        <f>Z95-N95</f>
        <v>4318754</v>
      </c>
      <c r="AW95" s="48">
        <f>AA95-O95</f>
        <v>1660683.1100000003</v>
      </c>
      <c r="AX95" s="48">
        <f>AB95-P95</f>
        <v>863517</v>
      </c>
      <c r="AY95" s="48">
        <f>AC95-Q95</f>
        <v>-218424</v>
      </c>
      <c r="AZ95" s="48">
        <f>AD95-R95</f>
        <v>-527177</v>
      </c>
      <c r="BA95" s="48">
        <f>AE95-S95</f>
        <v>-3061898</v>
      </c>
      <c r="BB95" s="48">
        <f>AF95-T95</f>
        <v>-3754395</v>
      </c>
      <c r="BC95" s="306"/>
      <c r="BD95" s="306"/>
      <c r="BE95" s="306"/>
      <c r="BF95" s="49"/>
      <c r="BG95" s="328"/>
      <c r="BH95" s="71">
        <f>'MONTHLY SUMMARIES'!H63</f>
        <v>5831949</v>
      </c>
    </row>
    <row r="96" spans="1:60" s="147" customFormat="1" x14ac:dyDescent="0.35">
      <c r="A96" s="167"/>
      <c r="B96" s="43" t="s">
        <v>42</v>
      </c>
      <c r="C96" s="159">
        <f t="shared" ref="C96:P96" si="68">SUM(C87:C95)</f>
        <v>69177222.439999998</v>
      </c>
      <c r="D96" s="160">
        <f t="shared" si="68"/>
        <v>73209192.410000011</v>
      </c>
      <c r="E96" s="160">
        <f t="shared" si="68"/>
        <v>80129591.479999989</v>
      </c>
      <c r="F96" s="160">
        <f t="shared" si="68"/>
        <v>85422903.780000001</v>
      </c>
      <c r="G96" s="160">
        <f t="shared" si="68"/>
        <v>86935041.320000008</v>
      </c>
      <c r="H96" s="160">
        <f t="shared" si="68"/>
        <v>84620861.970000014</v>
      </c>
      <c r="I96" s="160">
        <f t="shared" si="68"/>
        <v>77242351.399999991</v>
      </c>
      <c r="J96" s="160">
        <f t="shared" si="68"/>
        <v>70112075.760000005</v>
      </c>
      <c r="K96" s="160">
        <f t="shared" si="68"/>
        <v>67632059.579999998</v>
      </c>
      <c r="L96" s="161">
        <f t="shared" si="68"/>
        <v>67265363.709999993</v>
      </c>
      <c r="M96" s="160">
        <f t="shared" si="68"/>
        <v>65994892.359999999</v>
      </c>
      <c r="N96" s="160">
        <f t="shared" si="68"/>
        <v>66149496.329999998</v>
      </c>
      <c r="O96" s="160">
        <f t="shared" si="68"/>
        <v>72148453.640000001</v>
      </c>
      <c r="P96" s="160">
        <f t="shared" si="68"/>
        <v>80568480</v>
      </c>
      <c r="Q96" s="160">
        <f t="shared" ref="Q96:AK96" si="69">SUM(Q87:Q95)</f>
        <v>92464365</v>
      </c>
      <c r="R96" s="160">
        <f t="shared" si="69"/>
        <v>99318013</v>
      </c>
      <c r="S96" s="160">
        <f t="shared" si="69"/>
        <v>105987286</v>
      </c>
      <c r="T96" s="160">
        <f t="shared" si="69"/>
        <v>107602540</v>
      </c>
      <c r="U96" s="160">
        <f t="shared" si="69"/>
        <v>104969745</v>
      </c>
      <c r="V96" s="160">
        <f t="shared" si="69"/>
        <v>102378475</v>
      </c>
      <c r="W96" s="160">
        <f>SUM(W87+W90+W93+W94+W95)</f>
        <v>100164723</v>
      </c>
      <c r="X96" s="161">
        <f>SUM(X87+X90+X93+X94+X95)</f>
        <v>98443668</v>
      </c>
      <c r="Y96" s="160">
        <v>95970427</v>
      </c>
      <c r="Z96" s="218">
        <v>95329985</v>
      </c>
      <c r="AA96" s="218">
        <v>95531561</v>
      </c>
      <c r="AB96" s="218">
        <v>104071995</v>
      </c>
      <c r="AC96" s="218">
        <v>111945811</v>
      </c>
      <c r="AD96" s="218">
        <v>117231945</v>
      </c>
      <c r="AE96" s="218">
        <v>113646185</v>
      </c>
      <c r="AF96" s="218">
        <v>108455360</v>
      </c>
      <c r="AG96" s="218">
        <v>102805072</v>
      </c>
      <c r="AH96" s="218"/>
      <c r="AI96" s="218"/>
      <c r="AJ96" s="161"/>
      <c r="AK96" s="50">
        <f t="shared" si="69"/>
        <v>2971231.1999999983</v>
      </c>
      <c r="AL96" s="162">
        <f t="shared" ref="AL96:AM96" si="70">SUM(AL87:AL95)</f>
        <v>7359287.5900000026</v>
      </c>
      <c r="AM96" s="162">
        <f t="shared" si="70"/>
        <v>12334773.520000003</v>
      </c>
      <c r="AN96" s="162">
        <f t="shared" ref="AN96:AO96" si="71">SUM(AN87:AN95)</f>
        <v>13895109.220000003</v>
      </c>
      <c r="AO96" s="162">
        <f t="shared" si="71"/>
        <v>19052244.679999996</v>
      </c>
      <c r="AP96" s="162">
        <f t="shared" ref="AP96:AQ96" si="72">SUM(AP87:AP95)</f>
        <v>22981678.030000001</v>
      </c>
      <c r="AQ96" s="162">
        <f t="shared" si="72"/>
        <v>27727393.600000005</v>
      </c>
      <c r="AR96" s="162">
        <f t="shared" ref="AR96:AS96" si="73">SUM(AR87:AR95)</f>
        <v>32266399.240000002</v>
      </c>
      <c r="AS96" s="162">
        <f t="shared" si="73"/>
        <v>32532663.419999998</v>
      </c>
      <c r="AT96" s="162">
        <f t="shared" ref="AT96:AU96" si="74">SUM(AT87:AT95)</f>
        <v>31178304.289999999</v>
      </c>
      <c r="AU96" s="162">
        <f t="shared" si="74"/>
        <v>29975534.640000004</v>
      </c>
      <c r="AV96" s="162">
        <f t="shared" ref="AV96:AW96" si="75">SUM(AV87:AV95)</f>
        <v>29180488.670000006</v>
      </c>
      <c r="AW96" s="162">
        <f t="shared" si="75"/>
        <v>23383107.359999999</v>
      </c>
      <c r="AX96" s="162">
        <f t="shared" ref="AX96:AY96" si="76">SUM(AX87:AX95)</f>
        <v>23503515</v>
      </c>
      <c r="AY96" s="162">
        <f t="shared" si="76"/>
        <v>19481446</v>
      </c>
      <c r="AZ96" s="162">
        <f t="shared" ref="AZ96:BA96" si="77">SUM(AZ87:AZ95)</f>
        <v>17913932</v>
      </c>
      <c r="BA96" s="162">
        <f t="shared" si="77"/>
        <v>7658899</v>
      </c>
      <c r="BB96" s="162">
        <f t="shared" ref="BB96" si="78">SUM(BB87:BB95)</f>
        <v>852820</v>
      </c>
      <c r="BC96" s="307"/>
      <c r="BD96" s="307"/>
      <c r="BE96" s="307"/>
      <c r="BF96" s="163"/>
      <c r="BG96" s="329"/>
      <c r="BH96" s="296">
        <f>BH87+BH90+BH93+BH94+BH95</f>
        <v>102805072</v>
      </c>
    </row>
    <row r="97" spans="1:61" s="42" customFormat="1" x14ac:dyDescent="0.35">
      <c r="A97" s="166">
        <f>+A86+1</f>
        <v>9</v>
      </c>
      <c r="B97" s="51" t="s">
        <v>43</v>
      </c>
      <c r="C97" s="52"/>
      <c r="D97" s="53"/>
      <c r="E97" s="53"/>
      <c r="F97" s="53"/>
      <c r="G97" s="53"/>
      <c r="H97" s="53"/>
      <c r="I97" s="53"/>
      <c r="J97" s="53"/>
      <c r="K97" s="53"/>
      <c r="L97" s="54"/>
      <c r="M97" s="53"/>
      <c r="N97" s="53"/>
      <c r="O97" s="53"/>
      <c r="P97" s="53"/>
      <c r="Q97" s="53"/>
      <c r="R97" s="53"/>
      <c r="S97" s="53"/>
      <c r="T97" s="53"/>
      <c r="U97" s="219"/>
      <c r="V97" s="219"/>
      <c r="W97" s="219"/>
      <c r="X97" s="54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54"/>
      <c r="AK97" s="55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308"/>
      <c r="BD97" s="308"/>
      <c r="BE97" s="308"/>
      <c r="BF97" s="57"/>
      <c r="BG97" s="327"/>
      <c r="BH97" s="55"/>
    </row>
    <row r="98" spans="1:61" s="42" customFormat="1" x14ac:dyDescent="0.35">
      <c r="A98" s="166"/>
      <c r="B98" s="43" t="s">
        <v>37</v>
      </c>
      <c r="C98" s="44">
        <v>71804694.140000001</v>
      </c>
      <c r="D98" s="45">
        <v>77600426.319999993</v>
      </c>
      <c r="E98" s="45">
        <v>72670489.939999998</v>
      </c>
      <c r="F98" s="45">
        <v>66073195.990000002</v>
      </c>
      <c r="G98" s="45">
        <v>60973050.079999998</v>
      </c>
      <c r="H98" s="45">
        <v>53856596.020000003</v>
      </c>
      <c r="I98" s="45">
        <v>48200007.079999998</v>
      </c>
      <c r="J98" s="45">
        <v>43295807.189999998</v>
      </c>
      <c r="K98" s="45">
        <v>42194587.939999998</v>
      </c>
      <c r="L98" s="46">
        <v>45086493.310000002</v>
      </c>
      <c r="M98" s="45">
        <v>53391121.700000003</v>
      </c>
      <c r="N98" s="45">
        <v>60160530.450000003</v>
      </c>
      <c r="O98" s="45">
        <v>67303181.909999996</v>
      </c>
      <c r="P98" s="45">
        <v>71805043</v>
      </c>
      <c r="Q98" s="45">
        <v>74446270</v>
      </c>
      <c r="R98" s="45">
        <v>73796618</v>
      </c>
      <c r="S98" s="45">
        <v>68066704</v>
      </c>
      <c r="T98" s="45">
        <v>65261607</v>
      </c>
      <c r="U98" s="217">
        <v>62065823</v>
      </c>
      <c r="V98" s="217">
        <v>60101750</v>
      </c>
      <c r="W98" s="217">
        <v>59340000</v>
      </c>
      <c r="X98" s="46">
        <v>61207255</v>
      </c>
      <c r="Y98" s="217">
        <v>68550989</v>
      </c>
      <c r="Z98" s="217">
        <v>75598129</v>
      </c>
      <c r="AA98" s="217">
        <v>81652537</v>
      </c>
      <c r="AB98" s="217">
        <v>87450280</v>
      </c>
      <c r="AC98" s="217">
        <v>85547762</v>
      </c>
      <c r="AD98" s="217">
        <v>81068179</v>
      </c>
      <c r="AE98" s="217">
        <v>71815876</v>
      </c>
      <c r="AF98" s="217">
        <v>65797630</v>
      </c>
      <c r="AG98" s="217">
        <v>61084566</v>
      </c>
      <c r="AH98" s="217"/>
      <c r="AI98" s="217"/>
      <c r="AJ98" s="46"/>
      <c r="AK98" s="47">
        <f>O98-C98</f>
        <v>-4501512.2300000042</v>
      </c>
      <c r="AL98" s="48">
        <f>P98-D98</f>
        <v>-5795383.3199999928</v>
      </c>
      <c r="AM98" s="48">
        <f>Q98-E98</f>
        <v>1775780.0600000024</v>
      </c>
      <c r="AN98" s="48">
        <f>R98-F98</f>
        <v>7723422.0099999979</v>
      </c>
      <c r="AO98" s="48">
        <f>S98-G98</f>
        <v>7093653.9200000018</v>
      </c>
      <c r="AP98" s="48">
        <f>T98-H98</f>
        <v>11405010.979999997</v>
      </c>
      <c r="AQ98" s="48">
        <f>U98-I98</f>
        <v>13865815.920000002</v>
      </c>
      <c r="AR98" s="48">
        <f>V98-J98</f>
        <v>16805942.810000002</v>
      </c>
      <c r="AS98" s="48">
        <f>W98-K98</f>
        <v>17145412.060000002</v>
      </c>
      <c r="AT98" s="48">
        <f>X98-L98</f>
        <v>16120761.689999998</v>
      </c>
      <c r="AU98" s="48">
        <f>Y98-M98</f>
        <v>15159867.299999997</v>
      </c>
      <c r="AV98" s="48">
        <f>Z98-N98</f>
        <v>15437598.549999997</v>
      </c>
      <c r="AW98" s="48">
        <f>AA98-O98</f>
        <v>14349355.090000004</v>
      </c>
      <c r="AX98" s="48">
        <f>AB98-P98</f>
        <v>15645237</v>
      </c>
      <c r="AY98" s="48">
        <f>AC98-Q98</f>
        <v>11101492</v>
      </c>
      <c r="AZ98" s="48">
        <f>AD98-R98</f>
        <v>7271561</v>
      </c>
      <c r="BA98" s="48">
        <f>AE98-S98</f>
        <v>3749172</v>
      </c>
      <c r="BB98" s="48">
        <f>AF98-T98</f>
        <v>536023</v>
      </c>
      <c r="BC98" s="306"/>
      <c r="BD98" s="306"/>
      <c r="BE98" s="306"/>
      <c r="BF98" s="49"/>
      <c r="BG98" s="328"/>
      <c r="BH98" s="71">
        <f>'MONTHLY SUMMARIES'!H66</f>
        <v>61084566</v>
      </c>
    </row>
    <row r="99" spans="1:61" s="42" customFormat="1" x14ac:dyDescent="0.35">
      <c r="A99" s="166"/>
      <c r="B99" s="238" t="s">
        <v>164</v>
      </c>
      <c r="C99" s="44"/>
      <c r="D99" s="45"/>
      <c r="E99" s="45"/>
      <c r="F99" s="45"/>
      <c r="G99" s="45"/>
      <c r="H99" s="45"/>
      <c r="I99" s="45"/>
      <c r="J99" s="45"/>
      <c r="K99" s="45"/>
      <c r="L99" s="46"/>
      <c r="M99" s="45"/>
      <c r="N99" s="45"/>
      <c r="O99" s="45"/>
      <c r="P99" s="45"/>
      <c r="Q99" s="45"/>
      <c r="R99" s="45"/>
      <c r="S99" s="45"/>
      <c r="T99" s="45"/>
      <c r="U99" s="217"/>
      <c r="V99" s="217"/>
      <c r="W99" s="240">
        <f>W98-W100</f>
        <v>57797009.979999997</v>
      </c>
      <c r="X99" s="46">
        <f>X98-X100</f>
        <v>59560903.729999997</v>
      </c>
      <c r="Y99" s="240">
        <f>Y98-Y100</f>
        <v>66744424.950000003</v>
      </c>
      <c r="Z99" s="240">
        <f>Z98-Z100</f>
        <v>73642544.349999994</v>
      </c>
      <c r="AA99" s="240">
        <v>79886528.579999998</v>
      </c>
      <c r="AB99" s="240">
        <v>85595560.599999994</v>
      </c>
      <c r="AC99" s="240">
        <v>83813465.560000002</v>
      </c>
      <c r="AD99" s="240">
        <v>79436063.400000006</v>
      </c>
      <c r="AE99" s="240">
        <v>70564911.090000004</v>
      </c>
      <c r="AF99" s="240">
        <v>64643598.990000002</v>
      </c>
      <c r="AG99" s="240">
        <v>60021280</v>
      </c>
      <c r="AH99" s="240"/>
      <c r="AI99" s="240"/>
      <c r="AJ99" s="46"/>
      <c r="AK99" s="47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306"/>
      <c r="BD99" s="306"/>
      <c r="BE99" s="306"/>
      <c r="BF99" s="49"/>
      <c r="BG99" s="328"/>
      <c r="BH99" s="87">
        <f>BH98-BH100</f>
        <v>60021280</v>
      </c>
    </row>
    <row r="100" spans="1:61" s="42" customFormat="1" x14ac:dyDescent="0.35">
      <c r="A100" s="166"/>
      <c r="B100" s="238" t="s">
        <v>165</v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217"/>
      <c r="V100" s="217"/>
      <c r="W100" s="240">
        <v>1542990.02</v>
      </c>
      <c r="X100" s="46">
        <v>1646351.27</v>
      </c>
      <c r="Y100" s="240">
        <v>1806564.05</v>
      </c>
      <c r="Z100" s="240">
        <v>1955584.65</v>
      </c>
      <c r="AA100" s="240">
        <v>1766008.42</v>
      </c>
      <c r="AB100" s="240">
        <v>1854719.4</v>
      </c>
      <c r="AC100" s="240">
        <v>1734296.44</v>
      </c>
      <c r="AD100" s="240">
        <v>1632115.6</v>
      </c>
      <c r="AE100" s="240">
        <v>1250964.9099999999</v>
      </c>
      <c r="AF100" s="240">
        <v>1154031.01</v>
      </c>
      <c r="AG100" s="240">
        <v>1063286</v>
      </c>
      <c r="AH100" s="240"/>
      <c r="AI100" s="240"/>
      <c r="AJ100" s="46"/>
      <c r="AK100" s="47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306"/>
      <c r="BD100" s="306"/>
      <c r="BE100" s="306"/>
      <c r="BF100" s="49"/>
      <c r="BG100" s="328"/>
      <c r="BH100" s="71">
        <f>GETPIVOTDATA("VALUE",'CRS ESCO pvt'!$I$2,"DATE_FILE",$BH$8,"COMPANY",$BH$6,"TRIM_CAT","Resdiential-ESCO","TRIM_LINE",A97)</f>
        <v>1063286</v>
      </c>
    </row>
    <row r="101" spans="1:61" s="42" customFormat="1" x14ac:dyDescent="0.35">
      <c r="A101" s="166"/>
      <c r="B101" s="43" t="s">
        <v>38</v>
      </c>
      <c r="C101" s="44">
        <v>31878167.629999999</v>
      </c>
      <c r="D101" s="45">
        <v>33313649.32</v>
      </c>
      <c r="E101" s="45">
        <v>32928768.719999999</v>
      </c>
      <c r="F101" s="45">
        <v>31679687.440000001</v>
      </c>
      <c r="G101" s="45">
        <v>31264067.399999999</v>
      </c>
      <c r="H101" s="45">
        <v>29964886.039999999</v>
      </c>
      <c r="I101" s="45">
        <v>29187779.66</v>
      </c>
      <c r="J101" s="45">
        <v>28424388.120000001</v>
      </c>
      <c r="K101" s="45">
        <v>28384693.5</v>
      </c>
      <c r="L101" s="46">
        <v>29292859.940000001</v>
      </c>
      <c r="M101" s="45">
        <v>31242179.030000001</v>
      </c>
      <c r="N101" s="45">
        <v>32620063.66</v>
      </c>
      <c r="O101" s="45">
        <v>33938958.479999997</v>
      </c>
      <c r="P101" s="45">
        <v>35016477</v>
      </c>
      <c r="Q101" s="45">
        <v>35604154</v>
      </c>
      <c r="R101" s="45">
        <v>35457062</v>
      </c>
      <c r="S101" s="45">
        <v>36294323</v>
      </c>
      <c r="T101" s="45">
        <v>35811139</v>
      </c>
      <c r="U101" s="217">
        <v>35754271</v>
      </c>
      <c r="V101" s="217">
        <v>35574264</v>
      </c>
      <c r="W101" s="217">
        <v>35683905</v>
      </c>
      <c r="X101" s="46">
        <v>36404489</v>
      </c>
      <c r="Y101" s="217">
        <v>37672562</v>
      </c>
      <c r="Z101" s="217">
        <v>39709401</v>
      </c>
      <c r="AA101" s="217">
        <v>41792722</v>
      </c>
      <c r="AB101" s="217">
        <v>43656364</v>
      </c>
      <c r="AC101" s="217">
        <v>43695009</v>
      </c>
      <c r="AD101" s="217">
        <v>43595137</v>
      </c>
      <c r="AE101" s="217">
        <v>41835577</v>
      </c>
      <c r="AF101" s="217">
        <v>39670791</v>
      </c>
      <c r="AG101" s="217">
        <v>37898092</v>
      </c>
      <c r="AH101" s="217"/>
      <c r="AI101" s="217"/>
      <c r="AJ101" s="46"/>
      <c r="AK101" s="47">
        <f>O101-C101</f>
        <v>2060790.8499999978</v>
      </c>
      <c r="AL101" s="48">
        <f>P101-D101</f>
        <v>1702827.6799999997</v>
      </c>
      <c r="AM101" s="48">
        <f>Q101-E101</f>
        <v>2675385.2800000012</v>
      </c>
      <c r="AN101" s="48">
        <f>R101-F101</f>
        <v>3777374.5599999987</v>
      </c>
      <c r="AO101" s="48">
        <f>S101-G101</f>
        <v>5030255.6000000015</v>
      </c>
      <c r="AP101" s="48">
        <f>T101-H101</f>
        <v>5846252.9600000009</v>
      </c>
      <c r="AQ101" s="48">
        <f>U101-I101</f>
        <v>6566491.3399999999</v>
      </c>
      <c r="AR101" s="48">
        <f>V101-J101</f>
        <v>7149875.879999999</v>
      </c>
      <c r="AS101" s="48">
        <f>W101-K101</f>
        <v>7299211.5</v>
      </c>
      <c r="AT101" s="48">
        <f>X101-L101</f>
        <v>7111629.0599999987</v>
      </c>
      <c r="AU101" s="48">
        <f>Y101-M101</f>
        <v>6430382.9699999988</v>
      </c>
      <c r="AV101" s="48">
        <f>Z101-N101</f>
        <v>7089337.3399999999</v>
      </c>
      <c r="AW101" s="48">
        <f>AA101-O101</f>
        <v>7853763.5200000033</v>
      </c>
      <c r="AX101" s="48">
        <f>AB101-P101</f>
        <v>8639887</v>
      </c>
      <c r="AY101" s="48">
        <f>AC101-Q101</f>
        <v>8090855</v>
      </c>
      <c r="AZ101" s="48">
        <f>AD101-R101</f>
        <v>8138075</v>
      </c>
      <c r="BA101" s="48">
        <f>AE101-S101</f>
        <v>5541254</v>
      </c>
      <c r="BB101" s="48">
        <f>AF101-T101</f>
        <v>3859652</v>
      </c>
      <c r="BC101" s="306"/>
      <c r="BD101" s="306"/>
      <c r="BE101" s="306"/>
      <c r="BF101" s="49"/>
      <c r="BG101" s="328"/>
      <c r="BH101" s="71">
        <f>'MONTHLY SUMMARIES'!H67</f>
        <v>37898092</v>
      </c>
    </row>
    <row r="102" spans="1:61" s="42" customFormat="1" x14ac:dyDescent="0.35">
      <c r="A102" s="166"/>
      <c r="B102" s="238" t="s">
        <v>164</v>
      </c>
      <c r="C102" s="44"/>
      <c r="D102" s="45"/>
      <c r="E102" s="45"/>
      <c r="F102" s="45"/>
      <c r="G102" s="45"/>
      <c r="H102" s="45"/>
      <c r="I102" s="45"/>
      <c r="J102" s="45"/>
      <c r="K102" s="45"/>
      <c r="L102" s="46"/>
      <c r="M102" s="45"/>
      <c r="N102" s="45"/>
      <c r="O102" s="45"/>
      <c r="P102" s="45"/>
      <c r="Q102" s="45"/>
      <c r="R102" s="45"/>
      <c r="S102" s="45"/>
      <c r="T102" s="45"/>
      <c r="U102" s="217"/>
      <c r="V102" s="217"/>
      <c r="W102" s="240">
        <f>W101-W103</f>
        <v>34630364.530000001</v>
      </c>
      <c r="X102" s="46">
        <f>X101-X103</f>
        <v>35315617.100000001</v>
      </c>
      <c r="Y102" s="240">
        <f>Y101-Y103</f>
        <v>36623195.75</v>
      </c>
      <c r="Z102" s="240">
        <f>Z101-Z103</f>
        <v>38601983.420000002</v>
      </c>
      <c r="AA102" s="240">
        <v>40652502.770000003</v>
      </c>
      <c r="AB102" s="240">
        <v>42482537.960000001</v>
      </c>
      <c r="AC102" s="240">
        <v>42558512.960000001</v>
      </c>
      <c r="AD102" s="240">
        <v>42517536.909999996</v>
      </c>
      <c r="AE102" s="240">
        <v>40787298.030000001</v>
      </c>
      <c r="AF102" s="240">
        <v>38662749.630000003</v>
      </c>
      <c r="AG102" s="240">
        <v>36889374</v>
      </c>
      <c r="AH102" s="240"/>
      <c r="AI102" s="240"/>
      <c r="AJ102" s="46"/>
      <c r="AK102" s="47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306"/>
      <c r="BD102" s="306"/>
      <c r="BE102" s="306"/>
      <c r="BF102" s="49"/>
      <c r="BG102" s="328"/>
      <c r="BH102" s="87">
        <f>BH101-BH103</f>
        <v>36889374</v>
      </c>
    </row>
    <row r="103" spans="1:61" s="42" customFormat="1" x14ac:dyDescent="0.35">
      <c r="A103" s="166"/>
      <c r="B103" s="238" t="s">
        <v>165</v>
      </c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217"/>
      <c r="V103" s="217"/>
      <c r="W103" s="240">
        <v>1053540.47</v>
      </c>
      <c r="X103" s="46">
        <v>1088871.8999999999</v>
      </c>
      <c r="Y103" s="240">
        <v>1049366.25</v>
      </c>
      <c r="Z103" s="240">
        <v>1107417.58</v>
      </c>
      <c r="AA103" s="240">
        <v>1140219.23</v>
      </c>
      <c r="AB103" s="240">
        <v>1173826.04</v>
      </c>
      <c r="AC103" s="240">
        <v>1136496.04</v>
      </c>
      <c r="AD103" s="240">
        <v>1077600.0900000001</v>
      </c>
      <c r="AE103" s="240">
        <v>1048278.97</v>
      </c>
      <c r="AF103" s="240">
        <v>1008041.37</v>
      </c>
      <c r="AG103" s="240">
        <v>1008718</v>
      </c>
      <c r="AH103" s="240"/>
      <c r="AI103" s="240"/>
      <c r="AJ103" s="46"/>
      <c r="AK103" s="47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306"/>
      <c r="BD103" s="306"/>
      <c r="BE103" s="306"/>
      <c r="BF103" s="49"/>
      <c r="BG103" s="328"/>
      <c r="BH103" s="71">
        <f>GETPIVOTDATA("VALUE",'CRS ESCO pvt'!$I$2,"DATE_FILE",$BH$8,"COMPANY",$BH$6,"TRIM_CAT","Low Income Resdiential-ESCO","TRIM_LINE",A97)</f>
        <v>1008718</v>
      </c>
    </row>
    <row r="104" spans="1:61" s="42" customFormat="1" x14ac:dyDescent="0.35">
      <c r="A104" s="166"/>
      <c r="B104" s="43" t="s">
        <v>39</v>
      </c>
      <c r="C104" s="44">
        <v>4282288.32</v>
      </c>
      <c r="D104" s="45">
        <v>4556604.45</v>
      </c>
      <c r="E104" s="45">
        <v>3679911.74</v>
      </c>
      <c r="F104" s="45">
        <v>3050131.62</v>
      </c>
      <c r="G104" s="45">
        <v>2700614.33</v>
      </c>
      <c r="H104" s="45">
        <v>2247151</v>
      </c>
      <c r="I104" s="45">
        <v>2011272.4</v>
      </c>
      <c r="J104" s="45">
        <v>1823308.61</v>
      </c>
      <c r="K104" s="45">
        <v>1787321.93</v>
      </c>
      <c r="L104" s="46">
        <v>2228511.21</v>
      </c>
      <c r="M104" s="45">
        <v>2838439.03</v>
      </c>
      <c r="N104" s="45">
        <v>3578697.15</v>
      </c>
      <c r="O104" s="45">
        <v>4237200.8</v>
      </c>
      <c r="P104" s="45">
        <v>5462480</v>
      </c>
      <c r="Q104" s="45">
        <v>5358223</v>
      </c>
      <c r="R104" s="45">
        <v>4840193</v>
      </c>
      <c r="S104" s="45">
        <v>4132618</v>
      </c>
      <c r="T104" s="45">
        <v>3901057</v>
      </c>
      <c r="U104" s="217">
        <v>3642851</v>
      </c>
      <c r="V104" s="217">
        <v>3479976</v>
      </c>
      <c r="W104" s="217">
        <v>3471766</v>
      </c>
      <c r="X104" s="46">
        <v>3631826</v>
      </c>
      <c r="Y104" s="217">
        <v>4500674</v>
      </c>
      <c r="Z104" s="217">
        <v>5063730</v>
      </c>
      <c r="AA104" s="217">
        <v>5197002</v>
      </c>
      <c r="AB104" s="217">
        <v>5493863</v>
      </c>
      <c r="AC104" s="217">
        <v>5126707</v>
      </c>
      <c r="AD104" s="217">
        <v>4912057</v>
      </c>
      <c r="AE104" s="217">
        <v>4415206</v>
      </c>
      <c r="AF104" s="217">
        <v>4050317</v>
      </c>
      <c r="AG104" s="217">
        <v>3631744</v>
      </c>
      <c r="AH104" s="217"/>
      <c r="AI104" s="217"/>
      <c r="AJ104" s="46"/>
      <c r="AK104" s="47">
        <f>O104-C104</f>
        <v>-45087.520000000484</v>
      </c>
      <c r="AL104" s="48">
        <f>P104-D104</f>
        <v>905875.54999999981</v>
      </c>
      <c r="AM104" s="48">
        <f>Q104-E104</f>
        <v>1678311.2599999998</v>
      </c>
      <c r="AN104" s="48">
        <f>R104-F104</f>
        <v>1790061.38</v>
      </c>
      <c r="AO104" s="48">
        <f>S104-G104</f>
        <v>1432003.67</v>
      </c>
      <c r="AP104" s="48">
        <f>T104-H104</f>
        <v>1653906</v>
      </c>
      <c r="AQ104" s="48">
        <f>U104-I104</f>
        <v>1631578.6</v>
      </c>
      <c r="AR104" s="48">
        <f>V104-J104</f>
        <v>1656667.39</v>
      </c>
      <c r="AS104" s="48">
        <f>W104-K104</f>
        <v>1684444.07</v>
      </c>
      <c r="AT104" s="48">
        <f>X104-L104</f>
        <v>1403314.79</v>
      </c>
      <c r="AU104" s="48">
        <f>Y104-M104</f>
        <v>1662234.9700000002</v>
      </c>
      <c r="AV104" s="48">
        <f>Z104-N104</f>
        <v>1485032.85</v>
      </c>
      <c r="AW104" s="48">
        <f>AA104-O104</f>
        <v>959801.20000000019</v>
      </c>
      <c r="AX104" s="48">
        <f>AB104-P104</f>
        <v>31383</v>
      </c>
      <c r="AY104" s="48">
        <f>AC104-Q104</f>
        <v>-231516</v>
      </c>
      <c r="AZ104" s="48">
        <f>AD104-R104</f>
        <v>71864</v>
      </c>
      <c r="BA104" s="48">
        <f>AE104-S104</f>
        <v>282588</v>
      </c>
      <c r="BB104" s="48">
        <f>AF104-T104</f>
        <v>149260</v>
      </c>
      <c r="BC104" s="306"/>
      <c r="BD104" s="306"/>
      <c r="BE104" s="306"/>
      <c r="BF104" s="49"/>
      <c r="BG104" s="328"/>
      <c r="BH104" s="71">
        <f>'MONTHLY SUMMARIES'!H68</f>
        <v>3631744</v>
      </c>
    </row>
    <row r="105" spans="1:61" s="42" customFormat="1" x14ac:dyDescent="0.35">
      <c r="A105" s="166"/>
      <c r="B105" s="43" t="s">
        <v>40</v>
      </c>
      <c r="C105" s="44">
        <v>3439920.63</v>
      </c>
      <c r="D105" s="45">
        <v>3718931.18</v>
      </c>
      <c r="E105" s="45">
        <v>3124993.99</v>
      </c>
      <c r="F105" s="45">
        <v>2758197.05</v>
      </c>
      <c r="G105" s="45">
        <v>2568161.2000000002</v>
      </c>
      <c r="H105" s="45">
        <v>2151171</v>
      </c>
      <c r="I105" s="45">
        <v>1635749.71</v>
      </c>
      <c r="J105" s="45">
        <v>1471787.95</v>
      </c>
      <c r="K105" s="45">
        <v>1562085.48</v>
      </c>
      <c r="L105" s="46">
        <v>2036167.15</v>
      </c>
      <c r="M105" s="45">
        <v>2279746.4</v>
      </c>
      <c r="N105" s="45">
        <v>2883774.58</v>
      </c>
      <c r="O105" s="45">
        <v>3177885.74</v>
      </c>
      <c r="P105" s="45">
        <v>4315378</v>
      </c>
      <c r="Q105" s="45">
        <v>4345173</v>
      </c>
      <c r="R105" s="45">
        <v>3967349</v>
      </c>
      <c r="S105" s="45">
        <v>3314017</v>
      </c>
      <c r="T105" s="45">
        <v>3099423</v>
      </c>
      <c r="U105" s="217">
        <v>2874771</v>
      </c>
      <c r="V105" s="217">
        <v>2695334</v>
      </c>
      <c r="W105" s="217">
        <v>2734123</v>
      </c>
      <c r="X105" s="46">
        <v>2985681</v>
      </c>
      <c r="Y105" s="217">
        <v>3909157</v>
      </c>
      <c r="Z105" s="217">
        <v>4650276</v>
      </c>
      <c r="AA105" s="217">
        <v>4084034</v>
      </c>
      <c r="AB105" s="217">
        <v>4402611</v>
      </c>
      <c r="AC105" s="217">
        <v>4139417</v>
      </c>
      <c r="AD105" s="217">
        <v>4013871</v>
      </c>
      <c r="AE105" s="217">
        <v>3218766</v>
      </c>
      <c r="AF105" s="217">
        <v>2931082</v>
      </c>
      <c r="AG105" s="217">
        <v>2696095</v>
      </c>
      <c r="AH105" s="217"/>
      <c r="AI105" s="217"/>
      <c r="AJ105" s="46"/>
      <c r="AK105" s="47">
        <f>O105-C105</f>
        <v>-262034.88999999966</v>
      </c>
      <c r="AL105" s="48">
        <f>P105-D105</f>
        <v>596446.81999999983</v>
      </c>
      <c r="AM105" s="48">
        <f>Q105-E105</f>
        <v>1220179.0099999998</v>
      </c>
      <c r="AN105" s="48">
        <f>R105-F105</f>
        <v>1209151.9500000002</v>
      </c>
      <c r="AO105" s="48">
        <f>S105-G105</f>
        <v>745855.79999999981</v>
      </c>
      <c r="AP105" s="48">
        <f>T105-H105</f>
        <v>948252</v>
      </c>
      <c r="AQ105" s="48">
        <f>U105-I105</f>
        <v>1239021.29</v>
      </c>
      <c r="AR105" s="48">
        <f>V105-J105</f>
        <v>1223546.05</v>
      </c>
      <c r="AS105" s="48">
        <f>W105-K105</f>
        <v>1172037.52</v>
      </c>
      <c r="AT105" s="48">
        <f>X105-L105</f>
        <v>949513.85000000009</v>
      </c>
      <c r="AU105" s="48">
        <f>Y105-M105</f>
        <v>1629410.6</v>
      </c>
      <c r="AV105" s="48">
        <f>Z105-N105</f>
        <v>1766501.42</v>
      </c>
      <c r="AW105" s="48">
        <f>AA105-O105</f>
        <v>906148.25999999978</v>
      </c>
      <c r="AX105" s="48">
        <f>AB105-P105</f>
        <v>87233</v>
      </c>
      <c r="AY105" s="48">
        <f>AC105-Q105</f>
        <v>-205756</v>
      </c>
      <c r="AZ105" s="48">
        <f>AD105-R105</f>
        <v>46522</v>
      </c>
      <c r="BA105" s="48">
        <f>AE105-S105</f>
        <v>-95251</v>
      </c>
      <c r="BB105" s="48">
        <f>AF105-T105</f>
        <v>-168341</v>
      </c>
      <c r="BC105" s="306"/>
      <c r="BD105" s="306"/>
      <c r="BE105" s="306"/>
      <c r="BF105" s="49"/>
      <c r="BG105" s="328"/>
      <c r="BH105" s="71">
        <f>'MONTHLY SUMMARIES'!H69</f>
        <v>2696095</v>
      </c>
    </row>
    <row r="106" spans="1:61" s="42" customFormat="1" x14ac:dyDescent="0.35">
      <c r="A106" s="166"/>
      <c r="B106" s="43" t="s">
        <v>41</v>
      </c>
      <c r="C106" s="44">
        <v>12492678.5</v>
      </c>
      <c r="D106" s="45">
        <v>12603443.9</v>
      </c>
      <c r="E106" s="45">
        <v>13126291.49</v>
      </c>
      <c r="F106" s="45">
        <v>12487371.060000001</v>
      </c>
      <c r="G106" s="45">
        <v>10919763.789999999</v>
      </c>
      <c r="H106" s="45">
        <v>9994870.0299999993</v>
      </c>
      <c r="I106" s="45">
        <v>7147154.9299999997</v>
      </c>
      <c r="J106" s="45">
        <v>5615855.7699999996</v>
      </c>
      <c r="K106" s="45">
        <v>6113008.0300000003</v>
      </c>
      <c r="L106" s="46">
        <v>7906645.6200000001</v>
      </c>
      <c r="M106" s="45">
        <v>8635624.1999999993</v>
      </c>
      <c r="N106" s="45">
        <v>11910724.99</v>
      </c>
      <c r="O106" s="45">
        <v>12747010.109999999</v>
      </c>
      <c r="P106" s="45">
        <v>17355466</v>
      </c>
      <c r="Q106" s="45">
        <v>16424915</v>
      </c>
      <c r="R106" s="45">
        <v>16274864</v>
      </c>
      <c r="S106" s="45">
        <v>13885359</v>
      </c>
      <c r="T106" s="45">
        <v>12926399</v>
      </c>
      <c r="U106" s="217">
        <v>12345362</v>
      </c>
      <c r="V106" s="217">
        <v>11763195</v>
      </c>
      <c r="W106" s="217">
        <v>11915710</v>
      </c>
      <c r="X106" s="46">
        <v>12330759</v>
      </c>
      <c r="Y106" s="217">
        <v>15657756</v>
      </c>
      <c r="Z106" s="217">
        <v>17458415</v>
      </c>
      <c r="AA106" s="217">
        <v>14060771</v>
      </c>
      <c r="AB106" s="217">
        <v>13930379</v>
      </c>
      <c r="AC106" s="217">
        <v>13287821</v>
      </c>
      <c r="AD106" s="217">
        <v>13845777</v>
      </c>
      <c r="AE106" s="217">
        <v>9839217</v>
      </c>
      <c r="AF106" s="217">
        <v>8392938</v>
      </c>
      <c r="AG106" s="217">
        <v>8024750</v>
      </c>
      <c r="AH106" s="217"/>
      <c r="AI106" s="217"/>
      <c r="AJ106" s="46"/>
      <c r="AK106" s="47">
        <f>O106-C106</f>
        <v>254331.6099999994</v>
      </c>
      <c r="AL106" s="48">
        <f>P106-D106</f>
        <v>4752022.0999999996</v>
      </c>
      <c r="AM106" s="48">
        <f>Q106-E106</f>
        <v>3298623.51</v>
      </c>
      <c r="AN106" s="48">
        <f>R106-F106</f>
        <v>3787492.9399999995</v>
      </c>
      <c r="AO106" s="48">
        <f>S106-G106</f>
        <v>2965595.2100000009</v>
      </c>
      <c r="AP106" s="48">
        <f>T106-H106</f>
        <v>2931528.9700000007</v>
      </c>
      <c r="AQ106" s="48">
        <f>U106-I106</f>
        <v>5198207.07</v>
      </c>
      <c r="AR106" s="48">
        <f>V106-J106</f>
        <v>6147339.2300000004</v>
      </c>
      <c r="AS106" s="48">
        <f>W106-K106</f>
        <v>5802701.9699999997</v>
      </c>
      <c r="AT106" s="48">
        <f>X106-L106</f>
        <v>4424113.38</v>
      </c>
      <c r="AU106" s="48">
        <f>Y106-M106</f>
        <v>7022131.8000000007</v>
      </c>
      <c r="AV106" s="48">
        <f>Z106-N106</f>
        <v>5547690.0099999998</v>
      </c>
      <c r="AW106" s="48">
        <f>AA106-O106</f>
        <v>1313760.8900000006</v>
      </c>
      <c r="AX106" s="48">
        <f>AB106-P106</f>
        <v>-3425087</v>
      </c>
      <c r="AY106" s="48">
        <f>AC106-Q106</f>
        <v>-3137094</v>
      </c>
      <c r="AZ106" s="48">
        <f>AD106-R106</f>
        <v>-2429087</v>
      </c>
      <c r="BA106" s="48">
        <f>AE106-S106</f>
        <v>-4046142</v>
      </c>
      <c r="BB106" s="48">
        <f>AF106-T106</f>
        <v>-4533461</v>
      </c>
      <c r="BC106" s="306"/>
      <c r="BD106" s="306"/>
      <c r="BE106" s="306"/>
      <c r="BF106" s="49"/>
      <c r="BG106" s="328"/>
      <c r="BH106" s="71">
        <f>'MONTHLY SUMMARIES'!H70</f>
        <v>8024750</v>
      </c>
    </row>
    <row r="107" spans="1:61" s="147" customFormat="1" ht="15" thickBot="1" x14ac:dyDescent="0.4">
      <c r="A107" s="167"/>
      <c r="B107" s="58" t="s">
        <v>42</v>
      </c>
      <c r="C107" s="142">
        <f t="shared" ref="C107:V107" si="79">SUM(C98:C106)</f>
        <v>123897749.22</v>
      </c>
      <c r="D107" s="143">
        <f t="shared" si="79"/>
        <v>131793055.17</v>
      </c>
      <c r="E107" s="143">
        <f t="shared" si="79"/>
        <v>125530455.87999998</v>
      </c>
      <c r="F107" s="143">
        <f t="shared" si="79"/>
        <v>116048583.16000001</v>
      </c>
      <c r="G107" s="143">
        <f t="shared" si="79"/>
        <v>108425656.79999998</v>
      </c>
      <c r="H107" s="143">
        <f t="shared" si="79"/>
        <v>98214674.090000004</v>
      </c>
      <c r="I107" s="143">
        <f t="shared" si="79"/>
        <v>88181963.780000001</v>
      </c>
      <c r="J107" s="143">
        <f t="shared" si="79"/>
        <v>80631147.640000001</v>
      </c>
      <c r="K107" s="143">
        <f t="shared" si="79"/>
        <v>80041696.88000001</v>
      </c>
      <c r="L107" s="144">
        <f t="shared" si="79"/>
        <v>86550677.230000004</v>
      </c>
      <c r="M107" s="143">
        <f t="shared" si="79"/>
        <v>98387110.360000014</v>
      </c>
      <c r="N107" s="143">
        <f t="shared" si="79"/>
        <v>111153790.83</v>
      </c>
      <c r="O107" s="143">
        <f t="shared" si="79"/>
        <v>121404237.03999998</v>
      </c>
      <c r="P107" s="143">
        <f t="shared" si="79"/>
        <v>133954844</v>
      </c>
      <c r="Q107" s="143">
        <f t="shared" si="79"/>
        <v>136178735</v>
      </c>
      <c r="R107" s="143">
        <f t="shared" si="79"/>
        <v>134336086</v>
      </c>
      <c r="S107" s="143">
        <f t="shared" si="79"/>
        <v>125693021</v>
      </c>
      <c r="T107" s="143">
        <f t="shared" si="79"/>
        <v>120999625</v>
      </c>
      <c r="U107" s="143">
        <f t="shared" si="79"/>
        <v>116683078</v>
      </c>
      <c r="V107" s="143">
        <f t="shared" si="79"/>
        <v>113614519</v>
      </c>
      <c r="W107" s="143">
        <f>SUM(W98+W101+W104+W105+W106)</f>
        <v>113145504</v>
      </c>
      <c r="X107" s="144">
        <f>SUM(X98+X101+X104+X105+X106)</f>
        <v>116560010</v>
      </c>
      <c r="Y107" s="143">
        <v>130291138</v>
      </c>
      <c r="Z107" s="220">
        <v>142479951</v>
      </c>
      <c r="AA107" s="220">
        <v>146787066</v>
      </c>
      <c r="AB107" s="220">
        <v>154933497</v>
      </c>
      <c r="AC107" s="220">
        <v>151796716</v>
      </c>
      <c r="AD107" s="220">
        <v>147435021</v>
      </c>
      <c r="AE107" s="220">
        <v>131124642</v>
      </c>
      <c r="AF107" s="220">
        <v>120842758</v>
      </c>
      <c r="AG107" s="220">
        <v>113335247</v>
      </c>
      <c r="AH107" s="220"/>
      <c r="AI107" s="220"/>
      <c r="AJ107" s="144"/>
      <c r="AK107" s="40">
        <f>SUM(AK98:AK106)</f>
        <v>-2493512.1800000072</v>
      </c>
      <c r="AL107" s="145">
        <f t="shared" ref="AL107:AM107" si="80">SUM(AL98:AL106)</f>
        <v>2161788.8300000061</v>
      </c>
      <c r="AM107" s="145">
        <f t="shared" si="80"/>
        <v>10648279.120000003</v>
      </c>
      <c r="AN107" s="145">
        <f t="shared" ref="AN107:AO107" si="81">SUM(AN98:AN106)</f>
        <v>18287502.839999996</v>
      </c>
      <c r="AO107" s="145">
        <f t="shared" si="81"/>
        <v>17267364.200000003</v>
      </c>
      <c r="AP107" s="145">
        <f t="shared" ref="AP107:AQ107" si="82">SUM(AP98:AP106)</f>
        <v>22784950.909999996</v>
      </c>
      <c r="AQ107" s="145">
        <f t="shared" si="82"/>
        <v>28501114.220000003</v>
      </c>
      <c r="AR107" s="145">
        <f t="shared" ref="AR107:AS107" si="83">SUM(AR98:AR106)</f>
        <v>32983371.360000003</v>
      </c>
      <c r="AS107" s="145">
        <f t="shared" si="83"/>
        <v>33103807.120000001</v>
      </c>
      <c r="AT107" s="145">
        <f t="shared" ref="AT107:AU107" si="84">SUM(AT98:AT106)</f>
        <v>30009332.769999996</v>
      </c>
      <c r="AU107" s="145">
        <f t="shared" si="84"/>
        <v>31904027.639999997</v>
      </c>
      <c r="AV107" s="145">
        <f t="shared" ref="AV107:AW107" si="85">SUM(AV98:AV106)</f>
        <v>31326160.169999994</v>
      </c>
      <c r="AW107" s="145">
        <f t="shared" si="85"/>
        <v>25382828.960000008</v>
      </c>
      <c r="AX107" s="145">
        <f t="shared" ref="AX107:AY107" si="86">SUM(AX98:AX106)</f>
        <v>20978653</v>
      </c>
      <c r="AY107" s="145">
        <f t="shared" si="86"/>
        <v>15617981</v>
      </c>
      <c r="AZ107" s="145">
        <f t="shared" ref="AZ107:BA107" si="87">SUM(AZ98:AZ106)</f>
        <v>13098935</v>
      </c>
      <c r="BA107" s="145">
        <f t="shared" si="87"/>
        <v>5431621</v>
      </c>
      <c r="BB107" s="145">
        <f t="shared" ref="BB107" si="88">SUM(BB98:BB106)</f>
        <v>-156867</v>
      </c>
      <c r="BC107" s="309"/>
      <c r="BD107" s="309"/>
      <c r="BE107" s="309"/>
      <c r="BF107" s="146"/>
      <c r="BG107" s="329"/>
      <c r="BH107" s="40">
        <f>BH98+BH101+BH104+BH105+BH106</f>
        <v>113335247</v>
      </c>
    </row>
    <row r="108" spans="1:61" s="66" customFormat="1" x14ac:dyDescent="0.35">
      <c r="A108" s="166">
        <f>+A97+1</f>
        <v>10</v>
      </c>
      <c r="B108" s="83" t="s">
        <v>34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6"/>
      <c r="M108" s="85"/>
      <c r="N108" s="85"/>
      <c r="O108" s="85"/>
      <c r="P108" s="85"/>
      <c r="Q108" s="85"/>
      <c r="R108" s="85"/>
      <c r="S108" s="85"/>
      <c r="T108" s="85"/>
      <c r="U108" s="212"/>
      <c r="V108" s="212"/>
      <c r="W108" s="212"/>
      <c r="X108" s="86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86"/>
      <c r="AK108" s="87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301"/>
      <c r="BD108" s="301"/>
      <c r="BE108" s="301"/>
      <c r="BF108" s="89"/>
      <c r="BG108" s="324"/>
      <c r="BH108" s="87"/>
    </row>
    <row r="109" spans="1:61" s="66" customFormat="1" x14ac:dyDescent="0.35">
      <c r="A109" s="166"/>
      <c r="B109" s="67" t="s">
        <v>37</v>
      </c>
      <c r="C109" s="90">
        <v>74075689</v>
      </c>
      <c r="D109" s="91">
        <v>45987191</v>
      </c>
      <c r="E109" s="91">
        <v>28469958</v>
      </c>
      <c r="F109" s="91">
        <v>15264615</v>
      </c>
      <c r="G109" s="91">
        <v>9854112</v>
      </c>
      <c r="H109" s="91">
        <v>8938402</v>
      </c>
      <c r="I109" s="91">
        <v>8911838</v>
      </c>
      <c r="J109" s="91">
        <v>17015871</v>
      </c>
      <c r="K109" s="91">
        <v>32426752</v>
      </c>
      <c r="L109" s="92">
        <v>76063248</v>
      </c>
      <c r="M109" s="91">
        <v>81848923</v>
      </c>
      <c r="N109" s="91">
        <v>72100598</v>
      </c>
      <c r="O109" s="91">
        <v>64978120</v>
      </c>
      <c r="P109" s="91">
        <v>50966775</v>
      </c>
      <c r="Q109" s="91">
        <v>38429598</v>
      </c>
      <c r="R109" s="91">
        <v>16441993</v>
      </c>
      <c r="S109" s="91">
        <v>11566768</v>
      </c>
      <c r="T109" s="91">
        <v>9070145</v>
      </c>
      <c r="U109" s="213">
        <v>10677268</v>
      </c>
      <c r="V109" s="213">
        <v>15791491</v>
      </c>
      <c r="W109" s="213">
        <v>31569412</v>
      </c>
      <c r="X109" s="92">
        <v>62736646</v>
      </c>
      <c r="Y109" s="213">
        <v>77979549</v>
      </c>
      <c r="Z109" s="213">
        <v>84089769</v>
      </c>
      <c r="AA109" s="213">
        <v>79189762</v>
      </c>
      <c r="AB109" s="213">
        <v>47498661</v>
      </c>
      <c r="AC109" s="213">
        <v>25683955</v>
      </c>
      <c r="AD109" s="213">
        <v>16024637</v>
      </c>
      <c r="AE109" s="213">
        <v>10619378</v>
      </c>
      <c r="AF109" s="213">
        <v>9637577</v>
      </c>
      <c r="AG109" s="213">
        <v>9690285</v>
      </c>
      <c r="AH109" s="213"/>
      <c r="AI109" s="213"/>
      <c r="AJ109" s="92"/>
      <c r="AK109" s="93">
        <f>O109-C109</f>
        <v>-9097569</v>
      </c>
      <c r="AL109" s="94">
        <f>P109-D109</f>
        <v>4979584</v>
      </c>
      <c r="AM109" s="94">
        <f>Q109-E109</f>
        <v>9959640</v>
      </c>
      <c r="AN109" s="94">
        <f>R109-F109</f>
        <v>1177378</v>
      </c>
      <c r="AO109" s="94">
        <f>S109-G109</f>
        <v>1712656</v>
      </c>
      <c r="AP109" s="94">
        <f>T109-H109</f>
        <v>131743</v>
      </c>
      <c r="AQ109" s="94">
        <f>U109-I109</f>
        <v>1765430</v>
      </c>
      <c r="AR109" s="94">
        <f>V109-J109</f>
        <v>-1224380</v>
      </c>
      <c r="AS109" s="94">
        <f>W109-K109</f>
        <v>-857340</v>
      </c>
      <c r="AT109" s="94">
        <f>X109-L109</f>
        <v>-13326602</v>
      </c>
      <c r="AU109" s="94">
        <f>Y109-M109</f>
        <v>-3869374</v>
      </c>
      <c r="AV109" s="94">
        <f>Z109-N109</f>
        <v>11989171</v>
      </c>
      <c r="AW109" s="94">
        <f>AA109-O109</f>
        <v>14211642</v>
      </c>
      <c r="AX109" s="94">
        <f>AB109-P109</f>
        <v>-3468114</v>
      </c>
      <c r="AY109" s="94">
        <f>AC109-Q109</f>
        <v>-12745643</v>
      </c>
      <c r="AZ109" s="94">
        <f>AD109-R109</f>
        <v>-417356</v>
      </c>
      <c r="BA109" s="94">
        <f>AE109-S109</f>
        <v>-947390</v>
      </c>
      <c r="BB109" s="94">
        <f>AF109-T109</f>
        <v>567432</v>
      </c>
      <c r="BC109" s="302"/>
      <c r="BD109" s="302"/>
      <c r="BE109" s="302"/>
      <c r="BF109" s="95"/>
      <c r="BG109" s="325"/>
      <c r="BH109" s="71">
        <f>'MONTHLY SUMMARIES'!H73</f>
        <v>9690285</v>
      </c>
      <c r="BI109" s="147"/>
    </row>
    <row r="110" spans="1:61" s="66" customFormat="1" x14ac:dyDescent="0.35">
      <c r="A110" s="166"/>
      <c r="B110" s="67" t="s">
        <v>38</v>
      </c>
      <c r="C110" s="90">
        <v>7161361</v>
      </c>
      <c r="D110" s="91">
        <v>4905365</v>
      </c>
      <c r="E110" s="91">
        <v>3295956</v>
      </c>
      <c r="F110" s="91">
        <v>1628824</v>
      </c>
      <c r="G110" s="91">
        <v>988713</v>
      </c>
      <c r="H110" s="91">
        <v>874139</v>
      </c>
      <c r="I110" s="91">
        <v>805788</v>
      </c>
      <c r="J110" s="91">
        <v>1535595</v>
      </c>
      <c r="K110" s="91">
        <v>2715809</v>
      </c>
      <c r="L110" s="92">
        <v>6390883</v>
      </c>
      <c r="M110" s="91">
        <v>6792958</v>
      </c>
      <c r="N110" s="91">
        <v>6276093</v>
      </c>
      <c r="O110" s="91">
        <v>5773197</v>
      </c>
      <c r="P110" s="91">
        <v>4800464</v>
      </c>
      <c r="Q110" s="91">
        <v>3379222</v>
      </c>
      <c r="R110" s="91">
        <v>1718457</v>
      </c>
      <c r="S110" s="91">
        <v>1303197</v>
      </c>
      <c r="T110" s="91">
        <v>862691</v>
      </c>
      <c r="U110" s="213">
        <v>977332</v>
      </c>
      <c r="V110" s="213">
        <v>1433269</v>
      </c>
      <c r="W110" s="213">
        <v>2935831</v>
      </c>
      <c r="X110" s="92">
        <v>5671729</v>
      </c>
      <c r="Y110" s="213">
        <v>7953104</v>
      </c>
      <c r="Z110" s="213">
        <v>8017500</v>
      </c>
      <c r="AA110" s="213">
        <v>8012148</v>
      </c>
      <c r="AB110" s="213">
        <v>5721792</v>
      </c>
      <c r="AC110" s="213">
        <v>3050400</v>
      </c>
      <c r="AD110" s="213">
        <v>2234832</v>
      </c>
      <c r="AE110" s="213">
        <v>1733007</v>
      </c>
      <c r="AF110" s="213">
        <v>1111020</v>
      </c>
      <c r="AG110" s="213">
        <v>1034691</v>
      </c>
      <c r="AH110" s="213"/>
      <c r="AI110" s="213"/>
      <c r="AJ110" s="92"/>
      <c r="AK110" s="93">
        <f>O110-C110</f>
        <v>-1388164</v>
      </c>
      <c r="AL110" s="94">
        <f>P110-D110</f>
        <v>-104901</v>
      </c>
      <c r="AM110" s="94">
        <f>Q110-E110</f>
        <v>83266</v>
      </c>
      <c r="AN110" s="94">
        <f>R110-F110</f>
        <v>89633</v>
      </c>
      <c r="AO110" s="94">
        <f>S110-G110</f>
        <v>314484</v>
      </c>
      <c r="AP110" s="94">
        <f>T110-H110</f>
        <v>-11448</v>
      </c>
      <c r="AQ110" s="94">
        <f>U110-I110</f>
        <v>171544</v>
      </c>
      <c r="AR110" s="94">
        <f>V110-J110</f>
        <v>-102326</v>
      </c>
      <c r="AS110" s="94">
        <f>W110-K110</f>
        <v>220022</v>
      </c>
      <c r="AT110" s="94">
        <f>X110-L110</f>
        <v>-719154</v>
      </c>
      <c r="AU110" s="94">
        <f>Y110-M110</f>
        <v>1160146</v>
      </c>
      <c r="AV110" s="94">
        <f>Z110-N110</f>
        <v>1741407</v>
      </c>
      <c r="AW110" s="94">
        <f>AA110-O110</f>
        <v>2238951</v>
      </c>
      <c r="AX110" s="94">
        <f>AB110-P110</f>
        <v>921328</v>
      </c>
      <c r="AY110" s="94">
        <f>AC110-Q110</f>
        <v>-328822</v>
      </c>
      <c r="AZ110" s="94">
        <f>AD110-R110</f>
        <v>516375</v>
      </c>
      <c r="BA110" s="94">
        <f>AE110-S110</f>
        <v>429810</v>
      </c>
      <c r="BB110" s="94">
        <f>AF110-T110</f>
        <v>248329</v>
      </c>
      <c r="BC110" s="302"/>
      <c r="BD110" s="302"/>
      <c r="BE110" s="302"/>
      <c r="BF110" s="95"/>
      <c r="BG110" s="325"/>
      <c r="BH110" s="71">
        <f>'MONTHLY SUMMARIES'!H74</f>
        <v>1034691</v>
      </c>
      <c r="BI110" s="147"/>
    </row>
    <row r="111" spans="1:61" s="66" customFormat="1" x14ac:dyDescent="0.35">
      <c r="A111" s="166"/>
      <c r="B111" s="67" t="s">
        <v>39</v>
      </c>
      <c r="C111" s="90">
        <v>10575854</v>
      </c>
      <c r="D111" s="91">
        <v>6917941</v>
      </c>
      <c r="E111" s="91">
        <v>4315718</v>
      </c>
      <c r="F111" s="91">
        <v>2666421</v>
      </c>
      <c r="G111" s="91">
        <v>1792459</v>
      </c>
      <c r="H111" s="91">
        <v>1744469</v>
      </c>
      <c r="I111" s="91">
        <v>1687122</v>
      </c>
      <c r="J111" s="91">
        <v>2656008</v>
      </c>
      <c r="K111" s="91">
        <v>4349593</v>
      </c>
      <c r="L111" s="92">
        <v>10229619</v>
      </c>
      <c r="M111" s="91">
        <v>11280645</v>
      </c>
      <c r="N111" s="91">
        <v>9632991</v>
      </c>
      <c r="O111" s="91">
        <v>8777451</v>
      </c>
      <c r="P111" s="91">
        <v>6042737</v>
      </c>
      <c r="Q111" s="91">
        <v>4307770</v>
      </c>
      <c r="R111" s="91">
        <v>2104362</v>
      </c>
      <c r="S111" s="91">
        <v>1666795</v>
      </c>
      <c r="T111" s="91">
        <v>1468143</v>
      </c>
      <c r="U111" s="213">
        <v>1691736</v>
      </c>
      <c r="V111" s="213">
        <v>2418413</v>
      </c>
      <c r="W111" s="213">
        <v>4146549</v>
      </c>
      <c r="X111" s="92">
        <v>8687772</v>
      </c>
      <c r="Y111" s="213">
        <v>10489579</v>
      </c>
      <c r="Z111" s="213">
        <v>10984398</v>
      </c>
      <c r="AA111" s="213">
        <v>11198654</v>
      </c>
      <c r="AB111" s="213">
        <v>6480446</v>
      </c>
      <c r="AC111" s="213">
        <v>3637967</v>
      </c>
      <c r="AD111" s="213">
        <v>2534609</v>
      </c>
      <c r="AE111" s="213">
        <v>1731750</v>
      </c>
      <c r="AF111" s="213">
        <v>1675014</v>
      </c>
      <c r="AG111" s="213">
        <v>1751465</v>
      </c>
      <c r="AH111" s="213"/>
      <c r="AI111" s="213"/>
      <c r="AJ111" s="92"/>
      <c r="AK111" s="93">
        <f>O111-C111</f>
        <v>-1798403</v>
      </c>
      <c r="AL111" s="94">
        <f>P111-D111</f>
        <v>-875204</v>
      </c>
      <c r="AM111" s="94">
        <f>Q111-E111</f>
        <v>-7948</v>
      </c>
      <c r="AN111" s="94">
        <f>R111-F111</f>
        <v>-562059</v>
      </c>
      <c r="AO111" s="94">
        <f>S111-G111</f>
        <v>-125664</v>
      </c>
      <c r="AP111" s="94">
        <f>T111-H111</f>
        <v>-276326</v>
      </c>
      <c r="AQ111" s="94">
        <f>U111-I111</f>
        <v>4614</v>
      </c>
      <c r="AR111" s="94">
        <f>V111-J111</f>
        <v>-237595</v>
      </c>
      <c r="AS111" s="94">
        <f>W111-K111</f>
        <v>-203044</v>
      </c>
      <c r="AT111" s="94">
        <f>X111-L111</f>
        <v>-1541847</v>
      </c>
      <c r="AU111" s="94">
        <f>Y111-M111</f>
        <v>-791066</v>
      </c>
      <c r="AV111" s="94">
        <f>Z111-N111</f>
        <v>1351407</v>
      </c>
      <c r="AW111" s="94">
        <f>AA111-O111</f>
        <v>2421203</v>
      </c>
      <c r="AX111" s="94">
        <f>AB111-P111</f>
        <v>437709</v>
      </c>
      <c r="AY111" s="94">
        <f>AC111-Q111</f>
        <v>-669803</v>
      </c>
      <c r="AZ111" s="94">
        <f>AD111-R111</f>
        <v>430247</v>
      </c>
      <c r="BA111" s="94">
        <f>AE111-S111</f>
        <v>64955</v>
      </c>
      <c r="BB111" s="94">
        <f>AF111-T111</f>
        <v>206871</v>
      </c>
      <c r="BC111" s="302"/>
      <c r="BD111" s="302"/>
      <c r="BE111" s="302"/>
      <c r="BF111" s="95"/>
      <c r="BG111" s="325"/>
      <c r="BH111" s="71">
        <f>'MONTHLY SUMMARIES'!H75</f>
        <v>1751465</v>
      </c>
      <c r="BI111" s="147"/>
    </row>
    <row r="112" spans="1:61" s="66" customFormat="1" x14ac:dyDescent="0.35">
      <c r="A112" s="166"/>
      <c r="B112" s="67" t="s">
        <v>40</v>
      </c>
      <c r="C112" s="90">
        <v>12900441</v>
      </c>
      <c r="D112" s="91">
        <v>9159770</v>
      </c>
      <c r="E112" s="91">
        <v>6397631</v>
      </c>
      <c r="F112" s="91">
        <v>3879192</v>
      </c>
      <c r="G112" s="91">
        <v>3133441</v>
      </c>
      <c r="H112" s="91">
        <v>2810245</v>
      </c>
      <c r="I112" s="91">
        <v>2647356</v>
      </c>
      <c r="J112" s="91">
        <v>4059182</v>
      </c>
      <c r="K112" s="91">
        <v>6093492</v>
      </c>
      <c r="L112" s="92">
        <v>11915115</v>
      </c>
      <c r="M112" s="91">
        <v>12978049</v>
      </c>
      <c r="N112" s="91">
        <v>11191487</v>
      </c>
      <c r="O112" s="91">
        <v>10610158</v>
      </c>
      <c r="P112" s="91">
        <v>7641494</v>
      </c>
      <c r="Q112" s="91">
        <v>6057044</v>
      </c>
      <c r="R112" s="91">
        <v>3262520</v>
      </c>
      <c r="S112" s="91">
        <v>2589577</v>
      </c>
      <c r="T112" s="91">
        <v>2356248</v>
      </c>
      <c r="U112" s="213">
        <v>2560182</v>
      </c>
      <c r="V112" s="213">
        <v>3639768</v>
      </c>
      <c r="W112" s="213">
        <v>5204625</v>
      </c>
      <c r="X112" s="92">
        <v>10364189</v>
      </c>
      <c r="Y112" s="213">
        <v>12379242</v>
      </c>
      <c r="Z112" s="213">
        <v>12968007</v>
      </c>
      <c r="AA112" s="213">
        <v>13176744</v>
      </c>
      <c r="AB112" s="213">
        <v>8267862</v>
      </c>
      <c r="AC112" s="213">
        <v>5104222</v>
      </c>
      <c r="AD112" s="213">
        <v>3511263</v>
      </c>
      <c r="AE112" s="213">
        <v>2659317</v>
      </c>
      <c r="AF112" s="213">
        <v>2836807</v>
      </c>
      <c r="AG112" s="213">
        <v>2597341</v>
      </c>
      <c r="AH112" s="213"/>
      <c r="AI112" s="213"/>
      <c r="AJ112" s="92"/>
      <c r="AK112" s="93">
        <f>O112-C112</f>
        <v>-2290283</v>
      </c>
      <c r="AL112" s="94">
        <f>P112-D112</f>
        <v>-1518276</v>
      </c>
      <c r="AM112" s="94">
        <f>Q112-E112</f>
        <v>-340587</v>
      </c>
      <c r="AN112" s="94">
        <f>R112-F112</f>
        <v>-616672</v>
      </c>
      <c r="AO112" s="94">
        <f>S112-G112</f>
        <v>-543864</v>
      </c>
      <c r="AP112" s="94">
        <f>T112-H112</f>
        <v>-453997</v>
      </c>
      <c r="AQ112" s="94">
        <f>U112-I112</f>
        <v>-87174</v>
      </c>
      <c r="AR112" s="94">
        <f>V112-J112</f>
        <v>-419414</v>
      </c>
      <c r="AS112" s="94">
        <f>W112-K112</f>
        <v>-888867</v>
      </c>
      <c r="AT112" s="94">
        <f>X112-L112</f>
        <v>-1550926</v>
      </c>
      <c r="AU112" s="94">
        <f>Y112-M112</f>
        <v>-598807</v>
      </c>
      <c r="AV112" s="94">
        <f>Z112-N112</f>
        <v>1776520</v>
      </c>
      <c r="AW112" s="94">
        <f>AA112-O112</f>
        <v>2566586</v>
      </c>
      <c r="AX112" s="94">
        <f>AB112-P112</f>
        <v>626368</v>
      </c>
      <c r="AY112" s="94">
        <f>AC112-Q112</f>
        <v>-952822</v>
      </c>
      <c r="AZ112" s="94">
        <f>AD112-R112</f>
        <v>248743</v>
      </c>
      <c r="BA112" s="94">
        <f>AE112-S112</f>
        <v>69740</v>
      </c>
      <c r="BB112" s="94">
        <f>AF112-T112</f>
        <v>480559</v>
      </c>
      <c r="BC112" s="302"/>
      <c r="BD112" s="302"/>
      <c r="BE112" s="302"/>
      <c r="BF112" s="95"/>
      <c r="BG112" s="325"/>
      <c r="BH112" s="71">
        <f>'MONTHLY SUMMARIES'!H76</f>
        <v>2597341</v>
      </c>
      <c r="BI112" s="147"/>
    </row>
    <row r="113" spans="1:61" s="66" customFormat="1" x14ac:dyDescent="0.35">
      <c r="A113" s="166"/>
      <c r="B113" s="67" t="s">
        <v>41</v>
      </c>
      <c r="C113" s="90">
        <v>58638153</v>
      </c>
      <c r="D113" s="91">
        <v>57681296</v>
      </c>
      <c r="E113" s="91">
        <v>38428848</v>
      </c>
      <c r="F113" s="91">
        <v>26561434</v>
      </c>
      <c r="G113" s="91">
        <v>19534066</v>
      </c>
      <c r="H113" s="91">
        <v>23131186</v>
      </c>
      <c r="I113" s="91">
        <v>24591394</v>
      </c>
      <c r="J113" s="91">
        <v>25344589</v>
      </c>
      <c r="K113" s="91">
        <v>30455880</v>
      </c>
      <c r="L113" s="92">
        <v>53201823</v>
      </c>
      <c r="M113" s="91">
        <v>58996621</v>
      </c>
      <c r="N113" s="91">
        <v>53890796</v>
      </c>
      <c r="O113" s="91">
        <v>52846950</v>
      </c>
      <c r="P113" s="91">
        <v>45093412</v>
      </c>
      <c r="Q113" s="91">
        <v>33886672</v>
      </c>
      <c r="R113" s="91">
        <v>23152560</v>
      </c>
      <c r="S113" s="91">
        <v>18432487</v>
      </c>
      <c r="T113" s="91">
        <v>21601496</v>
      </c>
      <c r="U113" s="213">
        <v>17860959</v>
      </c>
      <c r="V113" s="213">
        <v>21145596</v>
      </c>
      <c r="W113" s="213">
        <v>29041196</v>
      </c>
      <c r="X113" s="92">
        <v>43538154</v>
      </c>
      <c r="Y113" s="213">
        <v>59432317</v>
      </c>
      <c r="Z113" s="213">
        <v>62220984</v>
      </c>
      <c r="AA113" s="213">
        <v>57296660</v>
      </c>
      <c r="AB113" s="213">
        <v>43638870</v>
      </c>
      <c r="AC113" s="213">
        <v>32677296</v>
      </c>
      <c r="AD113" s="213">
        <v>58715053</v>
      </c>
      <c r="AE113" s="213">
        <v>17630559</v>
      </c>
      <c r="AF113" s="213">
        <v>26115137</v>
      </c>
      <c r="AG113" s="213">
        <v>19553943</v>
      </c>
      <c r="AH113" s="213"/>
      <c r="AI113" s="213"/>
      <c r="AJ113" s="92"/>
      <c r="AK113" s="93">
        <f>O113-C113</f>
        <v>-5791203</v>
      </c>
      <c r="AL113" s="94">
        <f>P113-D113</f>
        <v>-12587884</v>
      </c>
      <c r="AM113" s="94">
        <f>Q113-E113</f>
        <v>-4542176</v>
      </c>
      <c r="AN113" s="94">
        <f>R113-F113</f>
        <v>-3408874</v>
      </c>
      <c r="AO113" s="94">
        <f>S113-G113</f>
        <v>-1101579</v>
      </c>
      <c r="AP113" s="94">
        <f>T113-H113</f>
        <v>-1529690</v>
      </c>
      <c r="AQ113" s="94">
        <f>U113-I113</f>
        <v>-6730435</v>
      </c>
      <c r="AR113" s="94">
        <f>V113-J113</f>
        <v>-4198993</v>
      </c>
      <c r="AS113" s="94">
        <f>W113-K113</f>
        <v>-1414684</v>
      </c>
      <c r="AT113" s="94">
        <f>X113-L113</f>
        <v>-9663669</v>
      </c>
      <c r="AU113" s="94">
        <f>Y113-M113</f>
        <v>435696</v>
      </c>
      <c r="AV113" s="94">
        <f>Z113-N113</f>
        <v>8330188</v>
      </c>
      <c r="AW113" s="94">
        <f>AA113-O113</f>
        <v>4449710</v>
      </c>
      <c r="AX113" s="94">
        <f>AB113-P113</f>
        <v>-1454542</v>
      </c>
      <c r="AY113" s="94">
        <f>AC113-Q113</f>
        <v>-1209376</v>
      </c>
      <c r="AZ113" s="94">
        <f>AD113-R113</f>
        <v>35562493</v>
      </c>
      <c r="BA113" s="94">
        <f>AE113-S113</f>
        <v>-801928</v>
      </c>
      <c r="BB113" s="94">
        <f>AF113-T113</f>
        <v>4513641</v>
      </c>
      <c r="BC113" s="302"/>
      <c r="BD113" s="302"/>
      <c r="BE113" s="302"/>
      <c r="BF113" s="95"/>
      <c r="BG113" s="325"/>
      <c r="BH113" s="71">
        <f>'MONTHLY SUMMARIES'!H77</f>
        <v>19553943</v>
      </c>
      <c r="BI113" s="147"/>
    </row>
    <row r="114" spans="1:61" s="82" customFormat="1" x14ac:dyDescent="0.35">
      <c r="A114" s="167"/>
      <c r="B114" s="67" t="s">
        <v>42</v>
      </c>
      <c r="C114" s="154">
        <f>SUM(C109:C113)</f>
        <v>163351498</v>
      </c>
      <c r="D114" s="155">
        <f t="shared" ref="D114:X114" si="89">SUM(D109:D113)</f>
        <v>124651563</v>
      </c>
      <c r="E114" s="155">
        <f t="shared" si="89"/>
        <v>80908111</v>
      </c>
      <c r="F114" s="155">
        <f t="shared" si="89"/>
        <v>50000486</v>
      </c>
      <c r="G114" s="155">
        <f t="shared" si="89"/>
        <v>35302791</v>
      </c>
      <c r="H114" s="155">
        <f t="shared" si="89"/>
        <v>37498441</v>
      </c>
      <c r="I114" s="155">
        <f t="shared" si="89"/>
        <v>38643498</v>
      </c>
      <c r="J114" s="155">
        <f t="shared" si="89"/>
        <v>50611245</v>
      </c>
      <c r="K114" s="155">
        <f t="shared" si="89"/>
        <v>76041526</v>
      </c>
      <c r="L114" s="156">
        <f t="shared" si="89"/>
        <v>157800688</v>
      </c>
      <c r="M114" s="155">
        <f t="shared" si="89"/>
        <v>171897196</v>
      </c>
      <c r="N114" s="155">
        <f t="shared" si="89"/>
        <v>153091965</v>
      </c>
      <c r="O114" s="155">
        <f t="shared" si="89"/>
        <v>142985876</v>
      </c>
      <c r="P114" s="155">
        <f t="shared" si="89"/>
        <v>114544882</v>
      </c>
      <c r="Q114" s="155">
        <f t="shared" si="89"/>
        <v>86060306</v>
      </c>
      <c r="R114" s="155">
        <f t="shared" si="89"/>
        <v>46679892</v>
      </c>
      <c r="S114" s="155">
        <f t="shared" si="89"/>
        <v>35558824</v>
      </c>
      <c r="T114" s="155">
        <f t="shared" si="89"/>
        <v>35358723</v>
      </c>
      <c r="U114" s="155">
        <f t="shared" si="89"/>
        <v>33767477</v>
      </c>
      <c r="V114" s="155">
        <f t="shared" si="89"/>
        <v>44428537</v>
      </c>
      <c r="W114" s="155">
        <f t="shared" si="89"/>
        <v>72897613</v>
      </c>
      <c r="X114" s="156">
        <f t="shared" si="89"/>
        <v>130998490</v>
      </c>
      <c r="Y114" s="155">
        <v>168233791</v>
      </c>
      <c r="Z114" s="214">
        <v>178280658</v>
      </c>
      <c r="AA114" s="155">
        <f t="shared" ref="AA114" si="90">SUM(AA109:AA113)</f>
        <v>168873968</v>
      </c>
      <c r="AB114" s="214">
        <v>111607631</v>
      </c>
      <c r="AC114" s="214">
        <v>70153840</v>
      </c>
      <c r="AD114" s="214">
        <v>83020394</v>
      </c>
      <c r="AE114" s="214">
        <v>34374011</v>
      </c>
      <c r="AF114" s="214">
        <v>41375555</v>
      </c>
      <c r="AG114" s="214">
        <v>34627725</v>
      </c>
      <c r="AH114" s="214"/>
      <c r="AI114" s="214"/>
      <c r="AJ114" s="156"/>
      <c r="AK114" s="96">
        <f t="shared" ref="AK114:AK121" si="91">SUM(AK109:AK113)</f>
        <v>-20365622</v>
      </c>
      <c r="AL114" s="157">
        <f t="shared" ref="AL114:AM114" si="92">SUM(AL109:AL113)</f>
        <v>-10106681</v>
      </c>
      <c r="AM114" s="157">
        <f t="shared" si="92"/>
        <v>5152195</v>
      </c>
      <c r="AN114" s="157">
        <f t="shared" ref="AN114:AO114" si="93">SUM(AN109:AN113)</f>
        <v>-3320594</v>
      </c>
      <c r="AO114" s="157">
        <f t="shared" si="93"/>
        <v>256033</v>
      </c>
      <c r="AP114" s="157">
        <f t="shared" ref="AP114:AQ114" si="94">SUM(AP109:AP113)</f>
        <v>-2139718</v>
      </c>
      <c r="AQ114" s="157">
        <f t="shared" si="94"/>
        <v>-4876021</v>
      </c>
      <c r="AR114" s="157">
        <f t="shared" ref="AR114:AS114" si="95">SUM(AR109:AR113)</f>
        <v>-6182708</v>
      </c>
      <c r="AS114" s="157">
        <f t="shared" si="95"/>
        <v>-3143913</v>
      </c>
      <c r="AT114" s="157">
        <f t="shared" ref="AT114:AU114" si="96">SUM(AT109:AT113)</f>
        <v>-26802198</v>
      </c>
      <c r="AU114" s="157">
        <f t="shared" si="96"/>
        <v>-3663405</v>
      </c>
      <c r="AV114" s="157">
        <f t="shared" ref="AV114:AW114" si="97">SUM(AV109:AV113)</f>
        <v>25188693</v>
      </c>
      <c r="AW114" s="157">
        <f t="shared" si="97"/>
        <v>25888092</v>
      </c>
      <c r="AX114" s="157">
        <f t="shared" ref="AX114:AY114" si="98">SUM(AX109:AX113)</f>
        <v>-2937251</v>
      </c>
      <c r="AY114" s="157">
        <f t="shared" si="98"/>
        <v>-15906466</v>
      </c>
      <c r="AZ114" s="157">
        <f t="shared" ref="AZ114:BA114" si="99">SUM(AZ109:AZ113)</f>
        <v>36340502</v>
      </c>
      <c r="BA114" s="157">
        <f t="shared" si="99"/>
        <v>-1184813</v>
      </c>
      <c r="BB114" s="157">
        <f t="shared" ref="BB114" si="100">SUM(BB109:BB113)</f>
        <v>6016832</v>
      </c>
      <c r="BC114" s="303"/>
      <c r="BD114" s="303"/>
      <c r="BE114" s="303"/>
      <c r="BF114" s="158"/>
      <c r="BG114" s="326"/>
      <c r="BH114" s="96">
        <f t="shared" ref="BH114" si="101">SUM(BH109:BH113)</f>
        <v>34627725</v>
      </c>
      <c r="BI114" s="147"/>
    </row>
    <row r="115" spans="1:61" s="42" customFormat="1" x14ac:dyDescent="0.35">
      <c r="A115" s="166">
        <f>+A108+1</f>
        <v>11</v>
      </c>
      <c r="B115" s="51" t="s">
        <v>35</v>
      </c>
      <c r="C115" s="52"/>
      <c r="D115" s="53"/>
      <c r="E115" s="53"/>
      <c r="F115" s="53"/>
      <c r="G115" s="53"/>
      <c r="H115" s="53"/>
      <c r="I115" s="53"/>
      <c r="J115" s="53"/>
      <c r="K115" s="53"/>
      <c r="L115" s="54"/>
      <c r="M115" s="53"/>
      <c r="N115" s="53"/>
      <c r="O115" s="53"/>
      <c r="P115" s="53"/>
      <c r="Q115" s="53"/>
      <c r="R115" s="53"/>
      <c r="S115" s="53"/>
      <c r="T115" s="53"/>
      <c r="U115" s="219"/>
      <c r="V115" s="219"/>
      <c r="W115" s="219"/>
      <c r="X115" s="54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54"/>
      <c r="AK115" s="55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308"/>
      <c r="BD115" s="308"/>
      <c r="BE115" s="308"/>
      <c r="BF115" s="57"/>
      <c r="BG115" s="327"/>
      <c r="BH115" s="55"/>
      <c r="BI115" s="147"/>
    </row>
    <row r="116" spans="1:61" s="42" customFormat="1" x14ac:dyDescent="0.35">
      <c r="A116" s="166"/>
      <c r="B116" s="43" t="s">
        <v>37</v>
      </c>
      <c r="C116" s="110">
        <v>116516042.65000001</v>
      </c>
      <c r="D116" s="111">
        <v>74666498.459999993</v>
      </c>
      <c r="E116" s="111">
        <v>43089878.020000003</v>
      </c>
      <c r="F116" s="111">
        <v>22157972.859999999</v>
      </c>
      <c r="G116" s="111">
        <v>16393867.810000001</v>
      </c>
      <c r="H116" s="111">
        <v>15557133.359999999</v>
      </c>
      <c r="I116" s="111">
        <v>14824325.67</v>
      </c>
      <c r="J116" s="111">
        <v>23653073.75</v>
      </c>
      <c r="K116" s="111">
        <v>45348480.939999998</v>
      </c>
      <c r="L116" s="112">
        <v>112492247.34999999</v>
      </c>
      <c r="M116" s="111">
        <v>120614528.62</v>
      </c>
      <c r="N116" s="111">
        <v>105962865.72</v>
      </c>
      <c r="O116" s="111">
        <v>96844287.519999996</v>
      </c>
      <c r="P116" s="111">
        <v>77513785.400000006</v>
      </c>
      <c r="Q116" s="111">
        <v>53387344.130000003</v>
      </c>
      <c r="R116" s="111">
        <v>22057077.949999999</v>
      </c>
      <c r="S116" s="111">
        <v>18028356.609999999</v>
      </c>
      <c r="T116" s="111">
        <v>14606038.66</v>
      </c>
      <c r="U116" s="221">
        <v>16182408.85</v>
      </c>
      <c r="V116" s="221">
        <v>20207893</v>
      </c>
      <c r="W116" s="221">
        <v>44051501.869999997</v>
      </c>
      <c r="X116" s="112">
        <v>100926870.06</v>
      </c>
      <c r="Y116" s="221">
        <v>123168566</v>
      </c>
      <c r="Z116" s="221">
        <v>131675664</v>
      </c>
      <c r="AA116" s="271">
        <v>125203974.62</v>
      </c>
      <c r="AB116" s="271">
        <v>78299544.159999996</v>
      </c>
      <c r="AC116" s="271">
        <v>39959031</v>
      </c>
      <c r="AD116" s="271">
        <v>24376136.530000001</v>
      </c>
      <c r="AE116" s="271">
        <v>18307278</v>
      </c>
      <c r="AF116" s="271">
        <v>17208056.710000001</v>
      </c>
      <c r="AG116" s="271">
        <v>17665101</v>
      </c>
      <c r="AH116" s="271"/>
      <c r="AI116" s="271"/>
      <c r="AJ116" s="112"/>
      <c r="AK116" s="39">
        <f>O116-C116</f>
        <v>-19671755.13000001</v>
      </c>
      <c r="AL116" s="113">
        <f>P116-D116</f>
        <v>2847286.9400000125</v>
      </c>
      <c r="AM116" s="113">
        <f>Q116-E116</f>
        <v>10297466.109999999</v>
      </c>
      <c r="AN116" s="113">
        <f>R116-F116</f>
        <v>-100894.91000000015</v>
      </c>
      <c r="AO116" s="113">
        <f>S116-G116</f>
        <v>1634488.7999999989</v>
      </c>
      <c r="AP116" s="113">
        <f>T116-H116</f>
        <v>-951094.69999999925</v>
      </c>
      <c r="AQ116" s="113">
        <f>U116-I116</f>
        <v>1358083.1799999997</v>
      </c>
      <c r="AR116" s="113">
        <f>V116-J116</f>
        <v>-3445180.75</v>
      </c>
      <c r="AS116" s="113">
        <f>W116-K116</f>
        <v>-1296979.0700000003</v>
      </c>
      <c r="AT116" s="113">
        <f>X116-L116</f>
        <v>-11565377.289999992</v>
      </c>
      <c r="AU116" s="113">
        <f>Y116-M116</f>
        <v>2554037.3799999952</v>
      </c>
      <c r="AV116" s="113">
        <f>Z116-N116</f>
        <v>25712798.280000001</v>
      </c>
      <c r="AW116" s="113">
        <f>AA116-O116</f>
        <v>28359687.100000009</v>
      </c>
      <c r="AX116" s="113">
        <f>AB116-P116</f>
        <v>785758.75999999046</v>
      </c>
      <c r="AY116" s="113">
        <f>AC116-Q116</f>
        <v>-13428313.130000003</v>
      </c>
      <c r="AZ116" s="113">
        <f>AD116-R116</f>
        <v>2319058.5800000019</v>
      </c>
      <c r="BA116" s="113">
        <f>AE116-S116</f>
        <v>278921.3900000006</v>
      </c>
      <c r="BB116" s="113">
        <f>AF116-T116</f>
        <v>2602018.0500000007</v>
      </c>
      <c r="BC116" s="312"/>
      <c r="BD116" s="312"/>
      <c r="BE116" s="312"/>
      <c r="BF116" s="114"/>
      <c r="BG116" s="328"/>
      <c r="BH116" s="71">
        <f>'MONTHLY SUMMARIES'!H80</f>
        <v>17665101</v>
      </c>
      <c r="BI116" s="147"/>
    </row>
    <row r="117" spans="1:61" s="42" customFormat="1" x14ac:dyDescent="0.35">
      <c r="A117" s="166"/>
      <c r="B117" s="43" t="s">
        <v>38</v>
      </c>
      <c r="C117" s="110">
        <v>11097916.74</v>
      </c>
      <c r="D117" s="111">
        <v>7823120.6100000003</v>
      </c>
      <c r="E117" s="111">
        <v>4949333.26</v>
      </c>
      <c r="F117" s="111">
        <v>2328157.96</v>
      </c>
      <c r="G117" s="111">
        <v>1571079</v>
      </c>
      <c r="H117" s="111">
        <v>1455040.46</v>
      </c>
      <c r="I117" s="111">
        <v>1312154.53</v>
      </c>
      <c r="J117" s="111">
        <v>2095620.01</v>
      </c>
      <c r="K117" s="111">
        <v>3755317.65</v>
      </c>
      <c r="L117" s="112">
        <v>9335650.9100000001</v>
      </c>
      <c r="M117" s="111">
        <v>9905079.3300000001</v>
      </c>
      <c r="N117" s="111">
        <v>9125300.0299999993</v>
      </c>
      <c r="O117" s="111">
        <v>8528760.5399999991</v>
      </c>
      <c r="P117" s="111">
        <v>7215421.6900000004</v>
      </c>
      <c r="Q117" s="111">
        <v>4670482.46</v>
      </c>
      <c r="R117" s="111">
        <v>2269688.54</v>
      </c>
      <c r="S117" s="111">
        <v>1933053.86</v>
      </c>
      <c r="T117" s="111">
        <v>1335865.8500000001</v>
      </c>
      <c r="U117" s="221">
        <v>1446721.98</v>
      </c>
      <c r="V117" s="221">
        <v>1827995</v>
      </c>
      <c r="W117" s="221">
        <v>4082941.04</v>
      </c>
      <c r="X117" s="112">
        <v>9104598.6099999994</v>
      </c>
      <c r="Y117" s="221">
        <v>12491920</v>
      </c>
      <c r="Z117" s="221">
        <v>12517880</v>
      </c>
      <c r="AA117" s="271">
        <v>12615332.09</v>
      </c>
      <c r="AB117" s="271">
        <v>9334652.2699999996</v>
      </c>
      <c r="AC117" s="271">
        <v>4690360.75</v>
      </c>
      <c r="AD117" s="271">
        <v>3363296.37</v>
      </c>
      <c r="AE117" s="271">
        <v>2828446</v>
      </c>
      <c r="AF117" s="271">
        <v>1908778.64</v>
      </c>
      <c r="AG117" s="271">
        <v>1856780</v>
      </c>
      <c r="AH117" s="271"/>
      <c r="AI117" s="271"/>
      <c r="AJ117" s="112"/>
      <c r="AK117" s="39">
        <f>O117-C117</f>
        <v>-2569156.2000000011</v>
      </c>
      <c r="AL117" s="113">
        <f>P117-D117</f>
        <v>-607698.91999999993</v>
      </c>
      <c r="AM117" s="113">
        <f>Q117-E117</f>
        <v>-278850.79999999981</v>
      </c>
      <c r="AN117" s="113">
        <f>R117-F117</f>
        <v>-58469.419999999925</v>
      </c>
      <c r="AO117" s="113">
        <f>S117-G117</f>
        <v>361974.8600000001</v>
      </c>
      <c r="AP117" s="113">
        <f>T117-H117</f>
        <v>-119174.60999999987</v>
      </c>
      <c r="AQ117" s="113">
        <f>U117-I117</f>
        <v>134567.44999999995</v>
      </c>
      <c r="AR117" s="113">
        <f>V117-J117</f>
        <v>-267625.01</v>
      </c>
      <c r="AS117" s="113">
        <f>W117-K117</f>
        <v>327623.39000000013</v>
      </c>
      <c r="AT117" s="113">
        <f>X117-L117</f>
        <v>-231052.30000000075</v>
      </c>
      <c r="AU117" s="113">
        <f>Y117-M117</f>
        <v>2586840.67</v>
      </c>
      <c r="AV117" s="113">
        <f>Z117-N117</f>
        <v>3392579.9700000007</v>
      </c>
      <c r="AW117" s="113">
        <f>AA117-O117</f>
        <v>4086571.5500000007</v>
      </c>
      <c r="AX117" s="113">
        <f>AB117-P117</f>
        <v>2119230.5799999991</v>
      </c>
      <c r="AY117" s="113">
        <f>AC117-Q117</f>
        <v>19878.290000000037</v>
      </c>
      <c r="AZ117" s="113">
        <f>AD117-R117</f>
        <v>1093607.83</v>
      </c>
      <c r="BA117" s="113">
        <f>AE117-S117</f>
        <v>895392.1399999999</v>
      </c>
      <c r="BB117" s="113">
        <f>AF117-T117</f>
        <v>572912.7899999998</v>
      </c>
      <c r="BC117" s="312"/>
      <c r="BD117" s="312"/>
      <c r="BE117" s="312"/>
      <c r="BF117" s="114"/>
      <c r="BG117" s="328"/>
      <c r="BH117" s="71">
        <f>'MONTHLY SUMMARIES'!H81</f>
        <v>1856780</v>
      </c>
      <c r="BI117" s="147"/>
    </row>
    <row r="118" spans="1:61" s="42" customFormat="1" x14ac:dyDescent="0.35">
      <c r="A118" s="166"/>
      <c r="B118" s="43" t="s">
        <v>39</v>
      </c>
      <c r="C118" s="110">
        <v>13221252.77</v>
      </c>
      <c r="D118" s="111">
        <v>8844338.2799999993</v>
      </c>
      <c r="E118" s="111">
        <v>5502635.4199999999</v>
      </c>
      <c r="F118" s="111">
        <v>3420801.09</v>
      </c>
      <c r="G118" s="111">
        <v>2566367.5</v>
      </c>
      <c r="H118" s="111">
        <v>2533389.69</v>
      </c>
      <c r="I118" s="111">
        <v>2363428.25</v>
      </c>
      <c r="J118" s="111">
        <v>3321963.68</v>
      </c>
      <c r="K118" s="111">
        <v>5055755.67</v>
      </c>
      <c r="L118" s="112">
        <v>11843319.869999999</v>
      </c>
      <c r="M118" s="111">
        <v>13068339.17</v>
      </c>
      <c r="N118" s="111">
        <v>11210310.720000001</v>
      </c>
      <c r="O118" s="111">
        <v>10320249.699999999</v>
      </c>
      <c r="P118" s="111">
        <v>7384263.9900000002</v>
      </c>
      <c r="Q118" s="111">
        <v>5149789.38</v>
      </c>
      <c r="R118" s="111">
        <v>2716339.85</v>
      </c>
      <c r="S118" s="111">
        <v>2371840.88</v>
      </c>
      <c r="T118" s="111">
        <v>2088505.6</v>
      </c>
      <c r="U118" s="221">
        <v>2295930.0699999998</v>
      </c>
      <c r="V118" s="221">
        <v>2791192</v>
      </c>
      <c r="W118" s="221">
        <v>4732413.2300000004</v>
      </c>
      <c r="X118" s="112">
        <v>10249148.24</v>
      </c>
      <c r="Y118" s="221">
        <v>12559746</v>
      </c>
      <c r="Z118" s="221">
        <v>13068373</v>
      </c>
      <c r="AA118" s="271">
        <v>13337655.58</v>
      </c>
      <c r="AB118" s="271">
        <v>8131238.2800000003</v>
      </c>
      <c r="AC118" s="271">
        <v>4517754.09</v>
      </c>
      <c r="AD118" s="271">
        <v>3247772.75</v>
      </c>
      <c r="AE118" s="271">
        <v>2482365</v>
      </c>
      <c r="AF118" s="271">
        <v>2453532.75</v>
      </c>
      <c r="AG118" s="271">
        <v>2597424</v>
      </c>
      <c r="AH118" s="271"/>
      <c r="AI118" s="271"/>
      <c r="AJ118" s="112"/>
      <c r="AK118" s="39">
        <f>O118-C118</f>
        <v>-2901003.0700000003</v>
      </c>
      <c r="AL118" s="113">
        <f>P118-D118</f>
        <v>-1460074.2899999991</v>
      </c>
      <c r="AM118" s="113">
        <f>Q118-E118</f>
        <v>-352846.04000000004</v>
      </c>
      <c r="AN118" s="113">
        <f>R118-F118</f>
        <v>-704461.23999999976</v>
      </c>
      <c r="AO118" s="113">
        <f>S118-G118</f>
        <v>-194526.62000000011</v>
      </c>
      <c r="AP118" s="113">
        <f>T118-H118</f>
        <v>-444884.08999999985</v>
      </c>
      <c r="AQ118" s="113">
        <f>U118-I118</f>
        <v>-67498.180000000168</v>
      </c>
      <c r="AR118" s="113">
        <f>V118-J118</f>
        <v>-530771.68000000017</v>
      </c>
      <c r="AS118" s="113">
        <f>W118-K118</f>
        <v>-323342.43999999948</v>
      </c>
      <c r="AT118" s="113">
        <f>X118-L118</f>
        <v>-1594171.629999999</v>
      </c>
      <c r="AU118" s="113">
        <f>Y118-M118</f>
        <v>-508593.16999999993</v>
      </c>
      <c r="AV118" s="113">
        <f>Z118-N118</f>
        <v>1858062.2799999993</v>
      </c>
      <c r="AW118" s="113">
        <f>AA118-O118</f>
        <v>3017405.8800000008</v>
      </c>
      <c r="AX118" s="113">
        <f>AB118-P118</f>
        <v>746974.29</v>
      </c>
      <c r="AY118" s="113">
        <f>AC118-Q118</f>
        <v>-632035.29</v>
      </c>
      <c r="AZ118" s="113">
        <f>AD118-R118</f>
        <v>531432.89999999991</v>
      </c>
      <c r="BA118" s="113">
        <f>AE118-S118</f>
        <v>110524.12000000011</v>
      </c>
      <c r="BB118" s="113">
        <f>AF118-T118</f>
        <v>365027.14999999991</v>
      </c>
      <c r="BC118" s="312"/>
      <c r="BD118" s="312"/>
      <c r="BE118" s="312"/>
      <c r="BF118" s="114"/>
      <c r="BG118" s="328"/>
      <c r="BH118" s="71">
        <f>'MONTHLY SUMMARIES'!H82</f>
        <v>2597424</v>
      </c>
      <c r="BI118" s="147"/>
    </row>
    <row r="119" spans="1:61" s="42" customFormat="1" x14ac:dyDescent="0.35">
      <c r="A119" s="166"/>
      <c r="B119" s="43" t="s">
        <v>40</v>
      </c>
      <c r="C119" s="110">
        <v>13827585.93</v>
      </c>
      <c r="D119" s="111">
        <v>9668819.2100000009</v>
      </c>
      <c r="E119" s="111">
        <v>6560802.8200000003</v>
      </c>
      <c r="F119" s="111">
        <v>3794273.17</v>
      </c>
      <c r="G119" s="111">
        <v>3102570.73</v>
      </c>
      <c r="H119" s="111">
        <v>2841422.18</v>
      </c>
      <c r="I119" s="111">
        <v>2660547.23</v>
      </c>
      <c r="J119" s="111">
        <v>3769215.29</v>
      </c>
      <c r="K119" s="111">
        <v>5943819.21</v>
      </c>
      <c r="L119" s="112">
        <v>11810735.140000001</v>
      </c>
      <c r="M119" s="111">
        <v>12868943.140000001</v>
      </c>
      <c r="N119" s="111">
        <v>11188834.23</v>
      </c>
      <c r="O119" s="111">
        <v>10535277.27</v>
      </c>
      <c r="P119" s="111">
        <v>7725888.0099999998</v>
      </c>
      <c r="Q119" s="111">
        <v>5888145.2599999998</v>
      </c>
      <c r="R119" s="111">
        <v>3065860.67</v>
      </c>
      <c r="S119" s="111">
        <v>2465107.2400000002</v>
      </c>
      <c r="T119" s="111">
        <v>2155892.86</v>
      </c>
      <c r="U119" s="221">
        <v>2377662.9300000002</v>
      </c>
      <c r="V119" s="221">
        <v>3101625</v>
      </c>
      <c r="W119" s="221">
        <v>4803201.4800000004</v>
      </c>
      <c r="X119" s="112">
        <v>10386486.789999999</v>
      </c>
      <c r="Y119" s="221">
        <v>12551659</v>
      </c>
      <c r="Z119" s="221">
        <v>13228456</v>
      </c>
      <c r="AA119" s="271">
        <v>13341242.539999999</v>
      </c>
      <c r="AB119" s="271">
        <v>8695390.9600000009</v>
      </c>
      <c r="AC119" s="271">
        <v>5100819.4000000004</v>
      </c>
      <c r="AD119" s="271">
        <v>3398055.19</v>
      </c>
      <c r="AE119" s="271">
        <v>2700785</v>
      </c>
      <c r="AF119" s="271">
        <v>2845950.04</v>
      </c>
      <c r="AG119" s="271">
        <v>2685787</v>
      </c>
      <c r="AH119" s="271"/>
      <c r="AI119" s="271"/>
      <c r="AJ119" s="112"/>
      <c r="AK119" s="39">
        <f>O119-C119</f>
        <v>-3292308.66</v>
      </c>
      <c r="AL119" s="113">
        <f>P119-D119</f>
        <v>-1942931.2000000011</v>
      </c>
      <c r="AM119" s="113">
        <f>Q119-E119</f>
        <v>-672657.56000000052</v>
      </c>
      <c r="AN119" s="113">
        <f>R119-F119</f>
        <v>-728412.5</v>
      </c>
      <c r="AO119" s="113">
        <f>S119-G119</f>
        <v>-637463.48999999976</v>
      </c>
      <c r="AP119" s="113">
        <f>T119-H119</f>
        <v>-685529.3200000003</v>
      </c>
      <c r="AQ119" s="113">
        <f>U119-I119</f>
        <v>-282884.29999999981</v>
      </c>
      <c r="AR119" s="113">
        <f>V119-J119</f>
        <v>-667590.29</v>
      </c>
      <c r="AS119" s="113">
        <f>W119-K119</f>
        <v>-1140617.7299999995</v>
      </c>
      <c r="AT119" s="113">
        <f>X119-L119</f>
        <v>-1424248.3500000015</v>
      </c>
      <c r="AU119" s="113">
        <f>Y119-M119</f>
        <v>-317284.1400000006</v>
      </c>
      <c r="AV119" s="113">
        <f>Z119-N119</f>
        <v>2039621.7699999996</v>
      </c>
      <c r="AW119" s="113">
        <f>AA119-O119</f>
        <v>2805965.2699999996</v>
      </c>
      <c r="AX119" s="113">
        <f>AB119-P119</f>
        <v>969502.95000000112</v>
      </c>
      <c r="AY119" s="113">
        <f>AC119-Q119</f>
        <v>-787325.8599999994</v>
      </c>
      <c r="AZ119" s="113">
        <f>AD119-R119</f>
        <v>332194.52</v>
      </c>
      <c r="BA119" s="113">
        <f>AE119-S119</f>
        <v>235677.75999999978</v>
      </c>
      <c r="BB119" s="113">
        <f>AF119-T119</f>
        <v>690057.18000000017</v>
      </c>
      <c r="BC119" s="312"/>
      <c r="BD119" s="312"/>
      <c r="BE119" s="312"/>
      <c r="BF119" s="114"/>
      <c r="BG119" s="328"/>
      <c r="BH119" s="71">
        <f>'MONTHLY SUMMARIES'!H83</f>
        <v>2685787</v>
      </c>
      <c r="BI119" s="147"/>
    </row>
    <row r="120" spans="1:61" s="42" customFormat="1" x14ac:dyDescent="0.35">
      <c r="A120" s="166"/>
      <c r="B120" s="43" t="s">
        <v>41</v>
      </c>
      <c r="C120" s="110">
        <v>42360814.049999997</v>
      </c>
      <c r="D120" s="111">
        <v>44903162.409999996</v>
      </c>
      <c r="E120" s="111">
        <v>26223743.120000001</v>
      </c>
      <c r="F120" s="111">
        <v>14675647.18</v>
      </c>
      <c r="G120" s="111">
        <v>10104403.84</v>
      </c>
      <c r="H120" s="111">
        <v>12178164.18</v>
      </c>
      <c r="I120" s="111">
        <v>12003831.189999999</v>
      </c>
      <c r="J120" s="111">
        <v>14552144.08</v>
      </c>
      <c r="K120" s="111">
        <v>16819287.329999998</v>
      </c>
      <c r="L120" s="112">
        <v>36319869.840000004</v>
      </c>
      <c r="M120" s="111">
        <v>38961122.82</v>
      </c>
      <c r="N120" s="111">
        <v>35319646.170000002</v>
      </c>
      <c r="O120" s="111">
        <v>34876370.649999999</v>
      </c>
      <c r="P120" s="111">
        <v>29737147.789999999</v>
      </c>
      <c r="Q120" s="111">
        <v>23146360.940000001</v>
      </c>
      <c r="R120" s="111">
        <v>12180445.24</v>
      </c>
      <c r="S120" s="111">
        <v>9810914.4100000001</v>
      </c>
      <c r="T120" s="111">
        <v>10883562.74</v>
      </c>
      <c r="U120" s="221">
        <v>8711194.7400000002</v>
      </c>
      <c r="V120" s="221">
        <v>10653340</v>
      </c>
      <c r="W120" s="221">
        <v>15657290</v>
      </c>
      <c r="X120" s="112">
        <v>30654023.640000001</v>
      </c>
      <c r="Y120" s="221">
        <v>38105163</v>
      </c>
      <c r="Z120" s="221">
        <v>40384869</v>
      </c>
      <c r="AA120" s="271">
        <v>37713423.359999999</v>
      </c>
      <c r="AB120" s="271">
        <v>29832645.129999999</v>
      </c>
      <c r="AC120" s="271">
        <v>20215253.18</v>
      </c>
      <c r="AD120" s="271">
        <v>28046594.460000001</v>
      </c>
      <c r="AE120" s="271">
        <v>9324178</v>
      </c>
      <c r="AF120" s="271">
        <v>13187743.880000001</v>
      </c>
      <c r="AG120" s="271">
        <v>10961443</v>
      </c>
      <c r="AH120" s="271"/>
      <c r="AI120" s="271"/>
      <c r="AJ120" s="112"/>
      <c r="AK120" s="39">
        <f>O120-C120</f>
        <v>-7484443.3999999985</v>
      </c>
      <c r="AL120" s="113">
        <f>P120-D120</f>
        <v>-15166014.619999997</v>
      </c>
      <c r="AM120" s="113">
        <f>Q120-E120</f>
        <v>-3077382.1799999997</v>
      </c>
      <c r="AN120" s="113">
        <f>R120-F120</f>
        <v>-2495201.9399999995</v>
      </c>
      <c r="AO120" s="113">
        <f>S120-G120</f>
        <v>-293489.4299999997</v>
      </c>
      <c r="AP120" s="113">
        <f>T120-H120</f>
        <v>-1294601.4399999995</v>
      </c>
      <c r="AQ120" s="113">
        <f>U120-I120</f>
        <v>-3292636.4499999993</v>
      </c>
      <c r="AR120" s="113">
        <f>V120-J120</f>
        <v>-3898804.08</v>
      </c>
      <c r="AS120" s="113">
        <f>W120-K120</f>
        <v>-1161997.3299999982</v>
      </c>
      <c r="AT120" s="113">
        <f>X120-L120</f>
        <v>-5665846.200000003</v>
      </c>
      <c r="AU120" s="113">
        <f>Y120-M120</f>
        <v>-855959.8200000003</v>
      </c>
      <c r="AV120" s="113">
        <f>Z120-N120</f>
        <v>5065222.8299999982</v>
      </c>
      <c r="AW120" s="113">
        <f>AA120-O120</f>
        <v>2837052.7100000009</v>
      </c>
      <c r="AX120" s="113">
        <f>AB120-P120</f>
        <v>95497.339999999851</v>
      </c>
      <c r="AY120" s="113">
        <f>AC120-Q120</f>
        <v>-2931107.7600000016</v>
      </c>
      <c r="AZ120" s="113">
        <f>AD120-R120</f>
        <v>15866149.220000001</v>
      </c>
      <c r="BA120" s="113">
        <f>AE120-S120</f>
        <v>-486736.41000000015</v>
      </c>
      <c r="BB120" s="113">
        <f>AF120-T120</f>
        <v>2304181.1400000006</v>
      </c>
      <c r="BC120" s="312"/>
      <c r="BD120" s="312"/>
      <c r="BE120" s="312"/>
      <c r="BF120" s="114"/>
      <c r="BG120" s="328"/>
      <c r="BH120" s="71">
        <f>'MONTHLY SUMMARIES'!H84</f>
        <v>10961443</v>
      </c>
      <c r="BI120" s="147"/>
    </row>
    <row r="121" spans="1:61" s="147" customFormat="1" x14ac:dyDescent="0.35">
      <c r="A121" s="167"/>
      <c r="B121" s="43" t="s">
        <v>42</v>
      </c>
      <c r="C121" s="148">
        <f>SUM(C116:C120)</f>
        <v>197023612.13999999</v>
      </c>
      <c r="D121" s="149">
        <f t="shared" ref="D121:X121" si="102">SUM(D116:D120)</f>
        <v>145905938.97</v>
      </c>
      <c r="E121" s="149">
        <f t="shared" si="102"/>
        <v>86326392.640000001</v>
      </c>
      <c r="F121" s="149">
        <f t="shared" si="102"/>
        <v>46376852.259999998</v>
      </c>
      <c r="G121" s="149">
        <f t="shared" si="102"/>
        <v>33738288.880000003</v>
      </c>
      <c r="H121" s="149">
        <f t="shared" si="102"/>
        <v>34565149.870000005</v>
      </c>
      <c r="I121" s="149">
        <f t="shared" si="102"/>
        <v>33164286.869999997</v>
      </c>
      <c r="J121" s="149">
        <f t="shared" si="102"/>
        <v>47392016.810000002</v>
      </c>
      <c r="K121" s="149">
        <f t="shared" si="102"/>
        <v>76922660.799999997</v>
      </c>
      <c r="L121" s="151">
        <f t="shared" si="102"/>
        <v>181801823.10999998</v>
      </c>
      <c r="M121" s="149">
        <f t="shared" si="102"/>
        <v>195418013.07999998</v>
      </c>
      <c r="N121" s="160">
        <f t="shared" si="102"/>
        <v>172806956.87</v>
      </c>
      <c r="O121" s="160">
        <f t="shared" si="102"/>
        <v>161104945.68000001</v>
      </c>
      <c r="P121" s="160">
        <f t="shared" si="102"/>
        <v>129576506.88</v>
      </c>
      <c r="Q121" s="160">
        <f t="shared" si="102"/>
        <v>92242122.170000002</v>
      </c>
      <c r="R121" s="160">
        <f t="shared" si="102"/>
        <v>42289412.25</v>
      </c>
      <c r="S121" s="160">
        <f t="shared" si="102"/>
        <v>34609273</v>
      </c>
      <c r="T121" s="160">
        <f t="shared" si="102"/>
        <v>31069865.710000001</v>
      </c>
      <c r="U121" s="160">
        <f t="shared" si="102"/>
        <v>31013918.57</v>
      </c>
      <c r="V121" s="160">
        <f t="shared" si="102"/>
        <v>38582045</v>
      </c>
      <c r="W121" s="160">
        <f t="shared" si="102"/>
        <v>73327347.620000005</v>
      </c>
      <c r="X121" s="151">
        <f t="shared" si="102"/>
        <v>161321127.33999997</v>
      </c>
      <c r="Y121" s="160">
        <v>198877054</v>
      </c>
      <c r="Z121" s="264">
        <v>210875242</v>
      </c>
      <c r="AA121" s="160">
        <f t="shared" ref="AA121" si="103">SUM(AA116:AA120)</f>
        <v>202211628.19</v>
      </c>
      <c r="AB121" s="264">
        <v>134293470.79999998</v>
      </c>
      <c r="AC121" s="264">
        <v>74483218.420000002</v>
      </c>
      <c r="AD121" s="264">
        <v>62431855.300000004</v>
      </c>
      <c r="AE121" s="264">
        <v>35643052</v>
      </c>
      <c r="AF121" s="264">
        <v>37604062.020000003</v>
      </c>
      <c r="AG121" s="264">
        <v>35766535</v>
      </c>
      <c r="AH121" s="264"/>
      <c r="AI121" s="264"/>
      <c r="AJ121" s="151"/>
      <c r="AK121" s="150">
        <f t="shared" si="91"/>
        <v>-35918666.460000008</v>
      </c>
      <c r="AL121" s="152">
        <f t="shared" ref="AL121:AM121" si="104">SUM(AL116:AL120)</f>
        <v>-16329432.089999985</v>
      </c>
      <c r="AM121" s="152">
        <f t="shared" si="104"/>
        <v>5915729.5299999993</v>
      </c>
      <c r="AN121" s="152">
        <f t="shared" ref="AN121:AO121" si="105">SUM(AN116:AN120)</f>
        <v>-4087440.0099999993</v>
      </c>
      <c r="AO121" s="152">
        <f t="shared" si="105"/>
        <v>870984.11999999941</v>
      </c>
      <c r="AP121" s="152">
        <f t="shared" ref="AP121:AQ121" si="106">SUM(AP116:AP120)</f>
        <v>-3495284.1599999988</v>
      </c>
      <c r="AQ121" s="152">
        <f t="shared" si="106"/>
        <v>-2150368.2999999998</v>
      </c>
      <c r="AR121" s="152">
        <f t="shared" ref="AR121:AS121" si="107">SUM(AR116:AR120)</f>
        <v>-8809971.8099999987</v>
      </c>
      <c r="AS121" s="152">
        <f t="shared" si="107"/>
        <v>-3595313.1799999974</v>
      </c>
      <c r="AT121" s="152">
        <f t="shared" ref="AT121:AU121" si="108">SUM(AT116:AT120)</f>
        <v>-20480695.769999996</v>
      </c>
      <c r="AU121" s="152">
        <f t="shared" si="108"/>
        <v>3459040.9199999943</v>
      </c>
      <c r="AV121" s="152">
        <f t="shared" ref="AV121:AW121" si="109">SUM(AV116:AV120)</f>
        <v>38068285.129999995</v>
      </c>
      <c r="AW121" s="152">
        <f t="shared" si="109"/>
        <v>41106682.510000013</v>
      </c>
      <c r="AX121" s="152">
        <f t="shared" ref="AX121:AY121" si="110">SUM(AX116:AX120)</f>
        <v>4716963.9199999906</v>
      </c>
      <c r="AY121" s="152">
        <f t="shared" si="110"/>
        <v>-17758903.750000004</v>
      </c>
      <c r="AZ121" s="152">
        <f t="shared" ref="AZ121:BA121" si="111">SUM(AZ116:AZ120)</f>
        <v>20142443.050000004</v>
      </c>
      <c r="BA121" s="152">
        <f t="shared" si="111"/>
        <v>1033779.0000000002</v>
      </c>
      <c r="BB121" s="152">
        <f t="shared" ref="BB121" si="112">SUM(BB116:BB120)</f>
        <v>6534196.3100000015</v>
      </c>
      <c r="BC121" s="313"/>
      <c r="BD121" s="313"/>
      <c r="BE121" s="313"/>
      <c r="BF121" s="153"/>
      <c r="BG121" s="329"/>
      <c r="BH121" s="150">
        <f t="shared" ref="BH121:BH128" si="113">SUM(BH116:BH120)</f>
        <v>35766535</v>
      </c>
    </row>
    <row r="122" spans="1:61" s="42" customFormat="1" x14ac:dyDescent="0.35">
      <c r="A122" s="166">
        <f>+A115+1</f>
        <v>12</v>
      </c>
      <c r="B122" s="51" t="s">
        <v>130</v>
      </c>
      <c r="C122" s="52"/>
      <c r="D122" s="53"/>
      <c r="E122" s="53"/>
      <c r="F122" s="53"/>
      <c r="G122" s="53"/>
      <c r="H122" s="53"/>
      <c r="I122" s="53"/>
      <c r="J122" s="53"/>
      <c r="K122" s="53"/>
      <c r="L122" s="54"/>
      <c r="M122" s="53"/>
      <c r="N122" s="53"/>
      <c r="O122" s="53"/>
      <c r="P122" s="53"/>
      <c r="Q122" s="53"/>
      <c r="R122" s="53"/>
      <c r="S122" s="53"/>
      <c r="T122" s="53"/>
      <c r="U122" s="219"/>
      <c r="V122" s="219"/>
      <c r="W122" s="219"/>
      <c r="X122" s="54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54"/>
      <c r="AK122" s="55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308"/>
      <c r="BD122" s="308"/>
      <c r="BE122" s="308"/>
      <c r="BF122" s="57"/>
      <c r="BG122" s="327"/>
      <c r="BH122" s="55"/>
      <c r="BI122" s="147"/>
    </row>
    <row r="123" spans="1:61" s="42" customFormat="1" x14ac:dyDescent="0.35">
      <c r="A123" s="166"/>
      <c r="B123" s="43" t="s">
        <v>37</v>
      </c>
      <c r="C123" s="178">
        <v>50649.88</v>
      </c>
      <c r="D123" s="179">
        <v>36562.43</v>
      </c>
      <c r="E123" s="179">
        <v>28608.7</v>
      </c>
      <c r="F123" s="179">
        <v>16285.33</v>
      </c>
      <c r="G123" s="179">
        <v>10375.549999999999</v>
      </c>
      <c r="H123" s="179">
        <v>10227.33</v>
      </c>
      <c r="I123" s="179">
        <v>11360.18</v>
      </c>
      <c r="J123" s="179">
        <v>23765.360000000001</v>
      </c>
      <c r="K123" s="179">
        <v>52028.160000000003</v>
      </c>
      <c r="L123" s="180">
        <v>189196.91</v>
      </c>
      <c r="M123" s="179">
        <v>303820.83</v>
      </c>
      <c r="N123" s="179">
        <v>742654.23</v>
      </c>
      <c r="O123" s="179">
        <v>1440585.85</v>
      </c>
      <c r="P123" s="179">
        <v>1169707.8500000001</v>
      </c>
      <c r="Q123" s="111">
        <v>869906.71</v>
      </c>
      <c r="R123" s="111">
        <v>349671.71</v>
      </c>
      <c r="S123" s="111">
        <v>260276.15</v>
      </c>
      <c r="T123" s="111">
        <v>198042.89</v>
      </c>
      <c r="U123" s="221">
        <v>219541.68</v>
      </c>
      <c r="V123" s="221">
        <v>324165</v>
      </c>
      <c r="W123" s="221">
        <v>636970.81999999995</v>
      </c>
      <c r="X123" s="180">
        <v>1228986.52</v>
      </c>
      <c r="Y123" s="221">
        <v>1502138</v>
      </c>
      <c r="Z123" s="221">
        <v>1559510</v>
      </c>
      <c r="AA123" s="221">
        <v>1424488.71</v>
      </c>
      <c r="AB123" s="221">
        <v>858344.16</v>
      </c>
      <c r="AC123" s="221">
        <v>454443.42</v>
      </c>
      <c r="AD123" s="221">
        <v>286208.44</v>
      </c>
      <c r="AE123" s="221">
        <v>190124</v>
      </c>
      <c r="AF123" s="221">
        <v>175132.29</v>
      </c>
      <c r="AG123" s="221">
        <v>171921</v>
      </c>
      <c r="AH123" s="221"/>
      <c r="AI123" s="221"/>
      <c r="AJ123" s="112"/>
      <c r="AK123" s="179">
        <f>O123-C123</f>
        <v>1389935.9700000002</v>
      </c>
      <c r="AL123" s="113">
        <f>P123-D123</f>
        <v>1133145.4200000002</v>
      </c>
      <c r="AM123" s="113">
        <f>Q123-E123</f>
        <v>841298.01</v>
      </c>
      <c r="AN123" s="113">
        <f>R123-F123</f>
        <v>333386.38</v>
      </c>
      <c r="AO123" s="113">
        <f>S123-G123</f>
        <v>249900.6</v>
      </c>
      <c r="AP123" s="113">
        <f>T123-H123</f>
        <v>187815.56000000003</v>
      </c>
      <c r="AQ123" s="113">
        <f>U123-I123</f>
        <v>208181.5</v>
      </c>
      <c r="AR123" s="113">
        <f>V123-J123</f>
        <v>300399.64</v>
      </c>
      <c r="AS123" s="113">
        <f>W123-K123</f>
        <v>584942.65999999992</v>
      </c>
      <c r="AT123" s="113">
        <f>X123-L123</f>
        <v>1039789.61</v>
      </c>
      <c r="AU123" s="113">
        <f>Y123-M123</f>
        <v>1198317.17</v>
      </c>
      <c r="AV123" s="113">
        <f>Z123-N123</f>
        <v>816855.77</v>
      </c>
      <c r="AW123" s="113">
        <f>AA123-O123</f>
        <v>-16097.14000000013</v>
      </c>
      <c r="AX123" s="113">
        <f>AB123-P123</f>
        <v>-311363.69000000006</v>
      </c>
      <c r="AY123" s="113">
        <f>AC123-Q123</f>
        <v>-415463.29</v>
      </c>
      <c r="AZ123" s="113">
        <f>AD123-R123</f>
        <v>-63463.270000000019</v>
      </c>
      <c r="BA123" s="113">
        <f>AE123-S123</f>
        <v>-70152.149999999994</v>
      </c>
      <c r="BB123" s="113">
        <f>AF123-T123</f>
        <v>-22910.600000000006</v>
      </c>
      <c r="BC123" s="312"/>
      <c r="BD123" s="312"/>
      <c r="BE123" s="312"/>
      <c r="BF123" s="114"/>
      <c r="BG123" s="328"/>
      <c r="BH123" s="71">
        <f>'MONTHLY SUMMARIES'!H87</f>
        <v>171921</v>
      </c>
      <c r="BI123" s="147"/>
    </row>
    <row r="124" spans="1:61" s="42" customFormat="1" x14ac:dyDescent="0.35">
      <c r="A124" s="166"/>
      <c r="B124" s="43" t="s">
        <v>38</v>
      </c>
      <c r="C124" s="178">
        <v>39037.21</v>
      </c>
      <c r="D124" s="179">
        <v>29364.33</v>
      </c>
      <c r="E124" s="179">
        <v>27621.68</v>
      </c>
      <c r="F124" s="179">
        <v>14352.99</v>
      </c>
      <c r="G124" s="179">
        <v>8701.33</v>
      </c>
      <c r="H124" s="179">
        <v>8454.3700000000008</v>
      </c>
      <c r="I124" s="179">
        <v>8178.84</v>
      </c>
      <c r="J124" s="179">
        <v>16045.97</v>
      </c>
      <c r="K124" s="179">
        <v>32013.48</v>
      </c>
      <c r="L124" s="180">
        <v>101648.46</v>
      </c>
      <c r="M124" s="179">
        <v>140248.16</v>
      </c>
      <c r="N124" s="179">
        <v>196277.75</v>
      </c>
      <c r="O124" s="179">
        <v>249834.44</v>
      </c>
      <c r="P124" s="179">
        <v>220319.35</v>
      </c>
      <c r="Q124" s="111">
        <v>144971.35</v>
      </c>
      <c r="R124" s="111">
        <v>69066.87</v>
      </c>
      <c r="S124" s="111">
        <v>54804.4</v>
      </c>
      <c r="T124" s="111">
        <v>39528.120000000003</v>
      </c>
      <c r="U124" s="221">
        <v>44224.1</v>
      </c>
      <c r="V124" s="221">
        <v>57064</v>
      </c>
      <c r="W124" s="221">
        <v>116263.63</v>
      </c>
      <c r="X124" s="180">
        <v>213944.25</v>
      </c>
      <c r="Y124" s="221">
        <v>261970</v>
      </c>
      <c r="Z124" s="221">
        <v>269070</v>
      </c>
      <c r="AA124" s="221">
        <v>254139.97</v>
      </c>
      <c r="AB124" s="221">
        <v>172394.82</v>
      </c>
      <c r="AC124" s="221">
        <v>79908.929999999993</v>
      </c>
      <c r="AD124" s="221">
        <v>60480.93</v>
      </c>
      <c r="AE124" s="221">
        <v>40058</v>
      </c>
      <c r="AF124" s="221">
        <v>38809.71</v>
      </c>
      <c r="AG124" s="221">
        <v>36118</v>
      </c>
      <c r="AH124" s="221"/>
      <c r="AI124" s="221"/>
      <c r="AJ124" s="112"/>
      <c r="AK124" s="179">
        <f>O124-C124</f>
        <v>210797.23</v>
      </c>
      <c r="AL124" s="113">
        <f>P124-D124</f>
        <v>190955.02000000002</v>
      </c>
      <c r="AM124" s="113">
        <f>Q124-E124</f>
        <v>117349.67000000001</v>
      </c>
      <c r="AN124" s="113">
        <f>R124-F124</f>
        <v>54713.88</v>
      </c>
      <c r="AO124" s="113">
        <f>S124-G124</f>
        <v>46103.07</v>
      </c>
      <c r="AP124" s="113">
        <f>T124-H124</f>
        <v>31073.75</v>
      </c>
      <c r="AQ124" s="113">
        <f>U124-I124</f>
        <v>36045.259999999995</v>
      </c>
      <c r="AR124" s="113">
        <f>V124-J124</f>
        <v>41018.03</v>
      </c>
      <c r="AS124" s="113">
        <f>W124-K124</f>
        <v>84250.150000000009</v>
      </c>
      <c r="AT124" s="113">
        <f>X124-L124</f>
        <v>112295.79</v>
      </c>
      <c r="AU124" s="113">
        <f>Y124-M124</f>
        <v>121721.84</v>
      </c>
      <c r="AV124" s="113">
        <f>Z124-N124</f>
        <v>72792.25</v>
      </c>
      <c r="AW124" s="113">
        <f>AA124-O124</f>
        <v>4305.5299999999988</v>
      </c>
      <c r="AX124" s="113">
        <f>AB124-P124</f>
        <v>-47924.53</v>
      </c>
      <c r="AY124" s="113">
        <f>AC124-Q124</f>
        <v>-65062.420000000013</v>
      </c>
      <c r="AZ124" s="113">
        <f>AD124-R124</f>
        <v>-8585.9399999999951</v>
      </c>
      <c r="BA124" s="113">
        <f>AE124-S124</f>
        <v>-14746.400000000001</v>
      </c>
      <c r="BB124" s="113">
        <f>AF124-T124</f>
        <v>-718.41000000000349</v>
      </c>
      <c r="BC124" s="312"/>
      <c r="BD124" s="312"/>
      <c r="BE124" s="312"/>
      <c r="BF124" s="114"/>
      <c r="BG124" s="328"/>
      <c r="BH124" s="71">
        <f>'MONTHLY SUMMARIES'!H88</f>
        <v>36118</v>
      </c>
      <c r="BI124" s="147"/>
    </row>
    <row r="125" spans="1:61" s="42" customFormat="1" x14ac:dyDescent="0.35">
      <c r="A125" s="166"/>
      <c r="B125" s="43" t="s">
        <v>39</v>
      </c>
      <c r="C125" s="178">
        <v>911.28</v>
      </c>
      <c r="D125" s="179">
        <v>806.54</v>
      </c>
      <c r="E125" s="179">
        <v>304.27999999999997</v>
      </c>
      <c r="F125" s="179">
        <v>329.81</v>
      </c>
      <c r="G125" s="179">
        <v>814</v>
      </c>
      <c r="H125" s="179">
        <v>1643.75</v>
      </c>
      <c r="I125" s="179">
        <v>2298.87</v>
      </c>
      <c r="J125" s="179">
        <v>3089.63</v>
      </c>
      <c r="K125" s="179">
        <v>6505.03</v>
      </c>
      <c r="L125" s="180">
        <v>25949.21</v>
      </c>
      <c r="M125" s="179">
        <v>47919.19</v>
      </c>
      <c r="N125" s="179">
        <v>145287.60999999999</v>
      </c>
      <c r="O125" s="179">
        <v>299633.21999999997</v>
      </c>
      <c r="P125" s="179">
        <v>210957.9</v>
      </c>
      <c r="Q125" s="111">
        <v>155497.39000000001</v>
      </c>
      <c r="R125" s="111">
        <v>78929.48</v>
      </c>
      <c r="S125" s="111">
        <v>64813.29</v>
      </c>
      <c r="T125" s="111">
        <v>53944.22</v>
      </c>
      <c r="U125" s="221">
        <v>65213.82</v>
      </c>
      <c r="V125" s="221">
        <v>86378</v>
      </c>
      <c r="W125" s="221">
        <v>146617.16</v>
      </c>
      <c r="X125" s="180">
        <v>270479.71000000002</v>
      </c>
      <c r="Y125" s="221">
        <v>335335</v>
      </c>
      <c r="Z125" s="221">
        <v>365858</v>
      </c>
      <c r="AA125" s="221">
        <v>386304.44</v>
      </c>
      <c r="AB125" s="221">
        <v>224132.6</v>
      </c>
      <c r="AC125" s="221">
        <v>153379.25</v>
      </c>
      <c r="AD125" s="221">
        <v>97793.32</v>
      </c>
      <c r="AE125" s="221">
        <v>79828</v>
      </c>
      <c r="AF125" s="221">
        <v>77069.2</v>
      </c>
      <c r="AG125" s="221">
        <v>74349</v>
      </c>
      <c r="AH125" s="221"/>
      <c r="AI125" s="221"/>
      <c r="AJ125" s="112"/>
      <c r="AK125" s="179">
        <f>O125-C125</f>
        <v>298721.93999999994</v>
      </c>
      <c r="AL125" s="113">
        <f>P125-D125</f>
        <v>210151.36</v>
      </c>
      <c r="AM125" s="113">
        <f>Q125-E125</f>
        <v>155193.11000000002</v>
      </c>
      <c r="AN125" s="113">
        <f>R125-F125</f>
        <v>78599.67</v>
      </c>
      <c r="AO125" s="113">
        <f>S125-G125</f>
        <v>63999.29</v>
      </c>
      <c r="AP125" s="113">
        <f>T125-H125</f>
        <v>52300.47</v>
      </c>
      <c r="AQ125" s="113">
        <f>U125-I125</f>
        <v>62914.95</v>
      </c>
      <c r="AR125" s="113">
        <f>V125-J125</f>
        <v>83288.37</v>
      </c>
      <c r="AS125" s="113">
        <f>W125-K125</f>
        <v>140112.13</v>
      </c>
      <c r="AT125" s="113">
        <f>X125-L125</f>
        <v>244530.50000000003</v>
      </c>
      <c r="AU125" s="113">
        <f>Y125-M125</f>
        <v>287415.81</v>
      </c>
      <c r="AV125" s="113">
        <f>Z125-N125</f>
        <v>220570.39</v>
      </c>
      <c r="AW125" s="113">
        <f>AA125-O125</f>
        <v>86671.22000000003</v>
      </c>
      <c r="AX125" s="113">
        <f>AB125-P125</f>
        <v>13174.700000000012</v>
      </c>
      <c r="AY125" s="113">
        <f>AC125-Q125</f>
        <v>-2118.140000000014</v>
      </c>
      <c r="AZ125" s="113">
        <f>AD125-R125</f>
        <v>18863.840000000011</v>
      </c>
      <c r="BA125" s="113">
        <f>AE125-S125</f>
        <v>15014.71</v>
      </c>
      <c r="BB125" s="113">
        <f>AF125-T125</f>
        <v>23124.979999999996</v>
      </c>
      <c r="BC125" s="312"/>
      <c r="BD125" s="312"/>
      <c r="BE125" s="312"/>
      <c r="BF125" s="114"/>
      <c r="BG125" s="328"/>
      <c r="BH125" s="71">
        <f>'MONTHLY SUMMARIES'!H89</f>
        <v>74349</v>
      </c>
      <c r="BI125" s="147"/>
    </row>
    <row r="126" spans="1:61" s="42" customFormat="1" x14ac:dyDescent="0.35">
      <c r="A126" s="166"/>
      <c r="B126" s="43" t="s">
        <v>40</v>
      </c>
      <c r="C126" s="178">
        <v>355.27</v>
      </c>
      <c r="D126" s="179">
        <v>676.84</v>
      </c>
      <c r="E126" s="179">
        <v>414.43</v>
      </c>
      <c r="F126" s="179">
        <v>183.57</v>
      </c>
      <c r="G126" s="179">
        <v>8321.69</v>
      </c>
      <c r="H126" s="179">
        <v>1232.79</v>
      </c>
      <c r="I126" s="179">
        <v>1367.69</v>
      </c>
      <c r="J126" s="179">
        <v>2266.4499999999998</v>
      </c>
      <c r="K126" s="179">
        <v>4873.8900000000003</v>
      </c>
      <c r="L126" s="180">
        <v>21586.05</v>
      </c>
      <c r="M126" s="179">
        <v>62777.72</v>
      </c>
      <c r="N126" s="179">
        <v>225487.75</v>
      </c>
      <c r="O126" s="179">
        <v>527637.96</v>
      </c>
      <c r="P126" s="179">
        <v>365082.5</v>
      </c>
      <c r="Q126" s="111">
        <v>274862.03000000003</v>
      </c>
      <c r="R126" s="111">
        <v>144347.18</v>
      </c>
      <c r="S126" s="111">
        <v>109553.51</v>
      </c>
      <c r="T126" s="111">
        <v>77487.990000000005</v>
      </c>
      <c r="U126" s="221">
        <v>106240</v>
      </c>
      <c r="V126" s="221">
        <v>176567</v>
      </c>
      <c r="W126" s="221">
        <v>249164.12</v>
      </c>
      <c r="X126" s="180">
        <v>436796.74</v>
      </c>
      <c r="Y126" s="221">
        <v>533021</v>
      </c>
      <c r="Z126" s="221">
        <v>615707</v>
      </c>
      <c r="AA126" s="221">
        <v>518492.47</v>
      </c>
      <c r="AB126" s="221">
        <v>360351.32</v>
      </c>
      <c r="AC126" s="221">
        <v>253929.43</v>
      </c>
      <c r="AD126" s="221">
        <v>146450.48000000001</v>
      </c>
      <c r="AE126" s="221">
        <v>118340</v>
      </c>
      <c r="AF126" s="221">
        <v>119119.26</v>
      </c>
      <c r="AG126" s="221">
        <v>118141</v>
      </c>
      <c r="AH126" s="221"/>
      <c r="AI126" s="221"/>
      <c r="AJ126" s="112"/>
      <c r="AK126" s="179">
        <f>O126-C126</f>
        <v>527282.68999999994</v>
      </c>
      <c r="AL126" s="113">
        <f>P126-D126</f>
        <v>364405.66</v>
      </c>
      <c r="AM126" s="113">
        <f>Q126-E126</f>
        <v>274447.60000000003</v>
      </c>
      <c r="AN126" s="113">
        <f>R126-F126</f>
        <v>144163.60999999999</v>
      </c>
      <c r="AO126" s="113">
        <f>S126-G126</f>
        <v>101231.81999999999</v>
      </c>
      <c r="AP126" s="113">
        <f>T126-H126</f>
        <v>76255.200000000012</v>
      </c>
      <c r="AQ126" s="113">
        <f>U126-I126</f>
        <v>104872.31</v>
      </c>
      <c r="AR126" s="113">
        <f>V126-J126</f>
        <v>174300.55</v>
      </c>
      <c r="AS126" s="113">
        <f>W126-K126</f>
        <v>244290.22999999998</v>
      </c>
      <c r="AT126" s="113">
        <f>X126-L126</f>
        <v>415210.69</v>
      </c>
      <c r="AU126" s="113">
        <f>Y126-M126</f>
        <v>470243.28</v>
      </c>
      <c r="AV126" s="113">
        <f>Z126-N126</f>
        <v>390219.25</v>
      </c>
      <c r="AW126" s="113">
        <f>AA126-O126</f>
        <v>-9145.4899999999907</v>
      </c>
      <c r="AX126" s="113">
        <f>AB126-P126</f>
        <v>-4731.179999999993</v>
      </c>
      <c r="AY126" s="113">
        <f>AC126-Q126</f>
        <v>-20932.600000000035</v>
      </c>
      <c r="AZ126" s="113">
        <f>AD126-R126</f>
        <v>2103.3000000000175</v>
      </c>
      <c r="BA126" s="113">
        <f>AE126-S126</f>
        <v>8786.4900000000052</v>
      </c>
      <c r="BB126" s="113">
        <f>AF126-T126</f>
        <v>41631.26999999999</v>
      </c>
      <c r="BC126" s="312"/>
      <c r="BD126" s="312"/>
      <c r="BE126" s="312"/>
      <c r="BF126" s="114"/>
      <c r="BG126" s="328"/>
      <c r="BH126" s="71">
        <f>'MONTHLY SUMMARIES'!H90</f>
        <v>118141</v>
      </c>
      <c r="BI126" s="147"/>
    </row>
    <row r="127" spans="1:61" s="42" customFormat="1" x14ac:dyDescent="0.35">
      <c r="A127" s="166"/>
      <c r="B127" s="43" t="s">
        <v>41</v>
      </c>
      <c r="C127" s="178">
        <v>1718.66</v>
      </c>
      <c r="D127" s="179">
        <v>1135</v>
      </c>
      <c r="E127" s="179">
        <v>520.45000000000005</v>
      </c>
      <c r="F127" s="179">
        <v>951.61</v>
      </c>
      <c r="G127" s="179">
        <v>821.93</v>
      </c>
      <c r="H127" s="179">
        <v>685.41</v>
      </c>
      <c r="I127" s="179">
        <v>736.89</v>
      </c>
      <c r="J127" s="179">
        <v>2686.41</v>
      </c>
      <c r="K127" s="179">
        <v>4955.17</v>
      </c>
      <c r="L127" s="180">
        <v>24090.99</v>
      </c>
      <c r="M127" s="179">
        <v>135860.07</v>
      </c>
      <c r="N127" s="179">
        <v>533457.18000000005</v>
      </c>
      <c r="O127" s="179">
        <v>1506253.56</v>
      </c>
      <c r="P127" s="179">
        <v>1119944.3500000001</v>
      </c>
      <c r="Q127" s="111">
        <v>893861.35</v>
      </c>
      <c r="R127" s="111">
        <v>377642.25</v>
      </c>
      <c r="S127" s="111">
        <v>291319.98</v>
      </c>
      <c r="T127" s="111">
        <v>271411.21000000002</v>
      </c>
      <c r="U127" s="221">
        <v>280135.27</v>
      </c>
      <c r="V127" s="221">
        <v>327733</v>
      </c>
      <c r="W127" s="221">
        <v>730298.7</v>
      </c>
      <c r="X127" s="180">
        <v>1392550.77</v>
      </c>
      <c r="Y127" s="221">
        <v>1621533</v>
      </c>
      <c r="Z127" s="221">
        <v>1846836</v>
      </c>
      <c r="AA127" s="221">
        <v>1786204.44</v>
      </c>
      <c r="AB127" s="221">
        <v>1187129.73</v>
      </c>
      <c r="AC127" s="221">
        <v>818142.82</v>
      </c>
      <c r="AD127" s="221">
        <v>501877.49</v>
      </c>
      <c r="AE127" s="221">
        <v>420366</v>
      </c>
      <c r="AF127" s="221">
        <v>348003.4</v>
      </c>
      <c r="AG127" s="221">
        <v>351547</v>
      </c>
      <c r="AH127" s="221"/>
      <c r="AI127" s="221"/>
      <c r="AJ127" s="112"/>
      <c r="AK127" s="179">
        <f>O127-C127</f>
        <v>1504534.9000000001</v>
      </c>
      <c r="AL127" s="113">
        <f>P127-D127</f>
        <v>1118809.3500000001</v>
      </c>
      <c r="AM127" s="113">
        <f>Q127-E127</f>
        <v>893340.9</v>
      </c>
      <c r="AN127" s="113">
        <f>R127-F127</f>
        <v>376690.64</v>
      </c>
      <c r="AO127" s="113">
        <f>S127-G127</f>
        <v>290498.05</v>
      </c>
      <c r="AP127" s="113">
        <f>T127-H127</f>
        <v>270725.80000000005</v>
      </c>
      <c r="AQ127" s="113">
        <f>U127-I127</f>
        <v>279398.38</v>
      </c>
      <c r="AR127" s="113">
        <f>V127-J127</f>
        <v>325046.59000000003</v>
      </c>
      <c r="AS127" s="113">
        <f>W127-K127</f>
        <v>725343.52999999991</v>
      </c>
      <c r="AT127" s="113">
        <f>X127-L127</f>
        <v>1368459.78</v>
      </c>
      <c r="AU127" s="113">
        <f>Y127-M127</f>
        <v>1485672.93</v>
      </c>
      <c r="AV127" s="113">
        <f>Z127-N127</f>
        <v>1313378.8199999998</v>
      </c>
      <c r="AW127" s="113">
        <f>AA127-O127</f>
        <v>279950.87999999989</v>
      </c>
      <c r="AX127" s="113">
        <f>AB127-P127</f>
        <v>67185.379999999888</v>
      </c>
      <c r="AY127" s="113">
        <f>AC127-Q127</f>
        <v>-75718.530000000028</v>
      </c>
      <c r="AZ127" s="113">
        <f>AD127-R127</f>
        <v>124235.23999999999</v>
      </c>
      <c r="BA127" s="113">
        <f>AE127-S127</f>
        <v>129046.02000000002</v>
      </c>
      <c r="BB127" s="113">
        <f>AF127-T127</f>
        <v>76592.19</v>
      </c>
      <c r="BC127" s="312"/>
      <c r="BD127" s="312"/>
      <c r="BE127" s="312"/>
      <c r="BF127" s="114"/>
      <c r="BG127" s="328"/>
      <c r="BH127" s="71">
        <f>'MONTHLY SUMMARIES'!H91</f>
        <v>351547</v>
      </c>
      <c r="BI127" s="147"/>
    </row>
    <row r="128" spans="1:61" s="147" customFormat="1" x14ac:dyDescent="0.35">
      <c r="A128" s="167"/>
      <c r="B128" s="43" t="s">
        <v>42</v>
      </c>
      <c r="C128" s="148">
        <f>SUM(C123:C127)</f>
        <v>92672.3</v>
      </c>
      <c r="D128" s="149">
        <f t="shared" ref="D128:AL146" si="114">SUM(D123:D127)</f>
        <v>68545.14</v>
      </c>
      <c r="E128" s="149">
        <f t="shared" si="114"/>
        <v>57469.54</v>
      </c>
      <c r="F128" s="149">
        <f t="shared" si="114"/>
        <v>32103.31</v>
      </c>
      <c r="G128" s="149">
        <f t="shared" si="114"/>
        <v>29034.5</v>
      </c>
      <c r="H128" s="149">
        <f t="shared" si="114"/>
        <v>22243.65</v>
      </c>
      <c r="I128" s="149">
        <f t="shared" si="114"/>
        <v>23942.469999999998</v>
      </c>
      <c r="J128" s="149">
        <f t="shared" si="114"/>
        <v>47853.819999999992</v>
      </c>
      <c r="K128" s="149">
        <f t="shared" si="114"/>
        <v>100375.73</v>
      </c>
      <c r="L128" s="151">
        <f t="shared" si="114"/>
        <v>362471.62</v>
      </c>
      <c r="M128" s="149">
        <f t="shared" si="114"/>
        <v>690625.97</v>
      </c>
      <c r="N128" s="149">
        <f t="shared" si="114"/>
        <v>1843164.52</v>
      </c>
      <c r="O128" s="149">
        <f t="shared" si="114"/>
        <v>4023945.03</v>
      </c>
      <c r="P128" s="149">
        <f t="shared" si="114"/>
        <v>3086011.95</v>
      </c>
      <c r="Q128" s="160">
        <f t="shared" si="114"/>
        <v>2339098.83</v>
      </c>
      <c r="R128" s="160">
        <f t="shared" si="114"/>
        <v>1019657.49</v>
      </c>
      <c r="S128" s="160">
        <f t="shared" si="114"/>
        <v>780767.33</v>
      </c>
      <c r="T128" s="160">
        <f t="shared" si="114"/>
        <v>640414.42999999993</v>
      </c>
      <c r="U128" s="160">
        <f t="shared" si="114"/>
        <v>715354.87</v>
      </c>
      <c r="V128" s="160">
        <f t="shared" si="114"/>
        <v>971907</v>
      </c>
      <c r="W128" s="160">
        <f t="shared" si="114"/>
        <v>1879314.43</v>
      </c>
      <c r="X128" s="151">
        <f t="shared" si="114"/>
        <v>3542757.9899999998</v>
      </c>
      <c r="Y128" s="160">
        <v>4253997</v>
      </c>
      <c r="Z128" s="264">
        <v>4656981</v>
      </c>
      <c r="AA128" s="160">
        <f t="shared" ref="AA128" si="115">SUM(AA123:AA127)</f>
        <v>4369630.0299999993</v>
      </c>
      <c r="AB128" s="264">
        <v>2802352.63</v>
      </c>
      <c r="AC128" s="264">
        <v>1759803.85</v>
      </c>
      <c r="AD128" s="264">
        <v>1092810.6600000001</v>
      </c>
      <c r="AE128" s="264">
        <v>848716</v>
      </c>
      <c r="AF128" s="264">
        <v>758133.8600000001</v>
      </c>
      <c r="AG128" s="264">
        <v>752076</v>
      </c>
      <c r="AH128" s="264"/>
      <c r="AI128" s="264"/>
      <c r="AJ128" s="151"/>
      <c r="AK128" s="205">
        <f t="shared" si="114"/>
        <v>3931272.7300000004</v>
      </c>
      <c r="AL128" s="152">
        <f t="shared" si="114"/>
        <v>3017466.8100000005</v>
      </c>
      <c r="AM128" s="152">
        <f t="shared" ref="AM128:AN128" si="116">SUM(AM123:AM127)</f>
        <v>2281629.29</v>
      </c>
      <c r="AN128" s="152">
        <f t="shared" si="116"/>
        <v>987554.18</v>
      </c>
      <c r="AO128" s="152">
        <f t="shared" ref="AO128:AP128" si="117">SUM(AO123:AO127)</f>
        <v>751732.83</v>
      </c>
      <c r="AP128" s="152">
        <f t="shared" si="117"/>
        <v>618170.78</v>
      </c>
      <c r="AQ128" s="152">
        <f t="shared" ref="AQ128:AR128" si="118">SUM(AQ123:AQ127)</f>
        <v>691412.4</v>
      </c>
      <c r="AR128" s="152">
        <f t="shared" si="118"/>
        <v>924053.18000000017</v>
      </c>
      <c r="AS128" s="152">
        <f t="shared" ref="AS128:AT128" si="119">SUM(AS123:AS127)</f>
        <v>1778938.6999999997</v>
      </c>
      <c r="AT128" s="152">
        <f t="shared" si="119"/>
        <v>3180286.37</v>
      </c>
      <c r="AU128" s="152">
        <f t="shared" ref="AU128:AV128" si="120">SUM(AU123:AU127)</f>
        <v>3563371.0300000003</v>
      </c>
      <c r="AV128" s="152">
        <f t="shared" si="120"/>
        <v>2813816.48</v>
      </c>
      <c r="AW128" s="152">
        <f t="shared" ref="AW128:AX128" si="121">SUM(AW123:AW127)</f>
        <v>345684.99999999977</v>
      </c>
      <c r="AX128" s="152">
        <f t="shared" si="121"/>
        <v>-283659.32000000018</v>
      </c>
      <c r="AY128" s="152">
        <f t="shared" ref="AY128:AZ128" si="122">SUM(AY123:AY127)</f>
        <v>-579294.98</v>
      </c>
      <c r="AZ128" s="152">
        <f t="shared" si="122"/>
        <v>73153.17</v>
      </c>
      <c r="BA128" s="152">
        <f t="shared" ref="BA128:BB128" si="123">SUM(BA123:BA127)</f>
        <v>67948.670000000027</v>
      </c>
      <c r="BB128" s="152">
        <f t="shared" si="123"/>
        <v>117719.42999999998</v>
      </c>
      <c r="BC128" s="313"/>
      <c r="BD128" s="313"/>
      <c r="BE128" s="313"/>
      <c r="BF128" s="153"/>
      <c r="BG128" s="329"/>
      <c r="BH128" s="150">
        <f t="shared" si="113"/>
        <v>752076</v>
      </c>
    </row>
    <row r="129" spans="1:61" s="42" customFormat="1" x14ac:dyDescent="0.35">
      <c r="A129" s="166">
        <f>+A122+1</f>
        <v>13</v>
      </c>
      <c r="B129" s="51" t="s">
        <v>44</v>
      </c>
      <c r="C129" s="52"/>
      <c r="D129" s="53"/>
      <c r="E129" s="53"/>
      <c r="F129" s="53"/>
      <c r="G129" s="53"/>
      <c r="H129" s="53"/>
      <c r="I129" s="53"/>
      <c r="J129" s="53"/>
      <c r="K129" s="53"/>
      <c r="L129" s="54"/>
      <c r="M129" s="53"/>
      <c r="N129" s="53"/>
      <c r="O129" s="53"/>
      <c r="P129" s="53"/>
      <c r="Q129" s="53"/>
      <c r="R129" s="53"/>
      <c r="S129" s="53"/>
      <c r="T129" s="53"/>
      <c r="U129" s="219"/>
      <c r="V129" s="219"/>
      <c r="W129" s="219"/>
      <c r="X129" s="54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54"/>
      <c r="AK129" s="55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308"/>
      <c r="BD129" s="308"/>
      <c r="BE129" s="308"/>
      <c r="BF129" s="57"/>
      <c r="BG129" s="327"/>
      <c r="BH129" s="55"/>
      <c r="BI129" s="147"/>
    </row>
    <row r="130" spans="1:61" s="42" customFormat="1" x14ac:dyDescent="0.35">
      <c r="A130" s="166"/>
      <c r="B130" s="43" t="s">
        <v>37</v>
      </c>
      <c r="C130" s="110">
        <f t="shared" ref="C130" si="124">C116+C123</f>
        <v>116566692.53</v>
      </c>
      <c r="D130" s="111">
        <f t="shared" ref="D130:P130" si="125">D116+D123</f>
        <v>74703060.890000001</v>
      </c>
      <c r="E130" s="111">
        <f t="shared" si="125"/>
        <v>43118486.720000006</v>
      </c>
      <c r="F130" s="111">
        <f t="shared" si="125"/>
        <v>22174258.189999998</v>
      </c>
      <c r="G130" s="111">
        <f t="shared" si="125"/>
        <v>16404243.360000001</v>
      </c>
      <c r="H130" s="111">
        <f t="shared" si="125"/>
        <v>15567360.689999999</v>
      </c>
      <c r="I130" s="111">
        <f t="shared" si="125"/>
        <v>14835685.85</v>
      </c>
      <c r="J130" s="111">
        <f t="shared" si="125"/>
        <v>23676839.109999999</v>
      </c>
      <c r="K130" s="111">
        <f t="shared" si="125"/>
        <v>45400509.099999994</v>
      </c>
      <c r="L130" s="112">
        <f t="shared" si="125"/>
        <v>112681444.25999999</v>
      </c>
      <c r="M130" s="111">
        <f t="shared" si="125"/>
        <v>120918349.45</v>
      </c>
      <c r="N130" s="111">
        <f t="shared" si="125"/>
        <v>106705519.95</v>
      </c>
      <c r="O130" s="111">
        <f t="shared" si="125"/>
        <v>98284873.36999999</v>
      </c>
      <c r="P130" s="111">
        <f t="shared" si="125"/>
        <v>78683493.25</v>
      </c>
      <c r="Q130" s="111">
        <f t="shared" ref="Q130:R130" si="126">Q116+Q123</f>
        <v>54257250.840000004</v>
      </c>
      <c r="R130" s="111">
        <f t="shared" si="126"/>
        <v>22406749.66</v>
      </c>
      <c r="S130" s="111">
        <f t="shared" ref="S130:T130" si="127">S116+S123</f>
        <v>18288632.759999998</v>
      </c>
      <c r="T130" s="111">
        <f t="shared" si="127"/>
        <v>14804081.550000001</v>
      </c>
      <c r="U130" s="111">
        <f t="shared" ref="U130:V130" si="128">U116+U123</f>
        <v>16401950.529999999</v>
      </c>
      <c r="V130" s="111">
        <f t="shared" si="128"/>
        <v>20532058</v>
      </c>
      <c r="W130" s="111">
        <f t="shared" ref="W130:X130" si="129">W116+W123</f>
        <v>44688472.689999998</v>
      </c>
      <c r="X130" s="112">
        <f t="shared" si="129"/>
        <v>102155856.58</v>
      </c>
      <c r="Y130" s="111">
        <v>124670704</v>
      </c>
      <c r="Z130" s="221">
        <v>133235174</v>
      </c>
      <c r="AA130" s="111">
        <f t="shared" ref="AA130" si="130">AA116+AA123</f>
        <v>126628463.33</v>
      </c>
      <c r="AB130" s="221">
        <v>79157888.319999993</v>
      </c>
      <c r="AC130" s="221">
        <v>40413474.420000002</v>
      </c>
      <c r="AD130" s="221">
        <v>24662344.970000003</v>
      </c>
      <c r="AE130" s="221">
        <v>18497402</v>
      </c>
      <c r="AF130" s="221">
        <v>17383189</v>
      </c>
      <c r="AG130" s="221">
        <v>17837022</v>
      </c>
      <c r="AH130" s="221"/>
      <c r="AI130" s="221"/>
      <c r="AJ130" s="112"/>
      <c r="AK130" s="39">
        <f>O130-C130</f>
        <v>-18281819.160000011</v>
      </c>
      <c r="AL130" s="113">
        <f>P130-D130</f>
        <v>3980432.3599999994</v>
      </c>
      <c r="AM130" s="113">
        <f>Q130-E130</f>
        <v>11138764.119999997</v>
      </c>
      <c r="AN130" s="113">
        <f>R130-F130</f>
        <v>232491.47000000253</v>
      </c>
      <c r="AO130" s="113">
        <f>S130-G130</f>
        <v>1884389.3999999966</v>
      </c>
      <c r="AP130" s="113">
        <f>T130-H130</f>
        <v>-763279.13999999873</v>
      </c>
      <c r="AQ130" s="113">
        <f>U130-I130</f>
        <v>1566264.6799999997</v>
      </c>
      <c r="AR130" s="113">
        <f>V130-J130</f>
        <v>-3144781.1099999994</v>
      </c>
      <c r="AS130" s="113">
        <f>W130-K130</f>
        <v>-712036.40999999642</v>
      </c>
      <c r="AT130" s="113">
        <f>X130-L130</f>
        <v>-10525587.679999992</v>
      </c>
      <c r="AU130" s="113">
        <f>Y130-M130</f>
        <v>3752354.549999997</v>
      </c>
      <c r="AV130" s="113">
        <f>Z130-N130</f>
        <v>26529654.049999997</v>
      </c>
      <c r="AW130" s="113">
        <f>AA130-O130</f>
        <v>28343589.960000008</v>
      </c>
      <c r="AX130" s="113">
        <f>AB130-P130</f>
        <v>474395.06999999285</v>
      </c>
      <c r="AY130" s="113">
        <f>AC130-Q130</f>
        <v>-13843776.420000002</v>
      </c>
      <c r="AZ130" s="113">
        <f>AD130-R130</f>
        <v>2255595.3100000024</v>
      </c>
      <c r="BA130" s="113">
        <f>AE130-S130</f>
        <v>208769.24000000209</v>
      </c>
      <c r="BB130" s="113">
        <f>AF130-T130</f>
        <v>2579107.4499999993</v>
      </c>
      <c r="BC130" s="312"/>
      <c r="BD130" s="312"/>
      <c r="BE130" s="312"/>
      <c r="BF130" s="114"/>
      <c r="BG130" s="328"/>
      <c r="BH130" s="71">
        <f>'MONTHLY SUMMARIES'!H94</f>
        <v>17837022</v>
      </c>
      <c r="BI130" s="147"/>
    </row>
    <row r="131" spans="1:61" s="42" customFormat="1" x14ac:dyDescent="0.35">
      <c r="A131" s="166"/>
      <c r="B131" s="238" t="s">
        <v>164</v>
      </c>
      <c r="C131" s="110"/>
      <c r="D131" s="111"/>
      <c r="E131" s="111"/>
      <c r="F131" s="111"/>
      <c r="G131" s="111"/>
      <c r="H131" s="111"/>
      <c r="I131" s="111"/>
      <c r="J131" s="111"/>
      <c r="K131" s="111"/>
      <c r="L131" s="112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237"/>
      <c r="X131" s="112">
        <f>X130-X132</f>
        <v>99176675.739999995</v>
      </c>
      <c r="Y131" s="240">
        <f>Y130-Y132</f>
        <v>121072459.44</v>
      </c>
      <c r="Z131" s="240">
        <f>Z130-Z132</f>
        <v>129556631.68000001</v>
      </c>
      <c r="AA131" s="240">
        <f>AA130-AA132</f>
        <v>123703481.95</v>
      </c>
      <c r="AB131" s="269">
        <v>77002708.089999989</v>
      </c>
      <c r="AC131" s="269">
        <v>39278357.450000003</v>
      </c>
      <c r="AD131" s="269">
        <v>23920081.240000002</v>
      </c>
      <c r="AE131" s="269">
        <v>17966917.600000001</v>
      </c>
      <c r="AF131" s="269">
        <v>16879904.129999999</v>
      </c>
      <c r="AG131" s="269">
        <v>17353037</v>
      </c>
      <c r="AH131" s="269"/>
      <c r="AI131" s="269"/>
      <c r="AJ131" s="112"/>
      <c r="AK131" s="39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312"/>
      <c r="BD131" s="312"/>
      <c r="BE131" s="312"/>
      <c r="BF131" s="114"/>
      <c r="BG131" s="328"/>
      <c r="BH131" s="87">
        <f>BH130-BH132</f>
        <v>17353037</v>
      </c>
    </row>
    <row r="132" spans="1:61" s="42" customFormat="1" x14ac:dyDescent="0.35">
      <c r="A132" s="166"/>
      <c r="B132" s="238" t="s">
        <v>165</v>
      </c>
      <c r="C132" s="110"/>
      <c r="D132" s="111"/>
      <c r="E132" s="111"/>
      <c r="F132" s="111"/>
      <c r="G132" s="111"/>
      <c r="H132" s="111"/>
      <c r="I132" s="111"/>
      <c r="J132" s="111"/>
      <c r="K132" s="111"/>
      <c r="L132" s="112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237"/>
      <c r="X132" s="112">
        <v>2979180.84</v>
      </c>
      <c r="Y132" s="240">
        <f>2122667.65+1475576.91</f>
        <v>3598244.5599999996</v>
      </c>
      <c r="Z132" s="237">
        <v>3678542.3200000003</v>
      </c>
      <c r="AA132" s="269">
        <v>2924981.38</v>
      </c>
      <c r="AB132" s="269">
        <v>2155180.23</v>
      </c>
      <c r="AC132" s="269">
        <v>1135116.97</v>
      </c>
      <c r="AD132" s="269">
        <v>742263.73</v>
      </c>
      <c r="AE132" s="269">
        <v>530484.4</v>
      </c>
      <c r="AF132" s="269">
        <v>503284.87</v>
      </c>
      <c r="AG132" s="269">
        <v>483985</v>
      </c>
      <c r="AH132" s="269"/>
      <c r="AI132" s="269"/>
      <c r="AJ132" s="112"/>
      <c r="AK132" s="39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312"/>
      <c r="BD132" s="312"/>
      <c r="BE132" s="312"/>
      <c r="BF132" s="114"/>
      <c r="BG132" s="328"/>
      <c r="BH132" s="71">
        <f>GETPIVOTDATA("VALUE",'CRS ESCO pvt'!$I$2,"DATE_FILE",$BH$8,"COMPANY",$BH$6,"TRIM_CAT","Resdiential-ESCO","TRIM_LINE",11)+GETPIVOTDATA("VALUE",'CRS ESCO pvt'!$I$2,"DATE_FILE",$BH$8,"COMPANY",$BH$6,"TRIM_CAT","Resdiential-ESCO","TRIM_LINE",12)</f>
        <v>483985</v>
      </c>
    </row>
    <row r="133" spans="1:61" s="42" customFormat="1" x14ac:dyDescent="0.35">
      <c r="A133" s="166"/>
      <c r="B133" s="43" t="s">
        <v>38</v>
      </c>
      <c r="C133" s="110">
        <f t="shared" ref="C133:P133" si="131">C117+C124</f>
        <v>11136953.950000001</v>
      </c>
      <c r="D133" s="111">
        <f t="shared" si="131"/>
        <v>7852484.9400000004</v>
      </c>
      <c r="E133" s="111">
        <f t="shared" si="131"/>
        <v>4976954.9399999995</v>
      </c>
      <c r="F133" s="111">
        <f t="shared" si="131"/>
        <v>2342510.9500000002</v>
      </c>
      <c r="G133" s="111">
        <f t="shared" si="131"/>
        <v>1579780.33</v>
      </c>
      <c r="H133" s="111">
        <f t="shared" si="131"/>
        <v>1463494.83</v>
      </c>
      <c r="I133" s="111">
        <f t="shared" si="131"/>
        <v>1320333.3700000001</v>
      </c>
      <c r="J133" s="111">
        <f t="shared" si="131"/>
        <v>2111665.98</v>
      </c>
      <c r="K133" s="111">
        <f t="shared" si="131"/>
        <v>3787331.13</v>
      </c>
      <c r="L133" s="112">
        <f t="shared" si="131"/>
        <v>9437299.370000001</v>
      </c>
      <c r="M133" s="111">
        <f t="shared" si="131"/>
        <v>10045327.49</v>
      </c>
      <c r="N133" s="111">
        <f t="shared" si="131"/>
        <v>9321577.7799999993</v>
      </c>
      <c r="O133" s="111">
        <f t="shared" si="131"/>
        <v>8778594.9799999986</v>
      </c>
      <c r="P133" s="111">
        <f t="shared" si="131"/>
        <v>7435741.04</v>
      </c>
      <c r="Q133" s="111">
        <f t="shared" ref="Q133:R133" si="132">Q117+Q124</f>
        <v>4815453.8099999996</v>
      </c>
      <c r="R133" s="111">
        <f t="shared" si="132"/>
        <v>2338755.41</v>
      </c>
      <c r="S133" s="111">
        <f t="shared" ref="S133:T133" si="133">S117+S124</f>
        <v>1987858.26</v>
      </c>
      <c r="T133" s="111">
        <f t="shared" si="133"/>
        <v>1375393.9700000002</v>
      </c>
      <c r="U133" s="111">
        <f t="shared" ref="U133:V133" si="134">U117+U124</f>
        <v>1490946.08</v>
      </c>
      <c r="V133" s="111">
        <f t="shared" si="134"/>
        <v>1885059</v>
      </c>
      <c r="W133" s="111">
        <f t="shared" ref="W133:X133" si="135">W117+W124</f>
        <v>4199204.67</v>
      </c>
      <c r="X133" s="112">
        <f t="shared" si="135"/>
        <v>9318542.8599999994</v>
      </c>
      <c r="Y133" s="111">
        <v>12753890</v>
      </c>
      <c r="Z133" s="221">
        <v>12786950</v>
      </c>
      <c r="AA133" s="111">
        <v>12869472.060000001</v>
      </c>
      <c r="AB133" s="221">
        <v>9507047.0899999999</v>
      </c>
      <c r="AC133" s="221">
        <v>4770269.68</v>
      </c>
      <c r="AD133" s="221">
        <v>3423777.3000000003</v>
      </c>
      <c r="AE133" s="221">
        <v>2868504</v>
      </c>
      <c r="AF133" s="221">
        <v>1947588.3499999999</v>
      </c>
      <c r="AG133" s="221">
        <v>1892898</v>
      </c>
      <c r="AH133" s="221"/>
      <c r="AI133" s="221"/>
      <c r="AJ133" s="112"/>
      <c r="AK133" s="39">
        <f>O133-C133</f>
        <v>-2358358.9700000025</v>
      </c>
      <c r="AL133" s="113">
        <f>P133-D133</f>
        <v>-416743.90000000037</v>
      </c>
      <c r="AM133" s="113">
        <f>Q133-E133</f>
        <v>-161501.12999999989</v>
      </c>
      <c r="AN133" s="113">
        <f>R133-F133</f>
        <v>-3755.5400000000373</v>
      </c>
      <c r="AO133" s="113">
        <f>S133-G133</f>
        <v>408077.92999999993</v>
      </c>
      <c r="AP133" s="113">
        <f>T133-H133</f>
        <v>-88100.85999999987</v>
      </c>
      <c r="AQ133" s="113">
        <f>U133-I133</f>
        <v>170612.70999999996</v>
      </c>
      <c r="AR133" s="113">
        <f>V133-J133</f>
        <v>-226606.97999999998</v>
      </c>
      <c r="AS133" s="113">
        <f>W133-K133</f>
        <v>411873.54000000004</v>
      </c>
      <c r="AT133" s="113">
        <f>X133-L133</f>
        <v>-118756.51000000164</v>
      </c>
      <c r="AU133" s="113">
        <f>Y133-M133</f>
        <v>2708562.51</v>
      </c>
      <c r="AV133" s="113">
        <f>Z133-N133</f>
        <v>3465372.2200000007</v>
      </c>
      <c r="AW133" s="113">
        <f>AA133-O133</f>
        <v>4090877.0800000019</v>
      </c>
      <c r="AX133" s="113">
        <f>AB133-P133</f>
        <v>2071306.0499999998</v>
      </c>
      <c r="AY133" s="113">
        <f>AC133-Q133</f>
        <v>-45184.129999999888</v>
      </c>
      <c r="AZ133" s="113">
        <f>AD133-R133</f>
        <v>1085021.8900000001</v>
      </c>
      <c r="BA133" s="113">
        <f>AE133-S133</f>
        <v>880645.74</v>
      </c>
      <c r="BB133" s="113">
        <f>AF133-T133</f>
        <v>572194.37999999966</v>
      </c>
      <c r="BC133" s="312"/>
      <c r="BD133" s="312"/>
      <c r="BE133" s="312"/>
      <c r="BF133" s="114"/>
      <c r="BG133" s="328"/>
      <c r="BH133" s="71">
        <f>'MONTHLY SUMMARIES'!H95</f>
        <v>1892898</v>
      </c>
    </row>
    <row r="134" spans="1:61" s="42" customFormat="1" x14ac:dyDescent="0.35">
      <c r="A134" s="166"/>
      <c r="B134" s="238" t="s">
        <v>164</v>
      </c>
      <c r="C134" s="110"/>
      <c r="D134" s="111"/>
      <c r="E134" s="111"/>
      <c r="F134" s="111"/>
      <c r="G134" s="111"/>
      <c r="H134" s="111"/>
      <c r="I134" s="111"/>
      <c r="J134" s="111"/>
      <c r="K134" s="111"/>
      <c r="L134" s="112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237"/>
      <c r="X134" s="112">
        <f>X133-X135</f>
        <v>8844815.0099999998</v>
      </c>
      <c r="Y134" s="240">
        <f>Y133-Y135</f>
        <v>12155747.92</v>
      </c>
      <c r="Z134" s="240">
        <f>Z133-Z135</f>
        <v>12199717.91</v>
      </c>
      <c r="AA134" s="240">
        <f>AA133-AA135</f>
        <v>12382484.9</v>
      </c>
      <c r="AB134" s="269">
        <v>9109821.7300000004</v>
      </c>
      <c r="AC134" s="269">
        <v>4567236.83</v>
      </c>
      <c r="AD134" s="269">
        <v>3275958.4400000004</v>
      </c>
      <c r="AE134" s="269">
        <v>2761479.97</v>
      </c>
      <c r="AF134" s="269">
        <v>1854200.45</v>
      </c>
      <c r="AG134" s="269">
        <v>1804040</v>
      </c>
      <c r="AH134" s="269"/>
      <c r="AI134" s="269"/>
      <c r="AJ134" s="112"/>
      <c r="AK134" s="39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312"/>
      <c r="BD134" s="312"/>
      <c r="BE134" s="312"/>
      <c r="BF134" s="114"/>
      <c r="BG134" s="328"/>
      <c r="BH134" s="87">
        <f>BH133-BH135</f>
        <v>1804040</v>
      </c>
    </row>
    <row r="135" spans="1:61" s="42" customFormat="1" x14ac:dyDescent="0.35">
      <c r="A135" s="166"/>
      <c r="B135" s="238" t="s">
        <v>165</v>
      </c>
      <c r="C135" s="110"/>
      <c r="D135" s="111"/>
      <c r="E135" s="111"/>
      <c r="F135" s="111"/>
      <c r="G135" s="111"/>
      <c r="H135" s="111"/>
      <c r="I135" s="111"/>
      <c r="J135" s="111"/>
      <c r="K135" s="111"/>
      <c r="L135" s="112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237"/>
      <c r="X135" s="112">
        <v>473727.85</v>
      </c>
      <c r="Y135" s="240">
        <f>345796.81+252345.27</f>
        <v>598142.07999999996</v>
      </c>
      <c r="Z135" s="237">
        <v>587232.09000000008</v>
      </c>
      <c r="AA135" s="269">
        <v>486987.16000000003</v>
      </c>
      <c r="AB135" s="269">
        <v>397225.36</v>
      </c>
      <c r="AC135" s="269">
        <v>203032.85</v>
      </c>
      <c r="AD135" s="269">
        <v>147818.85999999999</v>
      </c>
      <c r="AE135" s="269">
        <v>107024.03</v>
      </c>
      <c r="AF135" s="269">
        <v>93387.9</v>
      </c>
      <c r="AG135" s="269">
        <v>88858</v>
      </c>
      <c r="AH135" s="269"/>
      <c r="AI135" s="269"/>
      <c r="AJ135" s="112"/>
      <c r="AK135" s="39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312"/>
      <c r="BD135" s="312"/>
      <c r="BE135" s="312"/>
      <c r="BF135" s="114"/>
      <c r="BG135" s="328"/>
      <c r="BH135" s="71">
        <f>GETPIVOTDATA("VALUE",'CRS ESCO pvt'!$I$2,"DATE_FILE",$BH$8,"COMPANY",$BH$6,"TRIM_CAT","Low Income Resdiential-ESCO","TRIM_LINE",11)+GETPIVOTDATA("VALUE",'CRS ESCO pvt'!$I$2,"DATE_FILE",$BH$8,"COMPANY",$BH$6,"TRIM_CAT","Low Income Resdiential-ESCO","TRIM_LINE",12)</f>
        <v>88858</v>
      </c>
    </row>
    <row r="136" spans="1:61" s="42" customFormat="1" x14ac:dyDescent="0.35">
      <c r="A136" s="166"/>
      <c r="B136" s="43" t="s">
        <v>39</v>
      </c>
      <c r="C136" s="110">
        <f t="shared" ref="C136:P136" si="136">C118+C125</f>
        <v>13222164.049999999</v>
      </c>
      <c r="D136" s="111">
        <f t="shared" si="136"/>
        <v>8845144.8199999984</v>
      </c>
      <c r="E136" s="111">
        <f t="shared" si="136"/>
        <v>5502939.7000000002</v>
      </c>
      <c r="F136" s="111">
        <f t="shared" si="136"/>
        <v>3421130.9</v>
      </c>
      <c r="G136" s="111">
        <f t="shared" si="136"/>
        <v>2567181.5</v>
      </c>
      <c r="H136" s="111">
        <f t="shared" si="136"/>
        <v>2535033.44</v>
      </c>
      <c r="I136" s="111">
        <f t="shared" si="136"/>
        <v>2365727.12</v>
      </c>
      <c r="J136" s="111">
        <f t="shared" si="136"/>
        <v>3325053.31</v>
      </c>
      <c r="K136" s="111">
        <f t="shared" si="136"/>
        <v>5062260.7</v>
      </c>
      <c r="L136" s="112">
        <f t="shared" si="136"/>
        <v>11869269.08</v>
      </c>
      <c r="M136" s="111">
        <f t="shared" si="136"/>
        <v>13116258.359999999</v>
      </c>
      <c r="N136" s="111">
        <f t="shared" si="136"/>
        <v>11355598.33</v>
      </c>
      <c r="O136" s="111">
        <f t="shared" si="136"/>
        <v>10619882.92</v>
      </c>
      <c r="P136" s="111">
        <f t="shared" si="136"/>
        <v>7595221.8900000006</v>
      </c>
      <c r="Q136" s="111">
        <f t="shared" ref="Q136:R136" si="137">Q118+Q125</f>
        <v>5305286.7699999996</v>
      </c>
      <c r="R136" s="111">
        <f t="shared" si="137"/>
        <v>2795269.33</v>
      </c>
      <c r="S136" s="111">
        <f t="shared" ref="S136:T136" si="138">S118+S125</f>
        <v>2436654.17</v>
      </c>
      <c r="T136" s="111">
        <f t="shared" si="138"/>
        <v>2142449.8200000003</v>
      </c>
      <c r="U136" s="111">
        <f t="shared" ref="U136:V136" si="139">U118+U125</f>
        <v>2361143.8899999997</v>
      </c>
      <c r="V136" s="111">
        <f t="shared" si="139"/>
        <v>2877570</v>
      </c>
      <c r="W136" s="111">
        <f t="shared" ref="W136:X136" si="140">W118+W125</f>
        <v>4879030.3900000006</v>
      </c>
      <c r="X136" s="112">
        <f t="shared" si="140"/>
        <v>10519627.950000001</v>
      </c>
      <c r="Y136" s="111">
        <v>12895081</v>
      </c>
      <c r="Z136" s="221">
        <v>13434231</v>
      </c>
      <c r="AA136" s="221">
        <v>13723960.02</v>
      </c>
      <c r="AB136" s="221">
        <v>8355370.8799999999</v>
      </c>
      <c r="AC136" s="221">
        <v>4671133.34</v>
      </c>
      <c r="AD136" s="221">
        <v>3345566.07</v>
      </c>
      <c r="AE136" s="221">
        <v>2562193</v>
      </c>
      <c r="AF136" s="221">
        <v>2530601.9500000002</v>
      </c>
      <c r="AG136" s="221">
        <v>2671773</v>
      </c>
      <c r="AH136" s="221"/>
      <c r="AI136" s="221"/>
      <c r="AJ136" s="112"/>
      <c r="AK136" s="39">
        <f>O136-C136</f>
        <v>-2602281.129999999</v>
      </c>
      <c r="AL136" s="113">
        <f>P136-D136</f>
        <v>-1249922.9299999978</v>
      </c>
      <c r="AM136" s="113">
        <f>Q136-E136</f>
        <v>-197652.93000000063</v>
      </c>
      <c r="AN136" s="113">
        <f>R136-F136</f>
        <v>-625861.56999999983</v>
      </c>
      <c r="AO136" s="113">
        <f>S136-G136</f>
        <v>-130527.33000000007</v>
      </c>
      <c r="AP136" s="113">
        <f>T136-H136</f>
        <v>-392583.61999999965</v>
      </c>
      <c r="AQ136" s="113">
        <f>U136-I136</f>
        <v>-4583.230000000447</v>
      </c>
      <c r="AR136" s="113">
        <f>V136-J136</f>
        <v>-447483.31000000006</v>
      </c>
      <c r="AS136" s="113">
        <f>W136-K136</f>
        <v>-183230.30999999959</v>
      </c>
      <c r="AT136" s="113">
        <f>X136-L136</f>
        <v>-1349641.129999999</v>
      </c>
      <c r="AU136" s="113">
        <f>Y136-M136</f>
        <v>-221177.3599999994</v>
      </c>
      <c r="AV136" s="113">
        <f>Z136-N136</f>
        <v>2078632.67</v>
      </c>
      <c r="AW136" s="113">
        <f>AA136-O136</f>
        <v>3104077.0999999996</v>
      </c>
      <c r="AX136" s="113">
        <f>AB136-P136</f>
        <v>760148.98999999929</v>
      </c>
      <c r="AY136" s="113">
        <f>AC136-Q136</f>
        <v>-634153.4299999997</v>
      </c>
      <c r="AZ136" s="113">
        <f>AD136-R136</f>
        <v>550296.73999999976</v>
      </c>
      <c r="BA136" s="113">
        <f>AE136-S136</f>
        <v>125538.83000000007</v>
      </c>
      <c r="BB136" s="113">
        <f>AF136-T136</f>
        <v>388152.12999999989</v>
      </c>
      <c r="BC136" s="312"/>
      <c r="BD136" s="312"/>
      <c r="BE136" s="312"/>
      <c r="BF136" s="114"/>
      <c r="BG136" s="328"/>
      <c r="BH136" s="71">
        <f>'MONTHLY SUMMARIES'!H96</f>
        <v>2671773</v>
      </c>
    </row>
    <row r="137" spans="1:61" s="42" customFormat="1" x14ac:dyDescent="0.35">
      <c r="A137" s="166"/>
      <c r="B137" s="43" t="s">
        <v>40</v>
      </c>
      <c r="C137" s="110">
        <f t="shared" ref="C137:P137" si="141">C119+C126</f>
        <v>13827941.199999999</v>
      </c>
      <c r="D137" s="111">
        <f t="shared" si="141"/>
        <v>9669496.0500000007</v>
      </c>
      <c r="E137" s="111">
        <f t="shared" si="141"/>
        <v>6561217.25</v>
      </c>
      <c r="F137" s="111">
        <f t="shared" si="141"/>
        <v>3794456.7399999998</v>
      </c>
      <c r="G137" s="111">
        <f t="shared" si="141"/>
        <v>3110892.42</v>
      </c>
      <c r="H137" s="111">
        <f t="shared" si="141"/>
        <v>2842654.97</v>
      </c>
      <c r="I137" s="111">
        <f t="shared" si="141"/>
        <v>2661914.92</v>
      </c>
      <c r="J137" s="111">
        <f t="shared" si="141"/>
        <v>3771481.74</v>
      </c>
      <c r="K137" s="111">
        <f t="shared" si="141"/>
        <v>5948693.0999999996</v>
      </c>
      <c r="L137" s="112">
        <f t="shared" si="141"/>
        <v>11832321.190000001</v>
      </c>
      <c r="M137" s="111">
        <f t="shared" si="141"/>
        <v>12931720.860000001</v>
      </c>
      <c r="N137" s="111">
        <f t="shared" si="141"/>
        <v>11414321.98</v>
      </c>
      <c r="O137" s="111">
        <f t="shared" si="141"/>
        <v>11062915.23</v>
      </c>
      <c r="P137" s="111">
        <f t="shared" si="141"/>
        <v>8090970.5099999998</v>
      </c>
      <c r="Q137" s="111">
        <f t="shared" ref="Q137:R137" si="142">Q119+Q126</f>
        <v>6163007.29</v>
      </c>
      <c r="R137" s="111">
        <f t="shared" si="142"/>
        <v>3210207.85</v>
      </c>
      <c r="S137" s="111">
        <f t="shared" ref="S137:T137" si="143">S119+S126</f>
        <v>2574660.75</v>
      </c>
      <c r="T137" s="111">
        <f t="shared" si="143"/>
        <v>2233380.85</v>
      </c>
      <c r="U137" s="111">
        <f t="shared" ref="U137:V137" si="144">U119+U126</f>
        <v>2483902.9300000002</v>
      </c>
      <c r="V137" s="111">
        <f t="shared" si="144"/>
        <v>3278192</v>
      </c>
      <c r="W137" s="111">
        <f t="shared" ref="W137:X137" si="145">W119+W126</f>
        <v>5052365.6000000006</v>
      </c>
      <c r="X137" s="112">
        <f t="shared" si="145"/>
        <v>10823283.529999999</v>
      </c>
      <c r="Y137" s="111">
        <v>13084680</v>
      </c>
      <c r="Z137" s="221">
        <v>13844163</v>
      </c>
      <c r="AA137" s="221">
        <v>13859735.01</v>
      </c>
      <c r="AB137" s="221">
        <v>9055742.2800000012</v>
      </c>
      <c r="AC137" s="221">
        <v>5354748.83</v>
      </c>
      <c r="AD137" s="221">
        <v>3544505.67</v>
      </c>
      <c r="AE137" s="221">
        <v>2819125</v>
      </c>
      <c r="AF137" s="221">
        <v>2965069.3</v>
      </c>
      <c r="AG137" s="221">
        <v>2803928</v>
      </c>
      <c r="AH137" s="221"/>
      <c r="AI137" s="221"/>
      <c r="AJ137" s="112"/>
      <c r="AK137" s="39">
        <f>O137-C137</f>
        <v>-2765025.9699999988</v>
      </c>
      <c r="AL137" s="113">
        <f>P137-D137</f>
        <v>-1578525.540000001</v>
      </c>
      <c r="AM137" s="113">
        <f>Q137-E137</f>
        <v>-398209.95999999996</v>
      </c>
      <c r="AN137" s="113">
        <f>R137-F137</f>
        <v>-584248.88999999966</v>
      </c>
      <c r="AO137" s="113">
        <f>S137-G137</f>
        <v>-536231.66999999993</v>
      </c>
      <c r="AP137" s="113">
        <f>T137-H137</f>
        <v>-609274.12000000011</v>
      </c>
      <c r="AQ137" s="113">
        <f>U137-I137</f>
        <v>-178011.98999999976</v>
      </c>
      <c r="AR137" s="113">
        <f>V137-J137</f>
        <v>-493289.74000000022</v>
      </c>
      <c r="AS137" s="113">
        <f>W137-K137</f>
        <v>-896327.49999999907</v>
      </c>
      <c r="AT137" s="113">
        <f>X137-L137</f>
        <v>-1009037.660000002</v>
      </c>
      <c r="AU137" s="113">
        <f>Y137-M137</f>
        <v>152959.13999999873</v>
      </c>
      <c r="AV137" s="113">
        <f>Z137-N137</f>
        <v>2429841.0199999996</v>
      </c>
      <c r="AW137" s="113">
        <f>AA137-O137</f>
        <v>2796819.7799999993</v>
      </c>
      <c r="AX137" s="113">
        <f>AB137-P137</f>
        <v>964771.77000000142</v>
      </c>
      <c r="AY137" s="113">
        <f>AC137-Q137</f>
        <v>-808258.46</v>
      </c>
      <c r="AZ137" s="113">
        <f>AD137-R137</f>
        <v>334297.81999999983</v>
      </c>
      <c r="BA137" s="113">
        <f>AE137-S137</f>
        <v>244464.25</v>
      </c>
      <c r="BB137" s="113">
        <f>AF137-T137</f>
        <v>731688.44999999972</v>
      </c>
      <c r="BC137" s="312"/>
      <c r="BD137" s="312"/>
      <c r="BE137" s="312"/>
      <c r="BF137" s="114"/>
      <c r="BG137" s="328"/>
      <c r="BH137" s="71">
        <f>'MONTHLY SUMMARIES'!H97</f>
        <v>2803928</v>
      </c>
    </row>
    <row r="138" spans="1:61" s="42" customFormat="1" x14ac:dyDescent="0.35">
      <c r="A138" s="166"/>
      <c r="B138" s="43" t="s">
        <v>41</v>
      </c>
      <c r="C138" s="110">
        <f t="shared" ref="C138:P138" si="146">C120+C127</f>
        <v>42362532.709999993</v>
      </c>
      <c r="D138" s="111">
        <f t="shared" si="146"/>
        <v>44904297.409999996</v>
      </c>
      <c r="E138" s="111">
        <f t="shared" si="146"/>
        <v>26224263.57</v>
      </c>
      <c r="F138" s="111">
        <f t="shared" si="146"/>
        <v>14676598.789999999</v>
      </c>
      <c r="G138" s="111">
        <f t="shared" si="146"/>
        <v>10105225.77</v>
      </c>
      <c r="H138" s="111">
        <f t="shared" si="146"/>
        <v>12178849.59</v>
      </c>
      <c r="I138" s="111">
        <f t="shared" si="146"/>
        <v>12004568.08</v>
      </c>
      <c r="J138" s="111">
        <f t="shared" si="146"/>
        <v>14554830.49</v>
      </c>
      <c r="K138" s="111">
        <f t="shared" si="146"/>
        <v>16824242.5</v>
      </c>
      <c r="L138" s="112">
        <f t="shared" si="146"/>
        <v>36343960.830000006</v>
      </c>
      <c r="M138" s="111">
        <f t="shared" si="146"/>
        <v>39096982.890000001</v>
      </c>
      <c r="N138" s="111">
        <f t="shared" si="146"/>
        <v>35853103.350000001</v>
      </c>
      <c r="O138" s="111">
        <f t="shared" si="146"/>
        <v>36382624.210000001</v>
      </c>
      <c r="P138" s="111">
        <f t="shared" si="146"/>
        <v>30857092.140000001</v>
      </c>
      <c r="Q138" s="111">
        <f t="shared" ref="Q138:R138" si="147">Q120+Q127</f>
        <v>24040222.290000003</v>
      </c>
      <c r="R138" s="111">
        <f t="shared" si="147"/>
        <v>12558087.49</v>
      </c>
      <c r="S138" s="111">
        <f t="shared" ref="S138:T138" si="148">S120+S127</f>
        <v>10102234.390000001</v>
      </c>
      <c r="T138" s="111">
        <f t="shared" si="148"/>
        <v>11154973.950000001</v>
      </c>
      <c r="U138" s="111">
        <f t="shared" ref="U138:V138" si="149">U120+U127</f>
        <v>8991330.0099999998</v>
      </c>
      <c r="V138" s="111">
        <f t="shared" si="149"/>
        <v>10981073</v>
      </c>
      <c r="W138" s="111">
        <f t="shared" ref="W138:X138" si="150">W120+W127</f>
        <v>16387588.699999999</v>
      </c>
      <c r="X138" s="112">
        <f t="shared" si="150"/>
        <v>32046574.41</v>
      </c>
      <c r="Y138" s="111">
        <v>39726696</v>
      </c>
      <c r="Z138" s="221">
        <v>42231705</v>
      </c>
      <c r="AA138" s="221">
        <v>39499627.799999997</v>
      </c>
      <c r="AB138" s="221">
        <v>31019774.859999999</v>
      </c>
      <c r="AC138" s="221">
        <v>21033396</v>
      </c>
      <c r="AD138" s="221">
        <v>28548471.949999999</v>
      </c>
      <c r="AE138" s="221">
        <v>9744544</v>
      </c>
      <c r="AF138" s="221">
        <v>13535747.280000001</v>
      </c>
      <c r="AG138" s="221">
        <v>11312990</v>
      </c>
      <c r="AH138" s="221"/>
      <c r="AI138" s="221"/>
      <c r="AJ138" s="112"/>
      <c r="AK138" s="39">
        <f>O138-C138</f>
        <v>-5979908.4999999925</v>
      </c>
      <c r="AL138" s="113">
        <f>P138-D138</f>
        <v>-14047205.269999996</v>
      </c>
      <c r="AM138" s="113">
        <f>Q138-E138</f>
        <v>-2184041.2799999975</v>
      </c>
      <c r="AN138" s="113">
        <f>R138-F138</f>
        <v>-2118511.2999999989</v>
      </c>
      <c r="AO138" s="113">
        <f>S138-G138</f>
        <v>-2991.3799999989569</v>
      </c>
      <c r="AP138" s="113">
        <f>T138-H138</f>
        <v>-1023875.6399999987</v>
      </c>
      <c r="AQ138" s="113">
        <f>U138-I138</f>
        <v>-3013238.0700000003</v>
      </c>
      <c r="AR138" s="113">
        <f>V138-J138</f>
        <v>-3573757.49</v>
      </c>
      <c r="AS138" s="113">
        <f>W138-K138</f>
        <v>-436653.80000000075</v>
      </c>
      <c r="AT138" s="113">
        <f>X138-L138</f>
        <v>-4297386.4200000055</v>
      </c>
      <c r="AU138" s="113">
        <f>Y138-M138</f>
        <v>629713.1099999994</v>
      </c>
      <c r="AV138" s="113">
        <f>Z138-N138</f>
        <v>6378601.6499999985</v>
      </c>
      <c r="AW138" s="113">
        <f>AA138-O138</f>
        <v>3117003.5899999961</v>
      </c>
      <c r="AX138" s="113">
        <f>AB138-P138</f>
        <v>162682.71999999881</v>
      </c>
      <c r="AY138" s="113">
        <f>AC138-Q138</f>
        <v>-3006826.2900000028</v>
      </c>
      <c r="AZ138" s="113">
        <f>AD138-R138</f>
        <v>15990384.459999999</v>
      </c>
      <c r="BA138" s="113">
        <f>AE138-S138</f>
        <v>-357690.3900000006</v>
      </c>
      <c r="BB138" s="113">
        <f>AF138-T138</f>
        <v>2380773.33</v>
      </c>
      <c r="BC138" s="312"/>
      <c r="BD138" s="312"/>
      <c r="BE138" s="312"/>
      <c r="BF138" s="114"/>
      <c r="BG138" s="328"/>
      <c r="BH138" s="71">
        <f>'MONTHLY SUMMARIES'!H98</f>
        <v>11312990</v>
      </c>
    </row>
    <row r="139" spans="1:61" s="147" customFormat="1" ht="15" thickBot="1" x14ac:dyDescent="0.4">
      <c r="A139" s="167"/>
      <c r="B139" s="58" t="s">
        <v>42</v>
      </c>
      <c r="C139" s="142">
        <f>SUM(C130:C138)</f>
        <v>197116284.44</v>
      </c>
      <c r="D139" s="143">
        <f t="shared" ref="D139:U139" si="151">SUM(D130:D138)</f>
        <v>145974484.10999998</v>
      </c>
      <c r="E139" s="143">
        <f t="shared" si="151"/>
        <v>86383862.180000007</v>
      </c>
      <c r="F139" s="143">
        <f t="shared" si="151"/>
        <v>46408955.569999993</v>
      </c>
      <c r="G139" s="143">
        <f t="shared" si="151"/>
        <v>33767323.379999995</v>
      </c>
      <c r="H139" s="143">
        <f t="shared" si="151"/>
        <v>34587393.519999996</v>
      </c>
      <c r="I139" s="143">
        <f t="shared" si="151"/>
        <v>33188229.339999996</v>
      </c>
      <c r="J139" s="143">
        <f t="shared" si="151"/>
        <v>47439870.630000003</v>
      </c>
      <c r="K139" s="143">
        <f t="shared" si="151"/>
        <v>77023036.530000001</v>
      </c>
      <c r="L139" s="144">
        <f t="shared" si="151"/>
        <v>182164294.73000002</v>
      </c>
      <c r="M139" s="143">
        <f t="shared" si="151"/>
        <v>196108639.05000001</v>
      </c>
      <c r="N139" s="143">
        <f t="shared" si="151"/>
        <v>174650121.38999999</v>
      </c>
      <c r="O139" s="143">
        <f t="shared" si="151"/>
        <v>165128890.71000001</v>
      </c>
      <c r="P139" s="143">
        <f t="shared" si="151"/>
        <v>132662518.83000001</v>
      </c>
      <c r="Q139" s="143">
        <f t="shared" si="151"/>
        <v>94581221.000000015</v>
      </c>
      <c r="R139" s="143">
        <f t="shared" si="151"/>
        <v>43309069.740000002</v>
      </c>
      <c r="S139" s="143">
        <f t="shared" si="151"/>
        <v>35390040.329999998</v>
      </c>
      <c r="T139" s="143">
        <f t="shared" si="151"/>
        <v>31710280.140000008</v>
      </c>
      <c r="U139" s="143">
        <f t="shared" si="151"/>
        <v>31729273.439999998</v>
      </c>
      <c r="V139" s="143">
        <f t="shared" ref="V139" si="152">SUM(V130:V138)</f>
        <v>39553952</v>
      </c>
      <c r="W139" s="143">
        <f>SUM(W130+W133+W136+W137+W138)</f>
        <v>75206662.049999997</v>
      </c>
      <c r="X139" s="144">
        <f>SUM(X130+X133+X136+X137+X138)</f>
        <v>164863885.33000001</v>
      </c>
      <c r="Y139" s="143">
        <f t="shared" ref="Y139:AA139" si="153">SUM(Y130+Y133+Y136+Y137+Y138)</f>
        <v>203131051</v>
      </c>
      <c r="Z139" s="143">
        <f t="shared" si="153"/>
        <v>215532223</v>
      </c>
      <c r="AA139" s="143">
        <f t="shared" si="153"/>
        <v>206581258.21999997</v>
      </c>
      <c r="AB139" s="220">
        <v>137095823.43000001</v>
      </c>
      <c r="AC139" s="220">
        <v>76243022.269999996</v>
      </c>
      <c r="AD139" s="220">
        <v>63524665.960000008</v>
      </c>
      <c r="AE139" s="220">
        <v>36491768</v>
      </c>
      <c r="AF139" s="220">
        <v>38362195.880000003</v>
      </c>
      <c r="AG139" s="220">
        <v>36518611</v>
      </c>
      <c r="AH139" s="220"/>
      <c r="AI139" s="220"/>
      <c r="AJ139" s="144"/>
      <c r="AK139" s="40">
        <f>SUM(AK130:AK138)</f>
        <v>-31987393.730000004</v>
      </c>
      <c r="AL139" s="145">
        <f t="shared" ref="AL139:AM139" si="154">SUM(AL130:AL138)</f>
        <v>-13311965.279999996</v>
      </c>
      <c r="AM139" s="145">
        <f t="shared" si="154"/>
        <v>8197358.8200000003</v>
      </c>
      <c r="AN139" s="145">
        <f t="shared" ref="AN139:AO139" si="155">SUM(AN130:AN138)</f>
        <v>-3099885.8299999959</v>
      </c>
      <c r="AO139" s="145">
        <f t="shared" si="155"/>
        <v>1622716.9499999974</v>
      </c>
      <c r="AP139" s="145">
        <f t="shared" ref="AP139:AQ139" si="156">SUM(AP130:AP138)</f>
        <v>-2877113.3799999971</v>
      </c>
      <c r="AQ139" s="145">
        <f t="shared" si="156"/>
        <v>-1458955.9000000008</v>
      </c>
      <c r="AR139" s="145">
        <f t="shared" ref="AR139:AS139" si="157">SUM(AR130:AR138)</f>
        <v>-7885918.6299999999</v>
      </c>
      <c r="AS139" s="145">
        <f t="shared" si="157"/>
        <v>-1816374.4799999958</v>
      </c>
      <c r="AT139" s="145">
        <f t="shared" ref="AT139:AU139" si="158">SUM(AT130:AT138)</f>
        <v>-17300409.399999999</v>
      </c>
      <c r="AU139" s="145">
        <f t="shared" si="158"/>
        <v>7022411.9499999955</v>
      </c>
      <c r="AV139" s="145">
        <f t="shared" ref="AV139:AW139" si="159">SUM(AV130:AV138)</f>
        <v>40882101.609999992</v>
      </c>
      <c r="AW139" s="145">
        <f t="shared" si="159"/>
        <v>41452367.510000005</v>
      </c>
      <c r="AX139" s="145">
        <f t="shared" ref="AX139:AY139" si="160">SUM(AX130:AX138)</f>
        <v>4433304.5999999922</v>
      </c>
      <c r="AY139" s="145">
        <f t="shared" si="160"/>
        <v>-18338198.730000004</v>
      </c>
      <c r="AZ139" s="145">
        <f t="shared" ref="AZ139:BA139" si="161">SUM(AZ130:AZ138)</f>
        <v>20215596.219999999</v>
      </c>
      <c r="BA139" s="145">
        <f t="shared" si="161"/>
        <v>1101727.6700000016</v>
      </c>
      <c r="BB139" s="145">
        <f t="shared" ref="BB139" si="162">SUM(BB130:BB138)</f>
        <v>6651915.7399999984</v>
      </c>
      <c r="BC139" s="309"/>
      <c r="BD139" s="309"/>
      <c r="BE139" s="309"/>
      <c r="BF139" s="146"/>
      <c r="BG139" s="329"/>
      <c r="BH139" s="297">
        <f>BH130+BH133+BH136+BH137+BH138</f>
        <v>36518611</v>
      </c>
    </row>
    <row r="140" spans="1:61" s="42" customFormat="1" x14ac:dyDescent="0.35">
      <c r="A140" s="166">
        <f>+A129+1</f>
        <v>14</v>
      </c>
      <c r="B140" s="115" t="s">
        <v>128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6"/>
      <c r="M140" s="105"/>
      <c r="N140" s="105"/>
      <c r="O140" s="105"/>
      <c r="P140" s="105"/>
      <c r="Q140" s="105"/>
      <c r="R140" s="105"/>
      <c r="S140" s="105"/>
      <c r="T140" s="105"/>
      <c r="U140" s="216"/>
      <c r="V140" s="216"/>
      <c r="W140" s="216"/>
      <c r="X140" s="10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106"/>
      <c r="AK140" s="107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305"/>
      <c r="BD140" s="305"/>
      <c r="BE140" s="305"/>
      <c r="BF140" s="109"/>
      <c r="BG140" s="327"/>
      <c r="BH140" s="107"/>
    </row>
    <row r="141" spans="1:61" s="42" customFormat="1" x14ac:dyDescent="0.35">
      <c r="A141" s="166"/>
      <c r="B141" s="43" t="s">
        <v>37</v>
      </c>
      <c r="C141" s="110">
        <v>101668016.55</v>
      </c>
      <c r="D141" s="111">
        <v>87058595.739999995</v>
      </c>
      <c r="E141" s="111">
        <v>66709424.939999998</v>
      </c>
      <c r="F141" s="39">
        <v>43300182.240000002</v>
      </c>
      <c r="G141" s="111">
        <v>36060381.759999998</v>
      </c>
      <c r="H141" s="111">
        <v>30883351.73</v>
      </c>
      <c r="I141" s="111">
        <v>28298200.129999999</v>
      </c>
      <c r="J141" s="111">
        <v>31160779.739999998</v>
      </c>
      <c r="K141" s="111">
        <v>33815876.659999996</v>
      </c>
      <c r="L141" s="112">
        <v>71941319.299999997</v>
      </c>
      <c r="M141" s="111">
        <v>93496744.689999998</v>
      </c>
      <c r="N141" s="111">
        <v>89382464.010000005</v>
      </c>
      <c r="O141" s="111">
        <v>95294514.189999998</v>
      </c>
      <c r="P141" s="111">
        <v>75102143.739999995</v>
      </c>
      <c r="Q141" s="111">
        <v>67313133.049999997</v>
      </c>
      <c r="R141" s="111">
        <v>43657327.990000002</v>
      </c>
      <c r="S141" s="111">
        <v>32215647.620000001</v>
      </c>
      <c r="T141" s="111">
        <v>28745761.850000001</v>
      </c>
      <c r="U141" s="221">
        <v>27429711.25</v>
      </c>
      <c r="V141" s="221">
        <v>28054343</v>
      </c>
      <c r="W141" s="221">
        <v>34701031.579999998</v>
      </c>
      <c r="X141" s="112">
        <v>67429866.790000007</v>
      </c>
      <c r="Y141" s="221">
        <v>85415001</v>
      </c>
      <c r="Z141" s="221">
        <v>99217608</v>
      </c>
      <c r="AA141" s="221">
        <v>119587407.59</v>
      </c>
      <c r="AB141" s="221">
        <v>83179662.810000002</v>
      </c>
      <c r="AC141" s="221">
        <v>61285579.329999998</v>
      </c>
      <c r="AD141" s="221">
        <v>44664352.280000001</v>
      </c>
      <c r="AE141" s="221">
        <v>34629407</v>
      </c>
      <c r="AF141" s="221">
        <v>31896390.18</v>
      </c>
      <c r="AG141" s="221">
        <v>28117615</v>
      </c>
      <c r="AH141" s="221"/>
      <c r="AI141" s="221"/>
      <c r="AJ141" s="112"/>
      <c r="AK141" s="39">
        <f>O141-C141</f>
        <v>-6373502.3599999994</v>
      </c>
      <c r="AL141" s="113">
        <f>P141-D141</f>
        <v>-11956452</v>
      </c>
      <c r="AM141" s="113">
        <f>Q141-E141</f>
        <v>603708.1099999994</v>
      </c>
      <c r="AN141" s="113">
        <f>R141-F141</f>
        <v>357145.75</v>
      </c>
      <c r="AO141" s="113">
        <f>S141-G141</f>
        <v>-3844734.1399999969</v>
      </c>
      <c r="AP141" s="113">
        <f>T141-H141</f>
        <v>-2137589.879999999</v>
      </c>
      <c r="AQ141" s="113">
        <f>U141-I141</f>
        <v>-868488.87999999896</v>
      </c>
      <c r="AR141" s="113">
        <f>V141-J141</f>
        <v>-3106436.7399999984</v>
      </c>
      <c r="AS141" s="113">
        <f>W141-K141</f>
        <v>885154.92000000179</v>
      </c>
      <c r="AT141" s="113">
        <f>X141-L141</f>
        <v>-4511452.5099999905</v>
      </c>
      <c r="AU141" s="113">
        <f>Y141-M141</f>
        <v>-8081743.6899999976</v>
      </c>
      <c r="AV141" s="113">
        <f>Z141-N141</f>
        <v>9835143.9899999946</v>
      </c>
      <c r="AW141" s="113">
        <f>AA141-O141</f>
        <v>24292893.400000006</v>
      </c>
      <c r="AX141" s="113">
        <f>AB141-P141</f>
        <v>8077519.0700000077</v>
      </c>
      <c r="AY141" s="113">
        <f>AC141-Q141</f>
        <v>-6027553.7199999988</v>
      </c>
      <c r="AZ141" s="113">
        <f>AD141-R141</f>
        <v>1007024.2899999991</v>
      </c>
      <c r="BA141" s="113">
        <f>AE141-S141</f>
        <v>2413759.379999999</v>
      </c>
      <c r="BB141" s="113">
        <f>AF141-T141</f>
        <v>3150628.3299999982</v>
      </c>
      <c r="BC141" s="312"/>
      <c r="BD141" s="312"/>
      <c r="BE141" s="312"/>
      <c r="BF141" s="114"/>
      <c r="BG141" s="328"/>
      <c r="BH141" s="71">
        <f>'MONTHLY SUMMARIES'!H101</f>
        <v>28117615</v>
      </c>
    </row>
    <row r="142" spans="1:61" s="42" customFormat="1" x14ac:dyDescent="0.35">
      <c r="A142" s="166"/>
      <c r="B142" s="43" t="s">
        <v>38</v>
      </c>
      <c r="C142" s="110">
        <v>5440644.79</v>
      </c>
      <c r="D142" s="111">
        <v>5342614.6500000004</v>
      </c>
      <c r="E142" s="111">
        <v>4026889.16</v>
      </c>
      <c r="F142" s="39">
        <v>3923400.13</v>
      </c>
      <c r="G142" s="111">
        <v>2305804.96</v>
      </c>
      <c r="H142" s="111">
        <v>1958759.6</v>
      </c>
      <c r="I142" s="111">
        <v>1846890.77</v>
      </c>
      <c r="J142" s="111">
        <v>1981765.36</v>
      </c>
      <c r="K142" s="111">
        <v>1801779.46</v>
      </c>
      <c r="L142" s="112">
        <v>2583385.83</v>
      </c>
      <c r="M142" s="111">
        <v>4666823.88</v>
      </c>
      <c r="N142" s="111">
        <v>5536571.4699999997</v>
      </c>
      <c r="O142" s="111">
        <v>4733750.07</v>
      </c>
      <c r="P142" s="111">
        <v>3818080.53</v>
      </c>
      <c r="Q142" s="111">
        <v>4070389.04</v>
      </c>
      <c r="R142" s="111">
        <v>2772278.2</v>
      </c>
      <c r="S142" s="111">
        <v>2246019.2000000002</v>
      </c>
      <c r="T142" s="111">
        <v>1894810.8</v>
      </c>
      <c r="U142" s="221">
        <v>1722441.22</v>
      </c>
      <c r="V142" s="221">
        <v>1600571</v>
      </c>
      <c r="W142" s="221">
        <v>1692789.13</v>
      </c>
      <c r="X142" s="112">
        <v>2725212.09</v>
      </c>
      <c r="Y142" s="221">
        <v>4265538</v>
      </c>
      <c r="Z142" s="221">
        <v>5704563</v>
      </c>
      <c r="AA142" s="221">
        <v>7474180.96</v>
      </c>
      <c r="AB142" s="221">
        <v>4651969.6100000003</v>
      </c>
      <c r="AC142" s="221">
        <v>5411576.5700000003</v>
      </c>
      <c r="AD142" s="221">
        <v>4023648.13</v>
      </c>
      <c r="AE142" s="221">
        <v>3016108</v>
      </c>
      <c r="AF142" s="221">
        <v>3018210.5</v>
      </c>
      <c r="AG142" s="221">
        <v>2523553</v>
      </c>
      <c r="AH142" s="221"/>
      <c r="AI142" s="221"/>
      <c r="AJ142" s="112"/>
      <c r="AK142" s="39">
        <f>O142-C142</f>
        <v>-706894.71999999974</v>
      </c>
      <c r="AL142" s="113">
        <f>P142-D142</f>
        <v>-1524534.1200000006</v>
      </c>
      <c r="AM142" s="113">
        <f>Q142-E142</f>
        <v>43499.879999999888</v>
      </c>
      <c r="AN142" s="113">
        <f>R142-F142</f>
        <v>-1151121.9299999997</v>
      </c>
      <c r="AO142" s="113">
        <f>S142-G142</f>
        <v>-59785.759999999776</v>
      </c>
      <c r="AP142" s="113">
        <f>T142-H142</f>
        <v>-63948.800000000047</v>
      </c>
      <c r="AQ142" s="113">
        <f>U142-I142</f>
        <v>-124449.55000000005</v>
      </c>
      <c r="AR142" s="113">
        <f>V142-J142</f>
        <v>-381194.3600000001</v>
      </c>
      <c r="AS142" s="113">
        <f>W142-K142</f>
        <v>-108990.33000000007</v>
      </c>
      <c r="AT142" s="113">
        <f>X142-L142</f>
        <v>141826.25999999978</v>
      </c>
      <c r="AU142" s="113">
        <f>Y142-M142</f>
        <v>-401285.87999999989</v>
      </c>
      <c r="AV142" s="113">
        <f>Z142-N142</f>
        <v>167991.53000000026</v>
      </c>
      <c r="AW142" s="113">
        <f>AA142-O142</f>
        <v>2740430.8899999997</v>
      </c>
      <c r="AX142" s="113">
        <f>AB142-P142</f>
        <v>833889.08000000054</v>
      </c>
      <c r="AY142" s="113">
        <f>AC142-Q142</f>
        <v>1341187.5300000003</v>
      </c>
      <c r="AZ142" s="113">
        <f>AD142-R142</f>
        <v>1251369.9299999997</v>
      </c>
      <c r="BA142" s="113">
        <f>AE142-S142</f>
        <v>770088.79999999981</v>
      </c>
      <c r="BB142" s="113">
        <f>AF142-T142</f>
        <v>1123399.7</v>
      </c>
      <c r="BC142" s="312"/>
      <c r="BD142" s="312"/>
      <c r="BE142" s="312"/>
      <c r="BF142" s="114"/>
      <c r="BG142" s="328"/>
      <c r="BH142" s="71">
        <f>'MONTHLY SUMMARIES'!H102</f>
        <v>2523553</v>
      </c>
    </row>
    <row r="143" spans="1:61" s="42" customFormat="1" x14ac:dyDescent="0.35">
      <c r="A143" s="166"/>
      <c r="B143" s="43" t="s">
        <v>39</v>
      </c>
      <c r="C143" s="110">
        <v>13394682.77</v>
      </c>
      <c r="D143" s="111">
        <v>11600996.93</v>
      </c>
      <c r="E143" s="111">
        <v>9074922.5099999998</v>
      </c>
      <c r="F143" s="39">
        <v>4869242.99</v>
      </c>
      <c r="G143" s="111">
        <v>3748597.27</v>
      </c>
      <c r="H143" s="111">
        <v>3059845.46</v>
      </c>
      <c r="I143" s="111">
        <v>2815540.24</v>
      </c>
      <c r="J143" s="111">
        <v>3096305.74</v>
      </c>
      <c r="K143" s="111">
        <v>3385448.35</v>
      </c>
      <c r="L143" s="112">
        <v>7010178.9900000002</v>
      </c>
      <c r="M143" s="111">
        <v>12190081.4</v>
      </c>
      <c r="N143" s="111">
        <v>10434259.210000001</v>
      </c>
      <c r="O143" s="111">
        <v>11585419.32</v>
      </c>
      <c r="P143" s="111">
        <v>7447046.3200000003</v>
      </c>
      <c r="Q143" s="111">
        <v>7301485.71</v>
      </c>
      <c r="R143" s="111">
        <v>5100340.33</v>
      </c>
      <c r="S143" s="111">
        <v>3517847.82</v>
      </c>
      <c r="T143" s="111">
        <v>2597276.92</v>
      </c>
      <c r="U143" s="221">
        <v>2513034.29</v>
      </c>
      <c r="V143" s="221">
        <v>2440038</v>
      </c>
      <c r="W143" s="221">
        <v>3129945.06</v>
      </c>
      <c r="X143" s="112">
        <v>6147314.4000000004</v>
      </c>
      <c r="Y143" s="221">
        <v>8785946</v>
      </c>
      <c r="Z143" s="221">
        <v>11340189</v>
      </c>
      <c r="AA143" s="221">
        <v>15528013.77</v>
      </c>
      <c r="AB143" s="221">
        <v>10148477.109999999</v>
      </c>
      <c r="AC143" s="221">
        <v>6915971.6500000004</v>
      </c>
      <c r="AD143" s="221">
        <v>4405970.1399999997</v>
      </c>
      <c r="AE143" s="221">
        <v>3436652</v>
      </c>
      <c r="AF143" s="221">
        <v>3221851.18</v>
      </c>
      <c r="AG143" s="221">
        <v>2848495</v>
      </c>
      <c r="AH143" s="221"/>
      <c r="AI143" s="221"/>
      <c r="AJ143" s="112"/>
      <c r="AK143" s="39">
        <f>O143-C143</f>
        <v>-1809263.4499999993</v>
      </c>
      <c r="AL143" s="113">
        <f>P143-D143</f>
        <v>-4153950.6099999994</v>
      </c>
      <c r="AM143" s="113">
        <f>Q143-E143</f>
        <v>-1773436.7999999998</v>
      </c>
      <c r="AN143" s="113">
        <f>R143-F143</f>
        <v>231097.33999999985</v>
      </c>
      <c r="AO143" s="113">
        <f>S143-G143</f>
        <v>-230749.45000000019</v>
      </c>
      <c r="AP143" s="113">
        <f>T143-H143</f>
        <v>-462568.54000000004</v>
      </c>
      <c r="AQ143" s="113">
        <f>U143-I143</f>
        <v>-302505.95000000019</v>
      </c>
      <c r="AR143" s="113">
        <f>V143-J143</f>
        <v>-656267.74000000022</v>
      </c>
      <c r="AS143" s="113">
        <f>W143-K143</f>
        <v>-255503.29000000004</v>
      </c>
      <c r="AT143" s="113">
        <f>X143-L143</f>
        <v>-862864.58999999985</v>
      </c>
      <c r="AU143" s="113">
        <f>Y143-M143</f>
        <v>-3404135.4000000004</v>
      </c>
      <c r="AV143" s="113">
        <f>Z143-N143</f>
        <v>905929.78999999911</v>
      </c>
      <c r="AW143" s="113">
        <f>AA143-O143</f>
        <v>3942594.4499999993</v>
      </c>
      <c r="AX143" s="113">
        <f>AB143-P143</f>
        <v>2701430.7899999991</v>
      </c>
      <c r="AY143" s="113">
        <f>AC143-Q143</f>
        <v>-385514.05999999959</v>
      </c>
      <c r="AZ143" s="113">
        <f>AD143-R143</f>
        <v>-694370.19000000041</v>
      </c>
      <c r="BA143" s="113">
        <f>AE143-S143</f>
        <v>-81195.819999999832</v>
      </c>
      <c r="BB143" s="113">
        <f>AF143-T143</f>
        <v>624574.26000000024</v>
      </c>
      <c r="BC143" s="312"/>
      <c r="BD143" s="312"/>
      <c r="BE143" s="312"/>
      <c r="BF143" s="114"/>
      <c r="BG143" s="328"/>
      <c r="BH143" s="71">
        <f>'MONTHLY SUMMARIES'!H103</f>
        <v>2848495</v>
      </c>
    </row>
    <row r="144" spans="1:61" s="42" customFormat="1" x14ac:dyDescent="0.35">
      <c r="A144" s="166"/>
      <c r="B144" s="43" t="s">
        <v>40</v>
      </c>
      <c r="C144" s="110">
        <v>14158656.67</v>
      </c>
      <c r="D144" s="111">
        <v>12488420.199999999</v>
      </c>
      <c r="E144" s="111">
        <v>9926474.7699999996</v>
      </c>
      <c r="F144" s="39">
        <v>5282538.0599999996</v>
      </c>
      <c r="G144" s="111">
        <v>4138957.01</v>
      </c>
      <c r="H144" s="111">
        <v>3254792.95</v>
      </c>
      <c r="I144" s="111">
        <v>3231719.21</v>
      </c>
      <c r="J144" s="111">
        <v>3444213.33</v>
      </c>
      <c r="K144" s="111">
        <v>3527802.57</v>
      </c>
      <c r="L144" s="112">
        <v>7178262.7300000004</v>
      </c>
      <c r="M144" s="111">
        <v>12926449.300000001</v>
      </c>
      <c r="N144" s="111">
        <v>10490174.09</v>
      </c>
      <c r="O144" s="111">
        <v>12575681.619999999</v>
      </c>
      <c r="P144" s="111">
        <v>7574983.0099999998</v>
      </c>
      <c r="Q144" s="111">
        <v>7920227.3499999996</v>
      </c>
      <c r="R144" s="111">
        <v>5457898.4199999999</v>
      </c>
      <c r="S144" s="111">
        <v>3656978.53</v>
      </c>
      <c r="T144" s="111">
        <v>2444560.7400000002</v>
      </c>
      <c r="U144" s="221">
        <v>2470294.84</v>
      </c>
      <c r="V144" s="221">
        <v>2483308</v>
      </c>
      <c r="W144" s="221">
        <v>3357675.66</v>
      </c>
      <c r="X144" s="112">
        <v>6458146.5</v>
      </c>
      <c r="Y144" s="221">
        <v>8831219</v>
      </c>
      <c r="Z144" s="221">
        <v>11312571</v>
      </c>
      <c r="AA144" s="221">
        <v>16474129.060000001</v>
      </c>
      <c r="AB144" s="221">
        <v>10502583.66</v>
      </c>
      <c r="AC144" s="221">
        <v>7549319.6799999997</v>
      </c>
      <c r="AD144" s="221">
        <v>4873520.8099999996</v>
      </c>
      <c r="AE144" s="221">
        <v>3763508</v>
      </c>
      <c r="AF144" s="221">
        <v>3337729.5</v>
      </c>
      <c r="AG144" s="221">
        <v>2927295</v>
      </c>
      <c r="AH144" s="221"/>
      <c r="AI144" s="221"/>
      <c r="AJ144" s="112"/>
      <c r="AK144" s="39">
        <f>O144-C144</f>
        <v>-1582975.0500000007</v>
      </c>
      <c r="AL144" s="113">
        <f>P144-D144</f>
        <v>-4913437.1899999995</v>
      </c>
      <c r="AM144" s="113">
        <f>Q144-E144</f>
        <v>-2006247.42</v>
      </c>
      <c r="AN144" s="113">
        <f>R144-F144</f>
        <v>175360.36000000034</v>
      </c>
      <c r="AO144" s="113">
        <f>S144-G144</f>
        <v>-481978.48</v>
      </c>
      <c r="AP144" s="113">
        <f>T144-H144</f>
        <v>-810232.21</v>
      </c>
      <c r="AQ144" s="113">
        <f>U144-I144</f>
        <v>-761424.37000000011</v>
      </c>
      <c r="AR144" s="113">
        <f>V144-J144</f>
        <v>-960905.33000000007</v>
      </c>
      <c r="AS144" s="113">
        <f>W144-K144</f>
        <v>-170126.90999999968</v>
      </c>
      <c r="AT144" s="113">
        <f>X144-L144</f>
        <v>-720116.23000000045</v>
      </c>
      <c r="AU144" s="113">
        <f>Y144-M144</f>
        <v>-4095230.3000000007</v>
      </c>
      <c r="AV144" s="113">
        <f>Z144-N144</f>
        <v>822396.91000000015</v>
      </c>
      <c r="AW144" s="113">
        <f>AA144-O144</f>
        <v>3898447.4400000013</v>
      </c>
      <c r="AX144" s="113">
        <f>AB144-P144</f>
        <v>2927600.6500000004</v>
      </c>
      <c r="AY144" s="113">
        <f>AC144-Q144</f>
        <v>-370907.66999999993</v>
      </c>
      <c r="AZ144" s="113">
        <f>AD144-R144</f>
        <v>-584377.61000000034</v>
      </c>
      <c r="BA144" s="113">
        <f>AE144-S144</f>
        <v>106529.4700000002</v>
      </c>
      <c r="BB144" s="113">
        <f>AF144-T144</f>
        <v>893168.75999999978</v>
      </c>
      <c r="BC144" s="312"/>
      <c r="BD144" s="312"/>
      <c r="BE144" s="312"/>
      <c r="BF144" s="114"/>
      <c r="BG144" s="328"/>
      <c r="BH144" s="71">
        <f>'MONTHLY SUMMARIES'!H104</f>
        <v>2927295</v>
      </c>
    </row>
    <row r="145" spans="1:61" s="42" customFormat="1" x14ac:dyDescent="0.35">
      <c r="A145" s="166"/>
      <c r="B145" s="43" t="s">
        <v>41</v>
      </c>
      <c r="C145" s="110">
        <v>39521513</v>
      </c>
      <c r="D145" s="111">
        <v>42548758.5</v>
      </c>
      <c r="E145" s="111">
        <v>40827416.32</v>
      </c>
      <c r="F145" s="39">
        <v>19470930.890000001</v>
      </c>
      <c r="G145" s="111">
        <v>15354994.08</v>
      </c>
      <c r="H145" s="111">
        <v>11766140.560000001</v>
      </c>
      <c r="I145" s="111">
        <v>13780022.17</v>
      </c>
      <c r="J145" s="111">
        <v>13356349.02</v>
      </c>
      <c r="K145" s="111">
        <v>11466608.050000001</v>
      </c>
      <c r="L145" s="112">
        <v>22124979.52</v>
      </c>
      <c r="M145" s="111">
        <v>43373269.75</v>
      </c>
      <c r="N145" s="111">
        <v>31256679.75</v>
      </c>
      <c r="O145" s="111">
        <v>42841984.869999997</v>
      </c>
      <c r="P145" s="111">
        <v>29329761.100000001</v>
      </c>
      <c r="Q145" s="111">
        <v>27174942.690000001</v>
      </c>
      <c r="R145" s="111">
        <v>23492080.16</v>
      </c>
      <c r="S145" s="111">
        <v>13075482.15</v>
      </c>
      <c r="T145" s="111">
        <v>10080366.09</v>
      </c>
      <c r="U145" s="221">
        <v>9353732.0899999999</v>
      </c>
      <c r="V145" s="221">
        <v>9779089</v>
      </c>
      <c r="W145" s="221">
        <v>13042654.33</v>
      </c>
      <c r="X145" s="112">
        <v>20512692.969999999</v>
      </c>
      <c r="Y145" s="221">
        <v>29732564</v>
      </c>
      <c r="Z145" s="221">
        <v>36492960</v>
      </c>
      <c r="AA145" s="221">
        <v>51304579.939999998</v>
      </c>
      <c r="AB145" s="221">
        <v>36080386.18</v>
      </c>
      <c r="AC145" s="221">
        <v>31350231.890000001</v>
      </c>
      <c r="AD145" s="221">
        <v>18463730.350000001</v>
      </c>
      <c r="AE145" s="221">
        <v>13211558</v>
      </c>
      <c r="AF145" s="221">
        <v>13570171.300000001</v>
      </c>
      <c r="AG145" s="221">
        <v>9857806</v>
      </c>
      <c r="AH145" s="221"/>
      <c r="AI145" s="221"/>
      <c r="AJ145" s="112"/>
      <c r="AK145" s="39">
        <f>O145-C145</f>
        <v>3320471.8699999973</v>
      </c>
      <c r="AL145" s="113">
        <f>P145-D145</f>
        <v>-13218997.399999999</v>
      </c>
      <c r="AM145" s="113">
        <f>Q145-E145</f>
        <v>-13652473.629999999</v>
      </c>
      <c r="AN145" s="113">
        <f>R145-F145</f>
        <v>4021149.2699999996</v>
      </c>
      <c r="AO145" s="113">
        <f>S145-G145</f>
        <v>-2279511.9299999997</v>
      </c>
      <c r="AP145" s="113">
        <f>T145-H145</f>
        <v>-1685774.4700000007</v>
      </c>
      <c r="AQ145" s="113">
        <f>U145-I145</f>
        <v>-4426290.08</v>
      </c>
      <c r="AR145" s="113">
        <f>V145-J145</f>
        <v>-3577260.0199999996</v>
      </c>
      <c r="AS145" s="113">
        <f>W145-K145</f>
        <v>1576046.2799999993</v>
      </c>
      <c r="AT145" s="113">
        <f>X145-L145</f>
        <v>-1612286.5500000007</v>
      </c>
      <c r="AU145" s="113">
        <f>Y145-M145</f>
        <v>-13640705.75</v>
      </c>
      <c r="AV145" s="113">
        <f>Z145-N145</f>
        <v>5236280.25</v>
      </c>
      <c r="AW145" s="113">
        <f>AA145-O145</f>
        <v>8462595.0700000003</v>
      </c>
      <c r="AX145" s="113">
        <f>AB145-P145</f>
        <v>6750625.0799999982</v>
      </c>
      <c r="AY145" s="113">
        <f>AC145-Q145</f>
        <v>4175289.1999999993</v>
      </c>
      <c r="AZ145" s="113">
        <f>AD145-R145</f>
        <v>-5028349.8099999987</v>
      </c>
      <c r="BA145" s="113">
        <f>AE145-S145</f>
        <v>136075.84999999963</v>
      </c>
      <c r="BB145" s="113">
        <f>AF145-T145</f>
        <v>3489805.2100000009</v>
      </c>
      <c r="BC145" s="312"/>
      <c r="BD145" s="312"/>
      <c r="BE145" s="312"/>
      <c r="BF145" s="114"/>
      <c r="BG145" s="328"/>
      <c r="BH145" s="71">
        <f>'MONTHLY SUMMARIES'!H105</f>
        <v>9857806</v>
      </c>
    </row>
    <row r="146" spans="1:61" s="147" customFormat="1" x14ac:dyDescent="0.35">
      <c r="A146" s="167"/>
      <c r="B146" s="43" t="s">
        <v>42</v>
      </c>
      <c r="C146" s="148">
        <f>SUM(C141:C145)</f>
        <v>174183513.78</v>
      </c>
      <c r="D146" s="149">
        <f t="shared" ref="D146:X146" si="163">SUM(D141:D145)</f>
        <v>159039386.01999998</v>
      </c>
      <c r="E146" s="149">
        <f t="shared" si="163"/>
        <v>130565127.69999999</v>
      </c>
      <c r="F146" s="150">
        <f t="shared" si="163"/>
        <v>76846294.310000002</v>
      </c>
      <c r="G146" s="149">
        <f t="shared" si="163"/>
        <v>61608735.079999998</v>
      </c>
      <c r="H146" s="149">
        <f t="shared" si="163"/>
        <v>50922890.300000004</v>
      </c>
      <c r="I146" s="149">
        <f t="shared" si="163"/>
        <v>49972372.520000003</v>
      </c>
      <c r="J146" s="149">
        <f t="shared" si="163"/>
        <v>53039413.189999998</v>
      </c>
      <c r="K146" s="149">
        <f t="shared" si="163"/>
        <v>53997515.090000004</v>
      </c>
      <c r="L146" s="151">
        <f t="shared" si="163"/>
        <v>110838126.36999999</v>
      </c>
      <c r="M146" s="149">
        <f t="shared" si="163"/>
        <v>166653369.01999998</v>
      </c>
      <c r="N146" s="149">
        <f t="shared" si="163"/>
        <v>147100148.53</v>
      </c>
      <c r="O146" s="149">
        <f t="shared" si="163"/>
        <v>167031350.06999999</v>
      </c>
      <c r="P146" s="149">
        <f t="shared" si="163"/>
        <v>123272014.70000002</v>
      </c>
      <c r="Q146" s="149">
        <f t="shared" si="163"/>
        <v>113780177.83999999</v>
      </c>
      <c r="R146" s="149">
        <f t="shared" si="163"/>
        <v>80479925.100000009</v>
      </c>
      <c r="S146" s="149">
        <f t="shared" si="163"/>
        <v>54711975.32</v>
      </c>
      <c r="T146" s="149">
        <f t="shared" si="163"/>
        <v>45762776.400000006</v>
      </c>
      <c r="U146" s="149">
        <f t="shared" si="163"/>
        <v>43489213.689999998</v>
      </c>
      <c r="V146" s="149">
        <f t="shared" si="163"/>
        <v>44357349</v>
      </c>
      <c r="W146" s="149">
        <f t="shared" si="163"/>
        <v>55924095.760000005</v>
      </c>
      <c r="X146" s="151">
        <f t="shared" si="163"/>
        <v>103273232.75000001</v>
      </c>
      <c r="Y146" s="149">
        <v>137030268</v>
      </c>
      <c r="Z146" s="264">
        <v>164067891</v>
      </c>
      <c r="AA146" s="149">
        <f t="shared" ref="AA146" si="164">SUM(AA141:AA145)</f>
        <v>210368311.31999999</v>
      </c>
      <c r="AB146" s="264">
        <v>144563079.37</v>
      </c>
      <c r="AC146" s="264">
        <v>112512679.11999999</v>
      </c>
      <c r="AD146" s="264">
        <v>76431221.710000008</v>
      </c>
      <c r="AE146" s="264">
        <v>58057233</v>
      </c>
      <c r="AF146" s="264">
        <v>55044352.659999996</v>
      </c>
      <c r="AG146" s="264">
        <v>46274764</v>
      </c>
      <c r="AH146" s="264"/>
      <c r="AI146" s="264"/>
      <c r="AJ146" s="151"/>
      <c r="AK146" s="150">
        <f t="shared" si="114"/>
        <v>-7152163.7100000009</v>
      </c>
      <c r="AL146" s="152">
        <f t="shared" ref="AL146:AM146" si="165">SUM(AL141:AL145)</f>
        <v>-35767371.32</v>
      </c>
      <c r="AM146" s="152">
        <f t="shared" si="165"/>
        <v>-16784949.859999999</v>
      </c>
      <c r="AN146" s="152">
        <f t="shared" ref="AN146:AO146" si="166">SUM(AN141:AN145)</f>
        <v>3633630.79</v>
      </c>
      <c r="AO146" s="152">
        <f t="shared" si="166"/>
        <v>-6896759.7599999961</v>
      </c>
      <c r="AP146" s="152">
        <f t="shared" ref="AP146:AQ146" si="167">SUM(AP141:AP145)</f>
        <v>-5160113.8999999994</v>
      </c>
      <c r="AQ146" s="152">
        <f t="shared" si="167"/>
        <v>-6483158.8299999991</v>
      </c>
      <c r="AR146" s="152">
        <f t="shared" ref="AR146:AS146" si="168">SUM(AR141:AR145)</f>
        <v>-8682064.1899999976</v>
      </c>
      <c r="AS146" s="152">
        <f t="shared" si="168"/>
        <v>1926580.6700000013</v>
      </c>
      <c r="AT146" s="152">
        <f t="shared" ref="AT146:AU146" si="169">SUM(AT141:AT145)</f>
        <v>-7564893.6199999917</v>
      </c>
      <c r="AU146" s="152">
        <f t="shared" si="169"/>
        <v>-29623101.019999996</v>
      </c>
      <c r="AV146" s="152">
        <f t="shared" ref="AV146:AW146" si="170">SUM(AV141:AV145)</f>
        <v>16967742.469999995</v>
      </c>
      <c r="AW146" s="152">
        <f t="shared" si="170"/>
        <v>43336961.250000007</v>
      </c>
      <c r="AX146" s="152">
        <f t="shared" ref="AX146:AY146" si="171">SUM(AX141:AX145)</f>
        <v>21291064.670000006</v>
      </c>
      <c r="AY146" s="152">
        <f t="shared" si="171"/>
        <v>-1267498.7199999988</v>
      </c>
      <c r="AZ146" s="152">
        <f t="shared" ref="AZ146:BA146" si="172">SUM(AZ141:AZ145)</f>
        <v>-4048703.3900000006</v>
      </c>
      <c r="BA146" s="152">
        <f t="shared" si="172"/>
        <v>3345257.6799999988</v>
      </c>
      <c r="BB146" s="152">
        <f t="shared" ref="BB146" si="173">SUM(BB141:BB145)</f>
        <v>9281576.2599999998</v>
      </c>
      <c r="BC146" s="313"/>
      <c r="BD146" s="313"/>
      <c r="BE146" s="313"/>
      <c r="BF146" s="153"/>
      <c r="BG146" s="329"/>
      <c r="BH146" s="50">
        <f t="shared" ref="BH146:BH160" si="174">SUM(BH141:BH145)</f>
        <v>46274764</v>
      </c>
      <c r="BI146" s="42"/>
    </row>
    <row r="147" spans="1:61" s="66" customFormat="1" x14ac:dyDescent="0.35">
      <c r="A147" s="166">
        <f>+A140+1</f>
        <v>15</v>
      </c>
      <c r="B147" s="97" t="s">
        <v>32</v>
      </c>
      <c r="C147" s="98"/>
      <c r="D147" s="99"/>
      <c r="E147" s="99"/>
      <c r="F147" s="99"/>
      <c r="G147" s="99"/>
      <c r="H147" s="99"/>
      <c r="I147" s="99"/>
      <c r="J147" s="99"/>
      <c r="K147" s="99"/>
      <c r="L147" s="100"/>
      <c r="M147" s="99"/>
      <c r="N147" s="99"/>
      <c r="O147" s="99"/>
      <c r="P147" s="99"/>
      <c r="Q147" s="99"/>
      <c r="R147" s="99"/>
      <c r="S147" s="99"/>
      <c r="T147" s="99"/>
      <c r="U147" s="215"/>
      <c r="V147" s="215"/>
      <c r="W147" s="215"/>
      <c r="X147" s="100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100"/>
      <c r="AK147" s="101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304"/>
      <c r="BD147" s="304"/>
      <c r="BE147" s="304"/>
      <c r="BF147" s="103"/>
      <c r="BG147" s="324"/>
      <c r="BH147" s="101"/>
      <c r="BI147" s="42"/>
    </row>
    <row r="148" spans="1:61" s="66" customFormat="1" x14ac:dyDescent="0.35">
      <c r="A148" s="166"/>
      <c r="B148" s="67" t="s">
        <v>37</v>
      </c>
      <c r="C148" s="116">
        <v>466171</v>
      </c>
      <c r="D148" s="117">
        <v>470358</v>
      </c>
      <c r="E148" s="117">
        <v>479130</v>
      </c>
      <c r="F148" s="38">
        <v>432720</v>
      </c>
      <c r="G148" s="117">
        <v>477543</v>
      </c>
      <c r="H148" s="117">
        <v>457620</v>
      </c>
      <c r="I148" s="117">
        <v>450435</v>
      </c>
      <c r="J148" s="117">
        <v>513550</v>
      </c>
      <c r="K148" s="117">
        <v>453570</v>
      </c>
      <c r="L148" s="118">
        <v>515781</v>
      </c>
      <c r="M148" s="117">
        <v>523756</v>
      </c>
      <c r="N148" s="117">
        <v>490289</v>
      </c>
      <c r="O148" s="117">
        <v>549757</v>
      </c>
      <c r="P148" s="117">
        <v>502822</v>
      </c>
      <c r="Q148" s="117">
        <v>526601</v>
      </c>
      <c r="R148" s="117">
        <v>516246</v>
      </c>
      <c r="S148" s="117">
        <v>504786</v>
      </c>
      <c r="T148" s="117">
        <v>495632</v>
      </c>
      <c r="U148" s="222">
        <v>497113</v>
      </c>
      <c r="V148" s="222">
        <v>490111</v>
      </c>
      <c r="W148" s="222">
        <v>483403</v>
      </c>
      <c r="X148" s="118">
        <v>531979</v>
      </c>
      <c r="Y148" s="222">
        <v>472742</v>
      </c>
      <c r="Z148" s="222">
        <v>493324</v>
      </c>
      <c r="AA148" s="222">
        <v>572258</v>
      </c>
      <c r="AB148" s="222">
        <v>501592</v>
      </c>
      <c r="AC148" s="222">
        <v>511022</v>
      </c>
      <c r="AD148" s="222">
        <v>523507</v>
      </c>
      <c r="AE148" s="222">
        <v>497670</v>
      </c>
      <c r="AF148" s="222">
        <v>505824</v>
      </c>
      <c r="AG148" s="222">
        <v>474856</v>
      </c>
      <c r="AH148" s="222"/>
      <c r="AI148" s="222"/>
      <c r="AJ148" s="118"/>
      <c r="AK148" s="38">
        <f>O148-C148</f>
        <v>83586</v>
      </c>
      <c r="AL148" s="119">
        <f>P148-D148</f>
        <v>32464</v>
      </c>
      <c r="AM148" s="119">
        <f>Q148-E148</f>
        <v>47471</v>
      </c>
      <c r="AN148" s="119">
        <f>R148-F148</f>
        <v>83526</v>
      </c>
      <c r="AO148" s="119">
        <f>S148-G148</f>
        <v>27243</v>
      </c>
      <c r="AP148" s="119">
        <f>T148-H148</f>
        <v>38012</v>
      </c>
      <c r="AQ148" s="119">
        <f>U148-I148</f>
        <v>46678</v>
      </c>
      <c r="AR148" s="119">
        <f>V148-J148</f>
        <v>-23439</v>
      </c>
      <c r="AS148" s="119">
        <f>W148-K148</f>
        <v>29833</v>
      </c>
      <c r="AT148" s="119">
        <f>X148-L148</f>
        <v>16198</v>
      </c>
      <c r="AU148" s="119">
        <f>Y148-M148</f>
        <v>-51014</v>
      </c>
      <c r="AV148" s="119">
        <f>Z148-N148</f>
        <v>3035</v>
      </c>
      <c r="AW148" s="119">
        <f>AA148-O148</f>
        <v>22501</v>
      </c>
      <c r="AX148" s="119">
        <f>AB148-P148</f>
        <v>-1230</v>
      </c>
      <c r="AY148" s="119">
        <f>AC148-Q148</f>
        <v>-15579</v>
      </c>
      <c r="AZ148" s="119">
        <f>AD148-R148</f>
        <v>7261</v>
      </c>
      <c r="BA148" s="119">
        <f>AE148-S148</f>
        <v>-7116</v>
      </c>
      <c r="BB148" s="119">
        <f>AF148-T148</f>
        <v>10192</v>
      </c>
      <c r="BC148" s="314"/>
      <c r="BD148" s="314"/>
      <c r="BE148" s="314"/>
      <c r="BF148" s="120"/>
      <c r="BG148" s="325"/>
      <c r="BH148" s="71">
        <f>'MONTHLY SUMMARIES'!H108</f>
        <v>474856</v>
      </c>
      <c r="BI148" s="42"/>
    </row>
    <row r="149" spans="1:61" s="66" customFormat="1" x14ac:dyDescent="0.35">
      <c r="A149" s="166"/>
      <c r="B149" s="67" t="s">
        <v>38</v>
      </c>
      <c r="C149" s="116">
        <v>33622</v>
      </c>
      <c r="D149" s="117">
        <v>35526</v>
      </c>
      <c r="E149" s="117">
        <v>32964</v>
      </c>
      <c r="F149" s="38">
        <v>36021</v>
      </c>
      <c r="G149" s="117">
        <v>27878</v>
      </c>
      <c r="H149" s="117">
        <v>26346</v>
      </c>
      <c r="I149" s="117">
        <v>26531</v>
      </c>
      <c r="J149" s="117">
        <v>29137</v>
      </c>
      <c r="K149" s="117">
        <v>25638</v>
      </c>
      <c r="L149" s="118">
        <v>27170</v>
      </c>
      <c r="M149" s="117">
        <v>34548</v>
      </c>
      <c r="N149" s="117">
        <v>36311</v>
      </c>
      <c r="O149" s="117">
        <v>34509</v>
      </c>
      <c r="P149" s="117">
        <v>32233</v>
      </c>
      <c r="Q149" s="117">
        <v>38779</v>
      </c>
      <c r="R149" s="117">
        <v>28750</v>
      </c>
      <c r="S149" s="117">
        <v>28584</v>
      </c>
      <c r="T149" s="117">
        <v>27750</v>
      </c>
      <c r="U149" s="222">
        <v>28631</v>
      </c>
      <c r="V149" s="222">
        <v>27908</v>
      </c>
      <c r="W149" s="222">
        <v>27950</v>
      </c>
      <c r="X149" s="118">
        <v>30814</v>
      </c>
      <c r="Y149" s="222">
        <v>34212</v>
      </c>
      <c r="Z149" s="222">
        <v>37490</v>
      </c>
      <c r="AA149" s="222">
        <v>47434</v>
      </c>
      <c r="AB149" s="222">
        <v>34947</v>
      </c>
      <c r="AC149" s="222">
        <v>43611</v>
      </c>
      <c r="AD149" s="222">
        <v>38184</v>
      </c>
      <c r="AE149" s="222">
        <v>32833</v>
      </c>
      <c r="AF149" s="222">
        <v>34237</v>
      </c>
      <c r="AG149" s="222">
        <v>32067</v>
      </c>
      <c r="AH149" s="222"/>
      <c r="AI149" s="222"/>
      <c r="AJ149" s="118"/>
      <c r="AK149" s="38">
        <f>O149-C149</f>
        <v>887</v>
      </c>
      <c r="AL149" s="119">
        <f>P149-D149</f>
        <v>-3293</v>
      </c>
      <c r="AM149" s="119">
        <f>Q149-E149</f>
        <v>5815</v>
      </c>
      <c r="AN149" s="119">
        <f>R149-F149</f>
        <v>-7271</v>
      </c>
      <c r="AO149" s="119">
        <f>S149-G149</f>
        <v>706</v>
      </c>
      <c r="AP149" s="119">
        <f>T149-H149</f>
        <v>1404</v>
      </c>
      <c r="AQ149" s="119">
        <f>U149-I149</f>
        <v>2100</v>
      </c>
      <c r="AR149" s="119">
        <f>V149-J149</f>
        <v>-1229</v>
      </c>
      <c r="AS149" s="119">
        <f>W149-K149</f>
        <v>2312</v>
      </c>
      <c r="AT149" s="119">
        <f>X149-L149</f>
        <v>3644</v>
      </c>
      <c r="AU149" s="119">
        <f>Y149-M149</f>
        <v>-336</v>
      </c>
      <c r="AV149" s="119">
        <f>Z149-N149</f>
        <v>1179</v>
      </c>
      <c r="AW149" s="119">
        <f>AA149-O149</f>
        <v>12925</v>
      </c>
      <c r="AX149" s="119">
        <f>AB149-P149</f>
        <v>2714</v>
      </c>
      <c r="AY149" s="119">
        <f>AC149-Q149</f>
        <v>4832</v>
      </c>
      <c r="AZ149" s="119">
        <f>AD149-R149</f>
        <v>9434</v>
      </c>
      <c r="BA149" s="119">
        <f>AE149-S149</f>
        <v>4249</v>
      </c>
      <c r="BB149" s="119">
        <f>AF149-T149</f>
        <v>6487</v>
      </c>
      <c r="BC149" s="314"/>
      <c r="BD149" s="314"/>
      <c r="BE149" s="314"/>
      <c r="BF149" s="120"/>
      <c r="BG149" s="325"/>
      <c r="BH149" s="71">
        <f>'MONTHLY SUMMARIES'!H109</f>
        <v>32067</v>
      </c>
      <c r="BI149" s="42"/>
    </row>
    <row r="150" spans="1:61" s="66" customFormat="1" x14ac:dyDescent="0.35">
      <c r="A150" s="166"/>
      <c r="B150" s="67" t="s">
        <v>39</v>
      </c>
      <c r="C150" s="116">
        <v>30580</v>
      </c>
      <c r="D150" s="117">
        <v>30985</v>
      </c>
      <c r="E150" s="117">
        <v>33683</v>
      </c>
      <c r="F150" s="38">
        <v>28089</v>
      </c>
      <c r="G150" s="117">
        <v>30805</v>
      </c>
      <c r="H150" s="117">
        <v>29960</v>
      </c>
      <c r="I150" s="117">
        <v>28147</v>
      </c>
      <c r="J150" s="117">
        <v>32079</v>
      </c>
      <c r="K150" s="117">
        <v>27615</v>
      </c>
      <c r="L150" s="118">
        <v>30835</v>
      </c>
      <c r="M150" s="117">
        <v>35511</v>
      </c>
      <c r="N150" s="117">
        <v>29054</v>
      </c>
      <c r="O150" s="117">
        <v>34029</v>
      </c>
      <c r="P150" s="117">
        <v>27191</v>
      </c>
      <c r="Q150" s="117">
        <v>30862</v>
      </c>
      <c r="R150" s="117">
        <v>32031</v>
      </c>
      <c r="S150" s="117">
        <v>32763</v>
      </c>
      <c r="T150" s="117">
        <v>30043</v>
      </c>
      <c r="U150" s="222">
        <v>31359</v>
      </c>
      <c r="V150" s="222">
        <v>29516</v>
      </c>
      <c r="W150" s="222">
        <v>29558</v>
      </c>
      <c r="X150" s="118">
        <v>32223</v>
      </c>
      <c r="Y150" s="222">
        <v>28555</v>
      </c>
      <c r="Z150" s="222">
        <v>30451</v>
      </c>
      <c r="AA150" s="222">
        <v>38870</v>
      </c>
      <c r="AB150" s="222">
        <v>31296</v>
      </c>
      <c r="AC150" s="222">
        <v>31949</v>
      </c>
      <c r="AD150" s="222">
        <v>31165</v>
      </c>
      <c r="AE150" s="222">
        <v>31106</v>
      </c>
      <c r="AF150" s="222">
        <v>32223</v>
      </c>
      <c r="AG150" s="222">
        <v>29724</v>
      </c>
      <c r="AH150" s="222"/>
      <c r="AI150" s="222"/>
      <c r="AJ150" s="118"/>
      <c r="AK150" s="38">
        <f>O150-C150</f>
        <v>3449</v>
      </c>
      <c r="AL150" s="119">
        <f>P150-D150</f>
        <v>-3794</v>
      </c>
      <c r="AM150" s="119">
        <f>Q150-E150</f>
        <v>-2821</v>
      </c>
      <c r="AN150" s="119">
        <f>R150-F150</f>
        <v>3942</v>
      </c>
      <c r="AO150" s="119">
        <f>S150-G150</f>
        <v>1958</v>
      </c>
      <c r="AP150" s="119">
        <f>T150-H150</f>
        <v>83</v>
      </c>
      <c r="AQ150" s="119">
        <f>U150-I150</f>
        <v>3212</v>
      </c>
      <c r="AR150" s="119">
        <f>V150-J150</f>
        <v>-2563</v>
      </c>
      <c r="AS150" s="119">
        <f>W150-K150</f>
        <v>1943</v>
      </c>
      <c r="AT150" s="119">
        <f>X150-L150</f>
        <v>1388</v>
      </c>
      <c r="AU150" s="119">
        <f>Y150-M150</f>
        <v>-6956</v>
      </c>
      <c r="AV150" s="119">
        <f>Z150-N150</f>
        <v>1397</v>
      </c>
      <c r="AW150" s="119">
        <f>AA150-O150</f>
        <v>4841</v>
      </c>
      <c r="AX150" s="119">
        <f>AB150-P150</f>
        <v>4105</v>
      </c>
      <c r="AY150" s="119">
        <f>AC150-Q150</f>
        <v>1087</v>
      </c>
      <c r="AZ150" s="119">
        <f>AD150-R150</f>
        <v>-866</v>
      </c>
      <c r="BA150" s="119">
        <f>AE150-S150</f>
        <v>-1657</v>
      </c>
      <c r="BB150" s="119">
        <f>AF150-T150</f>
        <v>2180</v>
      </c>
      <c r="BC150" s="314"/>
      <c r="BD150" s="314"/>
      <c r="BE150" s="314"/>
      <c r="BF150" s="120"/>
      <c r="BG150" s="325"/>
      <c r="BH150" s="71">
        <f>'MONTHLY SUMMARIES'!H110</f>
        <v>29724</v>
      </c>
      <c r="BI150" s="42"/>
    </row>
    <row r="151" spans="1:61" s="66" customFormat="1" x14ac:dyDescent="0.35">
      <c r="A151" s="166"/>
      <c r="B151" s="67" t="s">
        <v>40</v>
      </c>
      <c r="C151" s="116">
        <v>11629</v>
      </c>
      <c r="D151" s="117">
        <v>11999</v>
      </c>
      <c r="E151" s="117">
        <v>13184</v>
      </c>
      <c r="F151" s="38">
        <v>10599</v>
      </c>
      <c r="G151" s="117">
        <v>11858</v>
      </c>
      <c r="H151" s="117">
        <v>11553</v>
      </c>
      <c r="I151" s="117">
        <v>10801</v>
      </c>
      <c r="J151" s="117">
        <v>12467</v>
      </c>
      <c r="K151" s="117">
        <v>10081</v>
      </c>
      <c r="L151" s="118">
        <v>11257</v>
      </c>
      <c r="M151" s="117">
        <v>13795</v>
      </c>
      <c r="N151" s="117">
        <v>10690</v>
      </c>
      <c r="O151" s="117">
        <v>12948</v>
      </c>
      <c r="P151" s="117">
        <v>9698</v>
      </c>
      <c r="Q151" s="117">
        <v>11465</v>
      </c>
      <c r="R151" s="117">
        <v>11907</v>
      </c>
      <c r="S151" s="117">
        <v>12407</v>
      </c>
      <c r="T151" s="117">
        <v>11054</v>
      </c>
      <c r="U151" s="222">
        <v>11773</v>
      </c>
      <c r="V151" s="222">
        <v>10849</v>
      </c>
      <c r="W151" s="222">
        <v>10954</v>
      </c>
      <c r="X151" s="118">
        <v>11606</v>
      </c>
      <c r="Y151" s="222">
        <v>10436</v>
      </c>
      <c r="Z151" s="222">
        <v>10960</v>
      </c>
      <c r="AA151" s="222">
        <v>14774</v>
      </c>
      <c r="AB151" s="222">
        <v>11649</v>
      </c>
      <c r="AC151" s="222">
        <v>11851</v>
      </c>
      <c r="AD151" s="222">
        <v>11718</v>
      </c>
      <c r="AE151" s="222">
        <v>11525</v>
      </c>
      <c r="AF151" s="222">
        <v>12174</v>
      </c>
      <c r="AG151" s="222">
        <v>11258</v>
      </c>
      <c r="AH151" s="222"/>
      <c r="AI151" s="222"/>
      <c r="AJ151" s="118"/>
      <c r="AK151" s="38">
        <f>O151-C151</f>
        <v>1319</v>
      </c>
      <c r="AL151" s="119">
        <f>P151-D151</f>
        <v>-2301</v>
      </c>
      <c r="AM151" s="119">
        <f>Q151-E151</f>
        <v>-1719</v>
      </c>
      <c r="AN151" s="119">
        <f>R151-F151</f>
        <v>1308</v>
      </c>
      <c r="AO151" s="119">
        <f>S151-G151</f>
        <v>549</v>
      </c>
      <c r="AP151" s="119">
        <f>T151-H151</f>
        <v>-499</v>
      </c>
      <c r="AQ151" s="119">
        <f>U151-I151</f>
        <v>972</v>
      </c>
      <c r="AR151" s="119">
        <f>V151-J151</f>
        <v>-1618</v>
      </c>
      <c r="AS151" s="119">
        <f>W151-K151</f>
        <v>873</v>
      </c>
      <c r="AT151" s="119">
        <f>X151-L151</f>
        <v>349</v>
      </c>
      <c r="AU151" s="119">
        <f>Y151-M151</f>
        <v>-3359</v>
      </c>
      <c r="AV151" s="119">
        <f>Z151-N151</f>
        <v>270</v>
      </c>
      <c r="AW151" s="119">
        <f>AA151-O151</f>
        <v>1826</v>
      </c>
      <c r="AX151" s="119">
        <f>AB151-P151</f>
        <v>1951</v>
      </c>
      <c r="AY151" s="119">
        <f>AC151-Q151</f>
        <v>386</v>
      </c>
      <c r="AZ151" s="119">
        <f>AD151-R151</f>
        <v>-189</v>
      </c>
      <c r="BA151" s="119">
        <f>AE151-S151</f>
        <v>-882</v>
      </c>
      <c r="BB151" s="119">
        <f>AF151-T151</f>
        <v>1120</v>
      </c>
      <c r="BC151" s="314"/>
      <c r="BD151" s="314"/>
      <c r="BE151" s="314"/>
      <c r="BF151" s="120"/>
      <c r="BG151" s="325"/>
      <c r="BH151" s="71">
        <f>'MONTHLY SUMMARIES'!H111</f>
        <v>11258</v>
      </c>
      <c r="BI151" s="42"/>
    </row>
    <row r="152" spans="1:61" s="66" customFormat="1" x14ac:dyDescent="0.35">
      <c r="A152" s="166"/>
      <c r="B152" s="67" t="s">
        <v>41</v>
      </c>
      <c r="C152" s="116">
        <v>8474</v>
      </c>
      <c r="D152" s="117">
        <v>9539</v>
      </c>
      <c r="E152" s="117">
        <v>10163</v>
      </c>
      <c r="F152" s="38">
        <v>8031</v>
      </c>
      <c r="G152" s="117">
        <v>8986</v>
      </c>
      <c r="H152" s="117">
        <v>8713</v>
      </c>
      <c r="I152" s="117">
        <v>8791</v>
      </c>
      <c r="J152" s="117">
        <v>9659</v>
      </c>
      <c r="K152" s="117">
        <v>7600</v>
      </c>
      <c r="L152" s="118">
        <v>8401</v>
      </c>
      <c r="M152" s="117">
        <v>10688</v>
      </c>
      <c r="N152" s="117">
        <v>7844</v>
      </c>
      <c r="O152" s="117">
        <v>10044</v>
      </c>
      <c r="P152" s="117">
        <v>7118</v>
      </c>
      <c r="Q152" s="117">
        <v>8254</v>
      </c>
      <c r="R152" s="117">
        <v>9314</v>
      </c>
      <c r="S152" s="117">
        <v>9641</v>
      </c>
      <c r="T152" s="117">
        <v>8125</v>
      </c>
      <c r="U152" s="222">
        <v>9024</v>
      </c>
      <c r="V152" s="222">
        <v>8316</v>
      </c>
      <c r="W152" s="222">
        <v>8482</v>
      </c>
      <c r="X152" s="118">
        <v>8684</v>
      </c>
      <c r="Y152" s="222">
        <v>8101</v>
      </c>
      <c r="Z152" s="222">
        <v>8539</v>
      </c>
      <c r="AA152" s="222">
        <v>11568</v>
      </c>
      <c r="AB152" s="222">
        <v>9058</v>
      </c>
      <c r="AC152" s="222">
        <v>9128</v>
      </c>
      <c r="AD152" s="222">
        <v>9003</v>
      </c>
      <c r="AE152" s="222">
        <v>8814</v>
      </c>
      <c r="AF152" s="222">
        <v>9539</v>
      </c>
      <c r="AG152" s="222">
        <v>8815</v>
      </c>
      <c r="AH152" s="222"/>
      <c r="AI152" s="222"/>
      <c r="AJ152" s="118"/>
      <c r="AK152" s="38">
        <f>O152-C152</f>
        <v>1570</v>
      </c>
      <c r="AL152" s="119">
        <f>P152-D152</f>
        <v>-2421</v>
      </c>
      <c r="AM152" s="119">
        <f>Q152-E152</f>
        <v>-1909</v>
      </c>
      <c r="AN152" s="119">
        <f>R152-F152</f>
        <v>1283</v>
      </c>
      <c r="AO152" s="119">
        <f>S152-G152</f>
        <v>655</v>
      </c>
      <c r="AP152" s="119">
        <f>T152-H152</f>
        <v>-588</v>
      </c>
      <c r="AQ152" s="119">
        <f>U152-I152</f>
        <v>233</v>
      </c>
      <c r="AR152" s="119">
        <f>V152-J152</f>
        <v>-1343</v>
      </c>
      <c r="AS152" s="119">
        <f>W152-K152</f>
        <v>882</v>
      </c>
      <c r="AT152" s="119">
        <f>X152-L152</f>
        <v>283</v>
      </c>
      <c r="AU152" s="119">
        <f>Y152-M152</f>
        <v>-2587</v>
      </c>
      <c r="AV152" s="119">
        <f>Z152-N152</f>
        <v>695</v>
      </c>
      <c r="AW152" s="119">
        <f>AA152-O152</f>
        <v>1524</v>
      </c>
      <c r="AX152" s="119">
        <f>AB152-P152</f>
        <v>1940</v>
      </c>
      <c r="AY152" s="119">
        <f>AC152-Q152</f>
        <v>874</v>
      </c>
      <c r="AZ152" s="119">
        <f>AD152-R152</f>
        <v>-311</v>
      </c>
      <c r="BA152" s="119">
        <f>AE152-S152</f>
        <v>-827</v>
      </c>
      <c r="BB152" s="119">
        <f>AF152-T152</f>
        <v>1414</v>
      </c>
      <c r="BC152" s="314"/>
      <c r="BD152" s="314"/>
      <c r="BE152" s="314"/>
      <c r="BF152" s="120"/>
      <c r="BG152" s="325"/>
      <c r="BH152" s="71">
        <f>'MONTHLY SUMMARIES'!H112</f>
        <v>8815</v>
      </c>
      <c r="BI152" s="42"/>
    </row>
    <row r="153" spans="1:61" s="82" customFormat="1" ht="15" thickBot="1" x14ac:dyDescent="0.4">
      <c r="A153" s="167"/>
      <c r="B153" s="75" t="s">
        <v>42</v>
      </c>
      <c r="C153" s="76">
        <f>SUM(C148:C152)</f>
        <v>550476</v>
      </c>
      <c r="D153" s="77">
        <f t="shared" ref="D153:AK160" si="175">SUM(D148:D152)</f>
        <v>558407</v>
      </c>
      <c r="E153" s="77">
        <f t="shared" si="175"/>
        <v>569124</v>
      </c>
      <c r="F153" s="79">
        <f t="shared" si="175"/>
        <v>515460</v>
      </c>
      <c r="G153" s="77">
        <f t="shared" si="175"/>
        <v>557070</v>
      </c>
      <c r="H153" s="77">
        <f t="shared" si="175"/>
        <v>534192</v>
      </c>
      <c r="I153" s="77">
        <f t="shared" si="175"/>
        <v>524705</v>
      </c>
      <c r="J153" s="77">
        <f t="shared" si="175"/>
        <v>596892</v>
      </c>
      <c r="K153" s="77">
        <f t="shared" si="175"/>
        <v>524504</v>
      </c>
      <c r="L153" s="78">
        <f t="shared" si="175"/>
        <v>593444</v>
      </c>
      <c r="M153" s="77">
        <f t="shared" si="175"/>
        <v>618298</v>
      </c>
      <c r="N153" s="77">
        <f t="shared" si="175"/>
        <v>574188</v>
      </c>
      <c r="O153" s="77">
        <f t="shared" si="175"/>
        <v>641287</v>
      </c>
      <c r="P153" s="77">
        <f t="shared" si="175"/>
        <v>579062</v>
      </c>
      <c r="Q153" s="77">
        <f t="shared" si="175"/>
        <v>615961</v>
      </c>
      <c r="R153" s="77">
        <f t="shared" si="175"/>
        <v>598248</v>
      </c>
      <c r="S153" s="77">
        <f t="shared" si="175"/>
        <v>588181</v>
      </c>
      <c r="T153" s="77">
        <f t="shared" si="175"/>
        <v>572604</v>
      </c>
      <c r="U153" s="77">
        <f t="shared" si="175"/>
        <v>577900</v>
      </c>
      <c r="V153" s="77">
        <f t="shared" si="175"/>
        <v>566700</v>
      </c>
      <c r="W153" s="77">
        <f t="shared" si="175"/>
        <v>560347</v>
      </c>
      <c r="X153" s="78">
        <f t="shared" si="175"/>
        <v>615306</v>
      </c>
      <c r="Y153" s="77">
        <v>554046</v>
      </c>
      <c r="Z153" s="211">
        <v>580764</v>
      </c>
      <c r="AA153" s="77">
        <f t="shared" ref="AA153" si="176">SUM(AA148:AA152)</f>
        <v>684904</v>
      </c>
      <c r="AB153" s="211">
        <v>588542</v>
      </c>
      <c r="AC153" s="211">
        <v>607561</v>
      </c>
      <c r="AD153" s="211">
        <v>613577</v>
      </c>
      <c r="AE153" s="211">
        <v>581948</v>
      </c>
      <c r="AF153" s="211">
        <v>593997</v>
      </c>
      <c r="AG153" s="211">
        <v>556720</v>
      </c>
      <c r="AH153" s="211"/>
      <c r="AI153" s="211"/>
      <c r="AJ153" s="78"/>
      <c r="AK153" s="79">
        <f t="shared" si="175"/>
        <v>90811</v>
      </c>
      <c r="AL153" s="80">
        <f t="shared" ref="AL153:AM153" si="177">SUM(AL148:AL152)</f>
        <v>20655</v>
      </c>
      <c r="AM153" s="80">
        <f t="shared" si="177"/>
        <v>46837</v>
      </c>
      <c r="AN153" s="80">
        <f t="shared" ref="AN153:AO153" si="178">SUM(AN148:AN152)</f>
        <v>82788</v>
      </c>
      <c r="AO153" s="80">
        <f t="shared" si="178"/>
        <v>31111</v>
      </c>
      <c r="AP153" s="80">
        <f t="shared" ref="AP153:AQ153" si="179">SUM(AP148:AP152)</f>
        <v>38412</v>
      </c>
      <c r="AQ153" s="80">
        <f t="shared" si="179"/>
        <v>53195</v>
      </c>
      <c r="AR153" s="80">
        <f t="shared" ref="AR153:AS153" si="180">SUM(AR148:AR152)</f>
        <v>-30192</v>
      </c>
      <c r="AS153" s="80">
        <f t="shared" si="180"/>
        <v>35843</v>
      </c>
      <c r="AT153" s="80">
        <f t="shared" ref="AT153:AU153" si="181">SUM(AT148:AT152)</f>
        <v>21862</v>
      </c>
      <c r="AU153" s="80">
        <f t="shared" si="181"/>
        <v>-64252</v>
      </c>
      <c r="AV153" s="80">
        <f t="shared" ref="AV153:AW153" si="182">SUM(AV148:AV152)</f>
        <v>6576</v>
      </c>
      <c r="AW153" s="80">
        <f t="shared" si="182"/>
        <v>43617</v>
      </c>
      <c r="AX153" s="80">
        <f t="shared" ref="AX153:AY153" si="183">SUM(AX148:AX152)</f>
        <v>9480</v>
      </c>
      <c r="AY153" s="80">
        <f t="shared" si="183"/>
        <v>-8400</v>
      </c>
      <c r="AZ153" s="80">
        <f t="shared" ref="AZ153:BA153" si="184">SUM(AZ148:AZ152)</f>
        <v>15329</v>
      </c>
      <c r="BA153" s="80">
        <f t="shared" si="184"/>
        <v>-6233</v>
      </c>
      <c r="BB153" s="80">
        <f t="shared" ref="BB153" si="185">SUM(BB148:BB152)</f>
        <v>21393</v>
      </c>
      <c r="BC153" s="300"/>
      <c r="BD153" s="300"/>
      <c r="BE153" s="300"/>
      <c r="BF153" s="81"/>
      <c r="BG153" s="326"/>
      <c r="BH153" s="79">
        <f t="shared" si="174"/>
        <v>556720</v>
      </c>
      <c r="BI153" s="42"/>
    </row>
    <row r="154" spans="1:61" s="42" customFormat="1" x14ac:dyDescent="0.35">
      <c r="A154" s="166">
        <f>+A147+1</f>
        <v>16</v>
      </c>
      <c r="B154" s="115" t="s">
        <v>45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6"/>
      <c r="M154" s="105"/>
      <c r="N154" s="105"/>
      <c r="O154" s="105"/>
      <c r="P154" s="105"/>
      <c r="Q154" s="105"/>
      <c r="R154" s="105"/>
      <c r="S154" s="105"/>
      <c r="T154" s="105"/>
      <c r="U154" s="216"/>
      <c r="V154" s="216"/>
      <c r="W154" s="216"/>
      <c r="X154" s="10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106"/>
      <c r="AK154" s="107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305"/>
      <c r="BD154" s="305"/>
      <c r="BE154" s="305"/>
      <c r="BF154" s="109"/>
      <c r="BG154" s="327"/>
      <c r="BH154" s="107"/>
    </row>
    <row r="155" spans="1:61" s="42" customFormat="1" x14ac:dyDescent="0.35">
      <c r="A155" s="166"/>
      <c r="B155" s="43" t="s">
        <v>37</v>
      </c>
      <c r="C155" s="110">
        <f t="shared" ref="C155:O155" si="186">C130-C141</f>
        <v>14898675.980000004</v>
      </c>
      <c r="D155" s="111">
        <f t="shared" si="186"/>
        <v>-12355534.849999994</v>
      </c>
      <c r="E155" s="111">
        <f t="shared" si="186"/>
        <v>-23590938.219999991</v>
      </c>
      <c r="F155" s="39">
        <f t="shared" si="186"/>
        <v>-21125924.050000004</v>
      </c>
      <c r="G155" s="111">
        <f t="shared" si="186"/>
        <v>-19656138.399999999</v>
      </c>
      <c r="H155" s="111">
        <f t="shared" si="186"/>
        <v>-15315991.040000001</v>
      </c>
      <c r="I155" s="111">
        <f t="shared" si="186"/>
        <v>-13462514.279999999</v>
      </c>
      <c r="J155" s="111">
        <f t="shared" si="186"/>
        <v>-7483940.629999999</v>
      </c>
      <c r="K155" s="111">
        <f t="shared" si="186"/>
        <v>11584632.439999998</v>
      </c>
      <c r="L155" s="112">
        <f t="shared" si="186"/>
        <v>40740124.959999993</v>
      </c>
      <c r="M155" s="111">
        <f t="shared" si="186"/>
        <v>27421604.760000005</v>
      </c>
      <c r="N155" s="111">
        <f t="shared" si="186"/>
        <v>17323055.939999998</v>
      </c>
      <c r="O155" s="111">
        <f t="shared" si="186"/>
        <v>2990359.1799999923</v>
      </c>
      <c r="P155" s="111">
        <f t="shared" ref="P155:R155" si="187">P130-P141</f>
        <v>3581349.5100000054</v>
      </c>
      <c r="Q155" s="111">
        <f t="shared" si="187"/>
        <v>-13055882.209999993</v>
      </c>
      <c r="R155" s="111">
        <f t="shared" si="187"/>
        <v>-21250578.330000002</v>
      </c>
      <c r="S155" s="111">
        <f t="shared" ref="S155:T155" si="188">S130-S141</f>
        <v>-13927014.860000003</v>
      </c>
      <c r="T155" s="111">
        <f t="shared" si="188"/>
        <v>-13941680.300000001</v>
      </c>
      <c r="U155" s="111">
        <f t="shared" ref="U155:V155" si="189">U130-U141</f>
        <v>-11027760.720000001</v>
      </c>
      <c r="V155" s="111">
        <f t="shared" si="189"/>
        <v>-7522285</v>
      </c>
      <c r="W155" s="111">
        <f t="shared" ref="W155:AA155" si="190">W130-W141</f>
        <v>9987441.1099999994</v>
      </c>
      <c r="X155" s="112">
        <f t="shared" si="190"/>
        <v>34725989.789999992</v>
      </c>
      <c r="Y155" s="111">
        <f t="shared" si="190"/>
        <v>39255703</v>
      </c>
      <c r="Z155" s="111">
        <f t="shared" si="190"/>
        <v>34017566</v>
      </c>
      <c r="AA155" s="111">
        <f t="shared" si="190"/>
        <v>7041055.7399999946</v>
      </c>
      <c r="AB155" s="221">
        <v>-4021774.4900000095</v>
      </c>
      <c r="AC155" s="221">
        <v>-20872104.909999996</v>
      </c>
      <c r="AD155" s="221">
        <v>-20002007.309999999</v>
      </c>
      <c r="AE155" s="221">
        <v>-16132005</v>
      </c>
      <c r="AF155" s="221">
        <v>-14513201.18</v>
      </c>
      <c r="AG155" s="221">
        <v>-10280593</v>
      </c>
      <c r="AH155" s="221"/>
      <c r="AI155" s="221"/>
      <c r="AJ155" s="112"/>
      <c r="AK155" s="39">
        <f>O155-C155</f>
        <v>-11908316.800000012</v>
      </c>
      <c r="AL155" s="113">
        <f>P155-D155</f>
        <v>15936884.359999999</v>
      </c>
      <c r="AM155" s="113">
        <f>Q155-E155</f>
        <v>10535056.009999998</v>
      </c>
      <c r="AN155" s="113">
        <f>R155-F155</f>
        <v>-124654.27999999747</v>
      </c>
      <c r="AO155" s="113">
        <f>S155-G155</f>
        <v>5729123.5399999954</v>
      </c>
      <c r="AP155" s="113">
        <f>T155-H155</f>
        <v>1374310.7400000002</v>
      </c>
      <c r="AQ155" s="113">
        <f>U155-I155</f>
        <v>2434753.5599999987</v>
      </c>
      <c r="AR155" s="113">
        <f>V155-J155</f>
        <v>-38344.370000001043</v>
      </c>
      <c r="AS155" s="113">
        <f>W155-K155</f>
        <v>-1597191.3299999982</v>
      </c>
      <c r="AT155" s="113">
        <f>X155-L155</f>
        <v>-6014135.1700000018</v>
      </c>
      <c r="AU155" s="113">
        <f>Y155-M155</f>
        <v>11834098.239999995</v>
      </c>
      <c r="AV155" s="113">
        <f>Z155-N155</f>
        <v>16694510.060000002</v>
      </c>
      <c r="AW155" s="113">
        <f>AA155-O155</f>
        <v>4050696.5600000024</v>
      </c>
      <c r="AX155" s="113">
        <f>AB155-P155</f>
        <v>-7603124.0000000149</v>
      </c>
      <c r="AY155" s="113">
        <f>AC155-Q155</f>
        <v>-7816222.700000003</v>
      </c>
      <c r="AZ155" s="113">
        <f>AD155-R155</f>
        <v>1248571.0200000033</v>
      </c>
      <c r="BA155" s="113">
        <f>AE155-S155</f>
        <v>-2204990.1399999969</v>
      </c>
      <c r="BB155" s="113">
        <f>AF155-T155</f>
        <v>-571520.87999999896</v>
      </c>
      <c r="BC155" s="312"/>
      <c r="BD155" s="312"/>
      <c r="BE155" s="312"/>
      <c r="BF155" s="114"/>
      <c r="BG155" s="328"/>
      <c r="BH155" s="71">
        <f>'MONTHLY SUMMARIES'!H115</f>
        <v>-10280593</v>
      </c>
    </row>
    <row r="156" spans="1:61" s="42" customFormat="1" x14ac:dyDescent="0.35">
      <c r="A156" s="166"/>
      <c r="B156" s="43" t="s">
        <v>38</v>
      </c>
      <c r="C156" s="110">
        <f t="shared" ref="C156:O156" si="191">C133-C142</f>
        <v>5696309.1600000011</v>
      </c>
      <c r="D156" s="111">
        <f t="shared" si="191"/>
        <v>2509870.29</v>
      </c>
      <c r="E156" s="111">
        <f t="shared" si="191"/>
        <v>950065.77999999933</v>
      </c>
      <c r="F156" s="39">
        <f t="shared" si="191"/>
        <v>-1580889.1799999997</v>
      </c>
      <c r="G156" s="111">
        <f t="shared" si="191"/>
        <v>-726024.62999999989</v>
      </c>
      <c r="H156" s="111">
        <f t="shared" si="191"/>
        <v>-495264.77</v>
      </c>
      <c r="I156" s="111">
        <f t="shared" si="191"/>
        <v>-526557.39999999991</v>
      </c>
      <c r="J156" s="111">
        <f t="shared" si="191"/>
        <v>129900.61999999988</v>
      </c>
      <c r="K156" s="111">
        <f t="shared" si="191"/>
        <v>1985551.67</v>
      </c>
      <c r="L156" s="112">
        <f t="shared" si="191"/>
        <v>6853913.540000001</v>
      </c>
      <c r="M156" s="111">
        <f t="shared" si="191"/>
        <v>5378503.6100000003</v>
      </c>
      <c r="N156" s="111">
        <f t="shared" si="191"/>
        <v>3785006.3099999996</v>
      </c>
      <c r="O156" s="111">
        <f t="shared" si="191"/>
        <v>4044844.9099999983</v>
      </c>
      <c r="P156" s="111">
        <f t="shared" ref="P156:R156" si="192">P133-P142</f>
        <v>3617660.5100000002</v>
      </c>
      <c r="Q156" s="111">
        <f t="shared" si="192"/>
        <v>745064.76999999955</v>
      </c>
      <c r="R156" s="111">
        <f t="shared" si="192"/>
        <v>-433522.79000000004</v>
      </c>
      <c r="S156" s="111">
        <f t="shared" ref="S156:T156" si="193">S133-S142</f>
        <v>-258160.94000000018</v>
      </c>
      <c r="T156" s="111">
        <f t="shared" si="193"/>
        <v>-519416.82999999984</v>
      </c>
      <c r="U156" s="111">
        <f t="shared" ref="U156:V156" si="194">U133-U142</f>
        <v>-231495.1399999999</v>
      </c>
      <c r="V156" s="111">
        <f t="shared" si="194"/>
        <v>284488</v>
      </c>
      <c r="W156" s="111">
        <f t="shared" ref="W156:AA156" si="195">W133-W142</f>
        <v>2506415.54</v>
      </c>
      <c r="X156" s="112">
        <f t="shared" si="195"/>
        <v>6593330.7699999996</v>
      </c>
      <c r="Y156" s="111">
        <f t="shared" si="195"/>
        <v>8488352</v>
      </c>
      <c r="Z156" s="111">
        <f t="shared" si="195"/>
        <v>7082387</v>
      </c>
      <c r="AA156" s="111">
        <f t="shared" si="195"/>
        <v>5395291.1000000006</v>
      </c>
      <c r="AB156" s="221">
        <v>4855077.4799999995</v>
      </c>
      <c r="AC156" s="221">
        <v>-641306.8900000006</v>
      </c>
      <c r="AD156" s="221">
        <v>-599870.82999999961</v>
      </c>
      <c r="AE156" s="221">
        <v>-147604</v>
      </c>
      <c r="AF156" s="221">
        <v>-1070622.1500000001</v>
      </c>
      <c r="AG156" s="221">
        <v>-630655</v>
      </c>
      <c r="AH156" s="221"/>
      <c r="AI156" s="221"/>
      <c r="AJ156" s="112"/>
      <c r="AK156" s="39">
        <f>O156-C156</f>
        <v>-1651464.2500000028</v>
      </c>
      <c r="AL156" s="113">
        <f>P156-D156</f>
        <v>1107790.2200000002</v>
      </c>
      <c r="AM156" s="113">
        <f>Q156-E156</f>
        <v>-205001.00999999978</v>
      </c>
      <c r="AN156" s="113">
        <f>R156-F156</f>
        <v>1147366.3899999997</v>
      </c>
      <c r="AO156" s="113">
        <f>S156-G156</f>
        <v>467863.68999999971</v>
      </c>
      <c r="AP156" s="113">
        <f>T156-H156</f>
        <v>-24152.059999999823</v>
      </c>
      <c r="AQ156" s="113">
        <f>U156-I156</f>
        <v>295062.26</v>
      </c>
      <c r="AR156" s="113">
        <f>V156-J156</f>
        <v>154587.38000000012</v>
      </c>
      <c r="AS156" s="113">
        <f>W156-K156</f>
        <v>520863.87000000011</v>
      </c>
      <c r="AT156" s="113">
        <f>X156-L156</f>
        <v>-260582.77000000142</v>
      </c>
      <c r="AU156" s="113">
        <f>Y156-M156</f>
        <v>3109848.3899999997</v>
      </c>
      <c r="AV156" s="113">
        <f>Z156-N156</f>
        <v>3297380.6900000004</v>
      </c>
      <c r="AW156" s="113">
        <f>AA156-O156</f>
        <v>1350446.1900000023</v>
      </c>
      <c r="AX156" s="113">
        <f>AB156-P156</f>
        <v>1237416.9699999993</v>
      </c>
      <c r="AY156" s="113">
        <f>AC156-Q156</f>
        <v>-1386371.6600000001</v>
      </c>
      <c r="AZ156" s="113">
        <f>AD156-R156</f>
        <v>-166348.03999999957</v>
      </c>
      <c r="BA156" s="113">
        <f>AE156-S156</f>
        <v>110556.94000000018</v>
      </c>
      <c r="BB156" s="113">
        <f>AF156-T156</f>
        <v>-551205.3200000003</v>
      </c>
      <c r="BC156" s="312"/>
      <c r="BD156" s="312"/>
      <c r="BE156" s="312"/>
      <c r="BF156" s="114"/>
      <c r="BG156" s="328"/>
      <c r="BH156" s="71">
        <f>'MONTHLY SUMMARIES'!H116</f>
        <v>-630655</v>
      </c>
    </row>
    <row r="157" spans="1:61" s="42" customFormat="1" x14ac:dyDescent="0.35">
      <c r="A157" s="166"/>
      <c r="B157" s="43" t="s">
        <v>39</v>
      </c>
      <c r="C157" s="110">
        <f t="shared" ref="C157:O159" si="196">C136-C143</f>
        <v>-172518.72000000067</v>
      </c>
      <c r="D157" s="111">
        <f t="shared" si="196"/>
        <v>-2755852.1100000013</v>
      </c>
      <c r="E157" s="111">
        <f t="shared" si="196"/>
        <v>-3571982.8099999996</v>
      </c>
      <c r="F157" s="39">
        <f t="shared" si="196"/>
        <v>-1448112.0900000003</v>
      </c>
      <c r="G157" s="111">
        <f t="shared" si="196"/>
        <v>-1181415.77</v>
      </c>
      <c r="H157" s="111">
        <f t="shared" si="196"/>
        <v>-524812.02</v>
      </c>
      <c r="I157" s="111">
        <f t="shared" si="196"/>
        <v>-449813.12000000011</v>
      </c>
      <c r="J157" s="111">
        <f t="shared" si="196"/>
        <v>228747.56999999983</v>
      </c>
      <c r="K157" s="111">
        <f t="shared" si="196"/>
        <v>1676812.35</v>
      </c>
      <c r="L157" s="112">
        <f t="shared" si="196"/>
        <v>4859090.09</v>
      </c>
      <c r="M157" s="111">
        <f t="shared" si="196"/>
        <v>926176.95999999903</v>
      </c>
      <c r="N157" s="111">
        <f t="shared" si="196"/>
        <v>921339.11999999918</v>
      </c>
      <c r="O157" s="111">
        <f t="shared" si="196"/>
        <v>-965536.40000000037</v>
      </c>
      <c r="P157" s="111">
        <f t="shared" ref="P157:R157" si="197">P136-P143</f>
        <v>148175.5700000003</v>
      </c>
      <c r="Q157" s="111">
        <f t="shared" si="197"/>
        <v>-1996198.9400000004</v>
      </c>
      <c r="R157" s="111">
        <f t="shared" si="197"/>
        <v>-2305071</v>
      </c>
      <c r="S157" s="111">
        <f t="shared" ref="S157:T157" si="198">S136-S143</f>
        <v>-1081193.6499999999</v>
      </c>
      <c r="T157" s="111">
        <f t="shared" si="198"/>
        <v>-454827.09999999963</v>
      </c>
      <c r="U157" s="111">
        <f t="shared" ref="U157:V157" si="199">U136-U143</f>
        <v>-151890.40000000037</v>
      </c>
      <c r="V157" s="111">
        <f t="shared" si="199"/>
        <v>437532</v>
      </c>
      <c r="W157" s="111">
        <f t="shared" ref="W157:AA157" si="200">W136-W143</f>
        <v>1749085.3300000005</v>
      </c>
      <c r="X157" s="112">
        <f t="shared" si="200"/>
        <v>4372313.5500000007</v>
      </c>
      <c r="Y157" s="111">
        <f t="shared" si="200"/>
        <v>4109135</v>
      </c>
      <c r="Z157" s="111">
        <f t="shared" si="200"/>
        <v>2094042</v>
      </c>
      <c r="AA157" s="111">
        <f t="shared" si="200"/>
        <v>-1804053.75</v>
      </c>
      <c r="AB157" s="221">
        <v>-1793106.2299999995</v>
      </c>
      <c r="AC157" s="221">
        <v>-2244838.3100000005</v>
      </c>
      <c r="AD157" s="221">
        <v>-1060404.0699999998</v>
      </c>
      <c r="AE157" s="221">
        <v>-874459</v>
      </c>
      <c r="AF157" s="221">
        <v>-691249.23</v>
      </c>
      <c r="AG157" s="221">
        <v>-176722</v>
      </c>
      <c r="AH157" s="221"/>
      <c r="AI157" s="221"/>
      <c r="AJ157" s="112"/>
      <c r="AK157" s="39">
        <f>O157-C157</f>
        <v>-793017.6799999997</v>
      </c>
      <c r="AL157" s="113">
        <f>P157-D157</f>
        <v>2904027.6800000016</v>
      </c>
      <c r="AM157" s="113">
        <f>Q157-E157</f>
        <v>1575783.8699999992</v>
      </c>
      <c r="AN157" s="113">
        <f>R157-F157</f>
        <v>-856958.90999999968</v>
      </c>
      <c r="AO157" s="113">
        <f>S157-G157</f>
        <v>100222.12000000011</v>
      </c>
      <c r="AP157" s="113">
        <f>T157-H157</f>
        <v>69984.920000000391</v>
      </c>
      <c r="AQ157" s="113">
        <f>U157-I157</f>
        <v>297922.71999999974</v>
      </c>
      <c r="AR157" s="113">
        <f>V157-J157</f>
        <v>208784.43000000017</v>
      </c>
      <c r="AS157" s="113">
        <f>W157-K157</f>
        <v>72272.980000000447</v>
      </c>
      <c r="AT157" s="113">
        <f>X157-L157</f>
        <v>-486776.53999999911</v>
      </c>
      <c r="AU157" s="113">
        <f>Y157-M157</f>
        <v>3182958.040000001</v>
      </c>
      <c r="AV157" s="113">
        <f>Z157-N157</f>
        <v>1172702.8800000008</v>
      </c>
      <c r="AW157" s="113">
        <f>AA157-O157</f>
        <v>-838517.34999999963</v>
      </c>
      <c r="AX157" s="113">
        <f>AB157-P157</f>
        <v>-1941281.7999999998</v>
      </c>
      <c r="AY157" s="113">
        <f>AC157-Q157</f>
        <v>-248639.37000000011</v>
      </c>
      <c r="AZ157" s="113">
        <f>AD157-R157</f>
        <v>1244666.9300000002</v>
      </c>
      <c r="BA157" s="113">
        <f>AE157-S157</f>
        <v>206734.64999999991</v>
      </c>
      <c r="BB157" s="113">
        <f>AF157-T157</f>
        <v>-236422.13000000035</v>
      </c>
      <c r="BC157" s="312"/>
      <c r="BD157" s="312"/>
      <c r="BE157" s="312"/>
      <c r="BF157" s="114"/>
      <c r="BG157" s="328"/>
      <c r="BH157" s="71">
        <f>'MONTHLY SUMMARIES'!H117</f>
        <v>-176722</v>
      </c>
    </row>
    <row r="158" spans="1:61" s="42" customFormat="1" x14ac:dyDescent="0.35">
      <c r="A158" s="166"/>
      <c r="B158" s="43" t="s">
        <v>40</v>
      </c>
      <c r="C158" s="110">
        <f t="shared" si="196"/>
        <v>-330715.47000000067</v>
      </c>
      <c r="D158" s="111">
        <f t="shared" si="196"/>
        <v>-2818924.1499999985</v>
      </c>
      <c r="E158" s="111">
        <f t="shared" si="196"/>
        <v>-3365257.5199999996</v>
      </c>
      <c r="F158" s="39">
        <f t="shared" si="196"/>
        <v>-1488081.3199999998</v>
      </c>
      <c r="G158" s="111">
        <f t="shared" si="196"/>
        <v>-1028064.5899999999</v>
      </c>
      <c r="H158" s="111">
        <f t="shared" si="196"/>
        <v>-412137.98</v>
      </c>
      <c r="I158" s="111">
        <f t="shared" si="196"/>
        <v>-569804.29</v>
      </c>
      <c r="J158" s="111">
        <f t="shared" si="196"/>
        <v>327268.41000000015</v>
      </c>
      <c r="K158" s="111">
        <f t="shared" si="196"/>
        <v>2420890.5299999998</v>
      </c>
      <c r="L158" s="112">
        <f t="shared" si="196"/>
        <v>4654058.4600000009</v>
      </c>
      <c r="M158" s="111">
        <f t="shared" si="196"/>
        <v>5271.5600000005215</v>
      </c>
      <c r="N158" s="111">
        <f t="shared" si="196"/>
        <v>924147.8900000006</v>
      </c>
      <c r="O158" s="111">
        <f t="shared" si="196"/>
        <v>-1512766.3899999987</v>
      </c>
      <c r="P158" s="111">
        <f t="shared" ref="P158:R158" si="201">P137-P144</f>
        <v>515987.5</v>
      </c>
      <c r="Q158" s="111">
        <f t="shared" si="201"/>
        <v>-1757220.0599999996</v>
      </c>
      <c r="R158" s="111">
        <f t="shared" si="201"/>
        <v>-2247690.5699999998</v>
      </c>
      <c r="S158" s="111">
        <f t="shared" ref="S158:T158" si="202">S137-S144</f>
        <v>-1082317.7799999998</v>
      </c>
      <c r="T158" s="111">
        <f t="shared" si="202"/>
        <v>-211179.89000000013</v>
      </c>
      <c r="U158" s="111">
        <f t="shared" ref="U158:V158" si="203">U137-U144</f>
        <v>13608.090000000317</v>
      </c>
      <c r="V158" s="111">
        <f t="shared" si="203"/>
        <v>794884</v>
      </c>
      <c r="W158" s="111">
        <f t="shared" ref="W158:AA158" si="204">W137-W144</f>
        <v>1694689.9400000004</v>
      </c>
      <c r="X158" s="112">
        <f t="shared" si="204"/>
        <v>4365137.0299999993</v>
      </c>
      <c r="Y158" s="111">
        <f t="shared" si="204"/>
        <v>4253461</v>
      </c>
      <c r="Z158" s="111">
        <f t="shared" si="204"/>
        <v>2531592</v>
      </c>
      <c r="AA158" s="111">
        <f t="shared" si="204"/>
        <v>-2614394.0500000007</v>
      </c>
      <c r="AB158" s="221">
        <v>-1446841.379999999</v>
      </c>
      <c r="AC158" s="221">
        <v>-2194570.8499999996</v>
      </c>
      <c r="AD158" s="221">
        <v>-1329015.1399999997</v>
      </c>
      <c r="AE158" s="221">
        <v>-944383</v>
      </c>
      <c r="AF158" s="221">
        <v>-372660.20000000019</v>
      </c>
      <c r="AG158" s="221">
        <v>-123367</v>
      </c>
      <c r="AH158" s="221"/>
      <c r="AI158" s="221"/>
      <c r="AJ158" s="112"/>
      <c r="AK158" s="39">
        <f>O158-C158</f>
        <v>-1182050.9199999981</v>
      </c>
      <c r="AL158" s="113">
        <f>P158-D158</f>
        <v>3334911.6499999985</v>
      </c>
      <c r="AM158" s="113">
        <f>Q158-E158</f>
        <v>1608037.46</v>
      </c>
      <c r="AN158" s="113">
        <f>R158-F158</f>
        <v>-759609.25</v>
      </c>
      <c r="AO158" s="113">
        <f>S158-G158</f>
        <v>-54253.189999999944</v>
      </c>
      <c r="AP158" s="113">
        <f>T158-H158</f>
        <v>200958.08999999985</v>
      </c>
      <c r="AQ158" s="113">
        <f>U158-I158</f>
        <v>583412.38000000035</v>
      </c>
      <c r="AR158" s="113">
        <f>V158-J158</f>
        <v>467615.58999999985</v>
      </c>
      <c r="AS158" s="113">
        <f>W158-K158</f>
        <v>-726200.58999999939</v>
      </c>
      <c r="AT158" s="113">
        <f>X158-L158</f>
        <v>-288921.43000000156</v>
      </c>
      <c r="AU158" s="113">
        <f>Y158-M158</f>
        <v>4248189.4399999995</v>
      </c>
      <c r="AV158" s="113">
        <f>Z158-N158</f>
        <v>1607444.1099999994</v>
      </c>
      <c r="AW158" s="113">
        <f>AA158-O158</f>
        <v>-1101627.660000002</v>
      </c>
      <c r="AX158" s="113">
        <f>AB158-P158</f>
        <v>-1962828.879999999</v>
      </c>
      <c r="AY158" s="113">
        <f>AC158-Q158</f>
        <v>-437350.79000000004</v>
      </c>
      <c r="AZ158" s="113">
        <f>AD158-R158</f>
        <v>918675.43000000017</v>
      </c>
      <c r="BA158" s="113">
        <f>AE158-S158</f>
        <v>137934.7799999998</v>
      </c>
      <c r="BB158" s="113">
        <f>AF158-T158</f>
        <v>-161480.31000000006</v>
      </c>
      <c r="BC158" s="312"/>
      <c r="BD158" s="312"/>
      <c r="BE158" s="312"/>
      <c r="BF158" s="114"/>
      <c r="BG158" s="328"/>
      <c r="BH158" s="71">
        <f>'MONTHLY SUMMARIES'!H118</f>
        <v>-123367</v>
      </c>
    </row>
    <row r="159" spans="1:61" s="42" customFormat="1" x14ac:dyDescent="0.35">
      <c r="A159" s="166"/>
      <c r="B159" s="43" t="s">
        <v>41</v>
      </c>
      <c r="C159" s="110">
        <f t="shared" si="196"/>
        <v>2841019.7099999934</v>
      </c>
      <c r="D159" s="111">
        <f t="shared" si="196"/>
        <v>2355538.9099999964</v>
      </c>
      <c r="E159" s="111">
        <f t="shared" si="196"/>
        <v>-14603152.75</v>
      </c>
      <c r="F159" s="39">
        <f t="shared" si="196"/>
        <v>-4794332.1000000015</v>
      </c>
      <c r="G159" s="111">
        <f t="shared" si="196"/>
        <v>-5249768.3100000005</v>
      </c>
      <c r="H159" s="111">
        <f t="shared" si="196"/>
        <v>412709.02999999933</v>
      </c>
      <c r="I159" s="111">
        <f t="shared" si="196"/>
        <v>-1775454.0899999999</v>
      </c>
      <c r="J159" s="111">
        <f t="shared" si="196"/>
        <v>1198481.4700000007</v>
      </c>
      <c r="K159" s="111">
        <f t="shared" si="196"/>
        <v>5357634.4499999993</v>
      </c>
      <c r="L159" s="112">
        <f t="shared" si="196"/>
        <v>14218981.310000006</v>
      </c>
      <c r="M159" s="111">
        <f t="shared" si="196"/>
        <v>-4276286.8599999994</v>
      </c>
      <c r="N159" s="111">
        <f t="shared" si="196"/>
        <v>4596423.6000000015</v>
      </c>
      <c r="O159" s="111">
        <f t="shared" si="196"/>
        <v>-6459360.6599999964</v>
      </c>
      <c r="P159" s="111">
        <f t="shared" ref="P159:R159" si="205">P138-P145</f>
        <v>1527331.0399999991</v>
      </c>
      <c r="Q159" s="111">
        <f t="shared" si="205"/>
        <v>-3134720.3999999985</v>
      </c>
      <c r="R159" s="111">
        <f t="shared" si="205"/>
        <v>-10933992.67</v>
      </c>
      <c r="S159" s="111">
        <f t="shared" ref="S159:T159" si="206">S138-S145</f>
        <v>-2973247.76</v>
      </c>
      <c r="T159" s="111">
        <f t="shared" si="206"/>
        <v>1074607.8600000013</v>
      </c>
      <c r="U159" s="111">
        <f t="shared" ref="U159:V159" si="207">U138-U145</f>
        <v>-362402.08000000007</v>
      </c>
      <c r="V159" s="111">
        <f t="shared" si="207"/>
        <v>1201984</v>
      </c>
      <c r="W159" s="111">
        <f t="shared" ref="W159:AA159" si="208">W138-W145</f>
        <v>3344934.3699999992</v>
      </c>
      <c r="X159" s="112">
        <f t="shared" si="208"/>
        <v>11533881.440000001</v>
      </c>
      <c r="Y159" s="111">
        <f t="shared" si="208"/>
        <v>9994132</v>
      </c>
      <c r="Z159" s="111">
        <f t="shared" si="208"/>
        <v>5738745</v>
      </c>
      <c r="AA159" s="111">
        <f t="shared" si="208"/>
        <v>-11804952.140000001</v>
      </c>
      <c r="AB159" s="221">
        <v>-5060611.32</v>
      </c>
      <c r="AC159" s="221">
        <v>-10316835.890000001</v>
      </c>
      <c r="AD159" s="221">
        <v>10084741.599999998</v>
      </c>
      <c r="AE159" s="221">
        <v>-3467014</v>
      </c>
      <c r="AF159" s="221">
        <v>-34424.019999999553</v>
      </c>
      <c r="AG159" s="221">
        <v>1455184</v>
      </c>
      <c r="AH159" s="221"/>
      <c r="AI159" s="221"/>
      <c r="AJ159" s="112"/>
      <c r="AK159" s="39">
        <f>O159-C159</f>
        <v>-9300380.3699999899</v>
      </c>
      <c r="AL159" s="113">
        <f>P159-D159</f>
        <v>-828207.86999999732</v>
      </c>
      <c r="AM159" s="113">
        <f>Q159-E159</f>
        <v>11468432.350000001</v>
      </c>
      <c r="AN159" s="113">
        <f>R159-F159</f>
        <v>-6139660.5699999984</v>
      </c>
      <c r="AO159" s="113">
        <f>S159-G159</f>
        <v>2276520.5500000007</v>
      </c>
      <c r="AP159" s="113">
        <f>T159-H159</f>
        <v>661898.83000000194</v>
      </c>
      <c r="AQ159" s="113">
        <f>U159-I159</f>
        <v>1413052.0099999998</v>
      </c>
      <c r="AR159" s="113">
        <f>V159-J159</f>
        <v>3502.5299999993294</v>
      </c>
      <c r="AS159" s="113">
        <f>W159-K159</f>
        <v>-2012700.08</v>
      </c>
      <c r="AT159" s="113">
        <f>X159-L159</f>
        <v>-2685099.8700000048</v>
      </c>
      <c r="AU159" s="113">
        <f>Y159-M159</f>
        <v>14270418.859999999</v>
      </c>
      <c r="AV159" s="113">
        <f>Z159-N159</f>
        <v>1142321.3999999985</v>
      </c>
      <c r="AW159" s="113">
        <f>AA159-O159</f>
        <v>-5345591.4800000042</v>
      </c>
      <c r="AX159" s="113">
        <f>AB159-P159</f>
        <v>-6587942.3599999994</v>
      </c>
      <c r="AY159" s="113">
        <f>AC159-Q159</f>
        <v>-7182115.4900000021</v>
      </c>
      <c r="AZ159" s="113">
        <f>AD159-R159</f>
        <v>21018734.269999996</v>
      </c>
      <c r="BA159" s="113">
        <f>AE159-S159</f>
        <v>-493766.24000000022</v>
      </c>
      <c r="BB159" s="113">
        <f>AF159-T159</f>
        <v>-1109031.8800000008</v>
      </c>
      <c r="BC159" s="312"/>
      <c r="BD159" s="312"/>
      <c r="BE159" s="312"/>
      <c r="BF159" s="114"/>
      <c r="BG159" s="328"/>
      <c r="BH159" s="71">
        <f>'MONTHLY SUMMARIES'!H119</f>
        <v>1455184</v>
      </c>
    </row>
    <row r="160" spans="1:61" s="147" customFormat="1" ht="15" thickBot="1" x14ac:dyDescent="0.4">
      <c r="A160" s="167"/>
      <c r="B160" s="58" t="s">
        <v>42</v>
      </c>
      <c r="C160" s="142">
        <f>SUM(C155:C159)</f>
        <v>22932770.659999996</v>
      </c>
      <c r="D160" s="143">
        <f t="shared" ref="D160:U160" si="209">SUM(D155:D159)</f>
        <v>-13064901.909999998</v>
      </c>
      <c r="E160" s="143">
        <f t="shared" si="209"/>
        <v>-44181265.519999988</v>
      </c>
      <c r="F160" s="40">
        <f t="shared" si="209"/>
        <v>-30437338.740000006</v>
      </c>
      <c r="G160" s="143">
        <f t="shared" si="209"/>
        <v>-27841411.699999996</v>
      </c>
      <c r="H160" s="143">
        <f t="shared" si="209"/>
        <v>-16335496.780000001</v>
      </c>
      <c r="I160" s="143">
        <f t="shared" si="209"/>
        <v>-16784143.18</v>
      </c>
      <c r="J160" s="143">
        <f t="shared" si="209"/>
        <v>-5599542.5599999987</v>
      </c>
      <c r="K160" s="143">
        <f t="shared" si="209"/>
        <v>23025521.439999998</v>
      </c>
      <c r="L160" s="144">
        <f t="shared" si="209"/>
        <v>71326168.359999999</v>
      </c>
      <c r="M160" s="143">
        <f t="shared" si="209"/>
        <v>29455270.030000009</v>
      </c>
      <c r="N160" s="143">
        <f t="shared" si="209"/>
        <v>27549972.859999999</v>
      </c>
      <c r="O160" s="143">
        <f t="shared" si="209"/>
        <v>-1902459.360000005</v>
      </c>
      <c r="P160" s="143">
        <f t="shared" si="209"/>
        <v>9390504.1300000045</v>
      </c>
      <c r="Q160" s="143">
        <f t="shared" si="209"/>
        <v>-19198956.839999992</v>
      </c>
      <c r="R160" s="143">
        <f t="shared" si="209"/>
        <v>-37170855.359999999</v>
      </c>
      <c r="S160" s="143">
        <f t="shared" si="209"/>
        <v>-19321934.990000002</v>
      </c>
      <c r="T160" s="143">
        <f t="shared" si="209"/>
        <v>-14052496.26</v>
      </c>
      <c r="U160" s="143">
        <f t="shared" si="209"/>
        <v>-11759940.250000002</v>
      </c>
      <c r="V160" s="143">
        <f t="shared" ref="V160:W160" si="210">SUM(V155:V159)</f>
        <v>-4803397</v>
      </c>
      <c r="W160" s="143">
        <f t="shared" si="210"/>
        <v>19282566.289999999</v>
      </c>
      <c r="X160" s="144">
        <f t="shared" ref="X160:AA160" si="211">SUM(X155:X159)</f>
        <v>61590652.579999983</v>
      </c>
      <c r="Y160" s="143">
        <f t="shared" si="211"/>
        <v>66100783</v>
      </c>
      <c r="Z160" s="143">
        <f t="shared" si="211"/>
        <v>51464332</v>
      </c>
      <c r="AA160" s="143">
        <f t="shared" si="211"/>
        <v>-3787053.1000000052</v>
      </c>
      <c r="AB160" s="220">
        <v>-7467255.9400000088</v>
      </c>
      <c r="AC160" s="220">
        <v>-36269656.850000001</v>
      </c>
      <c r="AD160" s="220">
        <v>-12906555.75</v>
      </c>
      <c r="AE160" s="220">
        <v>-21565465</v>
      </c>
      <c r="AF160" s="220">
        <v>-16682156.780000001</v>
      </c>
      <c r="AG160" s="220">
        <v>-9756153</v>
      </c>
      <c r="AH160" s="220"/>
      <c r="AI160" s="220"/>
      <c r="AJ160" s="144"/>
      <c r="AK160" s="40">
        <f t="shared" si="175"/>
        <v>-24835230.020000003</v>
      </c>
      <c r="AL160" s="145">
        <f t="shared" ref="AL160:AM160" si="212">SUM(AL155:AL159)</f>
        <v>22455406.039999999</v>
      </c>
      <c r="AM160" s="145">
        <f t="shared" si="212"/>
        <v>24982308.68</v>
      </c>
      <c r="AN160" s="145">
        <f t="shared" ref="AN160:AO160" si="213">SUM(AN155:AN159)</f>
        <v>-6733516.6199999955</v>
      </c>
      <c r="AO160" s="145">
        <f t="shared" si="213"/>
        <v>8519476.7099999953</v>
      </c>
      <c r="AP160" s="145">
        <f t="shared" ref="AP160:AQ160" si="214">SUM(AP155:AP159)</f>
        <v>2283000.5200000023</v>
      </c>
      <c r="AQ160" s="145">
        <f t="shared" si="214"/>
        <v>5024202.9299999978</v>
      </c>
      <c r="AR160" s="145">
        <f t="shared" ref="AR160:AS160" si="215">SUM(AR155:AR159)</f>
        <v>796145.55999999843</v>
      </c>
      <c r="AS160" s="145">
        <f t="shared" si="215"/>
        <v>-3742955.1499999971</v>
      </c>
      <c r="AT160" s="145">
        <f t="shared" ref="AT160:AU160" si="216">SUM(AT155:AT159)</f>
        <v>-9735515.7800000086</v>
      </c>
      <c r="AU160" s="145">
        <f t="shared" si="216"/>
        <v>36645512.969999991</v>
      </c>
      <c r="AV160" s="145">
        <f t="shared" ref="AV160:AW160" si="217">SUM(AV155:AV159)</f>
        <v>23914359.140000001</v>
      </c>
      <c r="AW160" s="145">
        <f t="shared" si="217"/>
        <v>-1884593.7400000012</v>
      </c>
      <c r="AX160" s="145">
        <f t="shared" ref="AX160:AY160" si="218">SUM(AX155:AX159)</f>
        <v>-16857760.070000015</v>
      </c>
      <c r="AY160" s="145">
        <f t="shared" si="218"/>
        <v>-17070700.010000005</v>
      </c>
      <c r="AZ160" s="145">
        <f t="shared" ref="AZ160:BA160" si="219">SUM(AZ155:AZ159)</f>
        <v>24264299.609999999</v>
      </c>
      <c r="BA160" s="145">
        <f t="shared" si="219"/>
        <v>-2243530.009999997</v>
      </c>
      <c r="BB160" s="145">
        <f t="shared" ref="BB160" si="220">SUM(BB155:BB159)</f>
        <v>-2629660.5200000005</v>
      </c>
      <c r="BC160" s="309"/>
      <c r="BD160" s="309"/>
      <c r="BE160" s="309"/>
      <c r="BF160" s="146"/>
      <c r="BG160" s="329"/>
      <c r="BH160" s="40">
        <f t="shared" si="174"/>
        <v>-9756153</v>
      </c>
    </row>
    <row r="161" spans="1:61" s="66" customFormat="1" x14ac:dyDescent="0.35">
      <c r="A161" s="166">
        <f>+A154+1</f>
        <v>17</v>
      </c>
      <c r="B161" s="121" t="s">
        <v>46</v>
      </c>
      <c r="C161" s="84"/>
      <c r="D161" s="85"/>
      <c r="E161" s="85"/>
      <c r="F161" s="85"/>
      <c r="G161" s="85"/>
      <c r="H161" s="85"/>
      <c r="I161" s="85"/>
      <c r="J161" s="85"/>
      <c r="K161" s="85"/>
      <c r="L161" s="86"/>
      <c r="M161" s="85"/>
      <c r="N161" s="85"/>
      <c r="O161" s="85"/>
      <c r="P161" s="85"/>
      <c r="Q161" s="85"/>
      <c r="R161" s="85"/>
      <c r="S161" s="85"/>
      <c r="T161" s="85"/>
      <c r="U161" s="212"/>
      <c r="V161" s="212"/>
      <c r="W161" s="212"/>
      <c r="X161" s="86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86"/>
      <c r="AK161" s="87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301"/>
      <c r="BD161" s="301"/>
      <c r="BE161" s="301"/>
      <c r="BF161" s="89"/>
      <c r="BG161" s="324"/>
      <c r="BH161" s="87"/>
    </row>
    <row r="162" spans="1:61" s="66" customFormat="1" x14ac:dyDescent="0.35">
      <c r="A162" s="166"/>
      <c r="B162" s="67" t="s">
        <v>37</v>
      </c>
      <c r="C162" s="68">
        <v>82</v>
      </c>
      <c r="D162" s="69">
        <v>82</v>
      </c>
      <c r="E162" s="69">
        <v>98</v>
      </c>
      <c r="F162" s="71">
        <v>94</v>
      </c>
      <c r="G162" s="69">
        <v>96</v>
      </c>
      <c r="H162" s="71">
        <v>100</v>
      </c>
      <c r="I162" s="69">
        <v>93</v>
      </c>
      <c r="J162" s="71">
        <v>81</v>
      </c>
      <c r="K162" s="69">
        <v>63</v>
      </c>
      <c r="L162" s="122">
        <v>65</v>
      </c>
      <c r="M162" s="71">
        <v>53</v>
      </c>
      <c r="N162" s="71">
        <v>48</v>
      </c>
      <c r="O162" s="71">
        <v>40</v>
      </c>
      <c r="P162" s="71">
        <v>30</v>
      </c>
      <c r="Q162" s="69">
        <v>34</v>
      </c>
      <c r="R162" s="71">
        <v>28</v>
      </c>
      <c r="S162" s="69">
        <v>29</v>
      </c>
      <c r="T162" s="71">
        <v>28</v>
      </c>
      <c r="U162" s="223">
        <v>25</v>
      </c>
      <c r="V162" s="223">
        <v>17</v>
      </c>
      <c r="W162" s="223">
        <v>17</v>
      </c>
      <c r="X162" s="122">
        <v>19</v>
      </c>
      <c r="Y162" s="223">
        <v>14</v>
      </c>
      <c r="Z162" s="223">
        <v>13</v>
      </c>
      <c r="AA162" s="223">
        <v>12</v>
      </c>
      <c r="AB162" s="223">
        <v>14</v>
      </c>
      <c r="AC162" s="223">
        <v>15</v>
      </c>
      <c r="AD162" s="223">
        <v>15</v>
      </c>
      <c r="AE162" s="223">
        <v>28</v>
      </c>
      <c r="AF162" s="223">
        <v>39</v>
      </c>
      <c r="AG162" s="223">
        <v>44</v>
      </c>
      <c r="AH162" s="223"/>
      <c r="AI162" s="223"/>
      <c r="AJ162" s="122"/>
      <c r="AK162" s="71">
        <f>O162-C162</f>
        <v>-42</v>
      </c>
      <c r="AL162" s="123">
        <f>P162-D162</f>
        <v>-52</v>
      </c>
      <c r="AM162" s="123">
        <f>Q162-E162</f>
        <v>-64</v>
      </c>
      <c r="AN162" s="123">
        <f>R162-F162</f>
        <v>-66</v>
      </c>
      <c r="AO162" s="123">
        <f>S162-G162</f>
        <v>-67</v>
      </c>
      <c r="AP162" s="123">
        <f>T162-H162</f>
        <v>-72</v>
      </c>
      <c r="AQ162" s="123">
        <f>U162-I162</f>
        <v>-68</v>
      </c>
      <c r="AR162" s="123">
        <f>V162-J162</f>
        <v>-64</v>
      </c>
      <c r="AS162" s="123">
        <f>W162-K162</f>
        <v>-46</v>
      </c>
      <c r="AT162" s="123">
        <f>X162-L162</f>
        <v>-46</v>
      </c>
      <c r="AU162" s="123">
        <f>Y162-M162</f>
        <v>-39</v>
      </c>
      <c r="AV162" s="123">
        <f>Z162-N162</f>
        <v>-35</v>
      </c>
      <c r="AW162" s="123">
        <f>AA162-O162</f>
        <v>-28</v>
      </c>
      <c r="AX162" s="123">
        <f>AB162-P162</f>
        <v>-16</v>
      </c>
      <c r="AY162" s="123">
        <f>AC162-Q162</f>
        <v>-19</v>
      </c>
      <c r="AZ162" s="123">
        <f>AD162-R162</f>
        <v>-13</v>
      </c>
      <c r="BA162" s="123">
        <f>AE162-S162</f>
        <v>-1</v>
      </c>
      <c r="BB162" s="123">
        <f>AF162-T162</f>
        <v>11</v>
      </c>
      <c r="BC162" s="315"/>
      <c r="BD162" s="315"/>
      <c r="BE162" s="315"/>
      <c r="BF162" s="125"/>
      <c r="BG162" s="325"/>
      <c r="BH162" s="71">
        <f>'MONTHLY SUMMARIES'!H122</f>
        <v>44</v>
      </c>
    </row>
    <row r="163" spans="1:61" s="66" customFormat="1" x14ac:dyDescent="0.35">
      <c r="A163" s="166"/>
      <c r="B163" s="238" t="s">
        <v>164</v>
      </c>
      <c r="C163" s="68"/>
      <c r="D163" s="69"/>
      <c r="E163" s="69"/>
      <c r="F163" s="71"/>
      <c r="G163" s="69"/>
      <c r="H163" s="71"/>
      <c r="I163" s="69"/>
      <c r="J163" s="71"/>
      <c r="K163" s="69"/>
      <c r="L163" s="122"/>
      <c r="M163" s="71"/>
      <c r="N163" s="71"/>
      <c r="O163" s="71"/>
      <c r="P163" s="71"/>
      <c r="Q163" s="69"/>
      <c r="R163" s="71"/>
      <c r="S163" s="69"/>
      <c r="T163" s="71"/>
      <c r="U163" s="223"/>
      <c r="V163" s="223"/>
      <c r="W163" s="237">
        <f>W162-W164</f>
        <v>17</v>
      </c>
      <c r="X163" s="122">
        <f>X162-X164</f>
        <v>19</v>
      </c>
      <c r="Y163" s="237">
        <f>Y162-Y164</f>
        <v>14</v>
      </c>
      <c r="Z163" s="237">
        <f>Z162-Z164</f>
        <v>13</v>
      </c>
      <c r="AA163" s="266">
        <v>12</v>
      </c>
      <c r="AB163" s="266">
        <v>14</v>
      </c>
      <c r="AC163" s="266">
        <v>15</v>
      </c>
      <c r="AD163" s="266">
        <v>15</v>
      </c>
      <c r="AE163" s="266">
        <v>28</v>
      </c>
      <c r="AF163" s="266">
        <v>39</v>
      </c>
      <c r="AG163" s="266">
        <v>44</v>
      </c>
      <c r="AH163" s="266"/>
      <c r="AI163" s="266"/>
      <c r="AJ163" s="122"/>
      <c r="AK163" s="71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315"/>
      <c r="BD163" s="315"/>
      <c r="BE163" s="315"/>
      <c r="BF163" s="125"/>
      <c r="BG163" s="325"/>
      <c r="BH163" s="87">
        <f>BH162-BH164</f>
        <v>44</v>
      </c>
    </row>
    <row r="164" spans="1:61" s="66" customFormat="1" x14ac:dyDescent="0.35">
      <c r="A164" s="166"/>
      <c r="B164" s="238" t="s">
        <v>165</v>
      </c>
      <c r="C164" s="68"/>
      <c r="D164" s="69"/>
      <c r="E164" s="69"/>
      <c r="F164" s="71"/>
      <c r="G164" s="69"/>
      <c r="H164" s="71"/>
      <c r="I164" s="69"/>
      <c r="J164" s="71"/>
      <c r="K164" s="69"/>
      <c r="L164" s="122"/>
      <c r="M164" s="71"/>
      <c r="N164" s="71"/>
      <c r="O164" s="71"/>
      <c r="P164" s="71"/>
      <c r="Q164" s="69"/>
      <c r="R164" s="71"/>
      <c r="S164" s="69"/>
      <c r="T164" s="71"/>
      <c r="U164" s="223"/>
      <c r="V164" s="223"/>
      <c r="W164" s="237">
        <v>0</v>
      </c>
      <c r="X164" s="122">
        <v>0</v>
      </c>
      <c r="Y164" s="237">
        <v>0</v>
      </c>
      <c r="Z164" s="237">
        <v>0</v>
      </c>
      <c r="AA164" s="266">
        <v>0</v>
      </c>
      <c r="AB164" s="266">
        <v>0</v>
      </c>
      <c r="AC164" s="266">
        <v>0</v>
      </c>
      <c r="AD164" s="266">
        <v>0</v>
      </c>
      <c r="AE164" s="266">
        <v>0</v>
      </c>
      <c r="AF164" s="266">
        <v>0</v>
      </c>
      <c r="AG164" s="266">
        <v>0</v>
      </c>
      <c r="AH164" s="266"/>
      <c r="AI164" s="266"/>
      <c r="AJ164" s="122"/>
      <c r="AK164" s="71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315"/>
      <c r="BD164" s="315"/>
      <c r="BE164" s="315"/>
      <c r="BF164" s="125"/>
      <c r="BG164" s="325"/>
      <c r="BH164" s="71">
        <f>IF(ISERROR(GETPIVOTDATA("VALUE",'CRS ESCO pvt'!$I$2,"DATE_FILE",$BH$8,"COMPANY",$BH$6,"TRIM_CAT","Resdiential-ESCO","TRIM_LINE",A161))=TRUE,0,GETPIVOTDATA("VALUE",'CRS ESCO pvt'!$I$2,"DATE_FILE",$BH$8,"COMPANY",$BH$6,"TRIM_CAT","Resdiential-ESCO","TRIM_LINE",A161))</f>
        <v>0</v>
      </c>
    </row>
    <row r="165" spans="1:61" s="66" customFormat="1" x14ac:dyDescent="0.35">
      <c r="A165" s="166"/>
      <c r="B165" s="67" t="s">
        <v>38</v>
      </c>
      <c r="C165" s="68">
        <v>559</v>
      </c>
      <c r="D165" s="69">
        <v>590</v>
      </c>
      <c r="E165" s="69">
        <v>721</v>
      </c>
      <c r="F165" s="71">
        <v>773</v>
      </c>
      <c r="G165" s="69">
        <v>793</v>
      </c>
      <c r="H165" s="71">
        <v>833</v>
      </c>
      <c r="I165" s="69">
        <v>852</v>
      </c>
      <c r="J165" s="71">
        <v>883</v>
      </c>
      <c r="K165" s="69">
        <v>915</v>
      </c>
      <c r="L165" s="122">
        <v>852</v>
      </c>
      <c r="M165" s="71">
        <v>796</v>
      </c>
      <c r="N165" s="71">
        <v>759</v>
      </c>
      <c r="O165" s="71">
        <v>796</v>
      </c>
      <c r="P165" s="71">
        <v>789</v>
      </c>
      <c r="Q165" s="69">
        <v>833</v>
      </c>
      <c r="R165" s="71">
        <v>864</v>
      </c>
      <c r="S165" s="69">
        <v>873</v>
      </c>
      <c r="T165" s="71">
        <v>843</v>
      </c>
      <c r="U165" s="223">
        <v>778</v>
      </c>
      <c r="V165" s="223">
        <v>880</v>
      </c>
      <c r="W165" s="223">
        <v>1002</v>
      </c>
      <c r="X165" s="122">
        <v>1040</v>
      </c>
      <c r="Y165" s="223">
        <v>1199</v>
      </c>
      <c r="Z165" s="223">
        <v>1444</v>
      </c>
      <c r="AA165" s="223">
        <v>1588</v>
      </c>
      <c r="AB165" s="223">
        <v>1887</v>
      </c>
      <c r="AC165" s="223">
        <v>2003</v>
      </c>
      <c r="AD165" s="223">
        <v>2196</v>
      </c>
      <c r="AE165" s="223">
        <v>2592</v>
      </c>
      <c r="AF165" s="223">
        <v>2957</v>
      </c>
      <c r="AG165" s="223">
        <v>3169</v>
      </c>
      <c r="AH165" s="223"/>
      <c r="AI165" s="223"/>
      <c r="AJ165" s="122"/>
      <c r="AK165" s="71">
        <f>O165-C165</f>
        <v>237</v>
      </c>
      <c r="AL165" s="123">
        <f>P165-D165</f>
        <v>199</v>
      </c>
      <c r="AM165" s="123">
        <f>Q165-E165</f>
        <v>112</v>
      </c>
      <c r="AN165" s="123">
        <f>R165-F165</f>
        <v>91</v>
      </c>
      <c r="AO165" s="123">
        <f>S165-G165</f>
        <v>80</v>
      </c>
      <c r="AP165" s="123">
        <f>T165-H165</f>
        <v>10</v>
      </c>
      <c r="AQ165" s="123">
        <f>U165-I165</f>
        <v>-74</v>
      </c>
      <c r="AR165" s="123">
        <f>V165-J165</f>
        <v>-3</v>
      </c>
      <c r="AS165" s="123">
        <f>W165-K165</f>
        <v>87</v>
      </c>
      <c r="AT165" s="123">
        <f>X165-L165</f>
        <v>188</v>
      </c>
      <c r="AU165" s="123">
        <f>Y165-M165</f>
        <v>403</v>
      </c>
      <c r="AV165" s="123">
        <f>Z165-N165</f>
        <v>685</v>
      </c>
      <c r="AW165" s="123">
        <f>AA165-O165</f>
        <v>792</v>
      </c>
      <c r="AX165" s="123">
        <f>AB165-P165</f>
        <v>1098</v>
      </c>
      <c r="AY165" s="123">
        <f>AC165-Q165</f>
        <v>1170</v>
      </c>
      <c r="AZ165" s="123">
        <f>AD165-R165</f>
        <v>1332</v>
      </c>
      <c r="BA165" s="123">
        <f>AE165-S165</f>
        <v>1719</v>
      </c>
      <c r="BB165" s="123">
        <f>AF165-T165</f>
        <v>2114</v>
      </c>
      <c r="BC165" s="315"/>
      <c r="BD165" s="315"/>
      <c r="BE165" s="315"/>
      <c r="BF165" s="125"/>
      <c r="BG165" s="325"/>
      <c r="BH165" s="71">
        <f>'MONTHLY SUMMARIES'!H123</f>
        <v>3169</v>
      </c>
    </row>
    <row r="166" spans="1:61" s="66" customFormat="1" x14ac:dyDescent="0.35">
      <c r="A166" s="166"/>
      <c r="B166" s="238" t="s">
        <v>164</v>
      </c>
      <c r="C166" s="68"/>
      <c r="D166" s="69"/>
      <c r="E166" s="69"/>
      <c r="F166" s="71"/>
      <c r="G166" s="69"/>
      <c r="H166" s="71"/>
      <c r="I166" s="69"/>
      <c r="J166" s="71"/>
      <c r="K166" s="69"/>
      <c r="L166" s="122"/>
      <c r="M166" s="71"/>
      <c r="N166" s="71"/>
      <c r="O166" s="71"/>
      <c r="P166" s="71"/>
      <c r="Q166" s="69"/>
      <c r="R166" s="71"/>
      <c r="S166" s="69"/>
      <c r="T166" s="71"/>
      <c r="U166" s="223"/>
      <c r="V166" s="223"/>
      <c r="W166" s="237">
        <f>W165-W167</f>
        <v>992</v>
      </c>
      <c r="X166" s="122">
        <f>X165-X167</f>
        <v>1029</v>
      </c>
      <c r="Y166" s="237">
        <f>Y165-Y167</f>
        <v>1190</v>
      </c>
      <c r="Z166" s="237">
        <f>Z165-Z167</f>
        <v>1444</v>
      </c>
      <c r="AA166" s="266">
        <v>1588</v>
      </c>
      <c r="AB166" s="266">
        <v>1887</v>
      </c>
      <c r="AC166" s="266">
        <v>2003</v>
      </c>
      <c r="AD166" s="266">
        <v>2196</v>
      </c>
      <c r="AE166" s="266">
        <v>2592</v>
      </c>
      <c r="AF166" s="266">
        <v>2943</v>
      </c>
      <c r="AG166" s="266">
        <v>3155</v>
      </c>
      <c r="AH166" s="266"/>
      <c r="AI166" s="266"/>
      <c r="AJ166" s="122"/>
      <c r="AK166" s="71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315"/>
      <c r="BD166" s="315"/>
      <c r="BE166" s="315"/>
      <c r="BF166" s="125"/>
      <c r="BG166" s="325"/>
      <c r="BH166" s="87">
        <f>BH165-BH167</f>
        <v>3155</v>
      </c>
    </row>
    <row r="167" spans="1:61" s="66" customFormat="1" x14ac:dyDescent="0.35">
      <c r="A167" s="166"/>
      <c r="B167" s="238" t="s">
        <v>165</v>
      </c>
      <c r="C167" s="68"/>
      <c r="D167" s="69"/>
      <c r="E167" s="69"/>
      <c r="F167" s="71"/>
      <c r="G167" s="69"/>
      <c r="H167" s="71"/>
      <c r="I167" s="69"/>
      <c r="J167" s="71"/>
      <c r="K167" s="69"/>
      <c r="L167" s="122"/>
      <c r="M167" s="71"/>
      <c r="N167" s="71"/>
      <c r="O167" s="71"/>
      <c r="P167" s="71"/>
      <c r="Q167" s="69"/>
      <c r="R167" s="71"/>
      <c r="S167" s="69"/>
      <c r="T167" s="71"/>
      <c r="U167" s="223"/>
      <c r="V167" s="223"/>
      <c r="W167" s="237">
        <v>10</v>
      </c>
      <c r="X167" s="122">
        <v>11</v>
      </c>
      <c r="Y167" s="237">
        <v>9</v>
      </c>
      <c r="Z167" s="237">
        <v>0</v>
      </c>
      <c r="AA167" s="266">
        <v>0</v>
      </c>
      <c r="AB167" s="266">
        <v>0</v>
      </c>
      <c r="AC167" s="266">
        <v>0</v>
      </c>
      <c r="AD167" s="266">
        <v>0</v>
      </c>
      <c r="AE167" s="266">
        <v>0</v>
      </c>
      <c r="AF167" s="266">
        <v>14</v>
      </c>
      <c r="AG167" s="266">
        <v>14</v>
      </c>
      <c r="AH167" s="266"/>
      <c r="AI167" s="266"/>
      <c r="AJ167" s="122"/>
      <c r="AK167" s="71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315"/>
      <c r="BD167" s="315"/>
      <c r="BE167" s="315"/>
      <c r="BF167" s="125"/>
      <c r="BG167" s="325"/>
      <c r="BH167" s="71">
        <f>IF(ISERROR(GETPIVOTDATA("VALUE",'CRS ESCO pvt'!$I$2,"DATE_FILE",$BH$8,"COMPANY",$BH$6,"TRIM_CAT","Low Income Resdiential-ESCO","TRIM_LINE",A161))=TRUE,0,GETPIVOTDATA("VALUE",'CRS ESCO pvt'!$I$2,"DATE_FILE",$BH$8,"COMPANY",$BH$6,"TRIM_CAT","Low Income Resdiential-ESCO","TRIM_LINE",A161))</f>
        <v>14</v>
      </c>
    </row>
    <row r="168" spans="1:61" s="66" customFormat="1" x14ac:dyDescent="0.35">
      <c r="A168" s="166"/>
      <c r="B168" s="67" t="s">
        <v>39</v>
      </c>
      <c r="C168" s="68"/>
      <c r="D168" s="69"/>
      <c r="E168" s="69"/>
      <c r="F168" s="71"/>
      <c r="G168" s="69"/>
      <c r="H168" s="71"/>
      <c r="I168" s="69"/>
      <c r="J168" s="71"/>
      <c r="K168" s="69"/>
      <c r="L168" s="122"/>
      <c r="M168" s="71"/>
      <c r="N168" s="71"/>
      <c r="O168" s="71"/>
      <c r="P168" s="71"/>
      <c r="Q168" s="69"/>
      <c r="R168" s="71">
        <v>0</v>
      </c>
      <c r="S168" s="69">
        <v>0</v>
      </c>
      <c r="T168" s="71">
        <v>0</v>
      </c>
      <c r="U168" s="223">
        <v>0</v>
      </c>
      <c r="V168" s="223">
        <v>0</v>
      </c>
      <c r="W168" s="223">
        <v>0</v>
      </c>
      <c r="X168" s="122">
        <v>0</v>
      </c>
      <c r="Y168" s="223">
        <v>0</v>
      </c>
      <c r="Z168" s="223">
        <v>0</v>
      </c>
      <c r="AA168" s="223">
        <v>0</v>
      </c>
      <c r="AB168" s="223">
        <v>0</v>
      </c>
      <c r="AC168" s="223">
        <v>0</v>
      </c>
      <c r="AD168" s="223">
        <v>0</v>
      </c>
      <c r="AE168" s="223">
        <v>0</v>
      </c>
      <c r="AF168" s="223">
        <v>0</v>
      </c>
      <c r="AG168" s="223">
        <v>0</v>
      </c>
      <c r="AH168" s="223"/>
      <c r="AI168" s="223"/>
      <c r="AJ168" s="122"/>
      <c r="AK168" s="71">
        <f>O168-C168</f>
        <v>0</v>
      </c>
      <c r="AL168" s="123">
        <f>P168-D168</f>
        <v>0</v>
      </c>
      <c r="AM168" s="123">
        <f>Q168-E168</f>
        <v>0</v>
      </c>
      <c r="AN168" s="123">
        <f>R168-F168</f>
        <v>0</v>
      </c>
      <c r="AO168" s="123">
        <f>S168-G168</f>
        <v>0</v>
      </c>
      <c r="AP168" s="123">
        <f>T168-H168</f>
        <v>0</v>
      </c>
      <c r="AQ168" s="123">
        <f>U168-I168</f>
        <v>0</v>
      </c>
      <c r="AR168" s="123">
        <f>V168-J168</f>
        <v>0</v>
      </c>
      <c r="AS168" s="123">
        <f>W168-K168</f>
        <v>0</v>
      </c>
      <c r="AT168" s="123">
        <f>X168-L168</f>
        <v>0</v>
      </c>
      <c r="AU168" s="123">
        <f>Y168-M168</f>
        <v>0</v>
      </c>
      <c r="AV168" s="123">
        <f>Z168-N168</f>
        <v>0</v>
      </c>
      <c r="AW168" s="123">
        <f>AA168-O168</f>
        <v>0</v>
      </c>
      <c r="AX168" s="123">
        <f>AB168-P168</f>
        <v>0</v>
      </c>
      <c r="AY168" s="123">
        <f>AC168-Q168</f>
        <v>0</v>
      </c>
      <c r="AZ168" s="123">
        <f>AD168-R168</f>
        <v>0</v>
      </c>
      <c r="BA168" s="123">
        <f>AE168-S168</f>
        <v>0</v>
      </c>
      <c r="BB168" s="123">
        <f>AF168-T168</f>
        <v>0</v>
      </c>
      <c r="BC168" s="315"/>
      <c r="BD168" s="315"/>
      <c r="BE168" s="315"/>
      <c r="BF168" s="125"/>
      <c r="BG168" s="325"/>
      <c r="BH168" s="71">
        <f>'MONTHLY SUMMARIES'!H124</f>
        <v>0</v>
      </c>
    </row>
    <row r="169" spans="1:61" s="66" customFormat="1" x14ac:dyDescent="0.35">
      <c r="A169" s="166"/>
      <c r="B169" s="67" t="s">
        <v>40</v>
      </c>
      <c r="C169" s="68"/>
      <c r="D169" s="69"/>
      <c r="E169" s="69"/>
      <c r="F169" s="71"/>
      <c r="G169" s="69"/>
      <c r="H169" s="71"/>
      <c r="I169" s="69"/>
      <c r="J169" s="71"/>
      <c r="K169" s="69"/>
      <c r="L169" s="122"/>
      <c r="M169" s="71"/>
      <c r="N169" s="71"/>
      <c r="O169" s="71"/>
      <c r="P169" s="71"/>
      <c r="Q169" s="69"/>
      <c r="R169" s="71">
        <v>0</v>
      </c>
      <c r="S169" s="69">
        <v>0</v>
      </c>
      <c r="T169" s="71">
        <v>0</v>
      </c>
      <c r="U169" s="223">
        <v>0</v>
      </c>
      <c r="V169" s="223">
        <v>0</v>
      </c>
      <c r="W169" s="223">
        <v>0</v>
      </c>
      <c r="X169" s="122">
        <v>0</v>
      </c>
      <c r="Y169" s="223">
        <v>0</v>
      </c>
      <c r="Z169" s="223">
        <v>0</v>
      </c>
      <c r="AA169" s="223">
        <v>0</v>
      </c>
      <c r="AB169" s="223">
        <v>0</v>
      </c>
      <c r="AC169" s="223">
        <v>0</v>
      </c>
      <c r="AD169" s="223">
        <v>0</v>
      </c>
      <c r="AE169" s="223">
        <v>0</v>
      </c>
      <c r="AF169" s="223">
        <v>0</v>
      </c>
      <c r="AG169" s="223">
        <v>0</v>
      </c>
      <c r="AH169" s="223"/>
      <c r="AI169" s="223"/>
      <c r="AJ169" s="122"/>
      <c r="AK169" s="71">
        <f>O169-C169</f>
        <v>0</v>
      </c>
      <c r="AL169" s="123">
        <f>P169-D169</f>
        <v>0</v>
      </c>
      <c r="AM169" s="123">
        <f>Q169-E169</f>
        <v>0</v>
      </c>
      <c r="AN169" s="123">
        <f>R169-F169</f>
        <v>0</v>
      </c>
      <c r="AO169" s="123">
        <f>S169-G169</f>
        <v>0</v>
      </c>
      <c r="AP169" s="123">
        <f>T169-H169</f>
        <v>0</v>
      </c>
      <c r="AQ169" s="123">
        <f>U169-I169</f>
        <v>0</v>
      </c>
      <c r="AR169" s="123">
        <f>V169-J169</f>
        <v>0</v>
      </c>
      <c r="AS169" s="123">
        <f>W169-K169</f>
        <v>0</v>
      </c>
      <c r="AT169" s="123">
        <f>X169-L169</f>
        <v>0</v>
      </c>
      <c r="AU169" s="123">
        <f>Y169-M169</f>
        <v>0</v>
      </c>
      <c r="AV169" s="123">
        <f>Z169-N169</f>
        <v>0</v>
      </c>
      <c r="AW169" s="123">
        <f>AA169-O169</f>
        <v>0</v>
      </c>
      <c r="AX169" s="123">
        <f>AB169-P169</f>
        <v>0</v>
      </c>
      <c r="AY169" s="123">
        <f>AC169-Q169</f>
        <v>0</v>
      </c>
      <c r="AZ169" s="123">
        <f>AD169-R169</f>
        <v>0</v>
      </c>
      <c r="BA169" s="123">
        <f>AE169-S169</f>
        <v>0</v>
      </c>
      <c r="BB169" s="123">
        <f>AF169-T169</f>
        <v>0</v>
      </c>
      <c r="BC169" s="315"/>
      <c r="BD169" s="315"/>
      <c r="BE169" s="315"/>
      <c r="BF169" s="125"/>
      <c r="BG169" s="325"/>
      <c r="BH169" s="71">
        <f>'MONTHLY SUMMARIES'!H125</f>
        <v>0</v>
      </c>
    </row>
    <row r="170" spans="1:61" s="66" customFormat="1" x14ac:dyDescent="0.35">
      <c r="A170" s="166"/>
      <c r="B170" s="67" t="s">
        <v>41</v>
      </c>
      <c r="C170" s="68"/>
      <c r="D170" s="69"/>
      <c r="E170" s="69"/>
      <c r="F170" s="71"/>
      <c r="G170" s="69"/>
      <c r="H170" s="71"/>
      <c r="I170" s="69"/>
      <c r="J170" s="71"/>
      <c r="K170" s="69"/>
      <c r="L170" s="122"/>
      <c r="M170" s="71"/>
      <c r="N170" s="71"/>
      <c r="O170" s="71"/>
      <c r="P170" s="71"/>
      <c r="Q170" s="69"/>
      <c r="R170" s="71">
        <v>0</v>
      </c>
      <c r="S170" s="69">
        <v>0</v>
      </c>
      <c r="T170" s="71">
        <v>0</v>
      </c>
      <c r="U170" s="223">
        <v>0</v>
      </c>
      <c r="V170" s="223">
        <v>0</v>
      </c>
      <c r="W170" s="223">
        <v>0</v>
      </c>
      <c r="X170" s="122">
        <v>0</v>
      </c>
      <c r="Y170" s="223">
        <v>0</v>
      </c>
      <c r="Z170" s="223">
        <v>0</v>
      </c>
      <c r="AA170" s="223">
        <v>0</v>
      </c>
      <c r="AB170" s="223">
        <v>0</v>
      </c>
      <c r="AC170" s="223">
        <v>0</v>
      </c>
      <c r="AD170" s="223">
        <v>0</v>
      </c>
      <c r="AE170" s="223">
        <v>0</v>
      </c>
      <c r="AF170" s="223">
        <v>0</v>
      </c>
      <c r="AG170" s="223">
        <v>0</v>
      </c>
      <c r="AH170" s="223"/>
      <c r="AI170" s="223"/>
      <c r="AJ170" s="122"/>
      <c r="AK170" s="71">
        <f>O170-C170</f>
        <v>0</v>
      </c>
      <c r="AL170" s="123">
        <f>P170-D170</f>
        <v>0</v>
      </c>
      <c r="AM170" s="123">
        <f>Q170-E170</f>
        <v>0</v>
      </c>
      <c r="AN170" s="123">
        <f>R170-F170</f>
        <v>0</v>
      </c>
      <c r="AO170" s="123">
        <f>S170-G170</f>
        <v>0</v>
      </c>
      <c r="AP170" s="123">
        <f>T170-H170</f>
        <v>0</v>
      </c>
      <c r="AQ170" s="123">
        <f>U170-I170</f>
        <v>0</v>
      </c>
      <c r="AR170" s="123">
        <f>V170-J170</f>
        <v>0</v>
      </c>
      <c r="AS170" s="123">
        <f>W170-K170</f>
        <v>0</v>
      </c>
      <c r="AT170" s="123">
        <f>X170-L170</f>
        <v>0</v>
      </c>
      <c r="AU170" s="123">
        <f>Y170-M170</f>
        <v>0</v>
      </c>
      <c r="AV170" s="123">
        <f>Z170-N170</f>
        <v>0</v>
      </c>
      <c r="AW170" s="123">
        <f>AA170-O170</f>
        <v>0</v>
      </c>
      <c r="AX170" s="123">
        <f>AB170-P170</f>
        <v>0</v>
      </c>
      <c r="AY170" s="123">
        <f>AC170-Q170</f>
        <v>0</v>
      </c>
      <c r="AZ170" s="123">
        <f>AD170-R170</f>
        <v>0</v>
      </c>
      <c r="BA170" s="123">
        <f>AE170-S170</f>
        <v>0</v>
      </c>
      <c r="BB170" s="123">
        <f>AF170-T170</f>
        <v>0</v>
      </c>
      <c r="BC170" s="315"/>
      <c r="BD170" s="315"/>
      <c r="BE170" s="315"/>
      <c r="BF170" s="125"/>
      <c r="BG170" s="325"/>
      <c r="BH170" s="71">
        <f>'MONTHLY SUMMARIES'!H126</f>
        <v>0</v>
      </c>
    </row>
    <row r="171" spans="1:61" s="82" customFormat="1" x14ac:dyDescent="0.35">
      <c r="A171" s="167"/>
      <c r="B171" s="67" t="s">
        <v>42</v>
      </c>
      <c r="C171" s="137">
        <f t="shared" ref="C171:V171" si="221">SUM(C162:C170)</f>
        <v>641</v>
      </c>
      <c r="D171" s="138">
        <f t="shared" si="221"/>
        <v>672</v>
      </c>
      <c r="E171" s="138">
        <f t="shared" si="221"/>
        <v>819</v>
      </c>
      <c r="F171" s="139">
        <f t="shared" si="221"/>
        <v>867</v>
      </c>
      <c r="G171" s="138">
        <f t="shared" si="221"/>
        <v>889</v>
      </c>
      <c r="H171" s="139">
        <f t="shared" si="221"/>
        <v>933</v>
      </c>
      <c r="I171" s="138">
        <f t="shared" si="221"/>
        <v>945</v>
      </c>
      <c r="J171" s="139">
        <f t="shared" si="221"/>
        <v>964</v>
      </c>
      <c r="K171" s="138">
        <f t="shared" si="221"/>
        <v>978</v>
      </c>
      <c r="L171" s="140">
        <f t="shared" si="221"/>
        <v>917</v>
      </c>
      <c r="M171" s="139">
        <f t="shared" si="221"/>
        <v>849</v>
      </c>
      <c r="N171" s="139">
        <f t="shared" si="221"/>
        <v>807</v>
      </c>
      <c r="O171" s="139">
        <f t="shared" si="221"/>
        <v>836</v>
      </c>
      <c r="P171" s="139">
        <f t="shared" si="221"/>
        <v>819</v>
      </c>
      <c r="Q171" s="139">
        <f t="shared" si="221"/>
        <v>867</v>
      </c>
      <c r="R171" s="139">
        <f t="shared" si="221"/>
        <v>892</v>
      </c>
      <c r="S171" s="139">
        <f t="shared" si="221"/>
        <v>902</v>
      </c>
      <c r="T171" s="139">
        <f t="shared" si="221"/>
        <v>871</v>
      </c>
      <c r="U171" s="139">
        <f t="shared" si="221"/>
        <v>803</v>
      </c>
      <c r="V171" s="139">
        <f t="shared" si="221"/>
        <v>897</v>
      </c>
      <c r="W171" s="224">
        <f>SUM(W162+W165+W168+W169+W170)</f>
        <v>1019</v>
      </c>
      <c r="X171" s="140">
        <f>SUM(X162+X165+X168+X169+X170)</f>
        <v>1059</v>
      </c>
      <c r="Y171" s="224">
        <v>1213</v>
      </c>
      <c r="Z171" s="224">
        <v>1457</v>
      </c>
      <c r="AA171" s="224">
        <v>1600</v>
      </c>
      <c r="AB171" s="224">
        <v>1901</v>
      </c>
      <c r="AC171" s="224">
        <v>2018</v>
      </c>
      <c r="AD171" s="224">
        <v>2211</v>
      </c>
      <c r="AE171" s="224">
        <v>2620</v>
      </c>
      <c r="AF171" s="224">
        <v>2996</v>
      </c>
      <c r="AG171" s="224">
        <v>3213</v>
      </c>
      <c r="AH171" s="224"/>
      <c r="AI171" s="224"/>
      <c r="AJ171" s="140"/>
      <c r="AK171" s="139">
        <f>SUM(AK162:AK170)</f>
        <v>195</v>
      </c>
      <c r="AL171" s="141">
        <f t="shared" ref="AL171:AM171" si="222">SUM(AL162:AL170)</f>
        <v>147</v>
      </c>
      <c r="AM171" s="141">
        <f t="shared" si="222"/>
        <v>48</v>
      </c>
      <c r="AN171" s="141">
        <f t="shared" ref="AN171:AO171" si="223">SUM(AN162:AN170)</f>
        <v>25</v>
      </c>
      <c r="AO171" s="141">
        <f t="shared" si="223"/>
        <v>13</v>
      </c>
      <c r="AP171" s="141">
        <f t="shared" ref="AP171:AQ171" si="224">SUM(AP162:AP170)</f>
        <v>-62</v>
      </c>
      <c r="AQ171" s="141">
        <f t="shared" si="224"/>
        <v>-142</v>
      </c>
      <c r="AR171" s="141">
        <f t="shared" ref="AR171:AS171" si="225">SUM(AR162:AR170)</f>
        <v>-67</v>
      </c>
      <c r="AS171" s="141">
        <f t="shared" si="225"/>
        <v>41</v>
      </c>
      <c r="AT171" s="141">
        <f t="shared" ref="AT171:AU171" si="226">SUM(AT162:AT170)</f>
        <v>142</v>
      </c>
      <c r="AU171" s="141">
        <f t="shared" si="226"/>
        <v>364</v>
      </c>
      <c r="AV171" s="141">
        <f t="shared" ref="AV171:AW171" si="227">SUM(AV162:AV170)</f>
        <v>650</v>
      </c>
      <c r="AW171" s="141">
        <f t="shared" si="227"/>
        <v>764</v>
      </c>
      <c r="AX171" s="141">
        <f t="shared" ref="AX171:AY171" si="228">SUM(AX162:AX170)</f>
        <v>1082</v>
      </c>
      <c r="AY171" s="141">
        <f t="shared" si="228"/>
        <v>1151</v>
      </c>
      <c r="AZ171" s="141">
        <f t="shared" ref="AZ171:BA171" si="229">SUM(AZ162:AZ170)</f>
        <v>1319</v>
      </c>
      <c r="BA171" s="141">
        <f t="shared" si="229"/>
        <v>1718</v>
      </c>
      <c r="BB171" s="141">
        <f t="shared" ref="BB171" si="230">SUM(BB162:BB170)</f>
        <v>2125</v>
      </c>
      <c r="BC171" s="316"/>
      <c r="BD171" s="316"/>
      <c r="BE171" s="316"/>
      <c r="BF171" s="136"/>
      <c r="BG171" s="326"/>
      <c r="BH171" s="296">
        <f>BH162+BH165+BH168+BH169+BH170</f>
        <v>3213</v>
      </c>
    </row>
    <row r="172" spans="1:61" s="66" customFormat="1" x14ac:dyDescent="0.35">
      <c r="A172" s="166">
        <f>+A161+1</f>
        <v>18</v>
      </c>
      <c r="B172" s="126" t="s">
        <v>22</v>
      </c>
      <c r="C172" s="98"/>
      <c r="D172" s="99"/>
      <c r="E172" s="99"/>
      <c r="F172" s="99"/>
      <c r="G172" s="99"/>
      <c r="H172" s="99"/>
      <c r="I172" s="99"/>
      <c r="J172" s="99"/>
      <c r="K172" s="99"/>
      <c r="L172" s="100"/>
      <c r="M172" s="99"/>
      <c r="N172" s="99"/>
      <c r="O172" s="99"/>
      <c r="P172" s="99"/>
      <c r="Q172" s="99"/>
      <c r="R172" s="99"/>
      <c r="S172" s="99"/>
      <c r="T172" s="99"/>
      <c r="U172" s="215"/>
      <c r="V172" s="215"/>
      <c r="W172" s="215"/>
      <c r="X172" s="100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100"/>
      <c r="AK172" s="101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304"/>
      <c r="BD172" s="304"/>
      <c r="BE172" s="304"/>
      <c r="BF172" s="103"/>
      <c r="BG172" s="324"/>
      <c r="BH172" s="101"/>
    </row>
    <row r="173" spans="1:61" s="66" customFormat="1" x14ac:dyDescent="0.35">
      <c r="A173" s="166"/>
      <c r="B173" s="67" t="s">
        <v>37</v>
      </c>
      <c r="C173" s="127">
        <v>165</v>
      </c>
      <c r="D173" s="73">
        <v>173</v>
      </c>
      <c r="E173" s="73">
        <v>502</v>
      </c>
      <c r="F173" s="73">
        <v>468</v>
      </c>
      <c r="G173" s="73">
        <v>487</v>
      </c>
      <c r="H173" s="124">
        <v>575</v>
      </c>
      <c r="I173" s="73">
        <v>690</v>
      </c>
      <c r="J173" s="124">
        <v>806</v>
      </c>
      <c r="K173" s="73">
        <v>118</v>
      </c>
      <c r="L173" s="125">
        <v>19</v>
      </c>
      <c r="M173" s="124">
        <v>179</v>
      </c>
      <c r="N173" s="124">
        <v>186</v>
      </c>
      <c r="O173" s="124">
        <v>118</v>
      </c>
      <c r="P173" s="124"/>
      <c r="Q173" s="124"/>
      <c r="R173" s="124"/>
      <c r="S173" s="73"/>
      <c r="T173" s="124"/>
      <c r="U173" s="225"/>
      <c r="V173" s="225"/>
      <c r="W173" s="225"/>
      <c r="X173" s="125"/>
      <c r="Y173" s="225"/>
      <c r="Z173" s="225"/>
      <c r="AA173" s="225"/>
      <c r="AB173" s="225"/>
      <c r="AC173" s="225"/>
      <c r="AD173" s="225"/>
      <c r="AE173" s="225">
        <v>488</v>
      </c>
      <c r="AF173" s="225">
        <v>652</v>
      </c>
      <c r="AG173" s="225">
        <v>649</v>
      </c>
      <c r="AH173" s="225"/>
      <c r="AI173" s="225"/>
      <c r="AJ173" s="125"/>
      <c r="AK173" s="127">
        <f>O173-C173</f>
        <v>-47</v>
      </c>
      <c r="AL173" s="124">
        <f>P173-D173</f>
        <v>-173</v>
      </c>
      <c r="AM173" s="124">
        <f>Q173-E173</f>
        <v>-502</v>
      </c>
      <c r="AN173" s="124">
        <f>R173-F173</f>
        <v>-468</v>
      </c>
      <c r="AO173" s="124">
        <f>S173-G173</f>
        <v>-487</v>
      </c>
      <c r="AP173" s="124">
        <f>T173-H173</f>
        <v>-575</v>
      </c>
      <c r="AQ173" s="124">
        <f>U173-I173</f>
        <v>-690</v>
      </c>
      <c r="AR173" s="124">
        <f>V173-J173</f>
        <v>-806</v>
      </c>
      <c r="AS173" s="124">
        <f>W173-K173</f>
        <v>-118</v>
      </c>
      <c r="AT173" s="124">
        <f>X173-L173</f>
        <v>-19</v>
      </c>
      <c r="AU173" s="124">
        <f>Y173-M173</f>
        <v>-179</v>
      </c>
      <c r="AV173" s="124">
        <f>Z173-N173</f>
        <v>-186</v>
      </c>
      <c r="AW173" s="124">
        <f>AA173-O173</f>
        <v>-118</v>
      </c>
      <c r="AX173" s="124">
        <f>AB173-P173</f>
        <v>0</v>
      </c>
      <c r="AY173" s="124">
        <f>AC173-Q173</f>
        <v>0</v>
      </c>
      <c r="AZ173" s="124">
        <f>AD173-R173</f>
        <v>0</v>
      </c>
      <c r="BA173" s="124">
        <f>AE173-S173</f>
        <v>488</v>
      </c>
      <c r="BB173" s="124">
        <f>AF173-T173</f>
        <v>652</v>
      </c>
      <c r="BC173" s="225"/>
      <c r="BD173" s="225"/>
      <c r="BE173" s="225"/>
      <c r="BF173" s="125"/>
      <c r="BG173" s="325"/>
      <c r="BH173" s="71">
        <f>'MONTHLY SUMMARIES'!H129</f>
        <v>649</v>
      </c>
      <c r="BI173" s="82"/>
    </row>
    <row r="174" spans="1:61" s="66" customFormat="1" x14ac:dyDescent="0.35">
      <c r="A174" s="166"/>
      <c r="B174" s="238" t="s">
        <v>164</v>
      </c>
      <c r="C174" s="127"/>
      <c r="D174" s="73"/>
      <c r="E174" s="73"/>
      <c r="F174" s="73"/>
      <c r="G174" s="73"/>
      <c r="H174" s="124"/>
      <c r="I174" s="73"/>
      <c r="J174" s="124"/>
      <c r="K174" s="73"/>
      <c r="L174" s="125"/>
      <c r="M174" s="124"/>
      <c r="N174" s="124"/>
      <c r="O174" s="124"/>
      <c r="P174" s="124"/>
      <c r="Q174" s="124"/>
      <c r="R174" s="124"/>
      <c r="S174" s="73"/>
      <c r="T174" s="124"/>
      <c r="U174" s="225"/>
      <c r="V174" s="225"/>
      <c r="W174" s="237"/>
      <c r="X174" s="125"/>
      <c r="Y174" s="237"/>
      <c r="Z174" s="266"/>
      <c r="AA174" s="266"/>
      <c r="AB174" s="266"/>
      <c r="AC174" s="266"/>
      <c r="AD174" s="266"/>
      <c r="AE174" s="266">
        <v>488</v>
      </c>
      <c r="AF174" s="266">
        <v>652</v>
      </c>
      <c r="AG174" s="266">
        <v>649</v>
      </c>
      <c r="AH174" s="266"/>
      <c r="AI174" s="266"/>
      <c r="AJ174" s="125"/>
      <c r="AK174" s="127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225"/>
      <c r="BD174" s="225"/>
      <c r="BE174" s="225"/>
      <c r="BF174" s="125"/>
      <c r="BG174" s="325"/>
      <c r="BH174" s="87">
        <f>BH173-BH175</f>
        <v>649</v>
      </c>
      <c r="BI174" s="82"/>
    </row>
    <row r="175" spans="1:61" s="66" customFormat="1" x14ac:dyDescent="0.35">
      <c r="A175" s="166"/>
      <c r="B175" s="238" t="s">
        <v>165</v>
      </c>
      <c r="C175" s="127"/>
      <c r="D175" s="73"/>
      <c r="E175" s="73"/>
      <c r="F175" s="73"/>
      <c r="G175" s="73"/>
      <c r="H175" s="124"/>
      <c r="I175" s="73"/>
      <c r="J175" s="124"/>
      <c r="K175" s="73"/>
      <c r="L175" s="125"/>
      <c r="M175" s="124"/>
      <c r="N175" s="124"/>
      <c r="O175" s="124"/>
      <c r="P175" s="124"/>
      <c r="Q175" s="124"/>
      <c r="R175" s="124"/>
      <c r="S175" s="73"/>
      <c r="T175" s="124"/>
      <c r="U175" s="225"/>
      <c r="V175" s="225"/>
      <c r="W175" s="237"/>
      <c r="X175" s="125"/>
      <c r="Y175" s="237"/>
      <c r="Z175" s="266"/>
      <c r="AA175" s="266"/>
      <c r="AB175" s="266"/>
      <c r="AC175" s="266"/>
      <c r="AD175" s="266"/>
      <c r="AE175" s="266">
        <v>0</v>
      </c>
      <c r="AF175" s="266">
        <v>0</v>
      </c>
      <c r="AG175" s="266">
        <v>0</v>
      </c>
      <c r="AH175" s="266"/>
      <c r="AI175" s="266"/>
      <c r="AJ175" s="125"/>
      <c r="AK175" s="127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225"/>
      <c r="BD175" s="225"/>
      <c r="BE175" s="225"/>
      <c r="BF175" s="125"/>
      <c r="BG175" s="325"/>
      <c r="BH175" s="71">
        <f>IF(ISERROR(GETPIVOTDATA("VALUE",'CRS ESCO pvt'!$I$2,"DATE_FILE",$BH$8,"COMPANY",$BH$6,"TRIM_CAT","Resdiential-ESCO","TRIM_LINE",A172))=TRUE,0,GETPIVOTDATA("VALUE",'CRS ESCO pvt'!$I$2,"DATE_FILE",$BH$8,"COMPANY",$BH$6,"TRIM_CAT","Resdiential-ESCO","TRIM_LINE",A172))</f>
        <v>0</v>
      </c>
      <c r="BI175" s="82"/>
    </row>
    <row r="176" spans="1:61" s="66" customFormat="1" x14ac:dyDescent="0.35">
      <c r="A176" s="166"/>
      <c r="B176" s="67" t="s">
        <v>38</v>
      </c>
      <c r="C176" s="127"/>
      <c r="D176" s="73">
        <v>45</v>
      </c>
      <c r="E176" s="73">
        <v>182</v>
      </c>
      <c r="F176" s="73">
        <v>164</v>
      </c>
      <c r="G176" s="73">
        <v>216</v>
      </c>
      <c r="H176" s="124">
        <v>260</v>
      </c>
      <c r="I176" s="73">
        <v>292</v>
      </c>
      <c r="J176" s="124">
        <v>307</v>
      </c>
      <c r="K176" s="73">
        <v>13</v>
      </c>
      <c r="L176" s="125"/>
      <c r="M176" s="124"/>
      <c r="N176" s="124"/>
      <c r="O176" s="124">
        <v>1</v>
      </c>
      <c r="P176" s="124"/>
      <c r="Q176" s="124"/>
      <c r="R176" s="124"/>
      <c r="S176" s="73"/>
      <c r="T176" s="124"/>
      <c r="U176" s="225"/>
      <c r="V176" s="225"/>
      <c r="W176" s="225"/>
      <c r="X176" s="125"/>
      <c r="Y176" s="225"/>
      <c r="Z176" s="225"/>
      <c r="AA176" s="225"/>
      <c r="AB176" s="225"/>
      <c r="AC176" s="225"/>
      <c r="AD176" s="225"/>
      <c r="AE176" s="225">
        <v>0</v>
      </c>
      <c r="AF176" s="225">
        <v>312</v>
      </c>
      <c r="AG176" s="225">
        <v>402</v>
      </c>
      <c r="AH176" s="225"/>
      <c r="AI176" s="225"/>
      <c r="AJ176" s="125"/>
      <c r="AK176" s="127">
        <f>O176-C176</f>
        <v>1</v>
      </c>
      <c r="AL176" s="124">
        <f>P176-D176</f>
        <v>-45</v>
      </c>
      <c r="AM176" s="124">
        <f>Q176-E176</f>
        <v>-182</v>
      </c>
      <c r="AN176" s="124">
        <f>R176-F176</f>
        <v>-164</v>
      </c>
      <c r="AO176" s="124">
        <f>S176-G176</f>
        <v>-216</v>
      </c>
      <c r="AP176" s="124">
        <f>T176-H176</f>
        <v>-260</v>
      </c>
      <c r="AQ176" s="124">
        <f>U176-I176</f>
        <v>-292</v>
      </c>
      <c r="AR176" s="124">
        <f>V176-J176</f>
        <v>-307</v>
      </c>
      <c r="AS176" s="124">
        <f>W176-K176</f>
        <v>-13</v>
      </c>
      <c r="AT176" s="124">
        <f>X176-L176</f>
        <v>0</v>
      </c>
      <c r="AU176" s="124">
        <f>Y176-M176</f>
        <v>0</v>
      </c>
      <c r="AV176" s="124">
        <f>Z176-N176</f>
        <v>0</v>
      </c>
      <c r="AW176" s="124">
        <f>AA176-O176</f>
        <v>-1</v>
      </c>
      <c r="AX176" s="124">
        <f>AB176-P176</f>
        <v>0</v>
      </c>
      <c r="AY176" s="124">
        <f>AC176-Q176</f>
        <v>0</v>
      </c>
      <c r="AZ176" s="124">
        <f>AD176-R176</f>
        <v>0</v>
      </c>
      <c r="BA176" s="124">
        <f>AE176-S176</f>
        <v>0</v>
      </c>
      <c r="BB176" s="124">
        <f>AF176-T176</f>
        <v>312</v>
      </c>
      <c r="BC176" s="225"/>
      <c r="BD176" s="225"/>
      <c r="BE176" s="225"/>
      <c r="BF176" s="125"/>
      <c r="BG176" s="325"/>
      <c r="BH176" s="71">
        <f>'MONTHLY SUMMARIES'!H130</f>
        <v>402</v>
      </c>
      <c r="BI176" s="82"/>
    </row>
    <row r="177" spans="1:61" s="66" customFormat="1" x14ac:dyDescent="0.35">
      <c r="A177" s="166"/>
      <c r="B177" s="238" t="s">
        <v>164</v>
      </c>
      <c r="C177" s="127"/>
      <c r="D177" s="73"/>
      <c r="E177" s="73"/>
      <c r="F177" s="73"/>
      <c r="G177" s="73"/>
      <c r="H177" s="124"/>
      <c r="I177" s="73"/>
      <c r="J177" s="124"/>
      <c r="K177" s="73"/>
      <c r="L177" s="125"/>
      <c r="M177" s="124"/>
      <c r="N177" s="124"/>
      <c r="O177" s="124"/>
      <c r="P177" s="124"/>
      <c r="Q177" s="124"/>
      <c r="R177" s="124"/>
      <c r="S177" s="73"/>
      <c r="T177" s="124"/>
      <c r="U177" s="225"/>
      <c r="V177" s="225"/>
      <c r="W177" s="237"/>
      <c r="X177" s="125"/>
      <c r="Y177" s="237"/>
      <c r="Z177" s="266"/>
      <c r="AA177" s="266"/>
      <c r="AB177" s="266"/>
      <c r="AC177" s="266"/>
      <c r="AD177" s="266"/>
      <c r="AE177" s="266">
        <v>0</v>
      </c>
      <c r="AF177" s="266">
        <v>311</v>
      </c>
      <c r="AG177" s="266">
        <v>400</v>
      </c>
      <c r="AH177" s="266"/>
      <c r="AI177" s="266"/>
      <c r="AJ177" s="125"/>
      <c r="AK177" s="127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225"/>
      <c r="BD177" s="225"/>
      <c r="BE177" s="225"/>
      <c r="BF177" s="125"/>
      <c r="BG177" s="325"/>
      <c r="BH177" s="87">
        <f>BH176-BH178</f>
        <v>400</v>
      </c>
      <c r="BI177" s="82"/>
    </row>
    <row r="178" spans="1:61" s="66" customFormat="1" x14ac:dyDescent="0.35">
      <c r="A178" s="166"/>
      <c r="B178" s="238" t="s">
        <v>165</v>
      </c>
      <c r="C178" s="127"/>
      <c r="D178" s="73"/>
      <c r="E178" s="73"/>
      <c r="F178" s="73"/>
      <c r="G178" s="73"/>
      <c r="H178" s="124"/>
      <c r="I178" s="73"/>
      <c r="J178" s="124"/>
      <c r="K178" s="73"/>
      <c r="L178" s="125"/>
      <c r="M178" s="124"/>
      <c r="N178" s="124"/>
      <c r="O178" s="124"/>
      <c r="P178" s="124"/>
      <c r="Q178" s="124"/>
      <c r="R178" s="124"/>
      <c r="S178" s="73"/>
      <c r="T178" s="124"/>
      <c r="U178" s="225"/>
      <c r="V178" s="225"/>
      <c r="W178" s="237"/>
      <c r="X178" s="125"/>
      <c r="Y178" s="237"/>
      <c r="Z178" s="266"/>
      <c r="AA178" s="266"/>
      <c r="AB178" s="266"/>
      <c r="AC178" s="266"/>
      <c r="AD178" s="266"/>
      <c r="AE178" s="266">
        <v>0</v>
      </c>
      <c r="AF178" s="266">
        <v>1</v>
      </c>
      <c r="AG178" s="266">
        <v>2</v>
      </c>
      <c r="AH178" s="266"/>
      <c r="AI178" s="266"/>
      <c r="AJ178" s="125"/>
      <c r="AK178" s="127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225"/>
      <c r="BD178" s="225"/>
      <c r="BE178" s="225"/>
      <c r="BF178" s="125"/>
      <c r="BG178" s="325"/>
      <c r="BH178" s="71">
        <f>IF(ISERROR(GETPIVOTDATA("VALUE",'CRS ESCO pvt'!$I$2,"DATE_FILE",$BH$8,"COMPANY",$BH$6,"TRIM_CAT","Low Income Resdiential-ESCO","TRIM_LINE",A172))=TRUE,0,GETPIVOTDATA("VALUE",'CRS ESCO pvt'!$I$2,"DATE_FILE",$BH$8,"COMPANY",$BH$6,"TRIM_CAT","Low Income Resdiential-ESCO","TRIM_LINE",A172))</f>
        <v>2</v>
      </c>
      <c r="BI178" s="82"/>
    </row>
    <row r="179" spans="1:61" s="66" customFormat="1" x14ac:dyDescent="0.35">
      <c r="A179" s="166"/>
      <c r="B179" s="67" t="s">
        <v>39</v>
      </c>
      <c r="C179" s="127">
        <v>94</v>
      </c>
      <c r="D179" s="73">
        <v>94</v>
      </c>
      <c r="E179" s="73">
        <v>82</v>
      </c>
      <c r="F179" s="73">
        <v>68</v>
      </c>
      <c r="G179" s="73">
        <v>90</v>
      </c>
      <c r="H179" s="124">
        <v>63</v>
      </c>
      <c r="I179" s="73">
        <v>59</v>
      </c>
      <c r="J179" s="124">
        <v>44</v>
      </c>
      <c r="K179" s="73">
        <v>44</v>
      </c>
      <c r="L179" s="125">
        <v>4</v>
      </c>
      <c r="M179" s="124">
        <v>42</v>
      </c>
      <c r="N179" s="124">
        <v>44</v>
      </c>
      <c r="O179" s="124">
        <v>22</v>
      </c>
      <c r="P179" s="124"/>
      <c r="Q179" s="124"/>
      <c r="R179" s="124"/>
      <c r="S179" s="73"/>
      <c r="T179" s="124"/>
      <c r="U179" s="225"/>
      <c r="V179" s="225"/>
      <c r="W179" s="225">
        <v>4</v>
      </c>
      <c r="X179" s="125">
        <v>17</v>
      </c>
      <c r="Y179" s="225">
        <v>9</v>
      </c>
      <c r="Z179" s="225">
        <v>4</v>
      </c>
      <c r="AA179" s="225">
        <v>19</v>
      </c>
      <c r="AB179" s="225">
        <v>30</v>
      </c>
      <c r="AC179" s="225">
        <v>24</v>
      </c>
      <c r="AD179" s="225">
        <v>27</v>
      </c>
      <c r="AE179" s="225">
        <v>16</v>
      </c>
      <c r="AF179" s="225">
        <v>13</v>
      </c>
      <c r="AG179" s="225">
        <v>36</v>
      </c>
      <c r="AH179" s="225"/>
      <c r="AI179" s="225"/>
      <c r="AJ179" s="125"/>
      <c r="AK179" s="127">
        <f>O179-C179</f>
        <v>-72</v>
      </c>
      <c r="AL179" s="124">
        <f>P179-D179</f>
        <v>-94</v>
      </c>
      <c r="AM179" s="124">
        <f>Q179-E179</f>
        <v>-82</v>
      </c>
      <c r="AN179" s="124">
        <f>R179-F179</f>
        <v>-68</v>
      </c>
      <c r="AO179" s="124">
        <f>S179-G179</f>
        <v>-90</v>
      </c>
      <c r="AP179" s="124">
        <f>T179-H179</f>
        <v>-63</v>
      </c>
      <c r="AQ179" s="124">
        <f>U179-I179</f>
        <v>-59</v>
      </c>
      <c r="AR179" s="124">
        <f>V179-J179</f>
        <v>-44</v>
      </c>
      <c r="AS179" s="124">
        <f>W179-K179</f>
        <v>-40</v>
      </c>
      <c r="AT179" s="124">
        <f>X179-L179</f>
        <v>13</v>
      </c>
      <c r="AU179" s="124">
        <f>Y179-M179</f>
        <v>-33</v>
      </c>
      <c r="AV179" s="124">
        <f>Z179-N179</f>
        <v>-40</v>
      </c>
      <c r="AW179" s="124">
        <f>AA179-O179</f>
        <v>-3</v>
      </c>
      <c r="AX179" s="124">
        <f>AB179-P179</f>
        <v>30</v>
      </c>
      <c r="AY179" s="124">
        <f>AC179-Q179</f>
        <v>24</v>
      </c>
      <c r="AZ179" s="124">
        <f>AD179-R179</f>
        <v>27</v>
      </c>
      <c r="BA179" s="124">
        <f>AE179-S179</f>
        <v>16</v>
      </c>
      <c r="BB179" s="124">
        <f>AF179-T179</f>
        <v>13</v>
      </c>
      <c r="BC179" s="225"/>
      <c r="BD179" s="225"/>
      <c r="BE179" s="225"/>
      <c r="BF179" s="125"/>
      <c r="BG179" s="325"/>
      <c r="BH179" s="71">
        <f>'MONTHLY SUMMARIES'!H131</f>
        <v>36</v>
      </c>
    </row>
    <row r="180" spans="1:61" s="66" customFormat="1" x14ac:dyDescent="0.35">
      <c r="A180" s="166"/>
      <c r="B180" s="67" t="s">
        <v>40</v>
      </c>
      <c r="C180" s="127">
        <v>30</v>
      </c>
      <c r="D180" s="73">
        <v>21</v>
      </c>
      <c r="E180" s="73">
        <v>18</v>
      </c>
      <c r="F180" s="73">
        <v>14</v>
      </c>
      <c r="G180" s="73">
        <v>12</v>
      </c>
      <c r="H180" s="124">
        <v>16</v>
      </c>
      <c r="I180" s="73">
        <v>15</v>
      </c>
      <c r="J180" s="124">
        <v>10</v>
      </c>
      <c r="K180" s="73">
        <v>6</v>
      </c>
      <c r="L180" s="125">
        <v>1</v>
      </c>
      <c r="M180" s="124">
        <v>12</v>
      </c>
      <c r="N180" s="124">
        <v>7</v>
      </c>
      <c r="O180" s="124">
        <v>5</v>
      </c>
      <c r="P180" s="124"/>
      <c r="Q180" s="124"/>
      <c r="R180" s="124"/>
      <c r="S180" s="73"/>
      <c r="T180" s="124"/>
      <c r="U180" s="225"/>
      <c r="V180" s="225"/>
      <c r="W180" s="225">
        <v>0</v>
      </c>
      <c r="X180" s="125">
        <v>5</v>
      </c>
      <c r="Y180" s="225">
        <v>4</v>
      </c>
      <c r="Z180" s="225">
        <v>2</v>
      </c>
      <c r="AA180" s="225">
        <v>4</v>
      </c>
      <c r="AB180" s="225">
        <v>8</v>
      </c>
      <c r="AC180" s="225">
        <v>4</v>
      </c>
      <c r="AD180" s="225">
        <v>10</v>
      </c>
      <c r="AE180" s="225">
        <v>6</v>
      </c>
      <c r="AF180" s="225">
        <v>3</v>
      </c>
      <c r="AG180" s="225">
        <v>11</v>
      </c>
      <c r="AH180" s="225"/>
      <c r="AI180" s="225"/>
      <c r="AJ180" s="125"/>
      <c r="AK180" s="127">
        <f>O180-C180</f>
        <v>-25</v>
      </c>
      <c r="AL180" s="124">
        <f>P180-D180</f>
        <v>-21</v>
      </c>
      <c r="AM180" s="124">
        <f>Q180-E180</f>
        <v>-18</v>
      </c>
      <c r="AN180" s="124">
        <f>R180-F180</f>
        <v>-14</v>
      </c>
      <c r="AO180" s="124">
        <f>S180-G180</f>
        <v>-12</v>
      </c>
      <c r="AP180" s="124">
        <f>T180-H180</f>
        <v>-16</v>
      </c>
      <c r="AQ180" s="124">
        <f>U180-I180</f>
        <v>-15</v>
      </c>
      <c r="AR180" s="124">
        <f>V180-J180</f>
        <v>-10</v>
      </c>
      <c r="AS180" s="124">
        <f>W180-K180</f>
        <v>-6</v>
      </c>
      <c r="AT180" s="124">
        <f>X180-L180</f>
        <v>4</v>
      </c>
      <c r="AU180" s="124">
        <f>Y180-M180</f>
        <v>-8</v>
      </c>
      <c r="AV180" s="124">
        <f>Z180-N180</f>
        <v>-5</v>
      </c>
      <c r="AW180" s="124">
        <f>AA180-O180</f>
        <v>-1</v>
      </c>
      <c r="AX180" s="124">
        <f>AB180-P180</f>
        <v>8</v>
      </c>
      <c r="AY180" s="124">
        <f>AC180-Q180</f>
        <v>4</v>
      </c>
      <c r="AZ180" s="124">
        <f>AD180-R180</f>
        <v>10</v>
      </c>
      <c r="BA180" s="124">
        <f>AE180-S180</f>
        <v>6</v>
      </c>
      <c r="BB180" s="124">
        <f>AF180-T180</f>
        <v>3</v>
      </c>
      <c r="BC180" s="225"/>
      <c r="BD180" s="225"/>
      <c r="BE180" s="225"/>
      <c r="BF180" s="125"/>
      <c r="BG180" s="325"/>
      <c r="BH180" s="71">
        <f>'MONTHLY SUMMARIES'!H132</f>
        <v>11</v>
      </c>
    </row>
    <row r="181" spans="1:61" s="66" customFormat="1" x14ac:dyDescent="0.35">
      <c r="A181" s="166"/>
      <c r="B181" s="67" t="s">
        <v>41</v>
      </c>
      <c r="C181" s="127"/>
      <c r="D181" s="73"/>
      <c r="E181" s="73"/>
      <c r="F181" s="73"/>
      <c r="G181" s="73"/>
      <c r="H181" s="124"/>
      <c r="I181" s="73"/>
      <c r="J181" s="124"/>
      <c r="K181" s="73"/>
      <c r="L181" s="125"/>
      <c r="M181" s="124"/>
      <c r="N181" s="124"/>
      <c r="O181" s="124"/>
      <c r="P181" s="124"/>
      <c r="Q181" s="124"/>
      <c r="R181" s="124"/>
      <c r="S181" s="73"/>
      <c r="T181" s="124"/>
      <c r="U181" s="225"/>
      <c r="V181" s="225"/>
      <c r="W181" s="225">
        <v>0</v>
      </c>
      <c r="X181" s="125">
        <v>2</v>
      </c>
      <c r="Y181" s="225">
        <v>5</v>
      </c>
      <c r="Z181" s="225">
        <v>2</v>
      </c>
      <c r="AA181" s="225">
        <v>2</v>
      </c>
      <c r="AB181" s="225">
        <v>5</v>
      </c>
      <c r="AC181" s="225">
        <v>2</v>
      </c>
      <c r="AD181" s="225">
        <v>3</v>
      </c>
      <c r="AE181" s="225">
        <v>5</v>
      </c>
      <c r="AF181" s="225">
        <v>3</v>
      </c>
      <c r="AG181" s="225">
        <v>2</v>
      </c>
      <c r="AH181" s="225"/>
      <c r="AI181" s="225"/>
      <c r="AJ181" s="125"/>
      <c r="AK181" s="127">
        <f>O181-C181</f>
        <v>0</v>
      </c>
      <c r="AL181" s="124">
        <f>P181-D181</f>
        <v>0</v>
      </c>
      <c r="AM181" s="124">
        <f>Q181-E181</f>
        <v>0</v>
      </c>
      <c r="AN181" s="124">
        <f>R181-F181</f>
        <v>0</v>
      </c>
      <c r="AO181" s="124">
        <f>S181-G181</f>
        <v>0</v>
      </c>
      <c r="AP181" s="124">
        <f>T181-H181</f>
        <v>0</v>
      </c>
      <c r="AQ181" s="124">
        <f>U181-I181</f>
        <v>0</v>
      </c>
      <c r="AR181" s="124">
        <f>V181-J181</f>
        <v>0</v>
      </c>
      <c r="AS181" s="124">
        <f>W181-K181</f>
        <v>0</v>
      </c>
      <c r="AT181" s="124">
        <f>X181-L181</f>
        <v>2</v>
      </c>
      <c r="AU181" s="124">
        <f>Y181-M181</f>
        <v>5</v>
      </c>
      <c r="AV181" s="124">
        <f>Z181-N181</f>
        <v>2</v>
      </c>
      <c r="AW181" s="124">
        <f>AA181-O181</f>
        <v>2</v>
      </c>
      <c r="AX181" s="124">
        <f>AB181-P181</f>
        <v>5</v>
      </c>
      <c r="AY181" s="124">
        <f>AC181-Q181</f>
        <v>2</v>
      </c>
      <c r="AZ181" s="124">
        <f>AD181-R181</f>
        <v>3</v>
      </c>
      <c r="BA181" s="124">
        <f>AE181-S181</f>
        <v>5</v>
      </c>
      <c r="BB181" s="124">
        <f>AF181-T181</f>
        <v>3</v>
      </c>
      <c r="BC181" s="225"/>
      <c r="BD181" s="225"/>
      <c r="BE181" s="225"/>
      <c r="BF181" s="125"/>
      <c r="BG181" s="325"/>
      <c r="BH181" s="71">
        <f>'MONTHLY SUMMARIES'!H133</f>
        <v>2</v>
      </c>
    </row>
    <row r="182" spans="1:61" s="82" customFormat="1" x14ac:dyDescent="0.35">
      <c r="A182" s="167"/>
      <c r="B182" s="67" t="s">
        <v>42</v>
      </c>
      <c r="C182" s="133">
        <f t="shared" ref="C182:V182" si="231">SUM(C173:C181)</f>
        <v>289</v>
      </c>
      <c r="D182" s="134">
        <f t="shared" si="231"/>
        <v>333</v>
      </c>
      <c r="E182" s="134">
        <f t="shared" si="231"/>
        <v>784</v>
      </c>
      <c r="F182" s="134">
        <f t="shared" si="231"/>
        <v>714</v>
      </c>
      <c r="G182" s="134">
        <f t="shared" si="231"/>
        <v>805</v>
      </c>
      <c r="H182" s="135">
        <f t="shared" si="231"/>
        <v>914</v>
      </c>
      <c r="I182" s="134">
        <f t="shared" si="231"/>
        <v>1056</v>
      </c>
      <c r="J182" s="135">
        <f t="shared" si="231"/>
        <v>1167</v>
      </c>
      <c r="K182" s="134">
        <f t="shared" si="231"/>
        <v>181</v>
      </c>
      <c r="L182" s="136">
        <f t="shared" si="231"/>
        <v>24</v>
      </c>
      <c r="M182" s="135">
        <f t="shared" si="231"/>
        <v>233</v>
      </c>
      <c r="N182" s="139">
        <f t="shared" si="231"/>
        <v>237</v>
      </c>
      <c r="O182" s="139">
        <f t="shared" si="231"/>
        <v>146</v>
      </c>
      <c r="P182" s="139">
        <f t="shared" si="231"/>
        <v>0</v>
      </c>
      <c r="Q182" s="139">
        <f t="shared" si="231"/>
        <v>0</v>
      </c>
      <c r="R182" s="139">
        <f t="shared" si="231"/>
        <v>0</v>
      </c>
      <c r="S182" s="139">
        <f t="shared" si="231"/>
        <v>0</v>
      </c>
      <c r="T182" s="139">
        <f t="shared" si="231"/>
        <v>0</v>
      </c>
      <c r="U182" s="139">
        <f t="shared" si="231"/>
        <v>0</v>
      </c>
      <c r="V182" s="139">
        <f t="shared" si="231"/>
        <v>0</v>
      </c>
      <c r="W182" s="226">
        <f>SUM(W173+W176+W179+W180+W181)</f>
        <v>4</v>
      </c>
      <c r="X182" s="136">
        <f>SUM(X173+X176+X179+X180+X181)</f>
        <v>24</v>
      </c>
      <c r="Y182" s="226">
        <f t="shared" ref="Y182:AD182" si="232">SUM(Y173+Y176+Y179+Y180+Y181)</f>
        <v>18</v>
      </c>
      <c r="Z182" s="226">
        <f t="shared" si="232"/>
        <v>8</v>
      </c>
      <c r="AA182" s="226">
        <f t="shared" si="232"/>
        <v>25</v>
      </c>
      <c r="AB182" s="226">
        <f t="shared" si="232"/>
        <v>43</v>
      </c>
      <c r="AC182" s="226">
        <f t="shared" si="232"/>
        <v>30</v>
      </c>
      <c r="AD182" s="226">
        <f t="shared" si="232"/>
        <v>40</v>
      </c>
      <c r="AE182" s="226">
        <v>515</v>
      </c>
      <c r="AF182" s="226">
        <v>983</v>
      </c>
      <c r="AG182" s="226">
        <v>1100</v>
      </c>
      <c r="AH182" s="226"/>
      <c r="AI182" s="226"/>
      <c r="AJ182" s="136"/>
      <c r="AK182" s="133">
        <f>SUM(AK173:AK181)</f>
        <v>-143</v>
      </c>
      <c r="AL182" s="135">
        <f t="shared" ref="AL182:AM182" si="233">SUM(AL173:AL181)</f>
        <v>-333</v>
      </c>
      <c r="AM182" s="135">
        <f t="shared" si="233"/>
        <v>-784</v>
      </c>
      <c r="AN182" s="135">
        <f t="shared" ref="AN182:AO182" si="234">SUM(AN173:AN181)</f>
        <v>-714</v>
      </c>
      <c r="AO182" s="135">
        <f t="shared" si="234"/>
        <v>-805</v>
      </c>
      <c r="AP182" s="135">
        <f t="shared" ref="AP182:AQ182" si="235">SUM(AP173:AP181)</f>
        <v>-914</v>
      </c>
      <c r="AQ182" s="135">
        <f t="shared" si="235"/>
        <v>-1056</v>
      </c>
      <c r="AR182" s="135">
        <f t="shared" ref="AR182:AS182" si="236">SUM(AR173:AR181)</f>
        <v>-1167</v>
      </c>
      <c r="AS182" s="135">
        <f t="shared" si="236"/>
        <v>-177</v>
      </c>
      <c r="AT182" s="135">
        <f t="shared" ref="AT182:AU182" si="237">SUM(AT173:AT181)</f>
        <v>0</v>
      </c>
      <c r="AU182" s="135">
        <f t="shared" si="237"/>
        <v>-215</v>
      </c>
      <c r="AV182" s="135">
        <f t="shared" ref="AV182:AW182" si="238">SUM(AV173:AV181)</f>
        <v>-229</v>
      </c>
      <c r="AW182" s="135">
        <f t="shared" si="238"/>
        <v>-121</v>
      </c>
      <c r="AX182" s="135">
        <f t="shared" ref="AX182:AY182" si="239">SUM(AX173:AX181)</f>
        <v>43</v>
      </c>
      <c r="AY182" s="135">
        <f t="shared" si="239"/>
        <v>30</v>
      </c>
      <c r="AZ182" s="135">
        <f t="shared" ref="AZ182:BA182" si="240">SUM(AZ173:AZ181)</f>
        <v>40</v>
      </c>
      <c r="BA182" s="135">
        <f t="shared" si="240"/>
        <v>515</v>
      </c>
      <c r="BB182" s="135">
        <f t="shared" ref="BB182" si="241">SUM(BB173:BB181)</f>
        <v>983</v>
      </c>
      <c r="BC182" s="226"/>
      <c r="BD182" s="226"/>
      <c r="BE182" s="226"/>
      <c r="BF182" s="136"/>
      <c r="BG182" s="326"/>
      <c r="BH182" s="296">
        <f>BH173+BH176+BH179+BH180+BH181</f>
        <v>1100</v>
      </c>
    </row>
    <row r="183" spans="1:61" s="66" customFormat="1" x14ac:dyDescent="0.35">
      <c r="A183" s="166" t="s">
        <v>199</v>
      </c>
      <c r="B183" s="126" t="s">
        <v>200</v>
      </c>
      <c r="C183" s="98"/>
      <c r="D183" s="99"/>
      <c r="E183" s="99"/>
      <c r="F183" s="99"/>
      <c r="G183" s="99"/>
      <c r="H183" s="99"/>
      <c r="I183" s="99"/>
      <c r="J183" s="99"/>
      <c r="K183" s="99"/>
      <c r="L183" s="100"/>
      <c r="M183" s="99"/>
      <c r="N183" s="99"/>
      <c r="O183" s="99"/>
      <c r="P183" s="99"/>
      <c r="Q183" s="99"/>
      <c r="R183" s="99"/>
      <c r="S183" s="99"/>
      <c r="T183" s="99"/>
      <c r="U183" s="215"/>
      <c r="V183" s="215"/>
      <c r="W183" s="215"/>
      <c r="X183" s="100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100"/>
      <c r="AK183" s="101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304"/>
      <c r="BD183" s="304"/>
      <c r="BE183" s="304"/>
      <c r="BF183" s="103"/>
      <c r="BG183" s="324"/>
      <c r="BH183" s="101"/>
    </row>
    <row r="184" spans="1:61" s="66" customFormat="1" x14ac:dyDescent="0.35">
      <c r="A184" s="166"/>
      <c r="B184" s="67" t="s">
        <v>37</v>
      </c>
      <c r="C184" s="127"/>
      <c r="D184" s="73"/>
      <c r="E184" s="73"/>
      <c r="F184" s="73"/>
      <c r="G184" s="73"/>
      <c r="H184" s="124"/>
      <c r="I184" s="73"/>
      <c r="J184" s="124"/>
      <c r="K184" s="73"/>
      <c r="L184" s="125"/>
      <c r="M184" s="124"/>
      <c r="N184" s="124"/>
      <c r="O184" s="124"/>
      <c r="P184" s="124"/>
      <c r="Q184" s="124"/>
      <c r="R184" s="124"/>
      <c r="S184" s="73"/>
      <c r="T184" s="124"/>
      <c r="U184" s="225"/>
      <c r="V184" s="225"/>
      <c r="W184" s="225"/>
      <c r="X184" s="125"/>
      <c r="Y184" s="225"/>
      <c r="Z184" s="225"/>
      <c r="AA184" s="225"/>
      <c r="AB184" s="225"/>
      <c r="AC184" s="225"/>
      <c r="AD184" s="225"/>
      <c r="AE184" s="225"/>
      <c r="AF184" s="225">
        <v>393</v>
      </c>
      <c r="AG184" s="225">
        <v>391</v>
      </c>
      <c r="AH184" s="225"/>
      <c r="AI184" s="225"/>
      <c r="AJ184" s="125"/>
      <c r="AK184" s="127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225"/>
      <c r="BD184" s="225"/>
      <c r="BE184" s="225"/>
      <c r="BF184" s="125"/>
      <c r="BG184" s="325"/>
      <c r="BH184" s="71">
        <f>'MONTHLY SUMMARIES'!H136</f>
        <v>391</v>
      </c>
      <c r="BI184" s="225"/>
    </row>
    <row r="185" spans="1:61" s="66" customFormat="1" x14ac:dyDescent="0.35">
      <c r="A185" s="166"/>
      <c r="B185" s="238" t="s">
        <v>164</v>
      </c>
      <c r="C185" s="127"/>
      <c r="D185" s="73"/>
      <c r="E185" s="73"/>
      <c r="F185" s="73"/>
      <c r="G185" s="73"/>
      <c r="H185" s="124"/>
      <c r="I185" s="73"/>
      <c r="J185" s="124"/>
      <c r="K185" s="73"/>
      <c r="L185" s="125"/>
      <c r="M185" s="124"/>
      <c r="N185" s="124"/>
      <c r="O185" s="124"/>
      <c r="P185" s="124"/>
      <c r="Q185" s="124"/>
      <c r="R185" s="124"/>
      <c r="S185" s="73"/>
      <c r="T185" s="124"/>
      <c r="U185" s="225"/>
      <c r="V185" s="225"/>
      <c r="W185" s="237"/>
      <c r="X185" s="125"/>
      <c r="Y185" s="237"/>
      <c r="Z185" s="266"/>
      <c r="AA185" s="266"/>
      <c r="AB185" s="266"/>
      <c r="AC185" s="266"/>
      <c r="AD185" s="266"/>
      <c r="AE185" s="266"/>
      <c r="AF185" s="266">
        <v>393</v>
      </c>
      <c r="AG185" s="266">
        <v>391</v>
      </c>
      <c r="AH185" s="266"/>
      <c r="AI185" s="266"/>
      <c r="AJ185" s="125"/>
      <c r="AK185" s="127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225"/>
      <c r="BD185" s="225"/>
      <c r="BE185" s="225"/>
      <c r="BF185" s="125"/>
      <c r="BG185" s="325"/>
      <c r="BH185" s="87">
        <f>BH184-BH186</f>
        <v>391</v>
      </c>
      <c r="BI185" s="225"/>
    </row>
    <row r="186" spans="1:61" s="66" customFormat="1" x14ac:dyDescent="0.35">
      <c r="A186" s="166"/>
      <c r="B186" s="238" t="s">
        <v>165</v>
      </c>
      <c r="C186" s="127"/>
      <c r="D186" s="73"/>
      <c r="E186" s="73"/>
      <c r="F186" s="73"/>
      <c r="G186" s="73"/>
      <c r="H186" s="124"/>
      <c r="I186" s="73"/>
      <c r="J186" s="124"/>
      <c r="K186" s="73"/>
      <c r="L186" s="125"/>
      <c r="M186" s="124"/>
      <c r="N186" s="124"/>
      <c r="O186" s="124"/>
      <c r="P186" s="124"/>
      <c r="Q186" s="124"/>
      <c r="R186" s="124"/>
      <c r="S186" s="73"/>
      <c r="T186" s="124"/>
      <c r="U186" s="225"/>
      <c r="V186" s="225"/>
      <c r="W186" s="237"/>
      <c r="X186" s="125"/>
      <c r="Y186" s="237"/>
      <c r="Z186" s="266"/>
      <c r="AA186" s="266"/>
      <c r="AB186" s="266"/>
      <c r="AC186" s="266"/>
      <c r="AD186" s="266"/>
      <c r="AE186" s="266"/>
      <c r="AF186" s="266">
        <v>0</v>
      </c>
      <c r="AG186" s="266">
        <v>0</v>
      </c>
      <c r="AH186" s="266"/>
      <c r="AI186" s="266"/>
      <c r="AJ186" s="125"/>
      <c r="AK186" s="127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225"/>
      <c r="BD186" s="225"/>
      <c r="BE186" s="225"/>
      <c r="BF186" s="125"/>
      <c r="BG186" s="325"/>
      <c r="BH186" s="71">
        <f>IF(ISERROR(GETPIVOTDATA("VALUE",'CRS ESCO pvt'!$I$2,"DATE_FILE",$BH$8,"COMPANY",$BH$6,"TRIM_CAT","Resdiential-ESCO","TRIM_LINE",99))=TRUE,0,GETPIVOTDATA("VALUE",'CRS ESCO pvt'!$I$2,"DATE_FILE",$BH$8,"COMPANY",$BH$6,"TRIM_CAT","Resdiential-ESCO","TRIM_LINE",99))</f>
        <v>0</v>
      </c>
      <c r="BI186" s="225"/>
    </row>
    <row r="187" spans="1:61" s="66" customFormat="1" x14ac:dyDescent="0.35">
      <c r="A187" s="166"/>
      <c r="B187" s="67" t="s">
        <v>38</v>
      </c>
      <c r="C187" s="127"/>
      <c r="D187" s="73"/>
      <c r="E187" s="73"/>
      <c r="F187" s="73"/>
      <c r="G187" s="73"/>
      <c r="H187" s="124"/>
      <c r="I187" s="73"/>
      <c r="J187" s="124"/>
      <c r="K187" s="73"/>
      <c r="L187" s="125"/>
      <c r="M187" s="124"/>
      <c r="N187" s="124"/>
      <c r="O187" s="124"/>
      <c r="P187" s="124"/>
      <c r="Q187" s="124"/>
      <c r="R187" s="124"/>
      <c r="S187" s="73"/>
      <c r="T187" s="124"/>
      <c r="U187" s="225"/>
      <c r="V187" s="225"/>
      <c r="W187" s="225"/>
      <c r="X187" s="125"/>
      <c r="Y187" s="225"/>
      <c r="Z187" s="225"/>
      <c r="AA187" s="225"/>
      <c r="AB187" s="225"/>
      <c r="AC187" s="225"/>
      <c r="AD187" s="225"/>
      <c r="AE187" s="225"/>
      <c r="AF187" s="225">
        <v>163</v>
      </c>
      <c r="AG187" s="225">
        <v>319</v>
      </c>
      <c r="AH187" s="225"/>
      <c r="AI187" s="225"/>
      <c r="AJ187" s="125"/>
      <c r="AK187" s="127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225"/>
      <c r="BD187" s="225"/>
      <c r="BE187" s="225"/>
      <c r="BF187" s="125"/>
      <c r="BG187" s="325"/>
      <c r="BH187" s="71">
        <f>'MONTHLY SUMMARIES'!H137</f>
        <v>319</v>
      </c>
      <c r="BI187" s="225"/>
    </row>
    <row r="188" spans="1:61" s="66" customFormat="1" x14ac:dyDescent="0.35">
      <c r="A188" s="166"/>
      <c r="B188" s="238" t="s">
        <v>164</v>
      </c>
      <c r="C188" s="127"/>
      <c r="D188" s="73"/>
      <c r="E188" s="73"/>
      <c r="F188" s="73"/>
      <c r="G188" s="73"/>
      <c r="H188" s="124"/>
      <c r="I188" s="73"/>
      <c r="J188" s="124"/>
      <c r="K188" s="73"/>
      <c r="L188" s="125"/>
      <c r="M188" s="124"/>
      <c r="N188" s="124"/>
      <c r="O188" s="124"/>
      <c r="P188" s="124"/>
      <c r="Q188" s="124"/>
      <c r="R188" s="124"/>
      <c r="S188" s="73"/>
      <c r="T188" s="124"/>
      <c r="U188" s="225"/>
      <c r="V188" s="225"/>
      <c r="W188" s="237"/>
      <c r="X188" s="125"/>
      <c r="Y188" s="237"/>
      <c r="Z188" s="266"/>
      <c r="AA188" s="266"/>
      <c r="AB188" s="266"/>
      <c r="AC188" s="266"/>
      <c r="AD188" s="266"/>
      <c r="AE188" s="266"/>
      <c r="AF188" s="266">
        <v>162</v>
      </c>
      <c r="AG188" s="266">
        <v>318</v>
      </c>
      <c r="AH188" s="266"/>
      <c r="AI188" s="266"/>
      <c r="AJ188" s="125"/>
      <c r="AK188" s="127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225"/>
      <c r="BD188" s="225"/>
      <c r="BE188" s="225"/>
      <c r="BF188" s="125"/>
      <c r="BG188" s="325"/>
      <c r="BH188" s="87">
        <f>BH187-BH189</f>
        <v>318</v>
      </c>
      <c r="BI188" s="225"/>
    </row>
    <row r="189" spans="1:61" s="66" customFormat="1" x14ac:dyDescent="0.35">
      <c r="A189" s="166"/>
      <c r="B189" s="238" t="s">
        <v>165</v>
      </c>
      <c r="C189" s="127"/>
      <c r="D189" s="73"/>
      <c r="E189" s="73"/>
      <c r="F189" s="73"/>
      <c r="G189" s="73"/>
      <c r="H189" s="124"/>
      <c r="I189" s="73"/>
      <c r="J189" s="124"/>
      <c r="K189" s="73"/>
      <c r="L189" s="125"/>
      <c r="M189" s="124"/>
      <c r="N189" s="124"/>
      <c r="O189" s="124"/>
      <c r="P189" s="124"/>
      <c r="Q189" s="124"/>
      <c r="R189" s="124"/>
      <c r="S189" s="73"/>
      <c r="T189" s="124"/>
      <c r="U189" s="225"/>
      <c r="V189" s="225"/>
      <c r="W189" s="237"/>
      <c r="X189" s="125"/>
      <c r="Y189" s="237"/>
      <c r="Z189" s="266"/>
      <c r="AA189" s="266"/>
      <c r="AB189" s="266"/>
      <c r="AC189" s="266"/>
      <c r="AD189" s="266"/>
      <c r="AE189" s="266"/>
      <c r="AF189" s="266">
        <v>1</v>
      </c>
      <c r="AG189" s="266">
        <v>1</v>
      </c>
      <c r="AH189" s="266"/>
      <c r="AI189" s="266"/>
      <c r="AJ189" s="125"/>
      <c r="AK189" s="127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225"/>
      <c r="BD189" s="225"/>
      <c r="BE189" s="225"/>
      <c r="BF189" s="125"/>
      <c r="BG189" s="325"/>
      <c r="BH189" s="71">
        <f>IF(ISERROR(GETPIVOTDATA("VALUE",'CRS ESCO pvt'!$I$2,"DATE_FILE",$BH$8,"COMPANY",$BH$6,"TRIM_CAT","Low Income Resdiential-ESCO","TRIM_LINE",99))=TRUE,0,GETPIVOTDATA("VALUE",'CRS ESCO pvt'!$I$2,"DATE_FILE",$BH$8,"COMPANY",$BH$6,"TRIM_CAT","Low Income Resdiential-ESCO","TRIM_LINE",99))</f>
        <v>1</v>
      </c>
      <c r="BI189" s="225"/>
    </row>
    <row r="190" spans="1:61" s="66" customFormat="1" x14ac:dyDescent="0.35">
      <c r="A190" s="166"/>
      <c r="B190" s="67" t="s">
        <v>39</v>
      </c>
      <c r="C190" s="127"/>
      <c r="D190" s="73"/>
      <c r="E190" s="73"/>
      <c r="F190" s="73"/>
      <c r="G190" s="73"/>
      <c r="H190" s="124"/>
      <c r="I190" s="73"/>
      <c r="J190" s="124"/>
      <c r="K190" s="73"/>
      <c r="L190" s="125"/>
      <c r="M190" s="124"/>
      <c r="N190" s="124"/>
      <c r="O190" s="124"/>
      <c r="P190" s="124"/>
      <c r="Q190" s="124"/>
      <c r="R190" s="124"/>
      <c r="S190" s="73"/>
      <c r="T190" s="124"/>
      <c r="U190" s="225"/>
      <c r="V190" s="225"/>
      <c r="W190" s="225"/>
      <c r="X190" s="125"/>
      <c r="Y190" s="225"/>
      <c r="Z190" s="225"/>
      <c r="AA190" s="225"/>
      <c r="AB190" s="225"/>
      <c r="AC190" s="225"/>
      <c r="AD190" s="225"/>
      <c r="AE190" s="225"/>
      <c r="AF190" s="225">
        <v>2</v>
      </c>
      <c r="AG190" s="225">
        <v>8</v>
      </c>
      <c r="AH190" s="225"/>
      <c r="AI190" s="225"/>
      <c r="AJ190" s="125"/>
      <c r="AK190" s="127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225"/>
      <c r="BD190" s="225"/>
      <c r="BE190" s="225"/>
      <c r="BF190" s="125"/>
      <c r="BG190" s="325"/>
      <c r="BH190" s="71">
        <f>'MONTHLY SUMMARIES'!H138</f>
        <v>8</v>
      </c>
    </row>
    <row r="191" spans="1:61" s="66" customFormat="1" x14ac:dyDescent="0.35">
      <c r="A191" s="166"/>
      <c r="B191" s="67" t="s">
        <v>40</v>
      </c>
      <c r="C191" s="127"/>
      <c r="D191" s="73"/>
      <c r="E191" s="73"/>
      <c r="F191" s="73"/>
      <c r="G191" s="73"/>
      <c r="H191" s="124"/>
      <c r="I191" s="73"/>
      <c r="J191" s="124"/>
      <c r="K191" s="73"/>
      <c r="L191" s="125"/>
      <c r="M191" s="124"/>
      <c r="N191" s="124"/>
      <c r="O191" s="124"/>
      <c r="P191" s="124"/>
      <c r="Q191" s="124"/>
      <c r="R191" s="124"/>
      <c r="S191" s="73"/>
      <c r="T191" s="124"/>
      <c r="U191" s="225"/>
      <c r="V191" s="225"/>
      <c r="W191" s="225"/>
      <c r="X191" s="125"/>
      <c r="Y191" s="225"/>
      <c r="Z191" s="225"/>
      <c r="AA191" s="225"/>
      <c r="AB191" s="225"/>
      <c r="AC191" s="225"/>
      <c r="AD191" s="225"/>
      <c r="AE191" s="225"/>
      <c r="AF191" s="225">
        <v>2</v>
      </c>
      <c r="AG191" s="225">
        <v>6</v>
      </c>
      <c r="AH191" s="225"/>
      <c r="AI191" s="225"/>
      <c r="AJ191" s="125"/>
      <c r="AK191" s="127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225"/>
      <c r="BD191" s="225"/>
      <c r="BE191" s="225"/>
      <c r="BF191" s="125"/>
      <c r="BG191" s="325"/>
      <c r="BH191" s="71">
        <f>'MONTHLY SUMMARIES'!H139</f>
        <v>6</v>
      </c>
    </row>
    <row r="192" spans="1:61" s="66" customFormat="1" x14ac:dyDescent="0.35">
      <c r="A192" s="166"/>
      <c r="B192" s="67" t="s">
        <v>41</v>
      </c>
      <c r="C192" s="127"/>
      <c r="D192" s="73"/>
      <c r="E192" s="73"/>
      <c r="F192" s="73"/>
      <c r="G192" s="73"/>
      <c r="H192" s="124"/>
      <c r="I192" s="73"/>
      <c r="J192" s="124"/>
      <c r="K192" s="73"/>
      <c r="L192" s="125"/>
      <c r="M192" s="124"/>
      <c r="N192" s="124"/>
      <c r="O192" s="124"/>
      <c r="P192" s="124"/>
      <c r="Q192" s="124"/>
      <c r="R192" s="124"/>
      <c r="S192" s="73"/>
      <c r="T192" s="124"/>
      <c r="U192" s="225"/>
      <c r="V192" s="225"/>
      <c r="W192" s="225"/>
      <c r="X192" s="125"/>
      <c r="Y192" s="225"/>
      <c r="Z192" s="225"/>
      <c r="AA192" s="225"/>
      <c r="AB192" s="225"/>
      <c r="AC192" s="225"/>
      <c r="AD192" s="225"/>
      <c r="AE192" s="225"/>
      <c r="AF192" s="225">
        <v>2</v>
      </c>
      <c r="AG192" s="225">
        <v>0</v>
      </c>
      <c r="AH192" s="225"/>
      <c r="AI192" s="225"/>
      <c r="AJ192" s="125"/>
      <c r="AK192" s="127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225"/>
      <c r="BD192" s="225"/>
      <c r="BE192" s="225"/>
      <c r="BF192" s="125"/>
      <c r="BG192" s="325"/>
      <c r="BH192" s="71">
        <f>'MONTHLY SUMMARIES'!H140</f>
        <v>0</v>
      </c>
    </row>
    <row r="193" spans="1:60" s="82" customFormat="1" x14ac:dyDescent="0.35">
      <c r="A193" s="167"/>
      <c r="B193" s="67" t="s">
        <v>42</v>
      </c>
      <c r="C193" s="133"/>
      <c r="D193" s="134"/>
      <c r="E193" s="134"/>
      <c r="F193" s="134"/>
      <c r="G193" s="134"/>
      <c r="H193" s="135"/>
      <c r="I193" s="134"/>
      <c r="J193" s="135"/>
      <c r="K193" s="134"/>
      <c r="L193" s="136"/>
      <c r="M193" s="135"/>
      <c r="N193" s="139"/>
      <c r="O193" s="139"/>
      <c r="P193" s="139"/>
      <c r="Q193" s="139"/>
      <c r="R193" s="139"/>
      <c r="S193" s="139"/>
      <c r="T193" s="139"/>
      <c r="U193" s="139"/>
      <c r="V193" s="139"/>
      <c r="W193" s="226"/>
      <c r="X193" s="136"/>
      <c r="Y193" s="226"/>
      <c r="Z193" s="226"/>
      <c r="AA193" s="226"/>
      <c r="AB193" s="226"/>
      <c r="AC193" s="226"/>
      <c r="AD193" s="226"/>
      <c r="AE193" s="226"/>
      <c r="AF193" s="226">
        <v>562</v>
      </c>
      <c r="AG193" s="226">
        <v>724</v>
      </c>
      <c r="AH193" s="226"/>
      <c r="AI193" s="226"/>
      <c r="AJ193" s="136"/>
      <c r="AK193" s="133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226"/>
      <c r="BD193" s="226"/>
      <c r="BE193" s="226"/>
      <c r="BF193" s="136"/>
      <c r="BG193" s="326"/>
      <c r="BH193" s="296">
        <f>BH184+BH187+BH190+BH191+BH192</f>
        <v>724</v>
      </c>
    </row>
    <row r="194" spans="1:60" s="66" customFormat="1" x14ac:dyDescent="0.35">
      <c r="A194" s="166">
        <f>+A172+1</f>
        <v>19</v>
      </c>
      <c r="B194" s="126" t="s">
        <v>21</v>
      </c>
      <c r="C194" s="98"/>
      <c r="D194" s="99"/>
      <c r="E194" s="99"/>
      <c r="F194" s="99"/>
      <c r="G194" s="99"/>
      <c r="H194" s="99"/>
      <c r="I194" s="99"/>
      <c r="J194" s="99"/>
      <c r="K194" s="99"/>
      <c r="L194" s="100"/>
      <c r="M194" s="99"/>
      <c r="N194" s="99"/>
      <c r="O194" s="99"/>
      <c r="P194" s="99"/>
      <c r="Q194" s="99"/>
      <c r="R194" s="99"/>
      <c r="S194" s="99"/>
      <c r="T194" s="99"/>
      <c r="U194" s="215"/>
      <c r="V194" s="215"/>
      <c r="W194" s="215"/>
      <c r="X194" s="100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100"/>
      <c r="AK194" s="101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304"/>
      <c r="BD194" s="304"/>
      <c r="BE194" s="304"/>
      <c r="BF194" s="103"/>
      <c r="BG194" s="324"/>
      <c r="BH194" s="101"/>
    </row>
    <row r="195" spans="1:60" s="66" customFormat="1" x14ac:dyDescent="0.35">
      <c r="A195" s="166"/>
      <c r="B195" s="67" t="s">
        <v>37</v>
      </c>
      <c r="C195" s="127">
        <v>5797</v>
      </c>
      <c r="D195" s="73">
        <v>7481</v>
      </c>
      <c r="E195" s="73">
        <v>11192</v>
      </c>
      <c r="F195" s="73">
        <v>11887</v>
      </c>
      <c r="G195" s="73">
        <v>11367</v>
      </c>
      <c r="H195" s="124">
        <v>10602</v>
      </c>
      <c r="I195" s="73">
        <v>9945</v>
      </c>
      <c r="J195" s="124">
        <v>9349</v>
      </c>
      <c r="K195" s="73">
        <v>7586</v>
      </c>
      <c r="L195" s="125">
        <v>5738</v>
      </c>
      <c r="M195" s="124">
        <v>4082</v>
      </c>
      <c r="N195" s="124">
        <v>3710</v>
      </c>
      <c r="O195" s="124">
        <v>3459</v>
      </c>
      <c r="P195" s="124">
        <v>2802</v>
      </c>
      <c r="Q195" s="73">
        <v>2455</v>
      </c>
      <c r="R195" s="124">
        <v>2527</v>
      </c>
      <c r="S195" s="73">
        <v>2266</v>
      </c>
      <c r="T195" s="124">
        <v>2158</v>
      </c>
      <c r="U195" s="225">
        <v>2135</v>
      </c>
      <c r="V195" s="225">
        <v>2090</v>
      </c>
      <c r="W195" s="225">
        <v>2005</v>
      </c>
      <c r="X195" s="125">
        <v>2028</v>
      </c>
      <c r="Y195" s="225">
        <v>2157</v>
      </c>
      <c r="Z195" s="225">
        <v>2412</v>
      </c>
      <c r="AA195" s="225">
        <v>2857</v>
      </c>
      <c r="AB195" s="225">
        <v>3415</v>
      </c>
      <c r="AC195" s="225">
        <v>4587</v>
      </c>
      <c r="AD195" s="225">
        <v>6753</v>
      </c>
      <c r="AE195" s="225">
        <v>10613</v>
      </c>
      <c r="AF195" s="225">
        <v>11928</v>
      </c>
      <c r="AG195" s="225">
        <v>12115</v>
      </c>
      <c r="AH195" s="225"/>
      <c r="AI195" s="225"/>
      <c r="AJ195" s="125"/>
      <c r="AK195" s="127">
        <f>O195-C195</f>
        <v>-2338</v>
      </c>
      <c r="AL195" s="124">
        <f>P195-D195</f>
        <v>-4679</v>
      </c>
      <c r="AM195" s="124">
        <f>Q195-E195</f>
        <v>-8737</v>
      </c>
      <c r="AN195" s="124">
        <f>R195-F195</f>
        <v>-9360</v>
      </c>
      <c r="AO195" s="124">
        <f>S195-G195</f>
        <v>-9101</v>
      </c>
      <c r="AP195" s="124">
        <f>T195-H195</f>
        <v>-8444</v>
      </c>
      <c r="AQ195" s="124">
        <f>U195-I195</f>
        <v>-7810</v>
      </c>
      <c r="AR195" s="124">
        <f>V195-J195</f>
        <v>-7259</v>
      </c>
      <c r="AS195" s="124">
        <f>W195-K195</f>
        <v>-5581</v>
      </c>
      <c r="AT195" s="124">
        <f>X195-L195</f>
        <v>-3710</v>
      </c>
      <c r="AU195" s="124">
        <f>Y195-M195</f>
        <v>-1925</v>
      </c>
      <c r="AV195" s="124">
        <f>Z195-N195</f>
        <v>-1298</v>
      </c>
      <c r="AW195" s="124">
        <f>AA195-O195</f>
        <v>-602</v>
      </c>
      <c r="AX195" s="124">
        <f>AB195-P195</f>
        <v>613</v>
      </c>
      <c r="AY195" s="124">
        <f>AC195-Q195</f>
        <v>2132</v>
      </c>
      <c r="AZ195" s="124">
        <f>AD195-R195</f>
        <v>4226</v>
      </c>
      <c r="BA195" s="124">
        <f>AE195-S195</f>
        <v>8347</v>
      </c>
      <c r="BB195" s="124">
        <f>AF195-T195</f>
        <v>9770</v>
      </c>
      <c r="BC195" s="225"/>
      <c r="BD195" s="225"/>
      <c r="BE195" s="225"/>
      <c r="BF195" s="125"/>
      <c r="BG195" s="325"/>
      <c r="BH195" s="71">
        <f>'MONTHLY SUMMARIES'!H143</f>
        <v>12115</v>
      </c>
    </row>
    <row r="196" spans="1:60" s="66" customFormat="1" x14ac:dyDescent="0.35">
      <c r="A196" s="166"/>
      <c r="B196" s="238" t="s">
        <v>164</v>
      </c>
      <c r="C196" s="127"/>
      <c r="D196" s="73"/>
      <c r="E196" s="73"/>
      <c r="F196" s="73"/>
      <c r="G196" s="73"/>
      <c r="H196" s="124"/>
      <c r="I196" s="73"/>
      <c r="J196" s="124"/>
      <c r="K196" s="73"/>
      <c r="L196" s="125"/>
      <c r="M196" s="124"/>
      <c r="N196" s="124"/>
      <c r="O196" s="124"/>
      <c r="P196" s="124"/>
      <c r="Q196" s="73"/>
      <c r="R196" s="124"/>
      <c r="S196" s="73"/>
      <c r="T196" s="124"/>
      <c r="U196" s="225"/>
      <c r="V196" s="225"/>
      <c r="W196" s="237">
        <f>W195-W197</f>
        <v>1989</v>
      </c>
      <c r="X196" s="125">
        <f>X195-X197</f>
        <v>2009</v>
      </c>
      <c r="Y196" s="237">
        <f>Y195-Y197</f>
        <v>2134</v>
      </c>
      <c r="Z196" s="237">
        <f>Z195-Z197</f>
        <v>2412</v>
      </c>
      <c r="AA196" s="266">
        <v>2821</v>
      </c>
      <c r="AB196" s="266">
        <v>3377</v>
      </c>
      <c r="AC196" s="266">
        <v>4542</v>
      </c>
      <c r="AD196" s="266">
        <v>6693</v>
      </c>
      <c r="AE196" s="266">
        <v>10544</v>
      </c>
      <c r="AF196" s="266">
        <v>11859</v>
      </c>
      <c r="AG196" s="266">
        <v>12059</v>
      </c>
      <c r="AH196" s="266"/>
      <c r="AI196" s="266"/>
      <c r="AJ196" s="125"/>
      <c r="AK196" s="127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225"/>
      <c r="BD196" s="225"/>
      <c r="BE196" s="225"/>
      <c r="BF196" s="125"/>
      <c r="BG196" s="325"/>
      <c r="BH196" s="87">
        <f>BH195-BH197</f>
        <v>12059</v>
      </c>
    </row>
    <row r="197" spans="1:60" s="66" customFormat="1" x14ac:dyDescent="0.35">
      <c r="A197" s="166"/>
      <c r="B197" s="238" t="s">
        <v>165</v>
      </c>
      <c r="C197" s="127"/>
      <c r="D197" s="73"/>
      <c r="E197" s="73"/>
      <c r="F197" s="73"/>
      <c r="G197" s="73"/>
      <c r="H197" s="124"/>
      <c r="I197" s="73"/>
      <c r="J197" s="124"/>
      <c r="K197" s="73"/>
      <c r="L197" s="125"/>
      <c r="M197" s="124"/>
      <c r="N197" s="124"/>
      <c r="O197" s="124"/>
      <c r="P197" s="124"/>
      <c r="Q197" s="73"/>
      <c r="R197" s="124"/>
      <c r="S197" s="73"/>
      <c r="T197" s="124"/>
      <c r="U197" s="225"/>
      <c r="V197" s="225"/>
      <c r="W197" s="237">
        <v>16</v>
      </c>
      <c r="X197" s="125">
        <v>19</v>
      </c>
      <c r="Y197" s="237">
        <v>23</v>
      </c>
      <c r="Z197" s="237">
        <v>0</v>
      </c>
      <c r="AA197" s="266">
        <v>36</v>
      </c>
      <c r="AB197" s="266">
        <v>38</v>
      </c>
      <c r="AC197" s="266">
        <v>45</v>
      </c>
      <c r="AD197" s="266">
        <v>60</v>
      </c>
      <c r="AE197" s="266">
        <v>69</v>
      </c>
      <c r="AF197" s="266">
        <v>69</v>
      </c>
      <c r="AG197" s="266">
        <v>56</v>
      </c>
      <c r="AH197" s="266"/>
      <c r="AI197" s="266"/>
      <c r="AJ197" s="125"/>
      <c r="AK197" s="127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225"/>
      <c r="BD197" s="225"/>
      <c r="BE197" s="225"/>
      <c r="BF197" s="125"/>
      <c r="BG197" s="325"/>
      <c r="BH197" s="71">
        <f>IF(ISERROR(GETPIVOTDATA("VALUE",'CRS ESCO pvt'!$I$2,"DATE_FILE",$BH$8,"COMPANY",$BH$6,"TRIM_CAT","Resdiential-ESCO","TRIM_LINE",A194))=TRUE,0,GETPIVOTDATA("VALUE",'CRS ESCO pvt'!$I$2,"DATE_FILE",$BH$8,"COMPANY",$BH$6,"TRIM_CAT","Resdiential-ESCO","TRIM_LINE",A194))</f>
        <v>56</v>
      </c>
    </row>
    <row r="198" spans="1:60" s="66" customFormat="1" x14ac:dyDescent="0.35">
      <c r="A198" s="166"/>
      <c r="B198" s="67" t="s">
        <v>38</v>
      </c>
      <c r="C198" s="127">
        <v>1503</v>
      </c>
      <c r="D198" s="73">
        <v>1920</v>
      </c>
      <c r="E198" s="73">
        <v>2941</v>
      </c>
      <c r="F198" s="73">
        <v>3243</v>
      </c>
      <c r="G198" s="73">
        <v>3299</v>
      </c>
      <c r="H198" s="124">
        <v>3299</v>
      </c>
      <c r="I198" s="73">
        <v>3329</v>
      </c>
      <c r="J198" s="124">
        <v>3348</v>
      </c>
      <c r="K198" s="73">
        <v>2873</v>
      </c>
      <c r="L198" s="125">
        <v>2210</v>
      </c>
      <c r="M198" s="124">
        <v>1518</v>
      </c>
      <c r="N198" s="124">
        <v>1275</v>
      </c>
      <c r="O198" s="124">
        <v>1215</v>
      </c>
      <c r="P198" s="124">
        <v>1010</v>
      </c>
      <c r="Q198" s="73">
        <v>947</v>
      </c>
      <c r="R198" s="124">
        <v>960</v>
      </c>
      <c r="S198" s="73">
        <v>983</v>
      </c>
      <c r="T198" s="124">
        <v>909</v>
      </c>
      <c r="U198" s="225">
        <v>891</v>
      </c>
      <c r="V198" s="225">
        <v>842</v>
      </c>
      <c r="W198" s="225">
        <v>801</v>
      </c>
      <c r="X198" s="125">
        <v>763</v>
      </c>
      <c r="Y198" s="225">
        <v>731</v>
      </c>
      <c r="Z198" s="225">
        <v>806</v>
      </c>
      <c r="AA198" s="225">
        <v>935</v>
      </c>
      <c r="AB198" s="225">
        <v>1050</v>
      </c>
      <c r="AC198" s="225">
        <v>1455</v>
      </c>
      <c r="AD198" s="225">
        <v>2117</v>
      </c>
      <c r="AE198" s="225">
        <v>3366</v>
      </c>
      <c r="AF198" s="225">
        <v>4030</v>
      </c>
      <c r="AG198" s="225">
        <v>4498</v>
      </c>
      <c r="AH198" s="225"/>
      <c r="AI198" s="225"/>
      <c r="AJ198" s="125"/>
      <c r="AK198" s="127">
        <f>O198-C198</f>
        <v>-288</v>
      </c>
      <c r="AL198" s="124">
        <f>P198-D198</f>
        <v>-910</v>
      </c>
      <c r="AM198" s="124">
        <f>Q198-E198</f>
        <v>-1994</v>
      </c>
      <c r="AN198" s="124">
        <f>R198-F198</f>
        <v>-2283</v>
      </c>
      <c r="AO198" s="124">
        <f>S198-G198</f>
        <v>-2316</v>
      </c>
      <c r="AP198" s="124">
        <f>T198-H198</f>
        <v>-2390</v>
      </c>
      <c r="AQ198" s="124">
        <f>U198-I198</f>
        <v>-2438</v>
      </c>
      <c r="AR198" s="124">
        <f>V198-J198</f>
        <v>-2506</v>
      </c>
      <c r="AS198" s="124">
        <f>W198-K198</f>
        <v>-2072</v>
      </c>
      <c r="AT198" s="124">
        <f>X198-L198</f>
        <v>-1447</v>
      </c>
      <c r="AU198" s="124">
        <f>Y198-M198</f>
        <v>-787</v>
      </c>
      <c r="AV198" s="124">
        <f>Z198-N198</f>
        <v>-469</v>
      </c>
      <c r="AW198" s="124">
        <f>AA198-O198</f>
        <v>-280</v>
      </c>
      <c r="AX198" s="124">
        <f>AB198-P198</f>
        <v>40</v>
      </c>
      <c r="AY198" s="124">
        <f>AC198-Q198</f>
        <v>508</v>
      </c>
      <c r="AZ198" s="124">
        <f>AD198-R198</f>
        <v>1157</v>
      </c>
      <c r="BA198" s="124">
        <f>AE198-S198</f>
        <v>2383</v>
      </c>
      <c r="BB198" s="124">
        <f>AF198-T198</f>
        <v>3121</v>
      </c>
      <c r="BC198" s="225"/>
      <c r="BD198" s="225"/>
      <c r="BE198" s="225"/>
      <c r="BF198" s="125"/>
      <c r="BG198" s="325"/>
      <c r="BH198" s="71">
        <f>'MONTHLY SUMMARIES'!H144</f>
        <v>4498</v>
      </c>
    </row>
    <row r="199" spans="1:60" s="66" customFormat="1" x14ac:dyDescent="0.35">
      <c r="A199" s="166"/>
      <c r="B199" s="238" t="s">
        <v>164</v>
      </c>
      <c r="C199" s="127"/>
      <c r="D199" s="73"/>
      <c r="E199" s="73"/>
      <c r="F199" s="73"/>
      <c r="G199" s="73"/>
      <c r="H199" s="124"/>
      <c r="I199" s="73"/>
      <c r="J199" s="124"/>
      <c r="K199" s="73"/>
      <c r="L199" s="125"/>
      <c r="M199" s="124"/>
      <c r="N199" s="124"/>
      <c r="O199" s="124"/>
      <c r="P199" s="124"/>
      <c r="Q199" s="73"/>
      <c r="R199" s="124"/>
      <c r="S199" s="73"/>
      <c r="T199" s="124"/>
      <c r="U199" s="225"/>
      <c r="V199" s="225"/>
      <c r="W199" s="237">
        <f>W198-W200</f>
        <v>791</v>
      </c>
      <c r="X199" s="125">
        <f>X198-X200</f>
        <v>754</v>
      </c>
      <c r="Y199" s="237">
        <f>Y198-Y200</f>
        <v>721</v>
      </c>
      <c r="Z199" s="237">
        <f>Z198-Z200</f>
        <v>806</v>
      </c>
      <c r="AA199" s="266">
        <v>935</v>
      </c>
      <c r="AB199" s="266">
        <v>1050</v>
      </c>
      <c r="AC199" s="266">
        <v>1455</v>
      </c>
      <c r="AD199" s="266">
        <v>2117</v>
      </c>
      <c r="AE199" s="266">
        <v>3366</v>
      </c>
      <c r="AF199" s="266">
        <v>3995</v>
      </c>
      <c r="AG199" s="266">
        <v>4462</v>
      </c>
      <c r="AH199" s="266"/>
      <c r="AI199" s="266"/>
      <c r="AJ199" s="125"/>
      <c r="AK199" s="127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225"/>
      <c r="BD199" s="225"/>
      <c r="BE199" s="225"/>
      <c r="BF199" s="125"/>
      <c r="BG199" s="325"/>
      <c r="BH199" s="87">
        <f>BH198-BH200</f>
        <v>4462</v>
      </c>
    </row>
    <row r="200" spans="1:60" s="66" customFormat="1" x14ac:dyDescent="0.35">
      <c r="A200" s="166"/>
      <c r="B200" s="238" t="s">
        <v>165</v>
      </c>
      <c r="C200" s="127"/>
      <c r="D200" s="73"/>
      <c r="E200" s="73"/>
      <c r="F200" s="73"/>
      <c r="G200" s="73"/>
      <c r="H200" s="124"/>
      <c r="I200" s="73"/>
      <c r="J200" s="124"/>
      <c r="K200" s="73"/>
      <c r="L200" s="125"/>
      <c r="M200" s="124"/>
      <c r="N200" s="124"/>
      <c r="O200" s="124"/>
      <c r="P200" s="124"/>
      <c r="Q200" s="73"/>
      <c r="R200" s="124"/>
      <c r="S200" s="73"/>
      <c r="T200" s="124"/>
      <c r="U200" s="225"/>
      <c r="V200" s="225"/>
      <c r="W200" s="237">
        <v>10</v>
      </c>
      <c r="X200" s="125">
        <v>9</v>
      </c>
      <c r="Y200" s="237">
        <v>10</v>
      </c>
      <c r="Z200" s="237">
        <v>0</v>
      </c>
      <c r="AA200" s="266">
        <v>0</v>
      </c>
      <c r="AB200" s="266">
        <v>0</v>
      </c>
      <c r="AC200" s="266">
        <v>0</v>
      </c>
      <c r="AD200" s="266">
        <v>0</v>
      </c>
      <c r="AE200" s="266">
        <v>0</v>
      </c>
      <c r="AF200" s="266">
        <v>35</v>
      </c>
      <c r="AG200" s="266">
        <v>36</v>
      </c>
      <c r="AH200" s="266"/>
      <c r="AI200" s="266"/>
      <c r="AJ200" s="125"/>
      <c r="AK200" s="127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225"/>
      <c r="BD200" s="225"/>
      <c r="BE200" s="225"/>
      <c r="BF200" s="125"/>
      <c r="BG200" s="325"/>
      <c r="BH200" s="71">
        <f>IF(ISERROR(GETPIVOTDATA("VALUE",'CRS ESCO pvt'!$I$2,"DATE_FILE",$BH$8,"COMPANY",$BH$6,"TRIM_CAT","Low Income Resdiential-ESCO","TRIM_LINE",A194))=TRUE,0,GETPIVOTDATA("VALUE",'CRS ESCO pvt'!$I$2,"DATE_FILE",$BH$8,"COMPANY",$BH$6,"TRIM_CAT","Low Income Resdiential-ESCO","TRIM_LINE",A194))</f>
        <v>36</v>
      </c>
    </row>
    <row r="201" spans="1:60" s="66" customFormat="1" x14ac:dyDescent="0.35">
      <c r="A201" s="166"/>
      <c r="B201" s="67" t="s">
        <v>39</v>
      </c>
      <c r="C201" s="127">
        <v>165</v>
      </c>
      <c r="D201" s="73">
        <v>183</v>
      </c>
      <c r="E201" s="73">
        <v>211</v>
      </c>
      <c r="F201" s="73">
        <v>212</v>
      </c>
      <c r="G201" s="73">
        <v>190</v>
      </c>
      <c r="H201" s="124">
        <v>158</v>
      </c>
      <c r="I201" s="73">
        <v>152</v>
      </c>
      <c r="J201" s="124">
        <v>150</v>
      </c>
      <c r="K201" s="73">
        <v>132</v>
      </c>
      <c r="L201" s="125">
        <v>118</v>
      </c>
      <c r="M201" s="124">
        <v>92</v>
      </c>
      <c r="N201" s="124">
        <v>93</v>
      </c>
      <c r="O201" s="124">
        <v>91</v>
      </c>
      <c r="P201" s="124">
        <v>85</v>
      </c>
      <c r="Q201" s="73">
        <v>75</v>
      </c>
      <c r="R201" s="124">
        <v>80</v>
      </c>
      <c r="S201" s="73">
        <v>103</v>
      </c>
      <c r="T201" s="124">
        <v>161</v>
      </c>
      <c r="U201" s="225">
        <v>164</v>
      </c>
      <c r="V201" s="225">
        <v>194</v>
      </c>
      <c r="W201" s="225">
        <v>262</v>
      </c>
      <c r="X201" s="125">
        <v>285</v>
      </c>
      <c r="Y201" s="225">
        <v>273</v>
      </c>
      <c r="Z201" s="225">
        <v>262</v>
      </c>
      <c r="AA201" s="225">
        <v>257</v>
      </c>
      <c r="AB201" s="225">
        <v>246</v>
      </c>
      <c r="AC201" s="225">
        <v>236</v>
      </c>
      <c r="AD201" s="225">
        <v>237</v>
      </c>
      <c r="AE201" s="225">
        <v>245</v>
      </c>
      <c r="AF201" s="225">
        <v>268</v>
      </c>
      <c r="AG201" s="225">
        <v>295</v>
      </c>
      <c r="AH201" s="225"/>
      <c r="AI201" s="225"/>
      <c r="AJ201" s="125"/>
      <c r="AK201" s="127">
        <f>O201-C201</f>
        <v>-74</v>
      </c>
      <c r="AL201" s="124">
        <f>P201-D201</f>
        <v>-98</v>
      </c>
      <c r="AM201" s="124">
        <f>Q201-E201</f>
        <v>-136</v>
      </c>
      <c r="AN201" s="124">
        <f>R201-F201</f>
        <v>-132</v>
      </c>
      <c r="AO201" s="124">
        <f>S201-G201</f>
        <v>-87</v>
      </c>
      <c r="AP201" s="124">
        <f>T201-H201</f>
        <v>3</v>
      </c>
      <c r="AQ201" s="124">
        <f>U201-I201</f>
        <v>12</v>
      </c>
      <c r="AR201" s="124">
        <f>V201-J201</f>
        <v>44</v>
      </c>
      <c r="AS201" s="124">
        <f>W201-K201</f>
        <v>130</v>
      </c>
      <c r="AT201" s="124">
        <f>X201-L201</f>
        <v>167</v>
      </c>
      <c r="AU201" s="124">
        <f>Y201-M201</f>
        <v>181</v>
      </c>
      <c r="AV201" s="124">
        <f>Z201-N201</f>
        <v>169</v>
      </c>
      <c r="AW201" s="124">
        <f>AA201-O201</f>
        <v>166</v>
      </c>
      <c r="AX201" s="124">
        <f>AB201-P201</f>
        <v>161</v>
      </c>
      <c r="AY201" s="124">
        <f>AC201-Q201</f>
        <v>161</v>
      </c>
      <c r="AZ201" s="124">
        <f>AD201-R201</f>
        <v>157</v>
      </c>
      <c r="BA201" s="124">
        <f>AE201-S201</f>
        <v>142</v>
      </c>
      <c r="BB201" s="124">
        <f>AF201-T201</f>
        <v>107</v>
      </c>
      <c r="BC201" s="225"/>
      <c r="BD201" s="225"/>
      <c r="BE201" s="225"/>
      <c r="BF201" s="125"/>
      <c r="BG201" s="325"/>
      <c r="BH201" s="71">
        <f>'MONTHLY SUMMARIES'!H145</f>
        <v>295</v>
      </c>
    </row>
    <row r="202" spans="1:60" s="66" customFormat="1" x14ac:dyDescent="0.35">
      <c r="A202" s="166"/>
      <c r="B202" s="67" t="s">
        <v>40</v>
      </c>
      <c r="C202" s="127">
        <v>61</v>
      </c>
      <c r="D202" s="73">
        <v>68</v>
      </c>
      <c r="E202" s="73">
        <v>75</v>
      </c>
      <c r="F202" s="73">
        <v>68</v>
      </c>
      <c r="G202" s="73">
        <v>58</v>
      </c>
      <c r="H202" s="124">
        <v>56</v>
      </c>
      <c r="I202" s="73">
        <v>55</v>
      </c>
      <c r="J202" s="124">
        <v>55</v>
      </c>
      <c r="K202" s="73">
        <v>45</v>
      </c>
      <c r="L202" s="125">
        <v>36</v>
      </c>
      <c r="M202" s="124">
        <v>32</v>
      </c>
      <c r="N202" s="124">
        <v>45</v>
      </c>
      <c r="O202" s="124">
        <v>36</v>
      </c>
      <c r="P202" s="124">
        <v>29</v>
      </c>
      <c r="Q202" s="73">
        <v>31</v>
      </c>
      <c r="R202" s="124">
        <v>33</v>
      </c>
      <c r="S202" s="73">
        <v>42</v>
      </c>
      <c r="T202" s="124">
        <v>42</v>
      </c>
      <c r="U202" s="225">
        <v>60</v>
      </c>
      <c r="V202" s="225">
        <v>78</v>
      </c>
      <c r="W202" s="225">
        <v>90</v>
      </c>
      <c r="X202" s="125">
        <v>86</v>
      </c>
      <c r="Y202" s="225">
        <v>86</v>
      </c>
      <c r="Z202" s="225">
        <v>95</v>
      </c>
      <c r="AA202" s="225">
        <v>86</v>
      </c>
      <c r="AB202" s="225">
        <v>77</v>
      </c>
      <c r="AC202" s="225">
        <v>76</v>
      </c>
      <c r="AD202" s="225">
        <v>81</v>
      </c>
      <c r="AE202" s="225">
        <v>97</v>
      </c>
      <c r="AF202" s="225">
        <v>105</v>
      </c>
      <c r="AG202" s="225">
        <v>106</v>
      </c>
      <c r="AH202" s="225"/>
      <c r="AI202" s="225"/>
      <c r="AJ202" s="125"/>
      <c r="AK202" s="127">
        <f>O202-C202</f>
        <v>-25</v>
      </c>
      <c r="AL202" s="124">
        <f>P202-D202</f>
        <v>-39</v>
      </c>
      <c r="AM202" s="124">
        <f>Q202-E202</f>
        <v>-44</v>
      </c>
      <c r="AN202" s="124">
        <f>R202-F202</f>
        <v>-35</v>
      </c>
      <c r="AO202" s="124">
        <f>S202-G202</f>
        <v>-16</v>
      </c>
      <c r="AP202" s="124">
        <f>T202-H202</f>
        <v>-14</v>
      </c>
      <c r="AQ202" s="124">
        <f>U202-I202</f>
        <v>5</v>
      </c>
      <c r="AR202" s="124">
        <f>V202-J202</f>
        <v>23</v>
      </c>
      <c r="AS202" s="124">
        <f>W202-K202</f>
        <v>45</v>
      </c>
      <c r="AT202" s="124">
        <f>X202-L202</f>
        <v>50</v>
      </c>
      <c r="AU202" s="124">
        <f>Y202-M202</f>
        <v>54</v>
      </c>
      <c r="AV202" s="124">
        <f>Z202-N202</f>
        <v>50</v>
      </c>
      <c r="AW202" s="124">
        <f>AA202-O202</f>
        <v>50</v>
      </c>
      <c r="AX202" s="124">
        <f>AB202-P202</f>
        <v>48</v>
      </c>
      <c r="AY202" s="124">
        <f>AC202-Q202</f>
        <v>45</v>
      </c>
      <c r="AZ202" s="124">
        <f>AD202-R202</f>
        <v>48</v>
      </c>
      <c r="BA202" s="124">
        <f>AE202-S202</f>
        <v>55</v>
      </c>
      <c r="BB202" s="124">
        <f>AF202-T202</f>
        <v>63</v>
      </c>
      <c r="BC202" s="225"/>
      <c r="BD202" s="225"/>
      <c r="BE202" s="225"/>
      <c r="BF202" s="125"/>
      <c r="BG202" s="325"/>
      <c r="BH202" s="71">
        <f>'MONTHLY SUMMARIES'!H146</f>
        <v>106</v>
      </c>
    </row>
    <row r="203" spans="1:60" s="66" customFormat="1" x14ac:dyDescent="0.35">
      <c r="A203" s="166"/>
      <c r="B203" s="67" t="s">
        <v>41</v>
      </c>
      <c r="C203" s="127">
        <v>22</v>
      </c>
      <c r="D203" s="73">
        <v>21</v>
      </c>
      <c r="E203" s="73">
        <v>22</v>
      </c>
      <c r="F203" s="73">
        <v>22</v>
      </c>
      <c r="G203" s="73">
        <v>19</v>
      </c>
      <c r="H203" s="124">
        <v>23</v>
      </c>
      <c r="I203" s="73">
        <v>21</v>
      </c>
      <c r="J203" s="124">
        <v>21</v>
      </c>
      <c r="K203" s="73">
        <v>21</v>
      </c>
      <c r="L203" s="125">
        <v>19</v>
      </c>
      <c r="M203" s="124">
        <v>20</v>
      </c>
      <c r="N203" s="124">
        <v>23</v>
      </c>
      <c r="O203" s="124">
        <v>20</v>
      </c>
      <c r="P203" s="124">
        <v>17</v>
      </c>
      <c r="Q203" s="73">
        <v>14</v>
      </c>
      <c r="R203" s="124">
        <v>12</v>
      </c>
      <c r="S203" s="73">
        <v>15</v>
      </c>
      <c r="T203" s="124">
        <v>18</v>
      </c>
      <c r="U203" s="225">
        <v>33</v>
      </c>
      <c r="V203" s="225">
        <v>40</v>
      </c>
      <c r="W203" s="225">
        <v>42</v>
      </c>
      <c r="X203" s="125">
        <v>43</v>
      </c>
      <c r="Y203" s="225">
        <v>39</v>
      </c>
      <c r="Z203" s="225">
        <v>32</v>
      </c>
      <c r="AA203" s="225">
        <v>36</v>
      </c>
      <c r="AB203" s="225">
        <v>40</v>
      </c>
      <c r="AC203" s="225">
        <v>41</v>
      </c>
      <c r="AD203" s="225">
        <v>42</v>
      </c>
      <c r="AE203" s="225">
        <v>49</v>
      </c>
      <c r="AF203" s="225">
        <v>45</v>
      </c>
      <c r="AG203" s="225">
        <v>45</v>
      </c>
      <c r="AH203" s="225"/>
      <c r="AI203" s="225"/>
      <c r="AJ203" s="125"/>
      <c r="AK203" s="127">
        <f>O203-C203</f>
        <v>-2</v>
      </c>
      <c r="AL203" s="124">
        <f>P203-D203</f>
        <v>-4</v>
      </c>
      <c r="AM203" s="124">
        <f>Q203-E203</f>
        <v>-8</v>
      </c>
      <c r="AN203" s="124">
        <f>R203-F203</f>
        <v>-10</v>
      </c>
      <c r="AO203" s="124">
        <f>S203-G203</f>
        <v>-4</v>
      </c>
      <c r="AP203" s="124">
        <f>T203-H203</f>
        <v>-5</v>
      </c>
      <c r="AQ203" s="124">
        <f>U203-I203</f>
        <v>12</v>
      </c>
      <c r="AR203" s="124">
        <f>V203-J203</f>
        <v>19</v>
      </c>
      <c r="AS203" s="124">
        <f>W203-K203</f>
        <v>21</v>
      </c>
      <c r="AT203" s="124">
        <f>X203-L203</f>
        <v>24</v>
      </c>
      <c r="AU203" s="124">
        <f>Y203-M203</f>
        <v>19</v>
      </c>
      <c r="AV203" s="124">
        <f>Z203-N203</f>
        <v>9</v>
      </c>
      <c r="AW203" s="124">
        <f>AA203-O203</f>
        <v>16</v>
      </c>
      <c r="AX203" s="124">
        <f>AB203-P203</f>
        <v>23</v>
      </c>
      <c r="AY203" s="124">
        <f>AC203-Q203</f>
        <v>27</v>
      </c>
      <c r="AZ203" s="124">
        <f>AD203-R203</f>
        <v>30</v>
      </c>
      <c r="BA203" s="124">
        <f>AE203-S203</f>
        <v>34</v>
      </c>
      <c r="BB203" s="124">
        <f>AF203-T203</f>
        <v>27</v>
      </c>
      <c r="BC203" s="225"/>
      <c r="BD203" s="225"/>
      <c r="BE203" s="225"/>
      <c r="BF203" s="125"/>
      <c r="BG203" s="325"/>
      <c r="BH203" s="71">
        <f>'MONTHLY SUMMARIES'!H147</f>
        <v>45</v>
      </c>
    </row>
    <row r="204" spans="1:60" s="82" customFormat="1" ht="15" thickBot="1" x14ac:dyDescent="0.4">
      <c r="A204" s="167"/>
      <c r="B204" s="128" t="s">
        <v>42</v>
      </c>
      <c r="C204" s="129">
        <f>SUM(C195:C203)</f>
        <v>7548</v>
      </c>
      <c r="D204" s="130">
        <f t="shared" ref="D204:V204" si="242">SUM(D195:D203)</f>
        <v>9673</v>
      </c>
      <c r="E204" s="130">
        <f t="shared" si="242"/>
        <v>14441</v>
      </c>
      <c r="F204" s="130">
        <f t="shared" si="242"/>
        <v>15432</v>
      </c>
      <c r="G204" s="130">
        <f t="shared" si="242"/>
        <v>14933</v>
      </c>
      <c r="H204" s="131">
        <f t="shared" si="242"/>
        <v>14138</v>
      </c>
      <c r="I204" s="130">
        <f t="shared" si="242"/>
        <v>13502</v>
      </c>
      <c r="J204" s="131">
        <f t="shared" si="242"/>
        <v>12923</v>
      </c>
      <c r="K204" s="130">
        <f t="shared" si="242"/>
        <v>10657</v>
      </c>
      <c r="L204" s="132">
        <f t="shared" si="242"/>
        <v>8121</v>
      </c>
      <c r="M204" s="131">
        <f t="shared" si="242"/>
        <v>5744</v>
      </c>
      <c r="N204" s="131">
        <f t="shared" si="242"/>
        <v>5146</v>
      </c>
      <c r="O204" s="131">
        <f t="shared" si="242"/>
        <v>4821</v>
      </c>
      <c r="P204" s="131">
        <f t="shared" si="242"/>
        <v>3943</v>
      </c>
      <c r="Q204" s="131">
        <f t="shared" si="242"/>
        <v>3522</v>
      </c>
      <c r="R204" s="131">
        <f t="shared" si="242"/>
        <v>3612</v>
      </c>
      <c r="S204" s="131">
        <f t="shared" si="242"/>
        <v>3409</v>
      </c>
      <c r="T204" s="131">
        <f t="shared" si="242"/>
        <v>3288</v>
      </c>
      <c r="U204" s="131">
        <f t="shared" si="242"/>
        <v>3283</v>
      </c>
      <c r="V204" s="131">
        <f t="shared" si="242"/>
        <v>3244</v>
      </c>
      <c r="W204" s="227">
        <f>SUM(W195+W198+W201+W202+W203)</f>
        <v>3200</v>
      </c>
      <c r="X204" s="132">
        <f>SUM(X195+X198+X201+X202+X203)</f>
        <v>3205</v>
      </c>
      <c r="Y204" s="227">
        <v>3286</v>
      </c>
      <c r="Z204" s="227">
        <v>3607</v>
      </c>
      <c r="AA204" s="227">
        <v>4171</v>
      </c>
      <c r="AB204" s="227">
        <v>4828</v>
      </c>
      <c r="AC204" s="227">
        <v>6395</v>
      </c>
      <c r="AD204" s="227">
        <v>9230</v>
      </c>
      <c r="AE204" s="227">
        <v>14370</v>
      </c>
      <c r="AF204" s="227">
        <v>16376</v>
      </c>
      <c r="AG204" s="227">
        <v>17059</v>
      </c>
      <c r="AH204" s="227"/>
      <c r="AI204" s="227"/>
      <c r="AJ204" s="132"/>
      <c r="AK204" s="129">
        <f t="shared" ref="AK204" si="243">SUM(AK195:AK203)</f>
        <v>-2727</v>
      </c>
      <c r="AL204" s="131">
        <f t="shared" ref="AL204:AM204" si="244">SUM(AL195:AL203)</f>
        <v>-5730</v>
      </c>
      <c r="AM204" s="131">
        <f t="shared" si="244"/>
        <v>-10919</v>
      </c>
      <c r="AN204" s="131">
        <f t="shared" ref="AN204:AO204" si="245">SUM(AN195:AN203)</f>
        <v>-11820</v>
      </c>
      <c r="AO204" s="131">
        <f t="shared" si="245"/>
        <v>-11524</v>
      </c>
      <c r="AP204" s="131">
        <f t="shared" ref="AP204:AQ204" si="246">SUM(AP195:AP203)</f>
        <v>-10850</v>
      </c>
      <c r="AQ204" s="131">
        <f t="shared" si="246"/>
        <v>-10219</v>
      </c>
      <c r="AR204" s="131">
        <f t="shared" ref="AR204:AS204" si="247">SUM(AR195:AR203)</f>
        <v>-9679</v>
      </c>
      <c r="AS204" s="131">
        <f t="shared" si="247"/>
        <v>-7457</v>
      </c>
      <c r="AT204" s="131">
        <f t="shared" ref="AT204:AU204" si="248">SUM(AT195:AT203)</f>
        <v>-4916</v>
      </c>
      <c r="AU204" s="131">
        <f t="shared" si="248"/>
        <v>-2458</v>
      </c>
      <c r="AV204" s="131">
        <f t="shared" ref="AV204:AW204" si="249">SUM(AV195:AV203)</f>
        <v>-1539</v>
      </c>
      <c r="AW204" s="131">
        <f t="shared" si="249"/>
        <v>-650</v>
      </c>
      <c r="AX204" s="131">
        <f t="shared" ref="AX204:AY204" si="250">SUM(AX195:AX203)</f>
        <v>885</v>
      </c>
      <c r="AY204" s="131">
        <f t="shared" si="250"/>
        <v>2873</v>
      </c>
      <c r="AZ204" s="131">
        <f t="shared" ref="AZ204:BA204" si="251">SUM(AZ195:AZ203)</f>
        <v>5618</v>
      </c>
      <c r="BA204" s="131">
        <f t="shared" si="251"/>
        <v>10961</v>
      </c>
      <c r="BB204" s="131">
        <f t="shared" ref="BB204" si="252">SUM(BB195:BB203)</f>
        <v>13088</v>
      </c>
      <c r="BC204" s="227"/>
      <c r="BD204" s="227"/>
      <c r="BE204" s="227"/>
      <c r="BF204" s="132"/>
      <c r="BG204" s="326"/>
      <c r="BH204" s="131">
        <f>BH195+BH198+BH201+BH202+BH203</f>
        <v>17059</v>
      </c>
    </row>
    <row r="205" spans="1:60" s="66" customFormat="1" ht="15" thickTop="1" x14ac:dyDescent="0.35">
      <c r="A205" s="166">
        <f>+A194+1</f>
        <v>20</v>
      </c>
      <c r="B205" s="121" t="s">
        <v>160</v>
      </c>
      <c r="C205" s="84"/>
      <c r="D205" s="85"/>
      <c r="E205" s="85"/>
      <c r="F205" s="85"/>
      <c r="G205" s="85"/>
      <c r="H205" s="85"/>
      <c r="I205" s="85"/>
      <c r="J205" s="85"/>
      <c r="K205" s="85"/>
      <c r="L205" s="86"/>
      <c r="M205" s="85"/>
      <c r="N205" s="85"/>
      <c r="O205" s="85"/>
      <c r="P205" s="85"/>
      <c r="Q205" s="85"/>
      <c r="R205" s="85"/>
      <c r="S205" s="85"/>
      <c r="T205" s="85"/>
      <c r="U205" s="212"/>
      <c r="V205" s="212"/>
      <c r="W205" s="212"/>
      <c r="X205" s="86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86"/>
      <c r="AK205" s="87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301"/>
      <c r="BD205" s="301"/>
      <c r="BE205" s="301"/>
      <c r="BF205" s="89"/>
      <c r="BG205" s="324"/>
      <c r="BH205" s="87"/>
    </row>
    <row r="206" spans="1:60" s="66" customFormat="1" x14ac:dyDescent="0.35">
      <c r="A206" s="166"/>
      <c r="B206" s="67" t="s">
        <v>37</v>
      </c>
      <c r="C206" s="241">
        <v>67626737.189999998</v>
      </c>
      <c r="D206" s="242">
        <v>44276156.82</v>
      </c>
      <c r="E206" s="242">
        <v>26377846.460000001</v>
      </c>
      <c r="F206" s="243">
        <v>20304712.469999999</v>
      </c>
      <c r="G206" s="242">
        <v>14096092.039999999</v>
      </c>
      <c r="H206" s="243">
        <v>15393147.32</v>
      </c>
      <c r="I206" s="242">
        <v>13055262.49</v>
      </c>
      <c r="J206" s="243">
        <v>16075800.75</v>
      </c>
      <c r="K206" s="242">
        <v>29225939.52</v>
      </c>
      <c r="L206" s="244">
        <v>54620252.119999997</v>
      </c>
      <c r="M206" s="243">
        <v>63483177.259999998</v>
      </c>
      <c r="N206" s="243">
        <v>63464789.579999998</v>
      </c>
      <c r="O206" s="243">
        <v>45531442.740000002</v>
      </c>
      <c r="P206" s="243">
        <v>39799038.060000002</v>
      </c>
      <c r="Q206" s="242">
        <v>27818398</v>
      </c>
      <c r="R206" s="243">
        <v>15113975</v>
      </c>
      <c r="S206" s="242">
        <v>13976990</v>
      </c>
      <c r="T206" s="243">
        <v>13746156</v>
      </c>
      <c r="U206" s="245">
        <v>13795783</v>
      </c>
      <c r="V206" s="245">
        <v>16877953</v>
      </c>
      <c r="W206" s="245">
        <v>25064556</v>
      </c>
      <c r="X206" s="244">
        <v>48614938</v>
      </c>
      <c r="Y206" s="245">
        <v>65397151</v>
      </c>
      <c r="Z206" s="245">
        <v>73006620</v>
      </c>
      <c r="AA206" s="245">
        <v>53049985</v>
      </c>
      <c r="AB206" s="245">
        <v>39372838</v>
      </c>
      <c r="AC206" s="245">
        <v>23187706</v>
      </c>
      <c r="AD206" s="245">
        <v>15438472</v>
      </c>
      <c r="AE206" s="245">
        <v>14298109</v>
      </c>
      <c r="AF206" s="245">
        <v>12665328</v>
      </c>
      <c r="AG206" s="245">
        <v>13368368</v>
      </c>
      <c r="AH206" s="245"/>
      <c r="AI206" s="245"/>
      <c r="AJ206" s="122"/>
      <c r="AK206" s="252">
        <f t="shared" ref="AK206:AK214" si="253">O206-C206</f>
        <v>-22095294.449999996</v>
      </c>
      <c r="AL206" s="253">
        <f>P206-D206</f>
        <v>-4477118.7599999979</v>
      </c>
      <c r="AM206" s="253">
        <f>Q206-E206</f>
        <v>1440551.5399999991</v>
      </c>
      <c r="AN206" s="253">
        <f>R206-F206</f>
        <v>-5190737.4699999988</v>
      </c>
      <c r="AO206" s="253">
        <f>S206-G206</f>
        <v>-119102.03999999911</v>
      </c>
      <c r="AP206" s="253">
        <f>T206-H206</f>
        <v>-1646991.3200000003</v>
      </c>
      <c r="AQ206" s="253">
        <f>U206-I206</f>
        <v>740520.50999999978</v>
      </c>
      <c r="AR206" s="253">
        <f>V206-J206</f>
        <v>802152.25</v>
      </c>
      <c r="AS206" s="253">
        <f>W206-K206</f>
        <v>-4161383.5199999996</v>
      </c>
      <c r="AT206" s="253">
        <f>X206-L206</f>
        <v>-6005314.1199999973</v>
      </c>
      <c r="AU206" s="253">
        <f>Y206-M206</f>
        <v>1913973.7400000021</v>
      </c>
      <c r="AV206" s="253">
        <f>Z206-N206</f>
        <v>9541830.4200000018</v>
      </c>
      <c r="AW206" s="253">
        <f>AA206-O206</f>
        <v>7518542.2599999979</v>
      </c>
      <c r="AX206" s="253">
        <f>AB206-P206</f>
        <v>-426200.06000000238</v>
      </c>
      <c r="AY206" s="253">
        <f>AC206-Q206</f>
        <v>-4630692</v>
      </c>
      <c r="AZ206" s="253">
        <f>AD206-R206</f>
        <v>324497</v>
      </c>
      <c r="BA206" s="253">
        <f>AE206-S206</f>
        <v>321119</v>
      </c>
      <c r="BB206" s="253">
        <f>AF206-T206</f>
        <v>-1080828</v>
      </c>
      <c r="BC206" s="317"/>
      <c r="BD206" s="317"/>
      <c r="BE206" s="317"/>
      <c r="BF206" s="125"/>
      <c r="BG206" s="325"/>
      <c r="BH206" s="71">
        <f>'MONTHLY SUMMARIES'!H150</f>
        <v>13368368</v>
      </c>
    </row>
    <row r="207" spans="1:60" s="66" customFormat="1" x14ac:dyDescent="0.35">
      <c r="A207" s="166"/>
      <c r="B207" s="238" t="s">
        <v>164</v>
      </c>
      <c r="C207" s="241"/>
      <c r="D207" s="242"/>
      <c r="E207" s="242"/>
      <c r="F207" s="243"/>
      <c r="G207" s="242"/>
      <c r="H207" s="243"/>
      <c r="I207" s="242"/>
      <c r="J207" s="243"/>
      <c r="K207" s="242"/>
      <c r="L207" s="244"/>
      <c r="M207" s="243"/>
      <c r="N207" s="243"/>
      <c r="O207" s="243"/>
      <c r="P207" s="243"/>
      <c r="Q207" s="242"/>
      <c r="R207" s="243"/>
      <c r="S207" s="242"/>
      <c r="T207" s="243"/>
      <c r="U207" s="245"/>
      <c r="V207" s="245"/>
      <c r="W207" s="246">
        <f>W206-W208</f>
        <v>24154213.629999999</v>
      </c>
      <c r="X207" s="278">
        <f>X206-X208</f>
        <v>47015199.710000001</v>
      </c>
      <c r="Y207" s="246">
        <f>Y206-Y208</f>
        <v>63155798.729999997</v>
      </c>
      <c r="Z207" s="240">
        <f>Z206-Z208</f>
        <v>70622206.510000005</v>
      </c>
      <c r="AA207" s="270">
        <v>51405099.009999998</v>
      </c>
      <c r="AB207" s="270">
        <v>38141208.530000001</v>
      </c>
      <c r="AC207" s="270">
        <v>22503504.920000002</v>
      </c>
      <c r="AD207" s="270">
        <v>15002534.25</v>
      </c>
      <c r="AE207" s="270">
        <v>13871303.470000001</v>
      </c>
      <c r="AF207" s="270">
        <v>12306458.18</v>
      </c>
      <c r="AG207" s="270">
        <v>13010724</v>
      </c>
      <c r="AH207" s="270"/>
      <c r="AI207" s="270"/>
      <c r="AJ207" s="122"/>
      <c r="AK207" s="252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317"/>
      <c r="BD207" s="317"/>
      <c r="BE207" s="317"/>
      <c r="BF207" s="125"/>
      <c r="BG207" s="325"/>
      <c r="BH207" s="87">
        <f>BH206-BH208</f>
        <v>13010724</v>
      </c>
    </row>
    <row r="208" spans="1:60" s="66" customFormat="1" x14ac:dyDescent="0.35">
      <c r="A208" s="166"/>
      <c r="B208" s="238" t="s">
        <v>165</v>
      </c>
      <c r="C208" s="241"/>
      <c r="D208" s="242"/>
      <c r="E208" s="242"/>
      <c r="F208" s="243"/>
      <c r="G208" s="242"/>
      <c r="H208" s="243"/>
      <c r="I208" s="242"/>
      <c r="J208" s="243"/>
      <c r="K208" s="242"/>
      <c r="L208" s="244"/>
      <c r="M208" s="243"/>
      <c r="N208" s="243"/>
      <c r="O208" s="243"/>
      <c r="P208" s="243"/>
      <c r="Q208" s="242"/>
      <c r="R208" s="243"/>
      <c r="S208" s="242"/>
      <c r="T208" s="243"/>
      <c r="U208" s="245"/>
      <c r="V208" s="245"/>
      <c r="W208" s="246">
        <v>910342.37</v>
      </c>
      <c r="X208" s="278">
        <v>1599738.29</v>
      </c>
      <c r="Y208" s="246">
        <v>2241352.27</v>
      </c>
      <c r="Z208" s="246">
        <v>2384413.4900000002</v>
      </c>
      <c r="AA208" s="270">
        <v>1644885.99</v>
      </c>
      <c r="AB208" s="270">
        <v>1231629.47</v>
      </c>
      <c r="AC208" s="270">
        <v>684201.08</v>
      </c>
      <c r="AD208" s="270">
        <v>435937.75</v>
      </c>
      <c r="AE208" s="270">
        <v>426805.53</v>
      </c>
      <c r="AF208" s="270">
        <v>358869.82</v>
      </c>
      <c r="AG208" s="270">
        <v>357644</v>
      </c>
      <c r="AH208" s="270"/>
      <c r="AI208" s="270"/>
      <c r="AJ208" s="122"/>
      <c r="AK208" s="252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53"/>
      <c r="AV208" s="253"/>
      <c r="AW208" s="253"/>
      <c r="AX208" s="253"/>
      <c r="AY208" s="253"/>
      <c r="AZ208" s="253"/>
      <c r="BA208" s="253"/>
      <c r="BB208" s="253"/>
      <c r="BC208" s="317"/>
      <c r="BD208" s="317"/>
      <c r="BE208" s="317"/>
      <c r="BF208" s="125"/>
      <c r="BG208" s="325"/>
      <c r="BH208" s="71">
        <f>GETPIVOTDATA("VALUE",'CRS ESCO pvt'!$I$2,"DATE_FILE",$BH$8,"COMPANY",$BH$6,"TRIM_CAT","Resdiential-ESCO","TRIM_LINE",A205)</f>
        <v>357644</v>
      </c>
    </row>
    <row r="209" spans="1:60" s="66" customFormat="1" x14ac:dyDescent="0.35">
      <c r="A209" s="166"/>
      <c r="B209" s="67" t="s">
        <v>38</v>
      </c>
      <c r="C209" s="241">
        <v>6884970.2000000002</v>
      </c>
      <c r="D209" s="242">
        <v>4830673.3499999996</v>
      </c>
      <c r="E209" s="242">
        <v>3129044.4</v>
      </c>
      <c r="F209" s="243">
        <v>2065642.96</v>
      </c>
      <c r="G209" s="242">
        <v>1299498.6599999999</v>
      </c>
      <c r="H209" s="243">
        <v>1441082.6</v>
      </c>
      <c r="I209" s="242">
        <v>1300569.8999999999</v>
      </c>
      <c r="J209" s="243">
        <v>1532604.81</v>
      </c>
      <c r="K209" s="242">
        <v>2411227.2999999998</v>
      </c>
      <c r="L209" s="244">
        <v>5102770.9000000004</v>
      </c>
      <c r="M209" s="243">
        <v>5801836.0700000003</v>
      </c>
      <c r="N209" s="243">
        <v>5390886.4100000001</v>
      </c>
      <c r="O209" s="243">
        <v>4525288.1100000003</v>
      </c>
      <c r="P209" s="243">
        <v>3895539.88</v>
      </c>
      <c r="Q209" s="242">
        <v>2579760</v>
      </c>
      <c r="R209" s="243">
        <v>1514436</v>
      </c>
      <c r="S209" s="242">
        <v>1300571</v>
      </c>
      <c r="T209" s="243">
        <v>1230523</v>
      </c>
      <c r="U209" s="245">
        <v>1279268</v>
      </c>
      <c r="V209" s="245">
        <v>1484340</v>
      </c>
      <c r="W209" s="245">
        <v>2280774</v>
      </c>
      <c r="X209" s="244">
        <v>4327455</v>
      </c>
      <c r="Y209" s="245">
        <v>6907790</v>
      </c>
      <c r="Z209" s="245">
        <v>7489088</v>
      </c>
      <c r="AA209" s="245">
        <v>6106714</v>
      </c>
      <c r="AB209" s="245">
        <v>4976675</v>
      </c>
      <c r="AC209" s="245">
        <v>3253146</v>
      </c>
      <c r="AD209" s="245">
        <v>2343084</v>
      </c>
      <c r="AE209" s="245">
        <v>1965891</v>
      </c>
      <c r="AF209" s="245">
        <v>1511488</v>
      </c>
      <c r="AG209" s="245">
        <v>1504344</v>
      </c>
      <c r="AH209" s="245"/>
      <c r="AI209" s="245"/>
      <c r="AJ209" s="122"/>
      <c r="AK209" s="252">
        <f t="shared" si="253"/>
        <v>-2359682.09</v>
      </c>
      <c r="AL209" s="253">
        <f>P209-D209</f>
        <v>-935133.46999999974</v>
      </c>
      <c r="AM209" s="253">
        <f>Q209-E209</f>
        <v>-549284.39999999991</v>
      </c>
      <c r="AN209" s="253">
        <f>R209-F209</f>
        <v>-551206.96</v>
      </c>
      <c r="AO209" s="253">
        <f>S209-G209</f>
        <v>1072.3400000000838</v>
      </c>
      <c r="AP209" s="253">
        <f>T209-H209</f>
        <v>-210559.60000000009</v>
      </c>
      <c r="AQ209" s="253">
        <f>U209-I209</f>
        <v>-21301.899999999907</v>
      </c>
      <c r="AR209" s="253">
        <f>V209-J209</f>
        <v>-48264.810000000056</v>
      </c>
      <c r="AS209" s="253">
        <f>W209-K209</f>
        <v>-130453.29999999981</v>
      </c>
      <c r="AT209" s="253">
        <f>X209-L209</f>
        <v>-775315.90000000037</v>
      </c>
      <c r="AU209" s="253">
        <f>Y209-M209</f>
        <v>1105953.9299999997</v>
      </c>
      <c r="AV209" s="253">
        <f>Z209-N209</f>
        <v>2098201.59</v>
      </c>
      <c r="AW209" s="253">
        <f>AA209-O209</f>
        <v>1581425.8899999997</v>
      </c>
      <c r="AX209" s="253">
        <f>AB209-P209</f>
        <v>1081135.1200000001</v>
      </c>
      <c r="AY209" s="253">
        <f>AC209-Q209</f>
        <v>673386</v>
      </c>
      <c r="AZ209" s="253">
        <f>AD209-R209</f>
        <v>828648</v>
      </c>
      <c r="BA209" s="253">
        <f>AE209-S209</f>
        <v>665320</v>
      </c>
      <c r="BB209" s="253">
        <f>AF209-T209</f>
        <v>280965</v>
      </c>
      <c r="BC209" s="317"/>
      <c r="BD209" s="317"/>
      <c r="BE209" s="317"/>
      <c r="BF209" s="125"/>
      <c r="BG209" s="325"/>
      <c r="BH209" s="71">
        <f>'MONTHLY SUMMARIES'!H151</f>
        <v>1504344</v>
      </c>
    </row>
    <row r="210" spans="1:60" s="66" customFormat="1" x14ac:dyDescent="0.35">
      <c r="A210" s="166"/>
      <c r="B210" s="238" t="s">
        <v>164</v>
      </c>
      <c r="C210" s="241"/>
      <c r="D210" s="242"/>
      <c r="E210" s="242"/>
      <c r="F210" s="243"/>
      <c r="G210" s="242"/>
      <c r="H210" s="243"/>
      <c r="I210" s="242"/>
      <c r="J210" s="243"/>
      <c r="K210" s="242"/>
      <c r="L210" s="244"/>
      <c r="M210" s="243"/>
      <c r="N210" s="243"/>
      <c r="O210" s="243"/>
      <c r="P210" s="243"/>
      <c r="Q210" s="242"/>
      <c r="R210" s="243"/>
      <c r="S210" s="242"/>
      <c r="T210" s="243"/>
      <c r="U210" s="245"/>
      <c r="V210" s="245"/>
      <c r="W210" s="246">
        <f>W209-W211</f>
        <v>2157515.06</v>
      </c>
      <c r="X210" s="278">
        <f>X209-X211</f>
        <v>4125632.59</v>
      </c>
      <c r="Y210" s="246">
        <f>Y209-Y211</f>
        <v>6583803.46</v>
      </c>
      <c r="Z210" s="240">
        <f>Z209-Z211</f>
        <v>7159680.6799999997</v>
      </c>
      <c r="AA210" s="270">
        <v>5853639.5899999999</v>
      </c>
      <c r="AB210" s="270">
        <v>4775271.51</v>
      </c>
      <c r="AC210" s="270">
        <v>3141885.51</v>
      </c>
      <c r="AD210" s="270">
        <v>2263242.84</v>
      </c>
      <c r="AE210" s="270">
        <v>1907651.96</v>
      </c>
      <c r="AF210" s="270">
        <v>1467177.82</v>
      </c>
      <c r="AG210" s="270">
        <v>1458278</v>
      </c>
      <c r="AH210" s="270"/>
      <c r="AI210" s="270"/>
      <c r="AJ210" s="122"/>
      <c r="AK210" s="252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317"/>
      <c r="BD210" s="317"/>
      <c r="BE210" s="317"/>
      <c r="BF210" s="125"/>
      <c r="BG210" s="325"/>
      <c r="BH210" s="87">
        <f>BH209-BH211</f>
        <v>1458278</v>
      </c>
    </row>
    <row r="211" spans="1:60" s="66" customFormat="1" x14ac:dyDescent="0.35">
      <c r="A211" s="166"/>
      <c r="B211" s="238" t="s">
        <v>165</v>
      </c>
      <c r="C211" s="241"/>
      <c r="D211" s="242"/>
      <c r="E211" s="242"/>
      <c r="F211" s="243"/>
      <c r="G211" s="242"/>
      <c r="H211" s="243"/>
      <c r="I211" s="242"/>
      <c r="J211" s="243"/>
      <c r="K211" s="242"/>
      <c r="L211" s="244"/>
      <c r="M211" s="243"/>
      <c r="N211" s="243"/>
      <c r="O211" s="243"/>
      <c r="P211" s="243"/>
      <c r="Q211" s="242"/>
      <c r="R211" s="243"/>
      <c r="S211" s="242"/>
      <c r="T211" s="243"/>
      <c r="U211" s="245"/>
      <c r="V211" s="245"/>
      <c r="W211" s="246">
        <v>123258.94</v>
      </c>
      <c r="X211" s="278">
        <v>201822.41</v>
      </c>
      <c r="Y211" s="246">
        <v>323986.53999999998</v>
      </c>
      <c r="Z211" s="246">
        <v>329407.32</v>
      </c>
      <c r="AA211" s="270">
        <v>253074.41</v>
      </c>
      <c r="AB211" s="270">
        <v>201403.49</v>
      </c>
      <c r="AC211" s="270">
        <v>111260.49</v>
      </c>
      <c r="AD211" s="270">
        <v>79841.16</v>
      </c>
      <c r="AE211" s="270">
        <v>58239.040000000001</v>
      </c>
      <c r="AF211" s="270">
        <v>44310.18</v>
      </c>
      <c r="AG211" s="270">
        <v>46066</v>
      </c>
      <c r="AH211" s="270"/>
      <c r="AI211" s="270"/>
      <c r="AJ211" s="122"/>
      <c r="AK211" s="252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317"/>
      <c r="BD211" s="317"/>
      <c r="BE211" s="317"/>
      <c r="BF211" s="125"/>
      <c r="BG211" s="325"/>
      <c r="BH211" s="71">
        <f>GETPIVOTDATA("VALUE",'CRS ESCO pvt'!$I$2,"DATE_FILE",$BH$8,"COMPANY",$BH$6,"TRIM_CAT","Low Income Resdiential-ESCO","TRIM_LINE",A205)</f>
        <v>46066</v>
      </c>
    </row>
    <row r="212" spans="1:60" s="66" customFormat="1" x14ac:dyDescent="0.35">
      <c r="A212" s="166"/>
      <c r="B212" s="67" t="s">
        <v>39</v>
      </c>
      <c r="C212" s="241">
        <v>9189675.6899999995</v>
      </c>
      <c r="D212" s="242">
        <v>5897785.8700000001</v>
      </c>
      <c r="E212" s="242">
        <v>3222419.15</v>
      </c>
      <c r="F212" s="243">
        <v>2436455.75</v>
      </c>
      <c r="G212" s="242">
        <v>1589800.9</v>
      </c>
      <c r="H212" s="243">
        <v>1711349.53</v>
      </c>
      <c r="I212" s="242">
        <v>1572048.35</v>
      </c>
      <c r="J212" s="243">
        <v>1922745.67</v>
      </c>
      <c r="K212" s="242">
        <v>3907403.48</v>
      </c>
      <c r="L212" s="244">
        <v>7638239.1100000003</v>
      </c>
      <c r="M212" s="243">
        <v>8372207.5499999998</v>
      </c>
      <c r="N212" s="243">
        <v>8549356.0899999999</v>
      </c>
      <c r="O212" s="243">
        <v>6138108.0199999996</v>
      </c>
      <c r="P212" s="243">
        <v>5408004.46</v>
      </c>
      <c r="Q212" s="242">
        <v>3370336</v>
      </c>
      <c r="R212" s="243">
        <v>1734534</v>
      </c>
      <c r="S212" s="242">
        <v>1503053</v>
      </c>
      <c r="T212" s="243">
        <v>1427200</v>
      </c>
      <c r="U212" s="245">
        <v>1412378</v>
      </c>
      <c r="V212" s="245">
        <v>1896994</v>
      </c>
      <c r="W212" s="245">
        <v>2958140</v>
      </c>
      <c r="X212" s="244">
        <v>5885517</v>
      </c>
      <c r="Y212" s="245">
        <v>9104479</v>
      </c>
      <c r="Z212" s="245">
        <v>9942789</v>
      </c>
      <c r="AA212" s="245">
        <v>6923524</v>
      </c>
      <c r="AB212" s="245">
        <v>4740701</v>
      </c>
      <c r="AC212" s="245">
        <v>2770479</v>
      </c>
      <c r="AD212" s="245">
        <v>1833625</v>
      </c>
      <c r="AE212" s="245">
        <v>1678763</v>
      </c>
      <c r="AF212" s="245">
        <v>1392313</v>
      </c>
      <c r="AG212" s="245">
        <v>1579963</v>
      </c>
      <c r="AH212" s="245"/>
      <c r="AI212" s="245"/>
      <c r="AJ212" s="122"/>
      <c r="AK212" s="252">
        <f t="shared" si="253"/>
        <v>-3051567.67</v>
      </c>
      <c r="AL212" s="253">
        <f t="shared" ref="AL212:AU214" si="254">P212-D212</f>
        <v>-489781.41000000015</v>
      </c>
      <c r="AM212" s="253">
        <f t="shared" si="254"/>
        <v>147916.85000000009</v>
      </c>
      <c r="AN212" s="253">
        <f t="shared" si="254"/>
        <v>-701921.75</v>
      </c>
      <c r="AO212" s="253">
        <f t="shared" si="254"/>
        <v>-86747.899999999907</v>
      </c>
      <c r="AP212" s="253">
        <f t="shared" si="254"/>
        <v>-284149.53000000003</v>
      </c>
      <c r="AQ212" s="253">
        <f t="shared" si="254"/>
        <v>-159670.35000000009</v>
      </c>
      <c r="AR212" s="253">
        <f t="shared" si="254"/>
        <v>-25751.669999999925</v>
      </c>
      <c r="AS212" s="253">
        <f t="shared" si="254"/>
        <v>-949263.48</v>
      </c>
      <c r="AT212" s="253">
        <f t="shared" si="254"/>
        <v>-1752722.1100000003</v>
      </c>
      <c r="AU212" s="253">
        <f t="shared" si="254"/>
        <v>732271.45000000019</v>
      </c>
      <c r="AV212" s="253">
        <f>Z212-N212</f>
        <v>1393432.9100000001</v>
      </c>
      <c r="AW212" s="253">
        <f>AA212-O212</f>
        <v>785415.98000000045</v>
      </c>
      <c r="AX212" s="253">
        <f>AB212-P212</f>
        <v>-667303.46</v>
      </c>
      <c r="AY212" s="253">
        <f>AC212-Q212</f>
        <v>-599857</v>
      </c>
      <c r="AZ212" s="253">
        <f>AD212-R212</f>
        <v>99091</v>
      </c>
      <c r="BA212" s="253">
        <f>AE212-S212</f>
        <v>175710</v>
      </c>
      <c r="BB212" s="253">
        <f>AF212-T212</f>
        <v>-34887</v>
      </c>
      <c r="BC212" s="317"/>
      <c r="BD212" s="317"/>
      <c r="BE212" s="317"/>
      <c r="BF212" s="125"/>
      <c r="BG212" s="325"/>
      <c r="BH212" s="71">
        <f>'MONTHLY SUMMARIES'!H152</f>
        <v>1579963</v>
      </c>
    </row>
    <row r="213" spans="1:60" s="66" customFormat="1" x14ac:dyDescent="0.35">
      <c r="A213" s="166"/>
      <c r="B213" s="67" t="s">
        <v>40</v>
      </c>
      <c r="C213" s="241">
        <v>9669642.7300000004</v>
      </c>
      <c r="D213" s="242">
        <v>6757186.1200000001</v>
      </c>
      <c r="E213" s="242">
        <v>3661641.71</v>
      </c>
      <c r="F213" s="243">
        <v>2552006.17</v>
      </c>
      <c r="G213" s="242">
        <v>1908957.09</v>
      </c>
      <c r="H213" s="243">
        <v>1797117.4</v>
      </c>
      <c r="I213" s="242">
        <v>1733990.62</v>
      </c>
      <c r="J213" s="243">
        <v>2198222.1800000002</v>
      </c>
      <c r="K213" s="242">
        <v>3882643.66</v>
      </c>
      <c r="L213" s="244">
        <v>8323353.3300000001</v>
      </c>
      <c r="M213" s="243">
        <v>8154220.6100000003</v>
      </c>
      <c r="N213" s="243">
        <v>8424567.8300000001</v>
      </c>
      <c r="O213" s="243">
        <v>6734810.4900000002</v>
      </c>
      <c r="P213" s="243">
        <v>6184791.6399999997</v>
      </c>
      <c r="Q213" s="242">
        <v>3799663</v>
      </c>
      <c r="R213" s="243">
        <v>1955771</v>
      </c>
      <c r="S213" s="242">
        <v>1463711</v>
      </c>
      <c r="T213" s="243">
        <v>1345838</v>
      </c>
      <c r="U213" s="245">
        <v>1462652</v>
      </c>
      <c r="V213" s="245">
        <v>2030785</v>
      </c>
      <c r="W213" s="245">
        <v>3334543</v>
      </c>
      <c r="X213" s="244">
        <v>6480413</v>
      </c>
      <c r="Y213" s="245">
        <v>9347460</v>
      </c>
      <c r="Z213" s="245">
        <v>10398990</v>
      </c>
      <c r="AA213" s="245">
        <v>7692988</v>
      </c>
      <c r="AB213" s="245">
        <v>5273262</v>
      </c>
      <c r="AC213" s="245">
        <v>3183715</v>
      </c>
      <c r="AD213" s="245">
        <v>2054477</v>
      </c>
      <c r="AE213" s="245">
        <v>1776841</v>
      </c>
      <c r="AF213" s="245">
        <v>1460573</v>
      </c>
      <c r="AG213" s="245">
        <v>1707862</v>
      </c>
      <c r="AH213" s="245"/>
      <c r="AI213" s="245"/>
      <c r="AJ213" s="122"/>
      <c r="AK213" s="252">
        <f t="shared" si="253"/>
        <v>-2934832.24</v>
      </c>
      <c r="AL213" s="253">
        <f t="shared" si="254"/>
        <v>-572394.48000000045</v>
      </c>
      <c r="AM213" s="253">
        <f t="shared" si="254"/>
        <v>138021.29000000004</v>
      </c>
      <c r="AN213" s="253">
        <f t="shared" si="254"/>
        <v>-596235.16999999993</v>
      </c>
      <c r="AO213" s="253">
        <f t="shared" si="254"/>
        <v>-445246.09000000008</v>
      </c>
      <c r="AP213" s="253">
        <f t="shared" si="254"/>
        <v>-451279.39999999991</v>
      </c>
      <c r="AQ213" s="253">
        <f t="shared" si="254"/>
        <v>-271338.62000000011</v>
      </c>
      <c r="AR213" s="253">
        <f t="shared" si="254"/>
        <v>-167437.18000000017</v>
      </c>
      <c r="AS213" s="253">
        <f t="shared" si="254"/>
        <v>-548100.66000000015</v>
      </c>
      <c r="AT213" s="253">
        <f t="shared" si="254"/>
        <v>-1842940.33</v>
      </c>
      <c r="AU213" s="253">
        <f t="shared" si="254"/>
        <v>1193239.3899999997</v>
      </c>
      <c r="AV213" s="253">
        <f>Z213-N213</f>
        <v>1974422.17</v>
      </c>
      <c r="AW213" s="253">
        <f>AA213-O213</f>
        <v>958177.50999999978</v>
      </c>
      <c r="AX213" s="253">
        <f>AB213-P213</f>
        <v>-911529.63999999966</v>
      </c>
      <c r="AY213" s="253">
        <f>AC213-Q213</f>
        <v>-615948</v>
      </c>
      <c r="AZ213" s="253">
        <f>AD213-R213</f>
        <v>98706</v>
      </c>
      <c r="BA213" s="253">
        <f>AE213-S213</f>
        <v>313130</v>
      </c>
      <c r="BB213" s="253">
        <f>AF213-T213</f>
        <v>114735</v>
      </c>
      <c r="BC213" s="317"/>
      <c r="BD213" s="317"/>
      <c r="BE213" s="317"/>
      <c r="BF213" s="125"/>
      <c r="BG213" s="325"/>
      <c r="BH213" s="71">
        <f>'MONTHLY SUMMARIES'!H153</f>
        <v>1707862</v>
      </c>
    </row>
    <row r="214" spans="1:60" s="66" customFormat="1" x14ac:dyDescent="0.35">
      <c r="A214" s="166"/>
      <c r="B214" s="67" t="s">
        <v>41</v>
      </c>
      <c r="C214" s="241">
        <v>30505793.100000001</v>
      </c>
      <c r="D214" s="242">
        <v>30627385.350000001</v>
      </c>
      <c r="E214" s="242">
        <v>14007925.949999999</v>
      </c>
      <c r="F214" s="243">
        <v>10166327.779999999</v>
      </c>
      <c r="G214" s="242">
        <v>7148651.1399999997</v>
      </c>
      <c r="H214" s="243">
        <v>7509046.1600000001</v>
      </c>
      <c r="I214" s="242">
        <v>7158754.29</v>
      </c>
      <c r="J214" s="243">
        <v>9035442.3900000006</v>
      </c>
      <c r="K214" s="242">
        <v>14391457.119999999</v>
      </c>
      <c r="L214" s="244">
        <v>29309373.66</v>
      </c>
      <c r="M214" s="243">
        <v>26795118.879999999</v>
      </c>
      <c r="N214" s="243">
        <v>30241385.629999999</v>
      </c>
      <c r="O214" s="243">
        <v>25689217.530000001</v>
      </c>
      <c r="P214" s="243">
        <v>25785247.530000001</v>
      </c>
      <c r="Q214" s="242">
        <v>18093888</v>
      </c>
      <c r="R214" s="243">
        <v>7842278</v>
      </c>
      <c r="S214" s="242">
        <v>6246586</v>
      </c>
      <c r="T214" s="243">
        <v>5534783</v>
      </c>
      <c r="U214" s="245">
        <v>6545885</v>
      </c>
      <c r="V214" s="245">
        <v>7509411</v>
      </c>
      <c r="W214" s="245">
        <v>12726388</v>
      </c>
      <c r="X214" s="244">
        <v>24795673</v>
      </c>
      <c r="Y214" s="245">
        <v>28978690</v>
      </c>
      <c r="Z214" s="245">
        <v>32441253</v>
      </c>
      <c r="AA214" s="245">
        <v>26700467</v>
      </c>
      <c r="AB214" s="245">
        <v>20564351</v>
      </c>
      <c r="AC214" s="245">
        <v>12034481</v>
      </c>
      <c r="AD214" s="245">
        <v>8065097</v>
      </c>
      <c r="AE214" s="245">
        <v>7375544</v>
      </c>
      <c r="AF214" s="245">
        <v>5218247</v>
      </c>
      <c r="AG214" s="245">
        <v>7520076</v>
      </c>
      <c r="AH214" s="245"/>
      <c r="AI214" s="245"/>
      <c r="AJ214" s="122"/>
      <c r="AK214" s="252">
        <f t="shared" si="253"/>
        <v>-4816575.57</v>
      </c>
      <c r="AL214" s="253">
        <f t="shared" si="254"/>
        <v>-4842137.82</v>
      </c>
      <c r="AM214" s="253">
        <f t="shared" si="254"/>
        <v>4085962.0500000007</v>
      </c>
      <c r="AN214" s="253">
        <f t="shared" si="254"/>
        <v>-2324049.7799999993</v>
      </c>
      <c r="AO214" s="253">
        <f t="shared" si="254"/>
        <v>-902065.13999999966</v>
      </c>
      <c r="AP214" s="253">
        <f t="shared" si="254"/>
        <v>-1974263.1600000001</v>
      </c>
      <c r="AQ214" s="253">
        <f t="shared" si="254"/>
        <v>-612869.29</v>
      </c>
      <c r="AR214" s="253">
        <f t="shared" si="254"/>
        <v>-1526031.3900000006</v>
      </c>
      <c r="AS214" s="253">
        <f t="shared" si="254"/>
        <v>-1665069.1199999992</v>
      </c>
      <c r="AT214" s="253">
        <f t="shared" si="254"/>
        <v>-4513700.66</v>
      </c>
      <c r="AU214" s="253">
        <f t="shared" si="254"/>
        <v>2183571.120000001</v>
      </c>
      <c r="AV214" s="253">
        <f>Z214-N214</f>
        <v>2199867.370000001</v>
      </c>
      <c r="AW214" s="253">
        <f>AA214-O214</f>
        <v>1011249.4699999988</v>
      </c>
      <c r="AX214" s="253">
        <f>AB214-P214</f>
        <v>-5220896.5300000012</v>
      </c>
      <c r="AY214" s="253">
        <f>AC214-Q214</f>
        <v>-6059407</v>
      </c>
      <c r="AZ214" s="253">
        <f>AD214-R214</f>
        <v>222819</v>
      </c>
      <c r="BA214" s="253">
        <f>AE214-S214</f>
        <v>1128958</v>
      </c>
      <c r="BB214" s="253">
        <f>AF214-T214</f>
        <v>-316536</v>
      </c>
      <c r="BC214" s="317"/>
      <c r="BD214" s="317"/>
      <c r="BE214" s="317"/>
      <c r="BF214" s="125"/>
      <c r="BG214" s="325"/>
      <c r="BH214" s="71">
        <f>'MONTHLY SUMMARIES'!H154</f>
        <v>7520076</v>
      </c>
    </row>
    <row r="215" spans="1:60" s="82" customFormat="1" x14ac:dyDescent="0.35">
      <c r="A215" s="167"/>
      <c r="B215" s="67" t="s">
        <v>42</v>
      </c>
      <c r="C215" s="247">
        <f>SUM(C206:C214)</f>
        <v>123876818.91</v>
      </c>
      <c r="D215" s="248">
        <f t="shared" ref="D215:V215" si="255">SUM(D206:D214)</f>
        <v>92389187.50999999</v>
      </c>
      <c r="E215" s="248">
        <f t="shared" si="255"/>
        <v>50398877.670000002</v>
      </c>
      <c r="F215" s="249">
        <f t="shared" si="255"/>
        <v>37525145.130000003</v>
      </c>
      <c r="G215" s="248">
        <f t="shared" si="255"/>
        <v>26042999.829999998</v>
      </c>
      <c r="H215" s="249">
        <f t="shared" si="255"/>
        <v>27851743.010000002</v>
      </c>
      <c r="I215" s="248">
        <f t="shared" si="255"/>
        <v>24820625.649999999</v>
      </c>
      <c r="J215" s="249">
        <f t="shared" si="255"/>
        <v>30764815.799999997</v>
      </c>
      <c r="K215" s="248">
        <f t="shared" si="255"/>
        <v>53818671.079999991</v>
      </c>
      <c r="L215" s="250">
        <f t="shared" si="255"/>
        <v>104993989.11999999</v>
      </c>
      <c r="M215" s="249">
        <f t="shared" si="255"/>
        <v>112606560.36999999</v>
      </c>
      <c r="N215" s="249">
        <f t="shared" si="255"/>
        <v>116070985.53999999</v>
      </c>
      <c r="O215" s="249">
        <f t="shared" si="255"/>
        <v>88618866.890000015</v>
      </c>
      <c r="P215" s="249">
        <f t="shared" si="255"/>
        <v>81072621.570000008</v>
      </c>
      <c r="Q215" s="249">
        <f t="shared" si="255"/>
        <v>55662045</v>
      </c>
      <c r="R215" s="249">
        <f t="shared" si="255"/>
        <v>28160994</v>
      </c>
      <c r="S215" s="249">
        <f t="shared" si="255"/>
        <v>24490911</v>
      </c>
      <c r="T215" s="249">
        <f t="shared" si="255"/>
        <v>23284500</v>
      </c>
      <c r="U215" s="249">
        <f t="shared" si="255"/>
        <v>24495966</v>
      </c>
      <c r="V215" s="249">
        <f t="shared" si="255"/>
        <v>29799483</v>
      </c>
      <c r="W215" s="251">
        <f>SUM(W206+W209+W212+W213+W214)</f>
        <v>46364401</v>
      </c>
      <c r="X215" s="250">
        <f>SUM(X206+X209+X212+X213+X214)</f>
        <v>90103996</v>
      </c>
      <c r="Y215" s="251">
        <v>119735570</v>
      </c>
      <c r="Z215" s="251">
        <v>133278740</v>
      </c>
      <c r="AA215" s="251">
        <v>100473678</v>
      </c>
      <c r="AB215" s="251">
        <v>74927827</v>
      </c>
      <c r="AC215" s="251">
        <v>44429527</v>
      </c>
      <c r="AD215" s="251">
        <v>29734755</v>
      </c>
      <c r="AE215" s="251">
        <v>27095148</v>
      </c>
      <c r="AF215" s="251">
        <v>22247949</v>
      </c>
      <c r="AG215" s="251">
        <v>25680613</v>
      </c>
      <c r="AH215" s="251"/>
      <c r="AI215" s="251"/>
      <c r="AJ215" s="140"/>
      <c r="AK215" s="254">
        <f t="shared" ref="AK215:AM215" si="256">SUM(AK206:AK214)</f>
        <v>-35257952.019999996</v>
      </c>
      <c r="AL215" s="255">
        <f t="shared" si="256"/>
        <v>-11316565.939999998</v>
      </c>
      <c r="AM215" s="255">
        <f t="shared" si="256"/>
        <v>5263167.33</v>
      </c>
      <c r="AN215" s="255">
        <f t="shared" ref="AN215:AO215" si="257">SUM(AN206:AN214)</f>
        <v>-9364151.129999999</v>
      </c>
      <c r="AO215" s="255">
        <f t="shared" si="257"/>
        <v>-1552088.8299999987</v>
      </c>
      <c r="AP215" s="255">
        <f t="shared" ref="AP215:AQ215" si="258">SUM(AP206:AP214)</f>
        <v>-4567243.01</v>
      </c>
      <c r="AQ215" s="255">
        <f t="shared" si="258"/>
        <v>-324659.65000000037</v>
      </c>
      <c r="AR215" s="255">
        <f t="shared" ref="AR215:AS215" si="259">SUM(AR206:AR214)</f>
        <v>-965332.80000000075</v>
      </c>
      <c r="AS215" s="255">
        <f t="shared" si="259"/>
        <v>-7454270.0799999982</v>
      </c>
      <c r="AT215" s="255">
        <f t="shared" ref="AT215:AU215" si="260">SUM(AT206:AT214)</f>
        <v>-14889993.119999999</v>
      </c>
      <c r="AU215" s="255">
        <f t="shared" si="260"/>
        <v>7129009.6300000027</v>
      </c>
      <c r="AV215" s="255">
        <f t="shared" ref="AV215:AW215" si="261">SUM(AV206:AV214)</f>
        <v>17207754.460000001</v>
      </c>
      <c r="AW215" s="255">
        <f t="shared" si="261"/>
        <v>11854811.109999998</v>
      </c>
      <c r="AX215" s="255">
        <f t="shared" ref="AX215:AY215" si="262">SUM(AX206:AX214)</f>
        <v>-6144794.5700000031</v>
      </c>
      <c r="AY215" s="255">
        <f t="shared" si="262"/>
        <v>-11232518</v>
      </c>
      <c r="AZ215" s="255">
        <f t="shared" ref="AZ215:BA215" si="263">SUM(AZ206:AZ214)</f>
        <v>1573761</v>
      </c>
      <c r="BA215" s="255">
        <f t="shared" si="263"/>
        <v>2604237</v>
      </c>
      <c r="BB215" s="255">
        <f t="shared" ref="BB215" si="264">SUM(BB206:BB214)</f>
        <v>-1036551</v>
      </c>
      <c r="BC215" s="318"/>
      <c r="BD215" s="318"/>
      <c r="BE215" s="318"/>
      <c r="BF215" s="136"/>
      <c r="BG215" s="326"/>
      <c r="BH215" s="296">
        <f>BH206+BH209+BH212+BH213+BH214</f>
        <v>25680613</v>
      </c>
    </row>
    <row r="216" spans="1:60" s="66" customFormat="1" x14ac:dyDescent="0.35">
      <c r="A216" s="166">
        <f>+A205+1</f>
        <v>21</v>
      </c>
      <c r="B216" s="126" t="s">
        <v>161</v>
      </c>
      <c r="C216" s="98"/>
      <c r="D216" s="99"/>
      <c r="E216" s="99"/>
      <c r="F216" s="99"/>
      <c r="G216" s="99"/>
      <c r="H216" s="99"/>
      <c r="I216" s="99"/>
      <c r="J216" s="99"/>
      <c r="K216" s="99"/>
      <c r="L216" s="100"/>
      <c r="M216" s="99"/>
      <c r="N216" s="99"/>
      <c r="O216" s="99"/>
      <c r="P216" s="99"/>
      <c r="Q216" s="99"/>
      <c r="R216" s="99"/>
      <c r="S216" s="99"/>
      <c r="T216" s="99"/>
      <c r="U216" s="215"/>
      <c r="V216" s="215"/>
      <c r="W216" s="215"/>
      <c r="X216" s="100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100"/>
      <c r="AK216" s="101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304"/>
      <c r="BD216" s="304"/>
      <c r="BE216" s="304"/>
      <c r="BF216" s="103"/>
      <c r="BG216" s="324"/>
      <c r="BH216" s="101"/>
    </row>
    <row r="217" spans="1:60" s="66" customFormat="1" x14ac:dyDescent="0.35">
      <c r="A217" s="166"/>
      <c r="B217" s="67" t="s">
        <v>37</v>
      </c>
      <c r="C217" s="127"/>
      <c r="D217" s="197">
        <f t="shared" ref="D217:AE217" si="265">(C98+C206+D130-D98-D206)/(C98+C206+D130-D206)</f>
        <v>0.54314619805228581</v>
      </c>
      <c r="E217" s="198">
        <f t="shared" si="265"/>
        <v>0.47574703808415769</v>
      </c>
      <c r="F217" s="198">
        <f t="shared" si="265"/>
        <v>0.34527761976382626</v>
      </c>
      <c r="G217" s="198">
        <f t="shared" si="265"/>
        <v>0.31248439460211197</v>
      </c>
      <c r="H217" s="199">
        <f t="shared" si="265"/>
        <v>0.28423452583587056</v>
      </c>
      <c r="I217" s="198">
        <f t="shared" si="265"/>
        <v>0.32141498015096165</v>
      </c>
      <c r="J217" s="199">
        <f t="shared" si="265"/>
        <v>0.37121509282758908</v>
      </c>
      <c r="K217" s="198">
        <f t="shared" si="265"/>
        <v>0.44147289346533169</v>
      </c>
      <c r="L217" s="200">
        <f t="shared" si="265"/>
        <v>0.65179259706093662</v>
      </c>
      <c r="M217" s="199">
        <f t="shared" si="265"/>
        <v>0.66023628508142429</v>
      </c>
      <c r="N217" s="199">
        <f t="shared" si="265"/>
        <v>0.62426681179311383</v>
      </c>
      <c r="O217" s="199">
        <f t="shared" si="265"/>
        <v>0.61841672163934125</v>
      </c>
      <c r="P217" s="199">
        <f t="shared" si="265"/>
        <v>0.52672371150863684</v>
      </c>
      <c r="Q217" s="199">
        <f t="shared" si="265"/>
        <v>0.46070205915842249</v>
      </c>
      <c r="R217" s="199">
        <f t="shared" si="265"/>
        <v>0.32641164116051846</v>
      </c>
      <c r="S217" s="199">
        <f t="shared" si="265"/>
        <v>0.26984475919203155</v>
      </c>
      <c r="T217" s="199">
        <f t="shared" si="265"/>
        <v>0.21467707424481836</v>
      </c>
      <c r="U217" s="199">
        <f t="shared" si="265"/>
        <v>0.23951925122408391</v>
      </c>
      <c r="V217" s="199">
        <f t="shared" si="265"/>
        <v>0.24415251723021128</v>
      </c>
      <c r="W217" s="199">
        <f t="shared" si="265"/>
        <v>0.38573730269713041</v>
      </c>
      <c r="X217" s="200">
        <f t="shared" si="265"/>
        <v>0.55629385315932556</v>
      </c>
      <c r="Y217" s="199">
        <f t="shared" si="265"/>
        <v>0.59460252181624962</v>
      </c>
      <c r="Z217" s="199">
        <f t="shared" si="265"/>
        <v>0.61067351883125587</v>
      </c>
      <c r="AA217" s="199">
        <f t="shared" si="265"/>
        <v>0.63249909553827521</v>
      </c>
      <c r="AB217" s="199">
        <f t="shared" si="265"/>
        <v>0.49881656992956891</v>
      </c>
      <c r="AC217" s="199">
        <f t="shared" si="265"/>
        <v>0.40611993521025658</v>
      </c>
      <c r="AD217" s="199">
        <f t="shared" si="265"/>
        <v>0.31274472768869011</v>
      </c>
      <c r="AE217" s="199">
        <f t="shared" si="265"/>
        <v>0.28687549962294184</v>
      </c>
      <c r="AF217" s="199">
        <f t="shared" ref="AF217:AG217" si="266">(AE98+AE206+AF130-AF98-AF206)/(AE98+AE206+AF130-AF206)</f>
        <v>0.27561056063971218</v>
      </c>
      <c r="AG217" s="199">
        <f t="shared" si="266"/>
        <v>0.26343447900180694</v>
      </c>
      <c r="AH217" s="199"/>
      <c r="AI217" s="199"/>
      <c r="AJ217" s="199"/>
      <c r="AK217" s="127"/>
      <c r="AL217" s="199">
        <f>P217-D217</f>
        <v>-1.6422486543648973E-2</v>
      </c>
      <c r="AM217" s="199">
        <f>Q217-E217</f>
        <v>-1.5044978925735197E-2</v>
      </c>
      <c r="AN217" s="199">
        <f>R217-F217</f>
        <v>-1.8865978603307798E-2</v>
      </c>
      <c r="AO217" s="199">
        <f>S217-G217</f>
        <v>-4.2639635410080423E-2</v>
      </c>
      <c r="AP217" s="199">
        <f>T217-H217</f>
        <v>-6.95574515910522E-2</v>
      </c>
      <c r="AQ217" s="199">
        <f>U217-I217</f>
        <v>-8.1895728926877742E-2</v>
      </c>
      <c r="AR217" s="199">
        <f>V217-J217</f>
        <v>-0.1270625755973778</v>
      </c>
      <c r="AS217" s="199">
        <f>W217-K217</f>
        <v>-5.5735590768201282E-2</v>
      </c>
      <c r="AT217" s="199">
        <f>X217-L217</f>
        <v>-9.5498743901611061E-2</v>
      </c>
      <c r="AU217" s="199">
        <f>Y217-M217</f>
        <v>-6.5633763265174672E-2</v>
      </c>
      <c r="AV217" s="199">
        <f>Z217-N217</f>
        <v>-1.3593292961857961E-2</v>
      </c>
      <c r="AW217" s="199">
        <f>AA217-O217</f>
        <v>1.4082373898933964E-2</v>
      </c>
      <c r="AX217" s="199">
        <f>AB217-P217</f>
        <v>-2.7907141579067929E-2</v>
      </c>
      <c r="AY217" s="199">
        <f>AC217-Q217</f>
        <v>-5.4582123948165917E-2</v>
      </c>
      <c r="AZ217" s="199">
        <f>AD217-R217</f>
        <v>-1.3666913471828357E-2</v>
      </c>
      <c r="BA217" s="199">
        <f>AE217-S217</f>
        <v>1.7030740430910296E-2</v>
      </c>
      <c r="BB217" s="199">
        <f>AF217-T217</f>
        <v>6.0933486394893821E-2</v>
      </c>
      <c r="BC217" s="319"/>
      <c r="BD217" s="319"/>
      <c r="BE217" s="319"/>
      <c r="BF217" s="125"/>
      <c r="BG217" s="325"/>
      <c r="BH217" s="71"/>
    </row>
    <row r="218" spans="1:60" s="66" customFormat="1" x14ac:dyDescent="0.35">
      <c r="A218" s="166"/>
      <c r="B218" s="238" t="s">
        <v>164</v>
      </c>
      <c r="C218" s="127"/>
      <c r="D218" s="235"/>
      <c r="E218" s="198"/>
      <c r="F218" s="198"/>
      <c r="G218" s="198"/>
      <c r="H218" s="199"/>
      <c r="I218" s="198"/>
      <c r="J218" s="199"/>
      <c r="K218" s="198"/>
      <c r="L218" s="200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200">
        <f t="shared" ref="X218:AE219" si="267">(W99+W207+X131-X99-X207)/(W99+W207+X131-X207)</f>
        <v>0.55588915971507624</v>
      </c>
      <c r="Y218" s="268">
        <f t="shared" si="267"/>
        <v>0.59424096679938987</v>
      </c>
      <c r="Z218" s="268">
        <f t="shared" si="267"/>
        <v>0.6100157211693833</v>
      </c>
      <c r="AA218" s="268">
        <f t="shared" si="267"/>
        <v>0.63111667633247015</v>
      </c>
      <c r="AB218" s="268">
        <f t="shared" si="267"/>
        <v>0.49694982376349472</v>
      </c>
      <c r="AC218" s="268">
        <f t="shared" si="267"/>
        <v>0.40351221792311348</v>
      </c>
      <c r="AD218" s="268">
        <f t="shared" si="267"/>
        <v>0.31065738683133476</v>
      </c>
      <c r="AE218" s="268">
        <f t="shared" si="267"/>
        <v>0.28385370101145996</v>
      </c>
      <c r="AF218" s="268">
        <f t="shared" ref="AF218:AG218" si="268">(AE99+AE207+AF131-AF99-AF207)/(AE99+AE207+AF131-AF207)</f>
        <v>0.2737462583318418</v>
      </c>
      <c r="AG218" s="268">
        <f t="shared" si="268"/>
        <v>0.2616615818374779</v>
      </c>
      <c r="AH218" s="268"/>
      <c r="AI218" s="268"/>
      <c r="AJ218" s="199"/>
      <c r="AK218" s="127"/>
      <c r="AL218" s="199"/>
      <c r="AM218" s="199"/>
      <c r="AN218" s="199"/>
      <c r="AO218" s="199"/>
      <c r="AP218" s="199"/>
      <c r="AQ218" s="199"/>
      <c r="AR218" s="199"/>
      <c r="AS218" s="199"/>
      <c r="AT218" s="199"/>
      <c r="AU218" s="199"/>
      <c r="AV218" s="199"/>
      <c r="AW218" s="199"/>
      <c r="AX218" s="199"/>
      <c r="AY218" s="199"/>
      <c r="AZ218" s="199"/>
      <c r="BA218" s="199"/>
      <c r="BB218" s="199"/>
      <c r="BC218" s="319"/>
      <c r="BD218" s="319"/>
      <c r="BE218" s="319"/>
      <c r="BF218" s="125"/>
      <c r="BG218" s="325"/>
      <c r="BH218" s="71"/>
    </row>
    <row r="219" spans="1:60" s="66" customFormat="1" x14ac:dyDescent="0.35">
      <c r="A219" s="166"/>
      <c r="B219" s="238" t="s">
        <v>165</v>
      </c>
      <c r="C219" s="127"/>
      <c r="D219" s="235"/>
      <c r="E219" s="198"/>
      <c r="F219" s="198"/>
      <c r="G219" s="198"/>
      <c r="H219" s="199"/>
      <c r="I219" s="198"/>
      <c r="J219" s="199"/>
      <c r="K219" s="198"/>
      <c r="L219" s="200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200">
        <f t="shared" si="267"/>
        <v>0.57045448903921292</v>
      </c>
      <c r="Y219" s="268">
        <f t="shared" si="267"/>
        <v>0.60752309940131521</v>
      </c>
      <c r="Z219" s="268">
        <f t="shared" si="267"/>
        <v>0.63392584766903359</v>
      </c>
      <c r="AA219" s="268">
        <f t="shared" si="267"/>
        <v>0.68576885587880954</v>
      </c>
      <c r="AB219" s="268">
        <f t="shared" si="267"/>
        <v>0.57209762097417416</v>
      </c>
      <c r="AC219" s="268">
        <f t="shared" si="267"/>
        <v>0.50970691829129577</v>
      </c>
      <c r="AD219" s="268">
        <f t="shared" si="267"/>
        <v>0.4010196990740868</v>
      </c>
      <c r="AE219" s="268">
        <f t="shared" si="267"/>
        <v>0.42397828863081477</v>
      </c>
      <c r="AF219" s="268">
        <f t="shared" ref="AF219:AG219" si="269">(AE100+AE208+AF132-AF100-AF208)/(AE100+AE208+AF132-AF208)</f>
        <v>0.36667753292229321</v>
      </c>
      <c r="AG219" s="268">
        <f t="shared" si="269"/>
        <v>0.3513550102610547</v>
      </c>
      <c r="AH219" s="268"/>
      <c r="AI219" s="268"/>
      <c r="AJ219" s="199"/>
      <c r="AK219" s="127"/>
      <c r="AL219" s="199"/>
      <c r="AM219" s="199"/>
      <c r="AN219" s="199"/>
      <c r="AO219" s="199"/>
      <c r="AP219" s="199"/>
      <c r="AQ219" s="199"/>
      <c r="AR219" s="199"/>
      <c r="AS219" s="199"/>
      <c r="AT219" s="199"/>
      <c r="AU219" s="199"/>
      <c r="AV219" s="199"/>
      <c r="AW219" s="199"/>
      <c r="AX219" s="199"/>
      <c r="AY219" s="199"/>
      <c r="AZ219" s="199"/>
      <c r="BA219" s="199"/>
      <c r="BB219" s="199"/>
      <c r="BC219" s="319"/>
      <c r="BD219" s="319"/>
      <c r="BE219" s="319"/>
      <c r="BF219" s="125"/>
      <c r="BG219" s="325"/>
      <c r="BH219" s="71"/>
    </row>
    <row r="220" spans="1:60" s="66" customFormat="1" x14ac:dyDescent="0.35">
      <c r="A220" s="166"/>
      <c r="B220" s="67" t="s">
        <v>38</v>
      </c>
      <c r="C220" s="127"/>
      <c r="D220" s="198">
        <f t="shared" ref="D220:AG220" si="270">(C101+C209+D133-D101-D209)/(C101+C209+D133-D209)</f>
        <v>0.20273567917603566</v>
      </c>
      <c r="E220" s="198">
        <f t="shared" si="270"/>
        <v>0.17662090668729624</v>
      </c>
      <c r="F220" s="198">
        <f t="shared" si="270"/>
        <v>0.12811433946282402</v>
      </c>
      <c r="G220" s="198">
        <f t="shared" si="270"/>
        <v>8.1160763965648711E-2</v>
      </c>
      <c r="H220" s="199">
        <f t="shared" si="270"/>
        <v>8.0436199480448417E-2</v>
      </c>
      <c r="I220" s="198">
        <f t="shared" si="270"/>
        <v>7.1214011567541535E-2</v>
      </c>
      <c r="J220" s="199">
        <f t="shared" si="270"/>
        <v>8.5073797522745728E-2</v>
      </c>
      <c r="K220" s="198">
        <f t="shared" si="270"/>
        <v>9.4098686848085505E-2</v>
      </c>
      <c r="L220" s="200">
        <f t="shared" si="270"/>
        <v>0.16616893467926888</v>
      </c>
      <c r="M220" s="199">
        <f t="shared" si="270"/>
        <v>0.19143662685261018</v>
      </c>
      <c r="N220" s="199">
        <f t="shared" si="270"/>
        <v>0.20389756339357623</v>
      </c>
      <c r="O220" s="199">
        <f t="shared" si="270"/>
        <v>0.19698201418325942</v>
      </c>
      <c r="P220" s="199">
        <f t="shared" si="270"/>
        <v>0.16636263834703069</v>
      </c>
      <c r="Q220" s="199">
        <f t="shared" si="270"/>
        <v>0.13472333204061429</v>
      </c>
      <c r="R220" s="199">
        <f t="shared" si="270"/>
        <v>9.1036458192685854E-2</v>
      </c>
      <c r="S220" s="199">
        <f t="shared" si="270"/>
        <v>3.6232243036508342E-2</v>
      </c>
      <c r="T220" s="199">
        <f t="shared" si="270"/>
        <v>5.1103285129970935E-2</v>
      </c>
      <c r="U220" s="199">
        <f t="shared" si="270"/>
        <v>4.0239857064650032E-2</v>
      </c>
      <c r="V220" s="199">
        <f t="shared" si="270"/>
        <v>4.9686947180841677E-2</v>
      </c>
      <c r="W220" s="199">
        <f t="shared" si="270"/>
        <v>8.4488974029999026E-2</v>
      </c>
      <c r="X220" s="200">
        <f t="shared" si="270"/>
        <v>0.15251218494950178</v>
      </c>
      <c r="Y220" s="199">
        <f t="shared" si="270"/>
        <v>0.19119484708288739</v>
      </c>
      <c r="Z220" s="199">
        <f t="shared" si="270"/>
        <v>0.20387283714689544</v>
      </c>
      <c r="AA220" s="199">
        <f t="shared" si="270"/>
        <v>0.22550488958251297</v>
      </c>
      <c r="AB220" s="199">
        <f t="shared" si="270"/>
        <v>0.16733694838134211</v>
      </c>
      <c r="AC220" s="199">
        <f t="shared" si="270"/>
        <v>0.12871650529210207</v>
      </c>
      <c r="AD220" s="199">
        <f t="shared" si="270"/>
        <v>9.2313504423548659E-2</v>
      </c>
      <c r="AE220" s="199">
        <f t="shared" si="270"/>
        <v>0.10685670114242629</v>
      </c>
      <c r="AF220" s="199">
        <f t="shared" si="270"/>
        <v>0.10323301031983602</v>
      </c>
      <c r="AG220" s="199">
        <f t="shared" si="270"/>
        <v>8.8348987377760743E-2</v>
      </c>
      <c r="AH220" s="199"/>
      <c r="AI220" s="199"/>
      <c r="AJ220" s="199"/>
      <c r="AK220" s="127"/>
      <c r="AL220" s="199">
        <f>P220-D220</f>
        <v>-3.6373040829004971E-2</v>
      </c>
      <c r="AM220" s="199">
        <f>Q220-E220</f>
        <v>-4.1897574646681951E-2</v>
      </c>
      <c r="AN220" s="199">
        <f>R220-F220</f>
        <v>-3.7077881270138169E-2</v>
      </c>
      <c r="AO220" s="199">
        <f>S220-G220</f>
        <v>-4.4928520929140368E-2</v>
      </c>
      <c r="AP220" s="199">
        <f>T220-H220</f>
        <v>-2.9332914350477482E-2</v>
      </c>
      <c r="AQ220" s="199">
        <f>U220-I220</f>
        <v>-3.0974154502891503E-2</v>
      </c>
      <c r="AR220" s="199">
        <f>V220-J220</f>
        <v>-3.5386850341904051E-2</v>
      </c>
      <c r="AS220" s="199">
        <f>W220-K220</f>
        <v>-9.6097128180864799E-3</v>
      </c>
      <c r="AT220" s="199">
        <f>X220-L220</f>
        <v>-1.3656749729767104E-2</v>
      </c>
      <c r="AU220" s="199">
        <f>Y220-M220</f>
        <v>-2.4177976972278303E-4</v>
      </c>
      <c r="AV220" s="199">
        <f>Z220-N220</f>
        <v>-2.4726246680789599E-5</v>
      </c>
      <c r="AW220" s="199">
        <f>AA220-O220</f>
        <v>2.852287539925355E-2</v>
      </c>
      <c r="AX220" s="199">
        <f>AB220-P220</f>
        <v>9.7431003431142083E-4</v>
      </c>
      <c r="AY220" s="199">
        <f>AC220-Q220</f>
        <v>-6.0068267485122173E-3</v>
      </c>
      <c r="AZ220" s="199">
        <f>AD220-R220</f>
        <v>1.277046230862805E-3</v>
      </c>
      <c r="BA220" s="199">
        <f>AE220-S220</f>
        <v>7.0624458105917942E-2</v>
      </c>
      <c r="BB220" s="199">
        <f>AF220-T220</f>
        <v>5.2129725189865084E-2</v>
      </c>
      <c r="BC220" s="319"/>
      <c r="BD220" s="319"/>
      <c r="BE220" s="319"/>
      <c r="BF220" s="125"/>
      <c r="BG220" s="325"/>
      <c r="BH220" s="71"/>
    </row>
    <row r="221" spans="1:60" s="66" customFormat="1" x14ac:dyDescent="0.35">
      <c r="A221" s="166"/>
      <c r="B221" s="238" t="s">
        <v>164</v>
      </c>
      <c r="C221" s="127"/>
      <c r="D221" s="198"/>
      <c r="E221" s="198"/>
      <c r="F221" s="198"/>
      <c r="G221" s="198"/>
      <c r="H221" s="199"/>
      <c r="I221" s="198"/>
      <c r="J221" s="199"/>
      <c r="K221" s="198"/>
      <c r="L221" s="200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200">
        <f t="shared" ref="X221:AE222" si="271">(W102+W210+X134-X102-X210)/(W102+W210+X134-X210)</f>
        <v>0.14916606018774201</v>
      </c>
      <c r="Y221" s="268">
        <f t="shared" si="271"/>
        <v>0.18638975879031236</v>
      </c>
      <c r="Z221" s="268">
        <f t="shared" si="271"/>
        <v>0.19990975056042223</v>
      </c>
      <c r="AA221" s="268">
        <f t="shared" si="271"/>
        <v>0.22256441505950128</v>
      </c>
      <c r="AB221" s="268">
        <f t="shared" si="271"/>
        <v>0.16439891346578508</v>
      </c>
      <c r="AC221" s="268">
        <f t="shared" si="271"/>
        <v>0.12580628970290811</v>
      </c>
      <c r="AD221" s="268">
        <f t="shared" si="271"/>
        <v>8.9815831025799153E-2</v>
      </c>
      <c r="AE221" s="268">
        <f t="shared" si="271"/>
        <v>0.10622003711509491</v>
      </c>
      <c r="AF221" s="268">
        <f t="shared" ref="AF221:AG221" si="272">(AE102+AE210+AF134-AF102-AF210)/(AE102+AE210+AF134-AF210)</f>
        <v>0.10257708088204995</v>
      </c>
      <c r="AG221" s="268">
        <f t="shared" si="272"/>
        <v>8.8604184356889382E-2</v>
      </c>
      <c r="AH221" s="268"/>
      <c r="AI221" s="268"/>
      <c r="AJ221" s="199"/>
      <c r="AK221" s="127"/>
      <c r="AL221" s="199"/>
      <c r="AM221" s="199"/>
      <c r="AN221" s="199"/>
      <c r="AO221" s="199"/>
      <c r="AP221" s="199"/>
      <c r="AQ221" s="199"/>
      <c r="AR221" s="199"/>
      <c r="AS221" s="199"/>
      <c r="AT221" s="199"/>
      <c r="AU221" s="199"/>
      <c r="AV221" s="199"/>
      <c r="AW221" s="199"/>
      <c r="AX221" s="199"/>
      <c r="AY221" s="199"/>
      <c r="AZ221" s="199"/>
      <c r="BA221" s="199"/>
      <c r="BB221" s="199"/>
      <c r="BC221" s="319"/>
      <c r="BD221" s="319"/>
      <c r="BE221" s="319"/>
      <c r="BF221" s="125"/>
      <c r="BG221" s="325"/>
      <c r="BH221" s="71"/>
    </row>
    <row r="222" spans="1:60" s="66" customFormat="1" x14ac:dyDescent="0.35">
      <c r="A222" s="166"/>
      <c r="B222" s="238" t="s">
        <v>165</v>
      </c>
      <c r="C222" s="127"/>
      <c r="D222" s="198"/>
      <c r="E222" s="198"/>
      <c r="F222" s="198"/>
      <c r="G222" s="198"/>
      <c r="H222" s="199"/>
      <c r="I222" s="198"/>
      <c r="J222" s="199"/>
      <c r="K222" s="198"/>
      <c r="L222" s="200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200">
        <f t="shared" si="271"/>
        <v>0.24838251214524468</v>
      </c>
      <c r="Y222" s="268">
        <f t="shared" si="271"/>
        <v>0.32941409682213268</v>
      </c>
      <c r="Z222" s="268">
        <f t="shared" si="271"/>
        <v>0.32109317393993575</v>
      </c>
      <c r="AA222" s="268">
        <f t="shared" si="271"/>
        <v>0.31753544310203341</v>
      </c>
      <c r="AB222" s="268">
        <f t="shared" si="271"/>
        <v>0.26133372142343508</v>
      </c>
      <c r="AC222" s="268">
        <f t="shared" si="271"/>
        <v>0.22529340435955408</v>
      </c>
      <c r="AD222" s="268">
        <f t="shared" si="271"/>
        <v>0.18098954528225658</v>
      </c>
      <c r="AE222" s="268">
        <f t="shared" si="271"/>
        <v>0.13094332121310845</v>
      </c>
      <c r="AF222" s="268">
        <f t="shared" ref="AF222:AG222" si="273">(AE103+AE211+AF135-AF103-AF211)/(AE103+AE211+AF135-AF211)</f>
        <v>0.12768683387225732</v>
      </c>
      <c r="AG222" s="268">
        <f t="shared" si="273"/>
        <v>7.8917097215246382E-2</v>
      </c>
      <c r="AH222" s="268"/>
      <c r="AI222" s="268"/>
      <c r="AJ222" s="199"/>
      <c r="AK222" s="127"/>
      <c r="AL222" s="199"/>
      <c r="AM222" s="199"/>
      <c r="AN222" s="199"/>
      <c r="AO222" s="199"/>
      <c r="AP222" s="199"/>
      <c r="AQ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199"/>
      <c r="BB222" s="199"/>
      <c r="BC222" s="319"/>
      <c r="BD222" s="319"/>
      <c r="BE222" s="319"/>
      <c r="BF222" s="125"/>
      <c r="BG222" s="325"/>
      <c r="BH222" s="71"/>
    </row>
    <row r="223" spans="1:60" s="66" customFormat="1" x14ac:dyDescent="0.35">
      <c r="A223" s="166"/>
      <c r="B223" s="67" t="s">
        <v>39</v>
      </c>
      <c r="C223" s="127"/>
      <c r="D223" s="198">
        <f t="shared" ref="D223:AG223" si="274">(C104+C212+D136-D104-D212)/(C104+C212+D136-D212)</f>
        <v>0.72248524125503888</v>
      </c>
      <c r="E223" s="198">
        <f t="shared" si="274"/>
        <v>0.71103749546697848</v>
      </c>
      <c r="F223" s="198">
        <f t="shared" si="274"/>
        <v>0.61327129654385304</v>
      </c>
      <c r="G223" s="198">
        <f t="shared" si="274"/>
        <v>0.58220487129053633</v>
      </c>
      <c r="H223" s="199">
        <f t="shared" si="274"/>
        <v>0.56059690309406085</v>
      </c>
      <c r="I223" s="198">
        <f t="shared" si="274"/>
        <v>0.57676841023233272</v>
      </c>
      <c r="J223" s="199">
        <f t="shared" si="274"/>
        <v>0.63428710136978339</v>
      </c>
      <c r="K223" s="198">
        <f t="shared" si="274"/>
        <v>0.63530826255483308</v>
      </c>
      <c r="L223" s="200">
        <f t="shared" si="274"/>
        <v>0.77548195329391634</v>
      </c>
      <c r="M223" s="199">
        <f t="shared" si="274"/>
        <v>0.80573008935342338</v>
      </c>
      <c r="N223" s="199">
        <f t="shared" si="274"/>
        <v>0.74468677065528732</v>
      </c>
      <c r="O223" s="199">
        <f t="shared" si="274"/>
        <v>0.74489797460360718</v>
      </c>
      <c r="P223" s="199">
        <f t="shared" si="274"/>
        <v>0.56517662997918117</v>
      </c>
      <c r="Q223" s="199">
        <f t="shared" si="274"/>
        <v>0.58156650642791152</v>
      </c>
      <c r="R223" s="199">
        <f t="shared" si="274"/>
        <v>0.50556262414473752</v>
      </c>
      <c r="S223" s="199">
        <f t="shared" si="274"/>
        <v>0.44959544835664794</v>
      </c>
      <c r="T223" s="199">
        <f t="shared" si="274"/>
        <v>0.38574938807062631</v>
      </c>
      <c r="U223" s="199">
        <f t="shared" si="274"/>
        <v>0.41965306422516485</v>
      </c>
      <c r="V223" s="199">
        <f t="shared" si="274"/>
        <v>0.42344459438301935</v>
      </c>
      <c r="W223" s="199">
        <f t="shared" si="274"/>
        <v>0.52427618309097312</v>
      </c>
      <c r="X223" s="200">
        <f t="shared" si="274"/>
        <v>0.6717443568269299</v>
      </c>
      <c r="Y223" s="199">
        <f t="shared" si="274"/>
        <v>0.66180548536982986</v>
      </c>
      <c r="Z223" s="199">
        <f t="shared" si="274"/>
        <v>0.70381646169895229</v>
      </c>
      <c r="AA223" s="199">
        <f t="shared" si="274"/>
        <v>0.76168144542722127</v>
      </c>
      <c r="AB223" s="199">
        <f t="shared" si="274"/>
        <v>0.65085512491249642</v>
      </c>
      <c r="AC223" s="199">
        <f t="shared" si="274"/>
        <v>0.57753483650958359</v>
      </c>
      <c r="AD223" s="199">
        <f t="shared" si="274"/>
        <v>0.47794763919582184</v>
      </c>
      <c r="AE223" s="199">
        <f t="shared" si="274"/>
        <v>0.42126868762707903</v>
      </c>
      <c r="AF223" s="199">
        <f t="shared" si="274"/>
        <v>0.43996508033843007</v>
      </c>
      <c r="AG223" s="199">
        <f t="shared" si="274"/>
        <v>0.44421495950685902</v>
      </c>
      <c r="AH223" s="199"/>
      <c r="AI223" s="199"/>
      <c r="AJ223" s="199"/>
      <c r="AK223" s="127"/>
      <c r="AL223" s="199">
        <f>P223-D223</f>
        <v>-0.15730861127585771</v>
      </c>
      <c r="AM223" s="199">
        <f>Q223-E223</f>
        <v>-0.12947098903906695</v>
      </c>
      <c r="AN223" s="199">
        <f>R223-F223</f>
        <v>-0.10770867239911552</v>
      </c>
      <c r="AO223" s="199">
        <f>S223-G223</f>
        <v>-0.13260942293388839</v>
      </c>
      <c r="AP223" s="199">
        <f>T223-H223</f>
        <v>-0.17484751502343454</v>
      </c>
      <c r="AQ223" s="199">
        <f>U223-I223</f>
        <v>-0.15711534600716787</v>
      </c>
      <c r="AR223" s="199">
        <f>V223-J223</f>
        <v>-0.21084250698676404</v>
      </c>
      <c r="AS223" s="199">
        <f>W223-K223</f>
        <v>-0.11103207946385996</v>
      </c>
      <c r="AT223" s="199">
        <f>X223-L223</f>
        <v>-0.10373759646698644</v>
      </c>
      <c r="AU223" s="199">
        <f>Y223-M223</f>
        <v>-0.14392460398359352</v>
      </c>
      <c r="AV223" s="199">
        <f>Z223-N223</f>
        <v>-4.0870308956335033E-2</v>
      </c>
      <c r="AW223" s="199">
        <f>AA223-O223</f>
        <v>1.6783470823614088E-2</v>
      </c>
      <c r="AX223" s="199">
        <f>AB223-P223</f>
        <v>8.5678494933315252E-2</v>
      </c>
      <c r="AY223" s="199">
        <f>AC223-Q223</f>
        <v>-4.0316699183279292E-3</v>
      </c>
      <c r="AZ223" s="199">
        <f>AD223-R223</f>
        <v>-2.7614984948915677E-2</v>
      </c>
      <c r="BA223" s="199">
        <f>AE223-S223</f>
        <v>-2.8326760729568912E-2</v>
      </c>
      <c r="BB223" s="199">
        <f>AF223-T223</f>
        <v>5.4215692267803761E-2</v>
      </c>
      <c r="BC223" s="319"/>
      <c r="BD223" s="319"/>
      <c r="BE223" s="319"/>
      <c r="BF223" s="125"/>
      <c r="BG223" s="325"/>
      <c r="BH223" s="71"/>
    </row>
    <row r="224" spans="1:60" s="66" customFormat="1" x14ac:dyDescent="0.35">
      <c r="A224" s="166"/>
      <c r="B224" s="67" t="s">
        <v>40</v>
      </c>
      <c r="C224" s="127"/>
      <c r="D224" s="198">
        <f t="shared" ref="D224:AG224" si="275">(C105+C213+D137-D105-D213)/(C105+C213+D137-D213)</f>
        <v>0.76788412236906411</v>
      </c>
      <c r="E224" s="198">
        <f t="shared" si="275"/>
        <v>0.76636769194828502</v>
      </c>
      <c r="F224" s="198">
        <f t="shared" si="275"/>
        <v>0.65647435371248042</v>
      </c>
      <c r="G224" s="198">
        <f t="shared" si="275"/>
        <v>0.60563474190824762</v>
      </c>
      <c r="H224" s="199">
        <f t="shared" si="275"/>
        <v>0.61048251882202198</v>
      </c>
      <c r="I224" s="198">
        <f t="shared" si="275"/>
        <v>0.66454504537917303</v>
      </c>
      <c r="J224" s="199">
        <f t="shared" si="275"/>
        <v>0.70224803100288957</v>
      </c>
      <c r="K224" s="198">
        <f t="shared" si="275"/>
        <v>0.72767272359411705</v>
      </c>
      <c r="L224" s="200">
        <f t="shared" si="275"/>
        <v>0.77258922766763272</v>
      </c>
      <c r="M224" s="199">
        <f t="shared" si="275"/>
        <v>0.84939266182797923</v>
      </c>
      <c r="N224" s="199">
        <f t="shared" si="275"/>
        <v>0.78517323582427589</v>
      </c>
      <c r="O224" s="199">
        <f t="shared" si="275"/>
        <v>0.79676420675907811</v>
      </c>
      <c r="P224" s="199">
        <f t="shared" si="275"/>
        <v>0.63487404990006213</v>
      </c>
      <c r="Q224" s="199">
        <f t="shared" si="275"/>
        <v>0.6622094846209724</v>
      </c>
      <c r="R224" s="199">
        <f t="shared" si="275"/>
        <v>0.57790894430732476</v>
      </c>
      <c r="S224" s="199">
        <f t="shared" si="275"/>
        <v>0.52886207874182656</v>
      </c>
      <c r="T224" s="199">
        <f t="shared" si="275"/>
        <v>0.45290824003586694</v>
      </c>
      <c r="U224" s="199">
        <f t="shared" si="275"/>
        <v>0.47411237059167999</v>
      </c>
      <c r="V224" s="199">
        <f t="shared" si="275"/>
        <v>0.51738298211404821</v>
      </c>
      <c r="W224" s="199">
        <f t="shared" si="275"/>
        <v>0.57570642787948301</v>
      </c>
      <c r="X224" s="200">
        <f t="shared" si="275"/>
        <v>0.71323339341921321</v>
      </c>
      <c r="Y224" s="199">
        <f t="shared" si="275"/>
        <v>0.70392607492331094</v>
      </c>
      <c r="Z224" s="199">
        <f t="shared" si="275"/>
        <v>0.72157020295429408</v>
      </c>
      <c r="AA224" s="199">
        <f t="shared" si="275"/>
        <v>0.80750228621772513</v>
      </c>
      <c r="AB224" s="199">
        <f t="shared" si="275"/>
        <v>0.71704679746349831</v>
      </c>
      <c r="AC224" s="199">
        <f t="shared" si="275"/>
        <v>0.65059090449519474</v>
      </c>
      <c r="AD224" s="199">
        <f t="shared" si="275"/>
        <v>0.54455942081446251</v>
      </c>
      <c r="AE224" s="199">
        <f t="shared" si="275"/>
        <v>0.54733053264463694</v>
      </c>
      <c r="AF224" s="199">
        <f t="shared" si="275"/>
        <v>0.54907147398719036</v>
      </c>
      <c r="AG224" s="199">
        <f t="shared" si="275"/>
        <v>0.50870406859240835</v>
      </c>
      <c r="AH224" s="199"/>
      <c r="AI224" s="199"/>
      <c r="AJ224" s="199"/>
      <c r="AK224" s="127"/>
      <c r="AL224" s="199">
        <f>P224-D224</f>
        <v>-0.13301007246900198</v>
      </c>
      <c r="AM224" s="199">
        <f>Q224-E224</f>
        <v>-0.10415820732731262</v>
      </c>
      <c r="AN224" s="199">
        <f>R224-F224</f>
        <v>-7.8565409405155662E-2</v>
      </c>
      <c r="AO224" s="199">
        <f>S224-G224</f>
        <v>-7.6772663166421062E-2</v>
      </c>
      <c r="AP224" s="199">
        <f>T224-H224</f>
        <v>-0.15757427878615504</v>
      </c>
      <c r="AQ224" s="199">
        <f>U224-I224</f>
        <v>-0.19043267478749304</v>
      </c>
      <c r="AR224" s="199">
        <f>V224-J224</f>
        <v>-0.18486504888884137</v>
      </c>
      <c r="AS224" s="199">
        <f>W224-K224</f>
        <v>-0.15196629571463405</v>
      </c>
      <c r="AT224" s="199">
        <f>X224-L224</f>
        <v>-5.9355834248419503E-2</v>
      </c>
      <c r="AU224" s="199">
        <f>Y224-M224</f>
        <v>-0.14546658690466829</v>
      </c>
      <c r="AV224" s="199">
        <f>Z224-N224</f>
        <v>-6.3603032869981813E-2</v>
      </c>
      <c r="AW224" s="199">
        <f>AA224-O224</f>
        <v>1.0738079458647021E-2</v>
      </c>
      <c r="AX224" s="199">
        <f>AB224-P224</f>
        <v>8.2172747563436177E-2</v>
      </c>
      <c r="AY224" s="199">
        <f>AC224-Q224</f>
        <v>-1.1618580125777656E-2</v>
      </c>
      <c r="AZ224" s="199">
        <f>AD224-R224</f>
        <v>-3.3349523492862243E-2</v>
      </c>
      <c r="BA224" s="199">
        <f>AE224-S224</f>
        <v>1.8468453902810378E-2</v>
      </c>
      <c r="BB224" s="199">
        <f>AF224-T224</f>
        <v>9.6163233951323424E-2</v>
      </c>
      <c r="BC224" s="319"/>
      <c r="BD224" s="319"/>
      <c r="BE224" s="319"/>
      <c r="BF224" s="125"/>
      <c r="BG224" s="325"/>
      <c r="BH224" s="71"/>
    </row>
    <row r="225" spans="1:60" s="66" customFormat="1" x14ac:dyDescent="0.35">
      <c r="A225" s="166"/>
      <c r="B225" s="67" t="s">
        <v>41</v>
      </c>
      <c r="C225" s="127"/>
      <c r="D225" s="198">
        <f t="shared" ref="D225:AG225" si="276">(C106+C214+D138-D106-D214)/(C106+C214+D138-D214)</f>
        <v>0.77995007462862265</v>
      </c>
      <c r="E225" s="198">
        <f t="shared" si="276"/>
        <v>0.76326488383481228</v>
      </c>
      <c r="F225" s="198">
        <f t="shared" si="276"/>
        <v>0.60538559251066026</v>
      </c>
      <c r="G225" s="198">
        <f t="shared" si="276"/>
        <v>0.57361783727957982</v>
      </c>
      <c r="H225" s="199">
        <f t="shared" si="276"/>
        <v>0.56043741546688186</v>
      </c>
      <c r="I225" s="198">
        <f t="shared" si="276"/>
        <v>0.68021291816967178</v>
      </c>
      <c r="J225" s="199">
        <f t="shared" si="276"/>
        <v>0.71673283485465533</v>
      </c>
      <c r="K225" s="198">
        <f t="shared" si="276"/>
        <v>0.64218109706106019</v>
      </c>
      <c r="L225" s="200">
        <f t="shared" si="276"/>
        <v>0.7128933295116382</v>
      </c>
      <c r="M225" s="199">
        <f t="shared" si="276"/>
        <v>0.82560595029020667</v>
      </c>
      <c r="N225" s="199">
        <f t="shared" si="276"/>
        <v>0.70979505717162061</v>
      </c>
      <c r="O225" s="199">
        <f t="shared" si="276"/>
        <v>0.75878729623108443</v>
      </c>
      <c r="P225" s="199">
        <f t="shared" si="276"/>
        <v>0.60109779398465535</v>
      </c>
      <c r="Q225" s="199">
        <f t="shared" si="276"/>
        <v>0.66539207938865208</v>
      </c>
      <c r="R225" s="199">
        <f t="shared" si="276"/>
        <v>0.58519116241690705</v>
      </c>
      <c r="S225" s="199">
        <f t="shared" si="276"/>
        <v>0.50361194552246458</v>
      </c>
      <c r="T225" s="199">
        <f t="shared" si="276"/>
        <v>0.49804555920729371</v>
      </c>
      <c r="U225" s="199">
        <f t="shared" si="276"/>
        <v>0.4095000597611943</v>
      </c>
      <c r="V225" s="199">
        <f t="shared" si="276"/>
        <v>0.47398636733709376</v>
      </c>
      <c r="W225" s="199">
        <f t="shared" si="276"/>
        <v>0.48043034652419919</v>
      </c>
      <c r="X225" s="200">
        <f t="shared" si="276"/>
        <v>0.61337098334709428</v>
      </c>
      <c r="Y225" s="199">
        <f t="shared" si="276"/>
        <v>0.67294120507482513</v>
      </c>
      <c r="Z225" s="199">
        <f t="shared" si="276"/>
        <v>0.67923185701305266</v>
      </c>
      <c r="AA225" s="199">
        <f t="shared" si="276"/>
        <v>0.77574109007918179</v>
      </c>
      <c r="AB225" s="199">
        <f t="shared" si="276"/>
        <v>0.72801079777361344</v>
      </c>
      <c r="AC225" s="199">
        <f t="shared" si="276"/>
        <v>0.69448821776146841</v>
      </c>
      <c r="AD225" s="199">
        <f t="shared" si="276"/>
        <v>0.69772792540292328</v>
      </c>
      <c r="AE225" s="199">
        <f t="shared" si="276"/>
        <v>0.59475831711482519</v>
      </c>
      <c r="AF225" s="199">
        <f t="shared" si="276"/>
        <v>0.67128105466418764</v>
      </c>
      <c r="AG225" s="199">
        <f t="shared" si="276"/>
        <v>0.53891609097374127</v>
      </c>
      <c r="AH225" s="199"/>
      <c r="AI225" s="199"/>
      <c r="AJ225" s="199"/>
      <c r="AK225" s="127"/>
      <c r="AL225" s="199">
        <f>P225-D225</f>
        <v>-0.1788522806439673</v>
      </c>
      <c r="AM225" s="199">
        <f>Q225-E225</f>
        <v>-9.78728044461602E-2</v>
      </c>
      <c r="AN225" s="199">
        <f>R225-F225</f>
        <v>-2.0194430093753213E-2</v>
      </c>
      <c r="AO225" s="199">
        <f>S225-G225</f>
        <v>-7.0005891757115246E-2</v>
      </c>
      <c r="AP225" s="199">
        <f>T225-H225</f>
        <v>-6.2391856259588152E-2</v>
      </c>
      <c r="AQ225" s="199">
        <f>U225-I225</f>
        <v>-0.27071285840847747</v>
      </c>
      <c r="AR225" s="199">
        <f>V225-J225</f>
        <v>-0.24274646751756157</v>
      </c>
      <c r="AS225" s="199">
        <f>W225-K225</f>
        <v>-0.161750750536861</v>
      </c>
      <c r="AT225" s="199">
        <f>X225-L225</f>
        <v>-9.9522346164543918E-2</v>
      </c>
      <c r="AU225" s="199">
        <f>Y225-M225</f>
        <v>-0.15266474521538154</v>
      </c>
      <c r="AV225" s="199">
        <f>Z225-N225</f>
        <v>-3.0563200158567949E-2</v>
      </c>
      <c r="AW225" s="199">
        <f>AA225-O225</f>
        <v>1.6953793848097365E-2</v>
      </c>
      <c r="AX225" s="199">
        <f>AB225-P225</f>
        <v>0.12691300378895809</v>
      </c>
      <c r="AY225" s="199">
        <f>AC225-Q225</f>
        <v>2.9096138372816327E-2</v>
      </c>
      <c r="AZ225" s="199">
        <f>AD225-R225</f>
        <v>0.11253676298601623</v>
      </c>
      <c r="BA225" s="199">
        <f>AE225-S225</f>
        <v>9.1146371592360609E-2</v>
      </c>
      <c r="BB225" s="199">
        <f>AF225-T225</f>
        <v>0.17323549545689393</v>
      </c>
      <c r="BC225" s="319"/>
      <c r="BD225" s="319"/>
      <c r="BE225" s="319"/>
      <c r="BF225" s="125"/>
      <c r="BG225" s="325"/>
      <c r="BH225" s="71"/>
    </row>
    <row r="226" spans="1:60" s="82" customFormat="1" ht="15" thickBot="1" x14ac:dyDescent="0.4">
      <c r="A226" s="167"/>
      <c r="B226" s="128" t="s">
        <v>42</v>
      </c>
      <c r="C226" s="129"/>
      <c r="D226" s="201">
        <f t="shared" ref="D226:AG226" si="277">(C107+C215+D139-D107-D215)/(C107+C215+D139-D215)</f>
        <v>0.56267217173037121</v>
      </c>
      <c r="E226" s="201">
        <f t="shared" si="277"/>
        <v>0.51750088880977629</v>
      </c>
      <c r="F226" s="201">
        <f t="shared" si="277"/>
        <v>0.37207613779743243</v>
      </c>
      <c r="G226" s="201">
        <f t="shared" si="277"/>
        <v>0.32779314093915363</v>
      </c>
      <c r="H226" s="202">
        <f t="shared" si="277"/>
        <v>0.30444987069252066</v>
      </c>
      <c r="I226" s="201">
        <f t="shared" si="277"/>
        <v>0.3440502392043347</v>
      </c>
      <c r="J226" s="202">
        <f t="shared" si="277"/>
        <v>0.37821859658140589</v>
      </c>
      <c r="K226" s="201">
        <f t="shared" si="277"/>
        <v>0.40533802896267196</v>
      </c>
      <c r="L226" s="203">
        <f t="shared" si="277"/>
        <v>0.58986683894893288</v>
      </c>
      <c r="M226" s="202">
        <f t="shared" si="277"/>
        <v>0.64228949392122892</v>
      </c>
      <c r="N226" s="202">
        <f t="shared" si="277"/>
        <v>0.58766690067822791</v>
      </c>
      <c r="O226" s="202">
        <f t="shared" si="277"/>
        <v>0.60029526756876039</v>
      </c>
      <c r="P226" s="202">
        <f t="shared" si="277"/>
        <v>0.48796564623822541</v>
      </c>
      <c r="Q226" s="202">
        <f t="shared" si="277"/>
        <v>0.46375059674706293</v>
      </c>
      <c r="R226" s="202">
        <f t="shared" si="277"/>
        <v>0.35099846066717527</v>
      </c>
      <c r="S226" s="202">
        <f t="shared" si="277"/>
        <v>0.27511090648592779</v>
      </c>
      <c r="T226" s="202">
        <f t="shared" si="277"/>
        <v>0.23712348148518625</v>
      </c>
      <c r="U226" s="202">
        <f t="shared" si="277"/>
        <v>0.22990327831613827</v>
      </c>
      <c r="V226" s="202">
        <f t="shared" si="277"/>
        <v>0.24725452457997185</v>
      </c>
      <c r="W226" s="202">
        <f t="shared" si="277"/>
        <v>0.34315593525236415</v>
      </c>
      <c r="X226" s="203">
        <f t="shared" si="277"/>
        <v>0.50245395342854238</v>
      </c>
      <c r="Y226" s="202">
        <f t="shared" si="277"/>
        <v>0.55081235457056432</v>
      </c>
      <c r="Z226" s="202">
        <f t="shared" si="277"/>
        <v>0.57120540176889445</v>
      </c>
      <c r="AA226" s="202">
        <f t="shared" si="277"/>
        <v>0.61560609809544198</v>
      </c>
      <c r="AB226" s="202">
        <f t="shared" si="277"/>
        <v>0.49929183441494324</v>
      </c>
      <c r="AC226" s="202">
        <f t="shared" si="277"/>
        <v>0.41990323553687492</v>
      </c>
      <c r="AD226" s="202">
        <f t="shared" si="277"/>
        <v>0.35902318832076868</v>
      </c>
      <c r="AE226" s="202">
        <f t="shared" si="277"/>
        <v>0.29716902501563036</v>
      </c>
      <c r="AF226" s="202">
        <f t="shared" si="277"/>
        <v>0.30683210139176581</v>
      </c>
      <c r="AG226" s="202">
        <f t="shared" si="277"/>
        <v>0.26371597162465571</v>
      </c>
      <c r="AH226" s="202"/>
      <c r="AI226" s="202"/>
      <c r="AJ226" s="202"/>
      <c r="AK226" s="129"/>
      <c r="AL226" s="202">
        <f>P226-D226</f>
        <v>-7.4706525492145792E-2</v>
      </c>
      <c r="AM226" s="202">
        <f>Q226-E226</f>
        <v>-5.3750292062713367E-2</v>
      </c>
      <c r="AN226" s="202">
        <f>R226-F226</f>
        <v>-2.1077677130257155E-2</v>
      </c>
      <c r="AO226" s="202">
        <f>S226-G226</f>
        <v>-5.268223445322584E-2</v>
      </c>
      <c r="AP226" s="202">
        <f>T226-H226</f>
        <v>-6.7326389207334414E-2</v>
      </c>
      <c r="AQ226" s="202">
        <f>U226-I226</f>
        <v>-0.11414696088819642</v>
      </c>
      <c r="AR226" s="202">
        <f>V226-J226</f>
        <v>-0.13096407200143403</v>
      </c>
      <c r="AS226" s="202">
        <f>W226-K226</f>
        <v>-6.2182093710307806E-2</v>
      </c>
      <c r="AT226" s="202">
        <f>X226-L226</f>
        <v>-8.7412885520390504E-2</v>
      </c>
      <c r="AU226" s="202">
        <f>Y226-M226</f>
        <v>-9.1477139350664594E-2</v>
      </c>
      <c r="AV226" s="202">
        <f>Z226-N226</f>
        <v>-1.6461498909333461E-2</v>
      </c>
      <c r="AW226" s="202">
        <f>AA226-O226</f>
        <v>1.5310830526681585E-2</v>
      </c>
      <c r="AX226" s="202">
        <f>AB226-P226</f>
        <v>1.1326188176717822E-2</v>
      </c>
      <c r="AY226" s="202">
        <f>AC226-Q226</f>
        <v>-4.3847361210188007E-2</v>
      </c>
      <c r="AZ226" s="202">
        <f>AD226-R226</f>
        <v>8.0247276535934109E-3</v>
      </c>
      <c r="BA226" s="202">
        <f>AE226-S226</f>
        <v>2.2058118529702575E-2</v>
      </c>
      <c r="BB226" s="202">
        <f>AF226-T226</f>
        <v>6.9708619906579561E-2</v>
      </c>
      <c r="BC226" s="320"/>
      <c r="BD226" s="320"/>
      <c r="BE226" s="320"/>
      <c r="BF226" s="132"/>
      <c r="BG226" s="326"/>
      <c r="BH226" s="131"/>
    </row>
    <row r="227" spans="1:60" ht="15" thickTop="1" x14ac:dyDescent="0.35">
      <c r="A227" s="166"/>
    </row>
    <row r="228" spans="1:60" x14ac:dyDescent="0.35">
      <c r="B228" s="1" t="s">
        <v>24</v>
      </c>
    </row>
    <row r="229" spans="1:60" x14ac:dyDescent="0.35">
      <c r="B229" s="35" t="s">
        <v>131</v>
      </c>
    </row>
    <row r="230" spans="1:60" x14ac:dyDescent="0.35">
      <c r="B230" s="2" t="s">
        <v>132</v>
      </c>
    </row>
    <row r="232" spans="1:60" x14ac:dyDescent="0.35">
      <c r="B232" s="36" t="s">
        <v>23</v>
      </c>
    </row>
    <row r="233" spans="1:60" x14ac:dyDescent="0.35">
      <c r="B233" s="2" t="s">
        <v>25</v>
      </c>
    </row>
    <row r="234" spans="1:60" x14ac:dyDescent="0.35">
      <c r="B234" s="2" t="s">
        <v>26</v>
      </c>
    </row>
    <row r="235" spans="1:60" x14ac:dyDescent="0.35">
      <c r="B235" s="2" t="s">
        <v>27</v>
      </c>
    </row>
    <row r="236" spans="1:60" x14ac:dyDescent="0.35">
      <c r="B236" s="2" t="s">
        <v>28</v>
      </c>
    </row>
    <row r="240" spans="1:60" x14ac:dyDescent="0.35">
      <c r="C240" s="2">
        <v>67626737.189999998</v>
      </c>
      <c r="D240" s="2">
        <v>44276156.82</v>
      </c>
      <c r="E240" s="2">
        <v>26377846.460000001</v>
      </c>
      <c r="F240" s="2">
        <v>20304712.469999999</v>
      </c>
      <c r="G240" s="2">
        <v>14096092.039999999</v>
      </c>
      <c r="H240" s="2">
        <v>15393147.32</v>
      </c>
      <c r="I240" s="2">
        <v>13055262.49</v>
      </c>
      <c r="J240" s="2">
        <v>16075800.75</v>
      </c>
      <c r="K240" s="2">
        <v>29225939.52</v>
      </c>
      <c r="L240" s="2">
        <v>54620252.119999997</v>
      </c>
      <c r="M240" s="2">
        <v>63483177.259999998</v>
      </c>
      <c r="N240" s="2">
        <v>63464789.579999998</v>
      </c>
      <c r="O240" s="2">
        <v>45531442.740000002</v>
      </c>
      <c r="P240" s="2">
        <v>39799038.060000002</v>
      </c>
    </row>
    <row r="241" spans="3:16" x14ac:dyDescent="0.35">
      <c r="C241" s="2">
        <v>6884970.2000000002</v>
      </c>
      <c r="D241" s="2">
        <v>4830673.3499999996</v>
      </c>
      <c r="E241" s="2">
        <v>3129044.4</v>
      </c>
      <c r="F241" s="2">
        <v>2065642.96</v>
      </c>
      <c r="G241" s="2">
        <v>1299498.6599999999</v>
      </c>
      <c r="H241" s="2">
        <v>1441082.6</v>
      </c>
      <c r="I241" s="2">
        <v>1300569.8999999999</v>
      </c>
      <c r="J241" s="2">
        <v>1532604.81</v>
      </c>
      <c r="K241" s="2">
        <v>2411227.2999999998</v>
      </c>
      <c r="L241" s="2">
        <v>5102770.9000000004</v>
      </c>
      <c r="M241" s="2">
        <v>5801836.0700000003</v>
      </c>
      <c r="N241" s="2">
        <v>5390886.4100000001</v>
      </c>
      <c r="O241" s="2">
        <v>4525288.1100000003</v>
      </c>
      <c r="P241" s="2">
        <v>3895539.88</v>
      </c>
    </row>
    <row r="242" spans="3:16" x14ac:dyDescent="0.35">
      <c r="C242" s="2">
        <v>9189675.6899999995</v>
      </c>
      <c r="D242" s="2">
        <v>5897785.8700000001</v>
      </c>
      <c r="E242" s="2">
        <v>3222419.15</v>
      </c>
      <c r="F242" s="2">
        <v>2436455.75</v>
      </c>
      <c r="G242" s="2">
        <v>1589800.9</v>
      </c>
      <c r="H242" s="2">
        <v>1711349.53</v>
      </c>
      <c r="I242" s="2">
        <v>1572048.35</v>
      </c>
      <c r="J242" s="2">
        <v>1922745.67</v>
      </c>
      <c r="K242" s="2">
        <v>3907403.48</v>
      </c>
      <c r="L242" s="2">
        <v>7638239.1100000003</v>
      </c>
      <c r="M242" s="2">
        <v>8372207.5499999998</v>
      </c>
      <c r="N242" s="2">
        <v>8549356.0899999999</v>
      </c>
      <c r="O242" s="2">
        <v>6138108.0199999996</v>
      </c>
      <c r="P242" s="2">
        <v>5408004.46</v>
      </c>
    </row>
    <row r="243" spans="3:16" x14ac:dyDescent="0.35">
      <c r="C243" s="2">
        <v>9669642.7300000004</v>
      </c>
      <c r="D243" s="2">
        <v>6757186.1200000001</v>
      </c>
      <c r="E243" s="2">
        <v>3661641.71</v>
      </c>
      <c r="F243" s="2">
        <v>2552006.17</v>
      </c>
      <c r="G243" s="2">
        <v>1908957.09</v>
      </c>
      <c r="H243" s="2">
        <v>1797117.4</v>
      </c>
      <c r="I243" s="2">
        <v>1733990.62</v>
      </c>
      <c r="J243" s="2">
        <v>2198222.1800000002</v>
      </c>
      <c r="K243" s="2">
        <v>3882643.66</v>
      </c>
      <c r="L243" s="2">
        <v>8323353.3300000001</v>
      </c>
      <c r="M243" s="2">
        <v>8154220.6100000003</v>
      </c>
      <c r="N243" s="2">
        <v>8424567.8300000001</v>
      </c>
      <c r="O243" s="2">
        <v>6734810.4900000002</v>
      </c>
      <c r="P243" s="2">
        <v>6184791.6399999997</v>
      </c>
    </row>
    <row r="244" spans="3:16" x14ac:dyDescent="0.35">
      <c r="C244" s="2">
        <v>30505793.100000001</v>
      </c>
      <c r="D244" s="2">
        <v>30627385.350000001</v>
      </c>
      <c r="E244" s="2">
        <v>14007925.949999999</v>
      </c>
      <c r="F244" s="2">
        <v>10166327.779999999</v>
      </c>
      <c r="G244" s="2">
        <v>7148651.1399999997</v>
      </c>
      <c r="H244" s="2">
        <v>7509046.1600000001</v>
      </c>
      <c r="I244" s="2">
        <v>7158754.29</v>
      </c>
      <c r="J244" s="2">
        <v>9035442.3900000006</v>
      </c>
      <c r="K244" s="2">
        <v>14391457.119999999</v>
      </c>
      <c r="L244" s="2">
        <v>29309373.66</v>
      </c>
      <c r="M244" s="2">
        <v>26795118.879999999</v>
      </c>
      <c r="N244" s="2">
        <v>30241385.629999999</v>
      </c>
      <c r="O244" s="2">
        <v>25689217.530000001</v>
      </c>
      <c r="P244" s="2">
        <v>25785247.530000001</v>
      </c>
    </row>
  </sheetData>
  <mergeCells count="4">
    <mergeCell ref="B1:AL1"/>
    <mergeCell ref="AK7:BF7"/>
    <mergeCell ref="Y7:AJ7"/>
    <mergeCell ref="M7:X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BDDE-B744-467C-A643-73B387E45504}">
  <sheetPr>
    <tabColor rgb="FF0070C0"/>
  </sheetPr>
  <dimension ref="A1:BI236"/>
  <sheetViews>
    <sheetView workbookViewId="0">
      <pane xSplit="2" ySplit="8" topLeftCell="C9" activePane="bottomRight" state="frozen"/>
      <selection activeCell="BD215" sqref="BD215"/>
      <selection pane="topRight" activeCell="BD215" sqref="BD215"/>
      <selection pane="bottomLeft" activeCell="BD215" sqref="BD215"/>
      <selection pane="bottomRight" activeCell="D4" sqref="D4"/>
    </sheetView>
  </sheetViews>
  <sheetFormatPr defaultColWidth="9.1796875" defaultRowHeight="14.5" x14ac:dyDescent="0.35"/>
  <cols>
    <col min="1" max="1" width="4.7265625" style="164" customWidth="1"/>
    <col min="2" max="2" width="40.7265625" style="2" customWidth="1"/>
    <col min="3" max="58" width="13.7265625" style="2" customWidth="1"/>
    <col min="59" max="59" width="6" style="298" customWidth="1"/>
    <col min="60" max="60" width="13.7265625" style="2" hidden="1" customWidth="1"/>
    <col min="61" max="61" width="14.26953125" style="2" customWidth="1"/>
    <col min="62" max="63" width="9.1796875" style="2" customWidth="1"/>
    <col min="64" max="16384" width="9.1796875" style="2"/>
  </cols>
  <sheetData>
    <row r="1" spans="1:60" ht="15.5" thickTop="1" thickBot="1" x14ac:dyDescent="0.4">
      <c r="B1" s="286" t="s">
        <v>17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293"/>
    </row>
    <row r="2" spans="1:60" ht="27.65" customHeight="1" thickTop="1" x14ac:dyDescent="0.35">
      <c r="B2" s="4" t="s">
        <v>123</v>
      </c>
      <c r="C2" s="5" t="s">
        <v>127</v>
      </c>
      <c r="D2" s="5"/>
      <c r="E2" s="5"/>
      <c r="F2" s="6"/>
      <c r="G2" s="6"/>
      <c r="H2" s="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BH2" s="8"/>
    </row>
    <row r="3" spans="1:60" ht="27.65" customHeight="1" x14ac:dyDescent="0.35">
      <c r="B3" s="4" t="s">
        <v>0</v>
      </c>
      <c r="C3" s="6"/>
      <c r="D3" s="6"/>
      <c r="E3" s="6"/>
      <c r="F3" s="10"/>
      <c r="G3" s="10"/>
      <c r="H3" s="6"/>
      <c r="I3" s="6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BH3" s="11"/>
    </row>
    <row r="4" spans="1:60" ht="27.65" customHeight="1" x14ac:dyDescent="0.35">
      <c r="B4" s="4" t="s">
        <v>1</v>
      </c>
      <c r="C4" s="13" t="s">
        <v>208</v>
      </c>
      <c r="D4" s="13"/>
      <c r="E4" s="13"/>
      <c r="F4" s="10"/>
      <c r="G4" s="14"/>
      <c r="H4" s="6"/>
      <c r="I4" s="15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6"/>
      <c r="BH4" s="11"/>
    </row>
    <row r="5" spans="1:60" x14ac:dyDescent="0.35">
      <c r="B5" s="4"/>
      <c r="C5" s="17"/>
      <c r="D5" s="17"/>
      <c r="E5" s="17"/>
      <c r="F5" s="7"/>
      <c r="G5" s="8"/>
      <c r="H5" s="7"/>
      <c r="I5" s="8"/>
      <c r="J5" s="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6"/>
      <c r="BH5" s="11"/>
    </row>
    <row r="6" spans="1:60" ht="15" thickBot="1" x14ac:dyDescent="0.4">
      <c r="B6" s="18"/>
      <c r="C6" s="19"/>
      <c r="D6" s="20"/>
      <c r="E6" s="20"/>
      <c r="F6" s="21"/>
      <c r="G6" s="22"/>
      <c r="H6" s="23"/>
      <c r="I6" s="22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5"/>
      <c r="BH6" s="23" t="s">
        <v>59</v>
      </c>
    </row>
    <row r="7" spans="1:60" s="3" customFormat="1" ht="15" thickBot="1" x14ac:dyDescent="0.4">
      <c r="A7" s="165"/>
      <c r="B7" s="26"/>
      <c r="C7" s="27">
        <v>2019</v>
      </c>
      <c r="D7" s="28"/>
      <c r="E7" s="28"/>
      <c r="F7" s="28"/>
      <c r="G7" s="28"/>
      <c r="H7" s="28"/>
      <c r="I7" s="28"/>
      <c r="J7" s="28"/>
      <c r="K7" s="28"/>
      <c r="L7" s="28"/>
      <c r="M7" s="288">
        <v>2020</v>
      </c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91"/>
      <c r="Y7" s="288">
        <v>2021</v>
      </c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90"/>
      <c r="AK7" s="292" t="s">
        <v>163</v>
      </c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333"/>
      <c r="BG7" s="330"/>
      <c r="BH7" s="294" t="s">
        <v>84</v>
      </c>
    </row>
    <row r="8" spans="1:60" ht="15" thickBot="1" x14ac:dyDescent="0.4">
      <c r="B8" s="30"/>
      <c r="C8" s="31" t="s">
        <v>8</v>
      </c>
      <c r="D8" s="32" t="s">
        <v>9</v>
      </c>
      <c r="E8" s="32" t="s">
        <v>14</v>
      </c>
      <c r="F8" s="32" t="s">
        <v>10</v>
      </c>
      <c r="G8" s="32" t="s">
        <v>15</v>
      </c>
      <c r="H8" s="32" t="s">
        <v>2</v>
      </c>
      <c r="I8" s="32" t="s">
        <v>12</v>
      </c>
      <c r="J8" s="32" t="s">
        <v>3</v>
      </c>
      <c r="K8" s="32" t="s">
        <v>4</v>
      </c>
      <c r="L8" s="33" t="s">
        <v>5</v>
      </c>
      <c r="M8" s="32" t="s">
        <v>6</v>
      </c>
      <c r="N8" s="32" t="s">
        <v>7</v>
      </c>
      <c r="O8" s="32" t="s">
        <v>8</v>
      </c>
      <c r="P8" s="32" t="s">
        <v>9</v>
      </c>
      <c r="Q8" s="192" t="s">
        <v>14</v>
      </c>
      <c r="R8" s="32" t="s">
        <v>10</v>
      </c>
      <c r="S8" s="32" t="s">
        <v>11</v>
      </c>
      <c r="T8" s="32" t="s">
        <v>2</v>
      </c>
      <c r="U8" s="32" t="s">
        <v>12</v>
      </c>
      <c r="V8" s="32" t="s">
        <v>3</v>
      </c>
      <c r="W8" s="32" t="s">
        <v>4</v>
      </c>
      <c r="X8" s="33" t="s">
        <v>5</v>
      </c>
      <c r="Y8" s="32" t="s">
        <v>6</v>
      </c>
      <c r="Z8" s="32" t="s">
        <v>7</v>
      </c>
      <c r="AA8" s="32" t="s">
        <v>8</v>
      </c>
      <c r="AB8" s="32" t="s">
        <v>9</v>
      </c>
      <c r="AC8" s="32" t="s">
        <v>14</v>
      </c>
      <c r="AD8" s="32" t="s">
        <v>10</v>
      </c>
      <c r="AE8" s="32" t="s">
        <v>11</v>
      </c>
      <c r="AF8" s="32" t="s">
        <v>2</v>
      </c>
      <c r="AG8" s="32" t="s">
        <v>12</v>
      </c>
      <c r="AH8" s="32" t="s">
        <v>3</v>
      </c>
      <c r="AI8" s="32" t="s">
        <v>4</v>
      </c>
      <c r="AJ8" s="192" t="s">
        <v>5</v>
      </c>
      <c r="AK8" s="31" t="s">
        <v>179</v>
      </c>
      <c r="AL8" s="32" t="s">
        <v>180</v>
      </c>
      <c r="AM8" s="32" t="s">
        <v>181</v>
      </c>
      <c r="AN8" s="32" t="s">
        <v>182</v>
      </c>
      <c r="AO8" s="32" t="s">
        <v>183</v>
      </c>
      <c r="AP8" s="32" t="s">
        <v>184</v>
      </c>
      <c r="AQ8" s="228" t="s">
        <v>185</v>
      </c>
      <c r="AR8" s="228" t="s">
        <v>186</v>
      </c>
      <c r="AS8" s="228" t="s">
        <v>187</v>
      </c>
      <c r="AT8" s="228" t="s">
        <v>188</v>
      </c>
      <c r="AU8" s="228" t="s">
        <v>189</v>
      </c>
      <c r="AV8" s="228" t="s">
        <v>190</v>
      </c>
      <c r="AW8" s="228" t="s">
        <v>191</v>
      </c>
      <c r="AX8" s="228" t="s">
        <v>192</v>
      </c>
      <c r="AY8" s="228" t="s">
        <v>193</v>
      </c>
      <c r="AZ8" s="228" t="s">
        <v>194</v>
      </c>
      <c r="BA8" s="228" t="s">
        <v>195</v>
      </c>
      <c r="BB8" s="228" t="s">
        <v>196</v>
      </c>
      <c r="BC8" s="228" t="s">
        <v>202</v>
      </c>
      <c r="BD8" s="228" t="s">
        <v>204</v>
      </c>
      <c r="BE8" s="228" t="s">
        <v>205</v>
      </c>
      <c r="BF8" s="34" t="s">
        <v>206</v>
      </c>
      <c r="BG8" s="323"/>
      <c r="BH8" s="295">
        <v>44464</v>
      </c>
    </row>
    <row r="9" spans="1:60" s="66" customFormat="1" x14ac:dyDescent="0.35">
      <c r="A9" s="166">
        <v>1</v>
      </c>
      <c r="B9" s="59" t="s">
        <v>13</v>
      </c>
      <c r="C9" s="60"/>
      <c r="D9" s="61"/>
      <c r="E9" s="61"/>
      <c r="F9" s="61"/>
      <c r="G9" s="61"/>
      <c r="H9" s="61"/>
      <c r="I9" s="61"/>
      <c r="J9" s="61"/>
      <c r="K9" s="61"/>
      <c r="L9" s="62"/>
      <c r="M9" s="61"/>
      <c r="N9" s="61"/>
      <c r="O9" s="61"/>
      <c r="P9" s="61"/>
      <c r="Q9" s="61"/>
      <c r="R9" s="61"/>
      <c r="S9" s="61"/>
      <c r="T9" s="61"/>
      <c r="U9" s="209"/>
      <c r="V9" s="209"/>
      <c r="W9" s="209"/>
      <c r="X9" s="62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62"/>
      <c r="AK9" s="63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231"/>
      <c r="BD9" s="231"/>
      <c r="BE9" s="231"/>
      <c r="BF9" s="65"/>
      <c r="BG9" s="324"/>
      <c r="BH9" s="63"/>
    </row>
    <row r="10" spans="1:60" s="66" customFormat="1" x14ac:dyDescent="0.35">
      <c r="A10" s="166"/>
      <c r="B10" s="67" t="s">
        <v>37</v>
      </c>
      <c r="C10" s="68">
        <v>180592</v>
      </c>
      <c r="D10" s="69">
        <v>180815</v>
      </c>
      <c r="E10" s="69">
        <v>180931</v>
      </c>
      <c r="F10" s="69">
        <v>181130</v>
      </c>
      <c r="G10" s="69">
        <v>181355</v>
      </c>
      <c r="H10" s="69">
        <v>181376</v>
      </c>
      <c r="I10" s="69">
        <v>181768</v>
      </c>
      <c r="J10" s="69">
        <v>182255</v>
      </c>
      <c r="K10" s="69">
        <v>182930</v>
      </c>
      <c r="L10" s="70">
        <v>183208</v>
      </c>
      <c r="M10" s="69">
        <v>183471</v>
      </c>
      <c r="N10" s="69">
        <v>183540</v>
      </c>
      <c r="O10" s="69">
        <v>183552</v>
      </c>
      <c r="P10" s="69">
        <v>183557</v>
      </c>
      <c r="Q10" s="69">
        <v>183735</v>
      </c>
      <c r="R10" s="69">
        <v>183926</v>
      </c>
      <c r="S10" s="69">
        <v>183442</v>
      </c>
      <c r="T10" s="69">
        <v>183648</v>
      </c>
      <c r="U10" s="210">
        <v>183630</v>
      </c>
      <c r="V10" s="210">
        <v>183905</v>
      </c>
      <c r="W10" s="210">
        <v>183586</v>
      </c>
      <c r="X10" s="70">
        <v>183797</v>
      </c>
      <c r="Y10" s="210">
        <v>183901</v>
      </c>
      <c r="Z10" s="210">
        <v>183912</v>
      </c>
      <c r="AA10" s="210">
        <v>183889</v>
      </c>
      <c r="AB10" s="210">
        <v>183947</v>
      </c>
      <c r="AC10" s="210">
        <v>183853</v>
      </c>
      <c r="AD10" s="210">
        <v>183936</v>
      </c>
      <c r="AE10" s="210">
        <v>183871</v>
      </c>
      <c r="AF10" s="210">
        <v>183759</v>
      </c>
      <c r="AG10" s="210">
        <v>183881</v>
      </c>
      <c r="AH10" s="210"/>
      <c r="AI10" s="210"/>
      <c r="AJ10" s="70"/>
      <c r="AK10" s="71">
        <f>O10-C10</f>
        <v>2960</v>
      </c>
      <c r="AL10" s="72">
        <f>P10-D10</f>
        <v>2742</v>
      </c>
      <c r="AM10" s="72">
        <f>Q10-E10</f>
        <v>2804</v>
      </c>
      <c r="AN10" s="72">
        <f>R10-F10</f>
        <v>2796</v>
      </c>
      <c r="AO10" s="72">
        <f>S10-G10</f>
        <v>2087</v>
      </c>
      <c r="AP10" s="72">
        <f>T10-H10</f>
        <v>2272</v>
      </c>
      <c r="AQ10" s="72">
        <f>U10-I10</f>
        <v>1862</v>
      </c>
      <c r="AR10" s="72">
        <f>V10-J10</f>
        <v>1650</v>
      </c>
      <c r="AS10" s="72">
        <f>W10-K10</f>
        <v>656</v>
      </c>
      <c r="AT10" s="72">
        <f>X10-L10</f>
        <v>589</v>
      </c>
      <c r="AU10" s="72">
        <f>Y10-M10</f>
        <v>430</v>
      </c>
      <c r="AV10" s="72">
        <f>Z10-N10</f>
        <v>372</v>
      </c>
      <c r="AW10" s="72">
        <f>AA10-O10</f>
        <v>337</v>
      </c>
      <c r="AX10" s="72">
        <f>AB10-P10</f>
        <v>390</v>
      </c>
      <c r="AY10" s="72">
        <f>AC10-Q10</f>
        <v>118</v>
      </c>
      <c r="AZ10" s="72">
        <f>AD10-R10</f>
        <v>10</v>
      </c>
      <c r="BA10" s="72">
        <f>AE10-S10</f>
        <v>429</v>
      </c>
      <c r="BB10" s="72">
        <f>AF10-T10</f>
        <v>111</v>
      </c>
      <c r="BC10" s="299"/>
      <c r="BD10" s="299"/>
      <c r="BE10" s="299"/>
      <c r="BF10" s="74"/>
      <c r="BG10" s="325"/>
      <c r="BH10" s="71">
        <f>'MONTHLY SUMMARIES'!J10</f>
        <v>183881</v>
      </c>
    </row>
    <row r="11" spans="1:60" s="66" customFormat="1" x14ac:dyDescent="0.35">
      <c r="A11" s="166"/>
      <c r="B11" s="238" t="s">
        <v>164</v>
      </c>
      <c r="C11" s="68"/>
      <c r="D11" s="69"/>
      <c r="E11" s="69"/>
      <c r="F11" s="69"/>
      <c r="G11" s="69"/>
      <c r="H11" s="69"/>
      <c r="I11" s="69"/>
      <c r="J11" s="69"/>
      <c r="K11" s="69"/>
      <c r="L11" s="70"/>
      <c r="M11" s="69"/>
      <c r="N11" s="69"/>
      <c r="O11" s="69"/>
      <c r="P11" s="69"/>
      <c r="Q11" s="69"/>
      <c r="R11" s="69"/>
      <c r="S11" s="69"/>
      <c r="T11" s="69"/>
      <c r="U11" s="210"/>
      <c r="V11" s="210"/>
      <c r="W11" s="237">
        <f>W10-W12</f>
        <v>180806</v>
      </c>
      <c r="X11" s="70">
        <f>X10-X12</f>
        <v>181017</v>
      </c>
      <c r="Y11" s="237">
        <f>Y10-Y12</f>
        <v>181136</v>
      </c>
      <c r="Z11" s="237">
        <f>Z10-Z12</f>
        <v>181148</v>
      </c>
      <c r="AA11" s="237">
        <v>181133</v>
      </c>
      <c r="AB11" s="237">
        <v>181238</v>
      </c>
      <c r="AC11" s="237">
        <v>181186</v>
      </c>
      <c r="AD11" s="237">
        <v>181312</v>
      </c>
      <c r="AE11" s="237">
        <v>181281</v>
      </c>
      <c r="AF11" s="237">
        <v>181193</v>
      </c>
      <c r="AG11" s="237">
        <v>181336</v>
      </c>
      <c r="AH11" s="237"/>
      <c r="AI11" s="237"/>
      <c r="AJ11" s="70"/>
      <c r="AK11" s="71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299"/>
      <c r="BD11" s="299"/>
      <c r="BE11" s="299"/>
      <c r="BF11" s="74"/>
      <c r="BG11" s="325"/>
      <c r="BH11" s="87">
        <f>BH10-BH12</f>
        <v>181336</v>
      </c>
    </row>
    <row r="12" spans="1:60" s="66" customFormat="1" x14ac:dyDescent="0.35">
      <c r="A12" s="166"/>
      <c r="B12" s="238" t="s">
        <v>165</v>
      </c>
      <c r="C12" s="68"/>
      <c r="D12" s="69"/>
      <c r="E12" s="69"/>
      <c r="F12" s="69"/>
      <c r="G12" s="69"/>
      <c r="H12" s="69"/>
      <c r="I12" s="69"/>
      <c r="J12" s="69"/>
      <c r="K12" s="69"/>
      <c r="L12" s="70"/>
      <c r="M12" s="69"/>
      <c r="N12" s="69"/>
      <c r="O12" s="69"/>
      <c r="P12" s="69"/>
      <c r="Q12" s="69"/>
      <c r="R12" s="69"/>
      <c r="S12" s="69"/>
      <c r="T12" s="69"/>
      <c r="U12" s="210"/>
      <c r="V12" s="210"/>
      <c r="W12" s="237">
        <v>2780</v>
      </c>
      <c r="X12" s="70">
        <v>2780</v>
      </c>
      <c r="Y12" s="237">
        <v>2765</v>
      </c>
      <c r="Z12" s="237">
        <v>2764</v>
      </c>
      <c r="AA12" s="237">
        <v>2756</v>
      </c>
      <c r="AB12" s="237">
        <v>2709</v>
      </c>
      <c r="AC12" s="237">
        <v>2667</v>
      </c>
      <c r="AD12" s="237">
        <v>2624</v>
      </c>
      <c r="AE12" s="237">
        <v>2590</v>
      </c>
      <c r="AF12" s="237">
        <v>2566</v>
      </c>
      <c r="AG12" s="237">
        <v>2545</v>
      </c>
      <c r="AH12" s="237"/>
      <c r="AI12" s="237"/>
      <c r="AJ12" s="70"/>
      <c r="AK12" s="71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299"/>
      <c r="BD12" s="299"/>
      <c r="BE12" s="299"/>
      <c r="BF12" s="74"/>
      <c r="BG12" s="325"/>
      <c r="BH12" s="71">
        <f>GETPIVOTDATA("VALUE",'CRS ESCO pvt'!$I$2,"DATE_FILE",$BH$8,"COMPANY",$BH$6,"TRIM_CAT","Resdiential-ESCO","TRIM_LINE",A9)</f>
        <v>2545</v>
      </c>
    </row>
    <row r="13" spans="1:60" s="66" customFormat="1" x14ac:dyDescent="0.35">
      <c r="A13" s="166"/>
      <c r="B13" s="67" t="s">
        <v>38</v>
      </c>
      <c r="C13" s="68">
        <v>11201</v>
      </c>
      <c r="D13" s="69">
        <v>11217</v>
      </c>
      <c r="E13" s="69">
        <v>11206</v>
      </c>
      <c r="F13" s="69">
        <v>11190</v>
      </c>
      <c r="G13" s="69">
        <v>11185</v>
      </c>
      <c r="H13" s="69">
        <v>11161</v>
      </c>
      <c r="I13" s="69">
        <v>11162</v>
      </c>
      <c r="J13" s="69">
        <v>11174</v>
      </c>
      <c r="K13" s="69">
        <v>11212</v>
      </c>
      <c r="L13" s="70">
        <v>11211</v>
      </c>
      <c r="M13" s="69">
        <v>11215</v>
      </c>
      <c r="N13" s="69">
        <v>11211</v>
      </c>
      <c r="O13" s="69">
        <v>11184</v>
      </c>
      <c r="P13" s="69">
        <v>11176</v>
      </c>
      <c r="Q13" s="69">
        <v>11167</v>
      </c>
      <c r="R13" s="69">
        <v>11100</v>
      </c>
      <c r="S13" s="69">
        <v>11745</v>
      </c>
      <c r="T13" s="69">
        <v>11678</v>
      </c>
      <c r="U13" s="210">
        <v>11846</v>
      </c>
      <c r="V13" s="210">
        <v>11934</v>
      </c>
      <c r="W13" s="210">
        <v>12661</v>
      </c>
      <c r="X13" s="70">
        <v>12803</v>
      </c>
      <c r="Y13" s="210">
        <v>12962</v>
      </c>
      <c r="Z13" s="210">
        <v>13171</v>
      </c>
      <c r="AA13" s="210">
        <v>13293</v>
      </c>
      <c r="AB13" s="210">
        <v>13358</v>
      </c>
      <c r="AC13" s="210">
        <v>13453</v>
      </c>
      <c r="AD13" s="210">
        <v>13519</v>
      </c>
      <c r="AE13" s="210">
        <v>13520</v>
      </c>
      <c r="AF13" s="210">
        <v>13605</v>
      </c>
      <c r="AG13" s="210">
        <v>13621</v>
      </c>
      <c r="AH13" s="210"/>
      <c r="AI13" s="210"/>
      <c r="AJ13" s="70"/>
      <c r="AK13" s="71">
        <f>O13-C13</f>
        <v>-17</v>
      </c>
      <c r="AL13" s="72">
        <f>P13-D13</f>
        <v>-41</v>
      </c>
      <c r="AM13" s="72">
        <f>Q13-E13</f>
        <v>-39</v>
      </c>
      <c r="AN13" s="72">
        <f>R13-F13</f>
        <v>-90</v>
      </c>
      <c r="AO13" s="72">
        <f>S13-G13</f>
        <v>560</v>
      </c>
      <c r="AP13" s="72">
        <f>T13-H13</f>
        <v>517</v>
      </c>
      <c r="AQ13" s="72">
        <f>U13-I13</f>
        <v>684</v>
      </c>
      <c r="AR13" s="72">
        <f>V13-J13</f>
        <v>760</v>
      </c>
      <c r="AS13" s="72">
        <f>W13-K13</f>
        <v>1449</v>
      </c>
      <c r="AT13" s="72">
        <f>X13-L13</f>
        <v>1592</v>
      </c>
      <c r="AU13" s="72">
        <f>Y13-M13</f>
        <v>1747</v>
      </c>
      <c r="AV13" s="72">
        <f>Z13-N13</f>
        <v>1960</v>
      </c>
      <c r="AW13" s="72">
        <f>AA13-O13</f>
        <v>2109</v>
      </c>
      <c r="AX13" s="72">
        <f>AB13-P13</f>
        <v>2182</v>
      </c>
      <c r="AY13" s="72">
        <f>AC13-Q13</f>
        <v>2286</v>
      </c>
      <c r="AZ13" s="72">
        <f>AD13-R13</f>
        <v>2419</v>
      </c>
      <c r="BA13" s="72">
        <f>AE13-S13</f>
        <v>1775</v>
      </c>
      <c r="BB13" s="72">
        <f>AF13-T13</f>
        <v>1927</v>
      </c>
      <c r="BC13" s="299"/>
      <c r="BD13" s="299"/>
      <c r="BE13" s="299"/>
      <c r="BF13" s="74"/>
      <c r="BG13" s="325"/>
      <c r="BH13" s="71">
        <f>'MONTHLY SUMMARIES'!J11</f>
        <v>13621</v>
      </c>
    </row>
    <row r="14" spans="1:60" s="66" customFormat="1" x14ac:dyDescent="0.35">
      <c r="A14" s="166"/>
      <c r="B14" s="238" t="s">
        <v>164</v>
      </c>
      <c r="C14" s="68"/>
      <c r="D14" s="69"/>
      <c r="E14" s="69"/>
      <c r="F14" s="69"/>
      <c r="G14" s="69"/>
      <c r="H14" s="69"/>
      <c r="I14" s="69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210"/>
      <c r="V14" s="210"/>
      <c r="W14" s="237">
        <f>W13-W15</f>
        <v>12338</v>
      </c>
      <c r="X14" s="70">
        <f>X13-X15</f>
        <v>12480</v>
      </c>
      <c r="Y14" s="237">
        <f>Y13-Y15</f>
        <v>12647</v>
      </c>
      <c r="Z14" s="237">
        <v>12854</v>
      </c>
      <c r="AA14" s="237">
        <v>12979</v>
      </c>
      <c r="AB14" s="237">
        <v>13057</v>
      </c>
      <c r="AC14" s="237">
        <v>13152</v>
      </c>
      <c r="AD14" s="237">
        <v>13229</v>
      </c>
      <c r="AE14" s="237">
        <v>13237</v>
      </c>
      <c r="AF14" s="237">
        <v>13325</v>
      </c>
      <c r="AG14" s="237">
        <v>13345</v>
      </c>
      <c r="AH14" s="237"/>
      <c r="AI14" s="237"/>
      <c r="AJ14" s="70"/>
      <c r="AK14" s="71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299"/>
      <c r="BD14" s="299"/>
      <c r="BE14" s="299"/>
      <c r="BF14" s="74"/>
      <c r="BG14" s="325"/>
      <c r="BH14" s="87">
        <f>BH13-BH15</f>
        <v>13345</v>
      </c>
    </row>
    <row r="15" spans="1:60" s="66" customFormat="1" x14ac:dyDescent="0.35">
      <c r="A15" s="166"/>
      <c r="B15" s="238" t="s">
        <v>165</v>
      </c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210"/>
      <c r="V15" s="210"/>
      <c r="W15" s="237">
        <v>323</v>
      </c>
      <c r="X15" s="70">
        <v>323</v>
      </c>
      <c r="Y15" s="237">
        <v>315</v>
      </c>
      <c r="Z15" s="237">
        <v>317</v>
      </c>
      <c r="AA15" s="237">
        <v>314</v>
      </c>
      <c r="AB15" s="237">
        <v>301</v>
      </c>
      <c r="AC15" s="237">
        <v>301</v>
      </c>
      <c r="AD15" s="237">
        <v>290</v>
      </c>
      <c r="AE15" s="237">
        <v>283</v>
      </c>
      <c r="AF15" s="237">
        <v>280</v>
      </c>
      <c r="AG15" s="237">
        <v>276</v>
      </c>
      <c r="AH15" s="237"/>
      <c r="AI15" s="237"/>
      <c r="AJ15" s="70"/>
      <c r="AK15" s="71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299"/>
      <c r="BD15" s="299"/>
      <c r="BE15" s="299"/>
      <c r="BF15" s="74"/>
      <c r="BG15" s="325"/>
      <c r="BH15" s="71">
        <f>GETPIVOTDATA("VALUE",'CRS ESCO pvt'!$I$2,"DATE_FILE",$BH$8,"COMPANY",$BH$6,"TRIM_CAT","Low Income Resdiential-ESCO","TRIM_LINE",A9)</f>
        <v>276</v>
      </c>
    </row>
    <row r="16" spans="1:60" s="66" customFormat="1" x14ac:dyDescent="0.35">
      <c r="A16" s="166"/>
      <c r="B16" s="67" t="s">
        <v>39</v>
      </c>
      <c r="C16" s="68">
        <v>18379</v>
      </c>
      <c r="D16" s="69">
        <v>18336</v>
      </c>
      <c r="E16" s="69">
        <v>18263</v>
      </c>
      <c r="F16" s="69">
        <v>18187</v>
      </c>
      <c r="G16" s="69">
        <v>18118</v>
      </c>
      <c r="H16" s="69">
        <v>18033</v>
      </c>
      <c r="I16" s="69">
        <v>18050</v>
      </c>
      <c r="J16" s="69">
        <v>18150</v>
      </c>
      <c r="K16" s="69">
        <v>18338</v>
      </c>
      <c r="L16" s="70">
        <v>18396</v>
      </c>
      <c r="M16" s="69">
        <v>18450</v>
      </c>
      <c r="N16" s="69">
        <v>18451</v>
      </c>
      <c r="O16" s="69">
        <v>18428</v>
      </c>
      <c r="P16" s="69">
        <v>18370</v>
      </c>
      <c r="Q16" s="69">
        <v>18353</v>
      </c>
      <c r="R16" s="69">
        <v>18347</v>
      </c>
      <c r="S16" s="69">
        <v>18307</v>
      </c>
      <c r="T16" s="69">
        <v>18395</v>
      </c>
      <c r="U16" s="210">
        <v>18400</v>
      </c>
      <c r="V16" s="210">
        <v>18451</v>
      </c>
      <c r="W16" s="210">
        <v>18521</v>
      </c>
      <c r="X16" s="70">
        <v>18593</v>
      </c>
      <c r="Y16" s="210">
        <v>18637</v>
      </c>
      <c r="Z16" s="210">
        <v>18673</v>
      </c>
      <c r="AA16" s="210">
        <v>18651</v>
      </c>
      <c r="AB16" s="210">
        <v>18603</v>
      </c>
      <c r="AC16" s="210">
        <v>18571</v>
      </c>
      <c r="AD16" s="210">
        <v>18523</v>
      </c>
      <c r="AE16" s="210">
        <v>18488</v>
      </c>
      <c r="AF16" s="210">
        <v>18475</v>
      </c>
      <c r="AG16" s="210">
        <v>18438</v>
      </c>
      <c r="AH16" s="210"/>
      <c r="AI16" s="210"/>
      <c r="AJ16" s="70"/>
      <c r="AK16" s="71">
        <f>O16-C16</f>
        <v>49</v>
      </c>
      <c r="AL16" s="72">
        <f>P16-D16</f>
        <v>34</v>
      </c>
      <c r="AM16" s="72">
        <f>Q16-E16</f>
        <v>90</v>
      </c>
      <c r="AN16" s="72">
        <f>R16-F16</f>
        <v>160</v>
      </c>
      <c r="AO16" s="72">
        <f>S16-G16</f>
        <v>189</v>
      </c>
      <c r="AP16" s="72">
        <f>T16-H16</f>
        <v>362</v>
      </c>
      <c r="AQ16" s="72">
        <f>U16-I16</f>
        <v>350</v>
      </c>
      <c r="AR16" s="72">
        <f>V16-J16</f>
        <v>301</v>
      </c>
      <c r="AS16" s="72">
        <f>W16-K16</f>
        <v>183</v>
      </c>
      <c r="AT16" s="72">
        <f>X16-L16</f>
        <v>197</v>
      </c>
      <c r="AU16" s="72">
        <f>Y16-M16</f>
        <v>187</v>
      </c>
      <c r="AV16" s="72">
        <f>Z16-N16</f>
        <v>222</v>
      </c>
      <c r="AW16" s="72">
        <f>AA16-O16</f>
        <v>223</v>
      </c>
      <c r="AX16" s="72">
        <f>AB16-P16</f>
        <v>233</v>
      </c>
      <c r="AY16" s="72">
        <f>AC16-Q16</f>
        <v>218</v>
      </c>
      <c r="AZ16" s="72">
        <f>AD16-R16</f>
        <v>176</v>
      </c>
      <c r="BA16" s="72">
        <f>AE16-S16</f>
        <v>181</v>
      </c>
      <c r="BB16" s="72">
        <f>AF16-T16</f>
        <v>80</v>
      </c>
      <c r="BC16" s="299"/>
      <c r="BD16" s="299"/>
      <c r="BE16" s="299"/>
      <c r="BF16" s="74"/>
      <c r="BG16" s="325"/>
      <c r="BH16" s="71">
        <f>'MONTHLY SUMMARIES'!J12</f>
        <v>18438</v>
      </c>
    </row>
    <row r="17" spans="1:60" s="66" customFormat="1" x14ac:dyDescent="0.35">
      <c r="A17" s="166"/>
      <c r="B17" s="67" t="s">
        <v>40</v>
      </c>
      <c r="C17" s="68">
        <v>671</v>
      </c>
      <c r="D17" s="69">
        <v>670</v>
      </c>
      <c r="E17" s="69">
        <v>669</v>
      </c>
      <c r="F17" s="69">
        <v>666</v>
      </c>
      <c r="G17" s="69">
        <v>666</v>
      </c>
      <c r="H17" s="69">
        <v>670</v>
      </c>
      <c r="I17" s="69">
        <v>670</v>
      </c>
      <c r="J17" s="69">
        <v>673</v>
      </c>
      <c r="K17" s="69">
        <v>677</v>
      </c>
      <c r="L17" s="70">
        <v>677</v>
      </c>
      <c r="M17" s="69">
        <v>678</v>
      </c>
      <c r="N17" s="69">
        <v>680</v>
      </c>
      <c r="O17" s="69">
        <v>679</v>
      </c>
      <c r="P17" s="69">
        <v>680</v>
      </c>
      <c r="Q17" s="69">
        <v>680</v>
      </c>
      <c r="R17" s="69">
        <v>678</v>
      </c>
      <c r="S17" s="69">
        <v>677</v>
      </c>
      <c r="T17" s="69">
        <v>602</v>
      </c>
      <c r="U17" s="210">
        <v>590</v>
      </c>
      <c r="V17" s="210">
        <v>591</v>
      </c>
      <c r="W17" s="210">
        <v>592</v>
      </c>
      <c r="X17" s="70">
        <v>594</v>
      </c>
      <c r="Y17" s="210">
        <v>594</v>
      </c>
      <c r="Z17" s="210">
        <v>598</v>
      </c>
      <c r="AA17" s="210">
        <v>598</v>
      </c>
      <c r="AB17" s="210">
        <v>598</v>
      </c>
      <c r="AC17" s="210">
        <v>598</v>
      </c>
      <c r="AD17" s="210">
        <v>600</v>
      </c>
      <c r="AE17" s="210">
        <v>600</v>
      </c>
      <c r="AF17" s="210">
        <v>582</v>
      </c>
      <c r="AG17" s="210">
        <v>578</v>
      </c>
      <c r="AH17" s="210"/>
      <c r="AI17" s="210"/>
      <c r="AJ17" s="70"/>
      <c r="AK17" s="71">
        <f>O17-C17</f>
        <v>8</v>
      </c>
      <c r="AL17" s="72">
        <f>P17-D17</f>
        <v>10</v>
      </c>
      <c r="AM17" s="72">
        <f>Q17-E17</f>
        <v>11</v>
      </c>
      <c r="AN17" s="72">
        <f>R17-F17</f>
        <v>12</v>
      </c>
      <c r="AO17" s="72">
        <f>S17-G17</f>
        <v>11</v>
      </c>
      <c r="AP17" s="72">
        <f>T17-H17</f>
        <v>-68</v>
      </c>
      <c r="AQ17" s="72">
        <f>U17-I17</f>
        <v>-80</v>
      </c>
      <c r="AR17" s="72">
        <f>V17-J17</f>
        <v>-82</v>
      </c>
      <c r="AS17" s="72">
        <f>W17-K17</f>
        <v>-85</v>
      </c>
      <c r="AT17" s="72">
        <f>X17-L17</f>
        <v>-83</v>
      </c>
      <c r="AU17" s="72">
        <f>Y17-M17</f>
        <v>-84</v>
      </c>
      <c r="AV17" s="72">
        <f>Z17-N17</f>
        <v>-82</v>
      </c>
      <c r="AW17" s="72">
        <f>AA17-O17</f>
        <v>-81</v>
      </c>
      <c r="AX17" s="72">
        <f>AB17-P17</f>
        <v>-82</v>
      </c>
      <c r="AY17" s="72">
        <f>AC17-Q17</f>
        <v>-82</v>
      </c>
      <c r="AZ17" s="72">
        <f>AD17-R17</f>
        <v>-78</v>
      </c>
      <c r="BA17" s="72">
        <f>AE17-S17</f>
        <v>-77</v>
      </c>
      <c r="BB17" s="72">
        <f>AF17-T17</f>
        <v>-20</v>
      </c>
      <c r="BC17" s="299"/>
      <c r="BD17" s="299"/>
      <c r="BE17" s="299"/>
      <c r="BF17" s="74"/>
      <c r="BG17" s="325"/>
      <c r="BH17" s="71">
        <f>'MONTHLY SUMMARIES'!J13</f>
        <v>578</v>
      </c>
    </row>
    <row r="18" spans="1:60" s="66" customFormat="1" x14ac:dyDescent="0.35">
      <c r="A18" s="166"/>
      <c r="B18" s="67" t="s">
        <v>41</v>
      </c>
      <c r="C18" s="68">
        <v>146</v>
      </c>
      <c r="D18" s="69">
        <v>146</v>
      </c>
      <c r="E18" s="69">
        <v>147</v>
      </c>
      <c r="F18" s="69">
        <v>147</v>
      </c>
      <c r="G18" s="69">
        <v>147</v>
      </c>
      <c r="H18" s="69">
        <v>146</v>
      </c>
      <c r="I18" s="69">
        <v>147</v>
      </c>
      <c r="J18" s="69">
        <v>147</v>
      </c>
      <c r="K18" s="69">
        <v>146</v>
      </c>
      <c r="L18" s="70">
        <v>146</v>
      </c>
      <c r="M18" s="69">
        <v>146</v>
      </c>
      <c r="N18" s="69">
        <v>146</v>
      </c>
      <c r="O18" s="69">
        <v>146</v>
      </c>
      <c r="P18" s="69">
        <v>145</v>
      </c>
      <c r="Q18" s="69">
        <v>150</v>
      </c>
      <c r="R18" s="69">
        <v>153</v>
      </c>
      <c r="S18" s="69">
        <v>153</v>
      </c>
      <c r="T18" s="69">
        <v>122</v>
      </c>
      <c r="U18" s="210">
        <v>122</v>
      </c>
      <c r="V18" s="210">
        <v>122</v>
      </c>
      <c r="W18" s="210">
        <v>124</v>
      </c>
      <c r="X18" s="70">
        <v>124</v>
      </c>
      <c r="Y18" s="210">
        <v>124</v>
      </c>
      <c r="Z18" s="210">
        <v>124</v>
      </c>
      <c r="AA18" s="210">
        <v>124</v>
      </c>
      <c r="AB18" s="210">
        <v>124</v>
      </c>
      <c r="AC18" s="210">
        <v>125</v>
      </c>
      <c r="AD18" s="210">
        <v>125</v>
      </c>
      <c r="AE18" s="210">
        <v>125</v>
      </c>
      <c r="AF18" s="210">
        <v>121</v>
      </c>
      <c r="AG18" s="210">
        <v>123</v>
      </c>
      <c r="AH18" s="210"/>
      <c r="AI18" s="210"/>
      <c r="AJ18" s="70"/>
      <c r="AK18" s="71">
        <f>O18-C18</f>
        <v>0</v>
      </c>
      <c r="AL18" s="72">
        <f>P18-D18</f>
        <v>-1</v>
      </c>
      <c r="AM18" s="72">
        <f>Q18-E18</f>
        <v>3</v>
      </c>
      <c r="AN18" s="72">
        <f>R18-F18</f>
        <v>6</v>
      </c>
      <c r="AO18" s="72">
        <f>S18-G18</f>
        <v>6</v>
      </c>
      <c r="AP18" s="72">
        <f>T18-H18</f>
        <v>-24</v>
      </c>
      <c r="AQ18" s="72">
        <f>U18-I18</f>
        <v>-25</v>
      </c>
      <c r="AR18" s="72">
        <f>V18-J18</f>
        <v>-25</v>
      </c>
      <c r="AS18" s="72">
        <f>W18-K18</f>
        <v>-22</v>
      </c>
      <c r="AT18" s="72">
        <f>X18-L18</f>
        <v>-22</v>
      </c>
      <c r="AU18" s="72">
        <f>Y18-M18</f>
        <v>-22</v>
      </c>
      <c r="AV18" s="72">
        <f>Z18-N18</f>
        <v>-22</v>
      </c>
      <c r="AW18" s="72">
        <f>AA18-O18</f>
        <v>-22</v>
      </c>
      <c r="AX18" s="72">
        <f>AB18-P18</f>
        <v>-21</v>
      </c>
      <c r="AY18" s="72">
        <f>AC18-Q18</f>
        <v>-25</v>
      </c>
      <c r="AZ18" s="72">
        <f>AD18-R18</f>
        <v>-28</v>
      </c>
      <c r="BA18" s="72">
        <f>AE18-S18</f>
        <v>-28</v>
      </c>
      <c r="BB18" s="72">
        <f>AF18-T18</f>
        <v>-1</v>
      </c>
      <c r="BC18" s="299"/>
      <c r="BD18" s="299"/>
      <c r="BE18" s="299"/>
      <c r="BF18" s="74"/>
      <c r="BG18" s="325"/>
      <c r="BH18" s="71">
        <f>'MONTHLY SUMMARIES'!J14</f>
        <v>123</v>
      </c>
    </row>
    <row r="19" spans="1:60" s="82" customFormat="1" ht="15" thickBot="1" x14ac:dyDescent="0.4">
      <c r="A19" s="167"/>
      <c r="B19" s="75" t="s">
        <v>42</v>
      </c>
      <c r="C19" s="76">
        <f>SUM(C10:C18)</f>
        <v>210989</v>
      </c>
      <c r="D19" s="77">
        <f t="shared" ref="D19:AK19" si="0">SUM(D10:D18)</f>
        <v>211184</v>
      </c>
      <c r="E19" s="77">
        <f t="shared" si="0"/>
        <v>211216</v>
      </c>
      <c r="F19" s="77">
        <f t="shared" si="0"/>
        <v>211320</v>
      </c>
      <c r="G19" s="77">
        <f t="shared" si="0"/>
        <v>211471</v>
      </c>
      <c r="H19" s="77">
        <f t="shared" si="0"/>
        <v>211386</v>
      </c>
      <c r="I19" s="77">
        <f t="shared" si="0"/>
        <v>211797</v>
      </c>
      <c r="J19" s="77">
        <f t="shared" si="0"/>
        <v>212399</v>
      </c>
      <c r="K19" s="77">
        <f t="shared" si="0"/>
        <v>213303</v>
      </c>
      <c r="L19" s="78">
        <f t="shared" si="0"/>
        <v>213638</v>
      </c>
      <c r="M19" s="77">
        <f t="shared" si="0"/>
        <v>213960</v>
      </c>
      <c r="N19" s="77">
        <f t="shared" si="0"/>
        <v>214028</v>
      </c>
      <c r="O19" s="77">
        <f t="shared" si="0"/>
        <v>213989</v>
      </c>
      <c r="P19" s="77">
        <f t="shared" si="0"/>
        <v>213928</v>
      </c>
      <c r="Q19" s="77">
        <f t="shared" si="0"/>
        <v>214085</v>
      </c>
      <c r="R19" s="77">
        <f t="shared" si="0"/>
        <v>214204</v>
      </c>
      <c r="S19" s="77">
        <f t="shared" si="0"/>
        <v>214324</v>
      </c>
      <c r="T19" s="77">
        <f t="shared" si="0"/>
        <v>214445</v>
      </c>
      <c r="U19" s="77">
        <f t="shared" si="0"/>
        <v>214588</v>
      </c>
      <c r="V19" s="77">
        <f t="shared" si="0"/>
        <v>215003</v>
      </c>
      <c r="W19" s="77">
        <f>SUM(W10+W13+W16+W17+W18)</f>
        <v>215484</v>
      </c>
      <c r="X19" s="78">
        <f>SUM(X10+X13+X16+X17+X18)</f>
        <v>215911</v>
      </c>
      <c r="Y19" s="77">
        <v>216218</v>
      </c>
      <c r="Z19" s="211">
        <v>216478</v>
      </c>
      <c r="AA19" s="211">
        <v>216555</v>
      </c>
      <c r="AB19" s="211">
        <v>216630</v>
      </c>
      <c r="AC19" s="211">
        <v>216600</v>
      </c>
      <c r="AD19" s="211">
        <v>216703</v>
      </c>
      <c r="AE19" s="211">
        <v>216604</v>
      </c>
      <c r="AF19" s="211">
        <v>216542</v>
      </c>
      <c r="AG19" s="211">
        <v>216641</v>
      </c>
      <c r="AH19" s="211"/>
      <c r="AI19" s="211"/>
      <c r="AJ19" s="78"/>
      <c r="AK19" s="79">
        <f t="shared" si="0"/>
        <v>3000</v>
      </c>
      <c r="AL19" s="80">
        <f t="shared" ref="AL19:AN19" si="1">SUM(AL10:AL18)</f>
        <v>2744</v>
      </c>
      <c r="AM19" s="80">
        <f t="shared" si="1"/>
        <v>2869</v>
      </c>
      <c r="AN19" s="80">
        <f t="shared" si="1"/>
        <v>2884</v>
      </c>
      <c r="AO19" s="80">
        <f t="shared" ref="AO19:AP19" si="2">SUM(AO10:AO18)</f>
        <v>2853</v>
      </c>
      <c r="AP19" s="80">
        <f t="shared" si="2"/>
        <v>3059</v>
      </c>
      <c r="AQ19" s="80">
        <f t="shared" ref="AQ19:AR19" si="3">SUM(AQ10:AQ18)</f>
        <v>2791</v>
      </c>
      <c r="AR19" s="80">
        <f t="shared" si="3"/>
        <v>2604</v>
      </c>
      <c r="AS19" s="80">
        <f t="shared" ref="AS19:AT19" si="4">SUM(AS10:AS18)</f>
        <v>2181</v>
      </c>
      <c r="AT19" s="80">
        <f t="shared" si="4"/>
        <v>2273</v>
      </c>
      <c r="AU19" s="80">
        <f t="shared" ref="AU19:AV19" si="5">SUM(AU10:AU18)</f>
        <v>2258</v>
      </c>
      <c r="AV19" s="80">
        <f t="shared" si="5"/>
        <v>2450</v>
      </c>
      <c r="AW19" s="80">
        <f t="shared" ref="AW19:AX19" si="6">SUM(AW10:AW18)</f>
        <v>2566</v>
      </c>
      <c r="AX19" s="80">
        <f t="shared" si="6"/>
        <v>2702</v>
      </c>
      <c r="AY19" s="80">
        <f t="shared" ref="AY19:AZ19" si="7">SUM(AY10:AY18)</f>
        <v>2515</v>
      </c>
      <c r="AZ19" s="80">
        <f t="shared" si="7"/>
        <v>2499</v>
      </c>
      <c r="BA19" s="80">
        <f t="shared" ref="BA19:BB19" si="8">SUM(BA10:BA18)</f>
        <v>2280</v>
      </c>
      <c r="BB19" s="80">
        <f t="shared" si="8"/>
        <v>2097</v>
      </c>
      <c r="BC19" s="300"/>
      <c r="BD19" s="300"/>
      <c r="BE19" s="300"/>
      <c r="BF19" s="81"/>
      <c r="BG19" s="326"/>
      <c r="BH19" s="79">
        <f>BH10+BH13+BH16+BH17+BH18</f>
        <v>216641</v>
      </c>
    </row>
    <row r="20" spans="1:60" s="66" customFormat="1" x14ac:dyDescent="0.35">
      <c r="A20" s="166">
        <f>+A9+1</f>
        <v>2</v>
      </c>
      <c r="B20" s="83" t="s">
        <v>16</v>
      </c>
      <c r="C20" s="84"/>
      <c r="D20" s="85"/>
      <c r="E20" s="85"/>
      <c r="F20" s="85"/>
      <c r="G20" s="85"/>
      <c r="H20" s="85"/>
      <c r="I20" s="85"/>
      <c r="J20" s="85"/>
      <c r="K20" s="85"/>
      <c r="L20" s="86"/>
      <c r="M20" s="85"/>
      <c r="N20" s="85"/>
      <c r="O20" s="85"/>
      <c r="P20" s="85"/>
      <c r="Q20" s="85"/>
      <c r="R20" s="85"/>
      <c r="S20" s="85"/>
      <c r="T20" s="85"/>
      <c r="U20" s="212"/>
      <c r="V20" s="212"/>
      <c r="W20" s="212"/>
      <c r="X20" s="86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86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301"/>
      <c r="BD20" s="301"/>
      <c r="BE20" s="301"/>
      <c r="BF20" s="89"/>
      <c r="BG20" s="324"/>
      <c r="BH20" s="87"/>
    </row>
    <row r="21" spans="1:60" s="66" customFormat="1" x14ac:dyDescent="0.35">
      <c r="A21" s="166"/>
      <c r="B21" s="67" t="s">
        <v>37</v>
      </c>
      <c r="C21" s="90">
        <v>25021</v>
      </c>
      <c r="D21" s="91">
        <v>26677</v>
      </c>
      <c r="E21" s="91">
        <v>26583</v>
      </c>
      <c r="F21" s="91">
        <v>24956</v>
      </c>
      <c r="G21" s="91">
        <v>25682</v>
      </c>
      <c r="H21" s="91">
        <v>23877</v>
      </c>
      <c r="I21" s="91">
        <v>23553</v>
      </c>
      <c r="J21" s="91">
        <v>23172</v>
      </c>
      <c r="K21" s="91">
        <v>23002</v>
      </c>
      <c r="L21" s="92">
        <v>23693</v>
      </c>
      <c r="M21" s="91">
        <v>21757</v>
      </c>
      <c r="N21" s="91">
        <v>23756</v>
      </c>
      <c r="O21" s="91">
        <v>26000</v>
      </c>
      <c r="P21" s="91">
        <v>26467</v>
      </c>
      <c r="Q21" s="91">
        <v>25724</v>
      </c>
      <c r="R21" s="91">
        <v>25967</v>
      </c>
      <c r="S21" s="91">
        <v>24263</v>
      </c>
      <c r="T21" s="91">
        <v>24150</v>
      </c>
      <c r="U21" s="213">
        <v>24475</v>
      </c>
      <c r="V21" s="213">
        <v>24736</v>
      </c>
      <c r="W21" s="213">
        <v>23827</v>
      </c>
      <c r="X21" s="92">
        <v>24434</v>
      </c>
      <c r="Y21" s="213">
        <v>21905</v>
      </c>
      <c r="Z21" s="213">
        <v>23238</v>
      </c>
      <c r="AA21" s="213">
        <v>23855</v>
      </c>
      <c r="AB21" s="213">
        <v>23581</v>
      </c>
      <c r="AC21" s="213">
        <v>23639</v>
      </c>
      <c r="AD21" s="213">
        <v>23738</v>
      </c>
      <c r="AE21" s="213">
        <v>21773</v>
      </c>
      <c r="AF21" s="213">
        <v>21795</v>
      </c>
      <c r="AG21" s="213">
        <v>22709</v>
      </c>
      <c r="AH21" s="213"/>
      <c r="AI21" s="213"/>
      <c r="AJ21" s="92"/>
      <c r="AK21" s="93">
        <f>O21-C21</f>
        <v>979</v>
      </c>
      <c r="AL21" s="94">
        <f>P21-D21</f>
        <v>-210</v>
      </c>
      <c r="AM21" s="94">
        <f>Q21-E21</f>
        <v>-859</v>
      </c>
      <c r="AN21" s="94">
        <f>R21-F21</f>
        <v>1011</v>
      </c>
      <c r="AO21" s="94">
        <f>S21-G21</f>
        <v>-1419</v>
      </c>
      <c r="AP21" s="94">
        <f>T21-H21</f>
        <v>273</v>
      </c>
      <c r="AQ21" s="94">
        <f>U21-I21</f>
        <v>922</v>
      </c>
      <c r="AR21" s="94">
        <f>V21-J21</f>
        <v>1564</v>
      </c>
      <c r="AS21" s="94">
        <f>W21-K21</f>
        <v>825</v>
      </c>
      <c r="AT21" s="94">
        <f>X21-L21</f>
        <v>741</v>
      </c>
      <c r="AU21" s="94">
        <f>Y21-M21</f>
        <v>148</v>
      </c>
      <c r="AV21" s="94">
        <f>Z21-N21</f>
        <v>-518</v>
      </c>
      <c r="AW21" s="94">
        <f>AA21-O21</f>
        <v>-2145</v>
      </c>
      <c r="AX21" s="94">
        <f>AB21-P21</f>
        <v>-2886</v>
      </c>
      <c r="AY21" s="94">
        <f>AC21-Q21</f>
        <v>-2085</v>
      </c>
      <c r="AZ21" s="94">
        <f>AD21-R21</f>
        <v>-2229</v>
      </c>
      <c r="BA21" s="94">
        <f>AE21-S21</f>
        <v>-2490</v>
      </c>
      <c r="BB21" s="94">
        <f>AF21-T21</f>
        <v>-2355</v>
      </c>
      <c r="BC21" s="302"/>
      <c r="BD21" s="302"/>
      <c r="BE21" s="302"/>
      <c r="BF21" s="95"/>
      <c r="BG21" s="325"/>
      <c r="BH21" s="71">
        <f>'MONTHLY SUMMARIES'!J17</f>
        <v>22709</v>
      </c>
    </row>
    <row r="22" spans="1:60" s="66" customFormat="1" x14ac:dyDescent="0.35">
      <c r="A22" s="166"/>
      <c r="B22" s="238" t="s">
        <v>164</v>
      </c>
      <c r="C22" s="90"/>
      <c r="D22" s="91"/>
      <c r="E22" s="91"/>
      <c r="F22" s="91"/>
      <c r="G22" s="91"/>
      <c r="H22" s="91"/>
      <c r="I22" s="91"/>
      <c r="J22" s="91"/>
      <c r="K22" s="91"/>
      <c r="L22" s="92"/>
      <c r="M22" s="91"/>
      <c r="N22" s="91"/>
      <c r="O22" s="91"/>
      <c r="P22" s="91"/>
      <c r="Q22" s="91"/>
      <c r="R22" s="91"/>
      <c r="S22" s="91"/>
      <c r="T22" s="91"/>
      <c r="U22" s="213"/>
      <c r="V22" s="213"/>
      <c r="W22" s="237">
        <f>W21-W23</f>
        <v>23479</v>
      </c>
      <c r="X22" s="92">
        <f>X21-X23</f>
        <v>24094</v>
      </c>
      <c r="Y22" s="237">
        <f>Y21-Y23</f>
        <v>21597</v>
      </c>
      <c r="Z22" s="237">
        <f>Z21-Z23</f>
        <v>22898</v>
      </c>
      <c r="AA22" s="237">
        <v>23530</v>
      </c>
      <c r="AB22" s="237">
        <v>23295</v>
      </c>
      <c r="AC22" s="237">
        <v>23357</v>
      </c>
      <c r="AD22" s="237">
        <v>23454</v>
      </c>
      <c r="AE22" s="237">
        <v>21510</v>
      </c>
      <c r="AF22" s="237">
        <v>21532</v>
      </c>
      <c r="AG22" s="237">
        <v>22410</v>
      </c>
      <c r="AH22" s="237"/>
      <c r="AI22" s="237"/>
      <c r="AJ22" s="92"/>
      <c r="AK22" s="93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302"/>
      <c r="BD22" s="302"/>
      <c r="BE22" s="302"/>
      <c r="BF22" s="95"/>
      <c r="BG22" s="325"/>
      <c r="BH22" s="87">
        <f>BH21-BH23</f>
        <v>22410</v>
      </c>
    </row>
    <row r="23" spans="1:60" s="66" customFormat="1" x14ac:dyDescent="0.35">
      <c r="A23" s="166"/>
      <c r="B23" s="238" t="s">
        <v>165</v>
      </c>
      <c r="C23" s="90"/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1"/>
      <c r="O23" s="91"/>
      <c r="P23" s="91"/>
      <c r="Q23" s="91"/>
      <c r="R23" s="91"/>
      <c r="S23" s="91"/>
      <c r="T23" s="91"/>
      <c r="U23" s="213"/>
      <c r="V23" s="213"/>
      <c r="W23" s="237">
        <v>348</v>
      </c>
      <c r="X23" s="92">
        <v>340</v>
      </c>
      <c r="Y23" s="237">
        <v>308</v>
      </c>
      <c r="Z23" s="237">
        <v>340</v>
      </c>
      <c r="AA23" s="237">
        <v>325</v>
      </c>
      <c r="AB23" s="237">
        <v>286</v>
      </c>
      <c r="AC23" s="237">
        <v>282</v>
      </c>
      <c r="AD23" s="237">
        <v>284</v>
      </c>
      <c r="AE23" s="237">
        <v>263</v>
      </c>
      <c r="AF23" s="237">
        <v>263</v>
      </c>
      <c r="AG23" s="237">
        <v>299</v>
      </c>
      <c r="AH23" s="237"/>
      <c r="AI23" s="237"/>
      <c r="AJ23" s="92"/>
      <c r="AK23" s="93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302"/>
      <c r="BD23" s="302"/>
      <c r="BE23" s="302"/>
      <c r="BF23" s="95"/>
      <c r="BG23" s="325"/>
      <c r="BH23" s="71">
        <f>GETPIVOTDATA("VALUE",'CRS ESCO pvt'!$I$2,"DATE_FILE",$BH$8,"COMPANY",$BH$6,"TRIM_CAT","Resdiential-ESCO","TRIM_LINE",A20)</f>
        <v>299</v>
      </c>
    </row>
    <row r="24" spans="1:60" s="66" customFormat="1" x14ac:dyDescent="0.35">
      <c r="A24" s="166"/>
      <c r="B24" s="67" t="s">
        <v>38</v>
      </c>
      <c r="C24" s="90">
        <v>4378</v>
      </c>
      <c r="D24" s="91">
        <v>4507</v>
      </c>
      <c r="E24" s="91">
        <v>5063</v>
      </c>
      <c r="F24" s="91">
        <v>4930</v>
      </c>
      <c r="G24" s="91">
        <v>5049</v>
      </c>
      <c r="H24" s="91">
        <v>4982</v>
      </c>
      <c r="I24" s="91">
        <v>4891</v>
      </c>
      <c r="J24" s="91">
        <v>4885</v>
      </c>
      <c r="K24" s="91">
        <v>5018</v>
      </c>
      <c r="L24" s="92">
        <v>5061</v>
      </c>
      <c r="M24" s="91">
        <v>4351</v>
      </c>
      <c r="N24" s="91">
        <v>4363</v>
      </c>
      <c r="O24" s="91">
        <v>4473</v>
      </c>
      <c r="P24" s="91">
        <v>4519</v>
      </c>
      <c r="Q24" s="91">
        <v>4707</v>
      </c>
      <c r="R24" s="91">
        <v>4760</v>
      </c>
      <c r="S24" s="91">
        <v>5110</v>
      </c>
      <c r="T24" s="91">
        <v>5058</v>
      </c>
      <c r="U24" s="213">
        <v>5203</v>
      </c>
      <c r="V24" s="213">
        <v>5263</v>
      </c>
      <c r="W24" s="213">
        <v>5699</v>
      </c>
      <c r="X24" s="92">
        <v>5787</v>
      </c>
      <c r="Y24" s="213">
        <v>5015</v>
      </c>
      <c r="Z24" s="213">
        <v>5026</v>
      </c>
      <c r="AA24" s="213">
        <v>5201</v>
      </c>
      <c r="AB24" s="213">
        <v>5426</v>
      </c>
      <c r="AC24" s="213">
        <v>5402</v>
      </c>
      <c r="AD24" s="213">
        <v>5801</v>
      </c>
      <c r="AE24" s="213">
        <v>5394</v>
      </c>
      <c r="AF24" s="213">
        <v>5392</v>
      </c>
      <c r="AG24" s="213">
        <v>5417</v>
      </c>
      <c r="AH24" s="213"/>
      <c r="AI24" s="213"/>
      <c r="AJ24" s="92"/>
      <c r="AK24" s="93">
        <f>O24-C24</f>
        <v>95</v>
      </c>
      <c r="AL24" s="94">
        <f>P24-D24</f>
        <v>12</v>
      </c>
      <c r="AM24" s="94">
        <f>Q24-E24</f>
        <v>-356</v>
      </c>
      <c r="AN24" s="94">
        <f>R24-F24</f>
        <v>-170</v>
      </c>
      <c r="AO24" s="94">
        <f>S24-G24</f>
        <v>61</v>
      </c>
      <c r="AP24" s="94">
        <f>T24-H24</f>
        <v>76</v>
      </c>
      <c r="AQ24" s="94">
        <f>U24-I24</f>
        <v>312</v>
      </c>
      <c r="AR24" s="94">
        <f>V24-J24</f>
        <v>378</v>
      </c>
      <c r="AS24" s="94">
        <f>W24-K24</f>
        <v>681</v>
      </c>
      <c r="AT24" s="94">
        <f>X24-L24</f>
        <v>726</v>
      </c>
      <c r="AU24" s="94">
        <f>Y24-M24</f>
        <v>664</v>
      </c>
      <c r="AV24" s="94">
        <f>Z24-N24</f>
        <v>663</v>
      </c>
      <c r="AW24" s="94">
        <f>AA24-O24</f>
        <v>728</v>
      </c>
      <c r="AX24" s="94">
        <f>AB24-P24</f>
        <v>907</v>
      </c>
      <c r="AY24" s="94">
        <f>AC24-Q24</f>
        <v>695</v>
      </c>
      <c r="AZ24" s="94">
        <f>AD24-R24</f>
        <v>1041</v>
      </c>
      <c r="BA24" s="94">
        <f>AE24-S24</f>
        <v>284</v>
      </c>
      <c r="BB24" s="94">
        <f>AF24-T24</f>
        <v>334</v>
      </c>
      <c r="BC24" s="302"/>
      <c r="BD24" s="302"/>
      <c r="BE24" s="302"/>
      <c r="BF24" s="95"/>
      <c r="BG24" s="325"/>
      <c r="BH24" s="71">
        <f>'MONTHLY SUMMARIES'!J18</f>
        <v>5417</v>
      </c>
    </row>
    <row r="25" spans="1:60" s="66" customFormat="1" x14ac:dyDescent="0.35">
      <c r="A25" s="166"/>
      <c r="B25" s="238" t="s">
        <v>164</v>
      </c>
      <c r="C25" s="90"/>
      <c r="D25" s="91"/>
      <c r="E25" s="91"/>
      <c r="F25" s="91"/>
      <c r="G25" s="91"/>
      <c r="H25" s="91"/>
      <c r="I25" s="91"/>
      <c r="J25" s="91"/>
      <c r="K25" s="91"/>
      <c r="L25" s="92"/>
      <c r="M25" s="91"/>
      <c r="N25" s="91"/>
      <c r="O25" s="91"/>
      <c r="P25" s="91"/>
      <c r="Q25" s="91"/>
      <c r="R25" s="91"/>
      <c r="S25" s="91"/>
      <c r="T25" s="91"/>
      <c r="U25" s="213"/>
      <c r="V25" s="213"/>
      <c r="W25" s="237">
        <f>W24-W26</f>
        <v>5600</v>
      </c>
      <c r="X25" s="92">
        <f>X24-X26</f>
        <v>5694</v>
      </c>
      <c r="Y25" s="237">
        <f>Y24-Y26</f>
        <v>4941</v>
      </c>
      <c r="Z25" s="237">
        <f>Z24-Z26</f>
        <v>4950</v>
      </c>
      <c r="AA25" s="237">
        <v>5133</v>
      </c>
      <c r="AB25" s="237">
        <v>5333</v>
      </c>
      <c r="AC25" s="237">
        <v>5325</v>
      </c>
      <c r="AD25" s="237">
        <v>5720</v>
      </c>
      <c r="AE25" s="237">
        <v>5330</v>
      </c>
      <c r="AF25" s="237">
        <v>5298</v>
      </c>
      <c r="AG25" s="237">
        <v>5324</v>
      </c>
      <c r="AH25" s="237"/>
      <c r="AI25" s="237"/>
      <c r="AJ25" s="92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302"/>
      <c r="BD25" s="302"/>
      <c r="BE25" s="302"/>
      <c r="BF25" s="95"/>
      <c r="BG25" s="325"/>
      <c r="BH25" s="87">
        <f>BH24-BH26</f>
        <v>5324</v>
      </c>
    </row>
    <row r="26" spans="1:60" s="66" customFormat="1" x14ac:dyDescent="0.35">
      <c r="A26" s="166"/>
      <c r="B26" s="238" t="s">
        <v>165</v>
      </c>
      <c r="C26" s="90"/>
      <c r="D26" s="91"/>
      <c r="E26" s="91"/>
      <c r="F26" s="91"/>
      <c r="G26" s="91"/>
      <c r="H26" s="91"/>
      <c r="I26" s="91"/>
      <c r="J26" s="91"/>
      <c r="K26" s="91"/>
      <c r="L26" s="92"/>
      <c r="M26" s="91"/>
      <c r="N26" s="91"/>
      <c r="O26" s="91"/>
      <c r="P26" s="91"/>
      <c r="Q26" s="91"/>
      <c r="R26" s="91"/>
      <c r="S26" s="91"/>
      <c r="T26" s="91"/>
      <c r="U26" s="213"/>
      <c r="V26" s="213"/>
      <c r="W26" s="237">
        <v>99</v>
      </c>
      <c r="X26" s="92">
        <v>93</v>
      </c>
      <c r="Y26" s="237">
        <v>74</v>
      </c>
      <c r="Z26" s="237">
        <v>76</v>
      </c>
      <c r="AA26" s="237">
        <v>68</v>
      </c>
      <c r="AB26" s="237">
        <v>93</v>
      </c>
      <c r="AC26" s="237">
        <v>77</v>
      </c>
      <c r="AD26" s="237">
        <v>81</v>
      </c>
      <c r="AE26" s="237">
        <v>64</v>
      </c>
      <c r="AF26" s="237">
        <v>94</v>
      </c>
      <c r="AG26" s="237">
        <v>93</v>
      </c>
      <c r="AH26" s="237"/>
      <c r="AI26" s="237"/>
      <c r="AJ26" s="92"/>
      <c r="AK26" s="93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302"/>
      <c r="BD26" s="302"/>
      <c r="BE26" s="302"/>
      <c r="BF26" s="95"/>
      <c r="BG26" s="325"/>
      <c r="BH26" s="71">
        <f>GETPIVOTDATA("VALUE",'CRS ESCO pvt'!$I$2,"DATE_FILE",$BH$8,"COMPANY",$BH$6,"TRIM_CAT","Low Income Resdiential-ESCO","TRIM_LINE",A20)</f>
        <v>93</v>
      </c>
    </row>
    <row r="27" spans="1:60" s="66" customFormat="1" x14ac:dyDescent="0.35">
      <c r="A27" s="166"/>
      <c r="B27" s="67" t="s">
        <v>39</v>
      </c>
      <c r="C27" s="90">
        <v>3011</v>
      </c>
      <c r="D27" s="91">
        <v>3185</v>
      </c>
      <c r="E27" s="91">
        <v>2868</v>
      </c>
      <c r="F27" s="91">
        <v>2558</v>
      </c>
      <c r="G27" s="91">
        <v>2681</v>
      </c>
      <c r="H27" s="91">
        <v>2280</v>
      </c>
      <c r="I27" s="91">
        <v>2218</v>
      </c>
      <c r="J27" s="91">
        <v>2289</v>
      </c>
      <c r="K27" s="91">
        <v>2581</v>
      </c>
      <c r="L27" s="92">
        <v>3049</v>
      </c>
      <c r="M27" s="91">
        <v>2583</v>
      </c>
      <c r="N27" s="91">
        <v>3028</v>
      </c>
      <c r="O27" s="91">
        <v>3090</v>
      </c>
      <c r="P27" s="91">
        <v>4069</v>
      </c>
      <c r="Q27" s="91">
        <v>3624</v>
      </c>
      <c r="R27" s="91">
        <v>3403</v>
      </c>
      <c r="S27" s="91">
        <v>2874</v>
      </c>
      <c r="T27" s="91">
        <v>2860</v>
      </c>
      <c r="U27" s="213">
        <v>2655</v>
      </c>
      <c r="V27" s="213">
        <v>2856</v>
      </c>
      <c r="W27" s="213">
        <v>2974</v>
      </c>
      <c r="X27" s="92">
        <v>3059</v>
      </c>
      <c r="Y27" s="213">
        <v>3264</v>
      </c>
      <c r="Z27" s="213">
        <v>3119</v>
      </c>
      <c r="AA27" s="213">
        <v>2729</v>
      </c>
      <c r="AB27" s="213">
        <v>2564</v>
      </c>
      <c r="AC27" s="213">
        <v>2488</v>
      </c>
      <c r="AD27" s="213">
        <v>2747</v>
      </c>
      <c r="AE27" s="213">
        <v>2661</v>
      </c>
      <c r="AF27" s="213">
        <v>2418</v>
      </c>
      <c r="AG27" s="213">
        <v>2516</v>
      </c>
      <c r="AH27" s="213"/>
      <c r="AI27" s="213"/>
      <c r="AJ27" s="92"/>
      <c r="AK27" s="93">
        <f>O27-C27</f>
        <v>79</v>
      </c>
      <c r="AL27" s="94">
        <f>P27-D27</f>
        <v>884</v>
      </c>
      <c r="AM27" s="94">
        <f>Q27-E27</f>
        <v>756</v>
      </c>
      <c r="AN27" s="94">
        <f>R27-F27</f>
        <v>845</v>
      </c>
      <c r="AO27" s="94">
        <f>S27-G27</f>
        <v>193</v>
      </c>
      <c r="AP27" s="94">
        <f>T27-H27</f>
        <v>580</v>
      </c>
      <c r="AQ27" s="94">
        <f>U27-I27</f>
        <v>437</v>
      </c>
      <c r="AR27" s="94">
        <f>V27-J27</f>
        <v>567</v>
      </c>
      <c r="AS27" s="94">
        <f>W27-K27</f>
        <v>393</v>
      </c>
      <c r="AT27" s="94">
        <f>X27-L27</f>
        <v>10</v>
      </c>
      <c r="AU27" s="94">
        <f>Y27-M27</f>
        <v>681</v>
      </c>
      <c r="AV27" s="94">
        <f>Z27-N27</f>
        <v>91</v>
      </c>
      <c r="AW27" s="94">
        <f>AA27-O27</f>
        <v>-361</v>
      </c>
      <c r="AX27" s="94">
        <f>AB27-P27</f>
        <v>-1505</v>
      </c>
      <c r="AY27" s="94">
        <f>AC27-Q27</f>
        <v>-1136</v>
      </c>
      <c r="AZ27" s="94">
        <f>AD27-R27</f>
        <v>-656</v>
      </c>
      <c r="BA27" s="94">
        <f>AE27-S27</f>
        <v>-213</v>
      </c>
      <c r="BB27" s="94">
        <f>AF27-T27</f>
        <v>-442</v>
      </c>
      <c r="BC27" s="302"/>
      <c r="BD27" s="302"/>
      <c r="BE27" s="302"/>
      <c r="BF27" s="95"/>
      <c r="BG27" s="325"/>
      <c r="BH27" s="71">
        <f>'MONTHLY SUMMARIES'!J19</f>
        <v>2516</v>
      </c>
    </row>
    <row r="28" spans="1:60" s="66" customFormat="1" x14ac:dyDescent="0.35">
      <c r="A28" s="166"/>
      <c r="B28" s="67" t="s">
        <v>40</v>
      </c>
      <c r="C28" s="90">
        <v>126</v>
      </c>
      <c r="D28" s="91">
        <v>143</v>
      </c>
      <c r="E28" s="91">
        <v>115</v>
      </c>
      <c r="F28" s="91">
        <v>103</v>
      </c>
      <c r="G28" s="91">
        <v>114</v>
      </c>
      <c r="H28" s="91">
        <v>84</v>
      </c>
      <c r="I28" s="91">
        <v>86</v>
      </c>
      <c r="J28" s="91">
        <v>80</v>
      </c>
      <c r="K28" s="91">
        <v>101</v>
      </c>
      <c r="L28" s="92">
        <v>144</v>
      </c>
      <c r="M28" s="91">
        <v>105</v>
      </c>
      <c r="N28" s="91">
        <v>128</v>
      </c>
      <c r="O28" s="91">
        <v>142</v>
      </c>
      <c r="P28" s="91">
        <v>169</v>
      </c>
      <c r="Q28" s="91">
        <v>162</v>
      </c>
      <c r="R28" s="91">
        <v>148</v>
      </c>
      <c r="S28" s="91">
        <v>130</v>
      </c>
      <c r="T28" s="91">
        <v>119</v>
      </c>
      <c r="U28" s="213">
        <v>100</v>
      </c>
      <c r="V28" s="213">
        <v>92</v>
      </c>
      <c r="W28" s="213">
        <v>124</v>
      </c>
      <c r="X28" s="92">
        <v>112</v>
      </c>
      <c r="Y28" s="213">
        <v>131</v>
      </c>
      <c r="Z28" s="213">
        <v>118</v>
      </c>
      <c r="AA28" s="213">
        <v>104</v>
      </c>
      <c r="AB28" s="213">
        <v>84</v>
      </c>
      <c r="AC28" s="213">
        <v>86</v>
      </c>
      <c r="AD28" s="213">
        <v>104</v>
      </c>
      <c r="AE28" s="213">
        <v>91</v>
      </c>
      <c r="AF28" s="213">
        <v>74</v>
      </c>
      <c r="AG28" s="213">
        <v>114</v>
      </c>
      <c r="AH28" s="213"/>
      <c r="AI28" s="213"/>
      <c r="AJ28" s="92"/>
      <c r="AK28" s="93">
        <f>O28-C28</f>
        <v>16</v>
      </c>
      <c r="AL28" s="94">
        <f>P28-D28</f>
        <v>26</v>
      </c>
      <c r="AM28" s="94">
        <f>Q28-E28</f>
        <v>47</v>
      </c>
      <c r="AN28" s="94">
        <f>R28-F28</f>
        <v>45</v>
      </c>
      <c r="AO28" s="94">
        <f>S28-G28</f>
        <v>16</v>
      </c>
      <c r="AP28" s="94">
        <f>T28-H28</f>
        <v>35</v>
      </c>
      <c r="AQ28" s="94">
        <f>U28-I28</f>
        <v>14</v>
      </c>
      <c r="AR28" s="94">
        <f>V28-J28</f>
        <v>12</v>
      </c>
      <c r="AS28" s="94">
        <f>W28-K28</f>
        <v>23</v>
      </c>
      <c r="AT28" s="94">
        <f>X28-L28</f>
        <v>-32</v>
      </c>
      <c r="AU28" s="94">
        <f>Y28-M28</f>
        <v>26</v>
      </c>
      <c r="AV28" s="94">
        <f>Z28-N28</f>
        <v>-10</v>
      </c>
      <c r="AW28" s="94">
        <f>AA28-O28</f>
        <v>-38</v>
      </c>
      <c r="AX28" s="94">
        <f>AB28-P28</f>
        <v>-85</v>
      </c>
      <c r="AY28" s="94">
        <f>AC28-Q28</f>
        <v>-76</v>
      </c>
      <c r="AZ28" s="94">
        <f>AD28-R28</f>
        <v>-44</v>
      </c>
      <c r="BA28" s="94">
        <f>AE28-S28</f>
        <v>-39</v>
      </c>
      <c r="BB28" s="94">
        <f>AF28-T28</f>
        <v>-45</v>
      </c>
      <c r="BC28" s="302"/>
      <c r="BD28" s="302"/>
      <c r="BE28" s="302"/>
      <c r="BF28" s="95"/>
      <c r="BG28" s="325"/>
      <c r="BH28" s="71">
        <f>'MONTHLY SUMMARIES'!J20</f>
        <v>114</v>
      </c>
    </row>
    <row r="29" spans="1:60" s="66" customFormat="1" x14ac:dyDescent="0.35">
      <c r="A29" s="166"/>
      <c r="B29" s="67" t="s">
        <v>41</v>
      </c>
      <c r="C29" s="90">
        <v>17</v>
      </c>
      <c r="D29" s="91">
        <v>23</v>
      </c>
      <c r="E29" s="91">
        <v>30</v>
      </c>
      <c r="F29" s="91">
        <v>12</v>
      </c>
      <c r="G29" s="91">
        <v>17</v>
      </c>
      <c r="H29" s="91">
        <v>8</v>
      </c>
      <c r="I29" s="91">
        <v>11</v>
      </c>
      <c r="J29" s="91">
        <v>10</v>
      </c>
      <c r="K29" s="91">
        <v>14</v>
      </c>
      <c r="L29" s="92">
        <v>20</v>
      </c>
      <c r="M29" s="91">
        <v>15</v>
      </c>
      <c r="N29" s="91">
        <v>19</v>
      </c>
      <c r="O29" s="91">
        <v>23</v>
      </c>
      <c r="P29" s="91">
        <v>28</v>
      </c>
      <c r="Q29" s="91">
        <v>21</v>
      </c>
      <c r="R29" s="91">
        <v>19</v>
      </c>
      <c r="S29" s="91">
        <v>37</v>
      </c>
      <c r="T29" s="91">
        <v>18</v>
      </c>
      <c r="U29" s="213">
        <v>18</v>
      </c>
      <c r="V29" s="213">
        <v>21</v>
      </c>
      <c r="W29" s="213">
        <v>21</v>
      </c>
      <c r="X29" s="92">
        <v>15</v>
      </c>
      <c r="Y29" s="213">
        <v>17</v>
      </c>
      <c r="Z29" s="213">
        <v>15</v>
      </c>
      <c r="AA29" s="213">
        <v>13</v>
      </c>
      <c r="AB29" s="213">
        <v>13</v>
      </c>
      <c r="AC29" s="213">
        <v>15</v>
      </c>
      <c r="AD29" s="213">
        <v>21</v>
      </c>
      <c r="AE29" s="213">
        <v>18</v>
      </c>
      <c r="AF29" s="213">
        <v>16</v>
      </c>
      <c r="AG29" s="213">
        <v>17</v>
      </c>
      <c r="AH29" s="213"/>
      <c r="AI29" s="213"/>
      <c r="AJ29" s="92"/>
      <c r="AK29" s="93">
        <f>O29-C29</f>
        <v>6</v>
      </c>
      <c r="AL29" s="94">
        <f>P29-D29</f>
        <v>5</v>
      </c>
      <c r="AM29" s="94">
        <f>Q29-E29</f>
        <v>-9</v>
      </c>
      <c r="AN29" s="94">
        <f>R29-F29</f>
        <v>7</v>
      </c>
      <c r="AO29" s="94">
        <f>S29-G29</f>
        <v>20</v>
      </c>
      <c r="AP29" s="94">
        <f>T29-H29</f>
        <v>10</v>
      </c>
      <c r="AQ29" s="94">
        <f>U29-I29</f>
        <v>7</v>
      </c>
      <c r="AR29" s="94">
        <f>V29-J29</f>
        <v>11</v>
      </c>
      <c r="AS29" s="94">
        <f>W29-K29</f>
        <v>7</v>
      </c>
      <c r="AT29" s="94">
        <f>X29-L29</f>
        <v>-5</v>
      </c>
      <c r="AU29" s="94">
        <f>Y29-M29</f>
        <v>2</v>
      </c>
      <c r="AV29" s="94">
        <f>Z29-N29</f>
        <v>-4</v>
      </c>
      <c r="AW29" s="94">
        <f>AA29-O29</f>
        <v>-10</v>
      </c>
      <c r="AX29" s="94">
        <f>AB29-P29</f>
        <v>-15</v>
      </c>
      <c r="AY29" s="94">
        <f>AC29-Q29</f>
        <v>-6</v>
      </c>
      <c r="AZ29" s="94">
        <f>AD29-R29</f>
        <v>2</v>
      </c>
      <c r="BA29" s="94">
        <f>AE29-S29</f>
        <v>-19</v>
      </c>
      <c r="BB29" s="94">
        <f>AF29-T29</f>
        <v>-2</v>
      </c>
      <c r="BC29" s="302"/>
      <c r="BD29" s="302"/>
      <c r="BE29" s="302"/>
      <c r="BF29" s="95"/>
      <c r="BG29" s="325"/>
      <c r="BH29" s="71">
        <f>'MONTHLY SUMMARIES'!J21</f>
        <v>17</v>
      </c>
    </row>
    <row r="30" spans="1:60" s="82" customFormat="1" x14ac:dyDescent="0.35">
      <c r="A30" s="168"/>
      <c r="B30" s="67" t="s">
        <v>42</v>
      </c>
      <c r="C30" s="154">
        <f t="shared" ref="C30:V30" si="9">SUM(C21:C29)</f>
        <v>32553</v>
      </c>
      <c r="D30" s="155">
        <f t="shared" si="9"/>
        <v>34535</v>
      </c>
      <c r="E30" s="155">
        <f t="shared" si="9"/>
        <v>34659</v>
      </c>
      <c r="F30" s="155">
        <f t="shared" si="9"/>
        <v>32559</v>
      </c>
      <c r="G30" s="155">
        <f t="shared" si="9"/>
        <v>33543</v>
      </c>
      <c r="H30" s="155">
        <f t="shared" si="9"/>
        <v>31231</v>
      </c>
      <c r="I30" s="155">
        <f t="shared" si="9"/>
        <v>30759</v>
      </c>
      <c r="J30" s="155">
        <f t="shared" si="9"/>
        <v>30436</v>
      </c>
      <c r="K30" s="155">
        <f t="shared" si="9"/>
        <v>30716</v>
      </c>
      <c r="L30" s="156">
        <f t="shared" si="9"/>
        <v>31967</v>
      </c>
      <c r="M30" s="155">
        <f t="shared" si="9"/>
        <v>28811</v>
      </c>
      <c r="N30" s="155">
        <f t="shared" si="9"/>
        <v>31294</v>
      </c>
      <c r="O30" s="155">
        <f t="shared" si="9"/>
        <v>33728</v>
      </c>
      <c r="P30" s="155">
        <f t="shared" si="9"/>
        <v>35252</v>
      </c>
      <c r="Q30" s="155">
        <f t="shared" si="9"/>
        <v>34238</v>
      </c>
      <c r="R30" s="155">
        <f t="shared" si="9"/>
        <v>34297</v>
      </c>
      <c r="S30" s="155">
        <f t="shared" si="9"/>
        <v>32414</v>
      </c>
      <c r="T30" s="155">
        <f t="shared" si="9"/>
        <v>32205</v>
      </c>
      <c r="U30" s="155">
        <f t="shared" si="9"/>
        <v>32451</v>
      </c>
      <c r="V30" s="155">
        <f t="shared" si="9"/>
        <v>32968</v>
      </c>
      <c r="W30" s="155">
        <f>SUM(W21+W24+W27+W28+W29)</f>
        <v>32645</v>
      </c>
      <c r="X30" s="156">
        <f>SUM(X21+X24+X27+X28+X29)</f>
        <v>33407</v>
      </c>
      <c r="Y30" s="155">
        <v>30332</v>
      </c>
      <c r="Z30" s="214">
        <v>31516</v>
      </c>
      <c r="AA30" s="214">
        <v>31902</v>
      </c>
      <c r="AB30" s="214">
        <v>31668</v>
      </c>
      <c r="AC30" s="214">
        <v>31630</v>
      </c>
      <c r="AD30" s="214">
        <v>32411</v>
      </c>
      <c r="AE30" s="214">
        <v>29937</v>
      </c>
      <c r="AF30" s="214">
        <v>29695</v>
      </c>
      <c r="AG30" s="214">
        <v>30773</v>
      </c>
      <c r="AH30" s="214"/>
      <c r="AI30" s="214"/>
      <c r="AJ30" s="156"/>
      <c r="AK30" s="96">
        <f>SUM(AK21:AK29)</f>
        <v>1175</v>
      </c>
      <c r="AL30" s="157">
        <f t="shared" ref="AL30:AN30" si="10">SUM(AL21:AL29)</f>
        <v>717</v>
      </c>
      <c r="AM30" s="157">
        <f t="shared" si="10"/>
        <v>-421</v>
      </c>
      <c r="AN30" s="157">
        <f t="shared" si="10"/>
        <v>1738</v>
      </c>
      <c r="AO30" s="157">
        <f t="shared" ref="AO30:AP30" si="11">SUM(AO21:AO29)</f>
        <v>-1129</v>
      </c>
      <c r="AP30" s="157">
        <f t="shared" si="11"/>
        <v>974</v>
      </c>
      <c r="AQ30" s="157">
        <f t="shared" ref="AQ30:AR30" si="12">SUM(AQ21:AQ29)</f>
        <v>1692</v>
      </c>
      <c r="AR30" s="157">
        <f t="shared" si="12"/>
        <v>2532</v>
      </c>
      <c r="AS30" s="157">
        <f t="shared" ref="AS30:AT30" si="13">SUM(AS21:AS29)</f>
        <v>1929</v>
      </c>
      <c r="AT30" s="157">
        <f t="shared" si="13"/>
        <v>1440</v>
      </c>
      <c r="AU30" s="157">
        <f t="shared" ref="AU30:AV30" si="14">SUM(AU21:AU29)</f>
        <v>1521</v>
      </c>
      <c r="AV30" s="157">
        <f t="shared" si="14"/>
        <v>222</v>
      </c>
      <c r="AW30" s="157">
        <f t="shared" ref="AW30:AX30" si="15">SUM(AW21:AW29)</f>
        <v>-1826</v>
      </c>
      <c r="AX30" s="157">
        <f t="shared" si="15"/>
        <v>-3584</v>
      </c>
      <c r="AY30" s="157">
        <f t="shared" ref="AY30:AZ30" si="16">SUM(AY21:AY29)</f>
        <v>-2608</v>
      </c>
      <c r="AZ30" s="157">
        <f t="shared" si="16"/>
        <v>-1886</v>
      </c>
      <c r="BA30" s="157">
        <f t="shared" ref="BA30:BB30" si="17">SUM(BA21:BA29)</f>
        <v>-2477</v>
      </c>
      <c r="BB30" s="157">
        <f t="shared" si="17"/>
        <v>-2510</v>
      </c>
      <c r="BC30" s="303"/>
      <c r="BD30" s="303"/>
      <c r="BE30" s="303"/>
      <c r="BF30" s="158"/>
      <c r="BG30" s="326"/>
      <c r="BH30" s="296">
        <f>BH21+BH24+BH27+BH28+BH29</f>
        <v>30773</v>
      </c>
    </row>
    <row r="31" spans="1:60" s="66" customFormat="1" x14ac:dyDescent="0.35">
      <c r="A31" s="166">
        <f>+A20+1</f>
        <v>3</v>
      </c>
      <c r="B31" s="97" t="s">
        <v>18</v>
      </c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99"/>
      <c r="N31" s="99"/>
      <c r="O31" s="99"/>
      <c r="P31" s="99"/>
      <c r="Q31" s="99"/>
      <c r="R31" s="99"/>
      <c r="S31" s="99"/>
      <c r="T31" s="99"/>
      <c r="U31" s="215"/>
      <c r="V31" s="215"/>
      <c r="W31" s="215"/>
      <c r="X31" s="100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100"/>
      <c r="AK31" s="101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04"/>
      <c r="BD31" s="304"/>
      <c r="BE31" s="304"/>
      <c r="BF31" s="103"/>
      <c r="BG31" s="324"/>
      <c r="BH31" s="101"/>
    </row>
    <row r="32" spans="1:60" s="66" customFormat="1" x14ac:dyDescent="0.35">
      <c r="A32" s="164"/>
      <c r="B32" s="67" t="s">
        <v>37</v>
      </c>
      <c r="C32" s="90">
        <v>11148</v>
      </c>
      <c r="D32" s="91">
        <v>11246</v>
      </c>
      <c r="E32" s="91">
        <v>10662</v>
      </c>
      <c r="F32" s="91">
        <v>9120</v>
      </c>
      <c r="G32" s="91">
        <v>9737</v>
      </c>
      <c r="H32" s="91">
        <v>8122</v>
      </c>
      <c r="I32" s="91">
        <v>8717</v>
      </c>
      <c r="J32" s="91">
        <v>9066</v>
      </c>
      <c r="K32" s="91">
        <v>9582</v>
      </c>
      <c r="L32" s="92">
        <v>9847</v>
      </c>
      <c r="M32" s="91">
        <v>9064</v>
      </c>
      <c r="N32" s="91">
        <v>10946</v>
      </c>
      <c r="O32" s="91">
        <v>11380</v>
      </c>
      <c r="P32" s="91">
        <v>9795</v>
      </c>
      <c r="Q32" s="91">
        <v>9006</v>
      </c>
      <c r="R32" s="91">
        <v>8883</v>
      </c>
      <c r="S32" s="91">
        <v>6999</v>
      </c>
      <c r="T32" s="91">
        <v>7434</v>
      </c>
      <c r="U32" s="213">
        <v>7909</v>
      </c>
      <c r="V32" s="213">
        <v>8521</v>
      </c>
      <c r="W32" s="213">
        <v>8016</v>
      </c>
      <c r="X32" s="92">
        <v>8865</v>
      </c>
      <c r="Y32" s="213">
        <v>7938</v>
      </c>
      <c r="Z32" s="213">
        <v>9398</v>
      </c>
      <c r="AA32" s="213">
        <v>9751</v>
      </c>
      <c r="AB32" s="213">
        <v>8755</v>
      </c>
      <c r="AC32" s="213">
        <v>8568</v>
      </c>
      <c r="AD32" s="213">
        <v>8394</v>
      </c>
      <c r="AE32" s="213">
        <v>7802</v>
      </c>
      <c r="AF32" s="213">
        <v>8051</v>
      </c>
      <c r="AG32" s="213">
        <v>8897</v>
      </c>
      <c r="AH32" s="213"/>
      <c r="AI32" s="213"/>
      <c r="AJ32" s="92"/>
      <c r="AK32" s="93">
        <f>O32-C32</f>
        <v>232</v>
      </c>
      <c r="AL32" s="94">
        <f>P32-D32</f>
        <v>-1451</v>
      </c>
      <c r="AM32" s="94">
        <f>Q32-E32</f>
        <v>-1656</v>
      </c>
      <c r="AN32" s="94">
        <f>R32-F32</f>
        <v>-237</v>
      </c>
      <c r="AO32" s="94">
        <f>S32-G32</f>
        <v>-2738</v>
      </c>
      <c r="AP32" s="94">
        <f>T32-H32</f>
        <v>-688</v>
      </c>
      <c r="AQ32" s="94">
        <f>U32-I32</f>
        <v>-808</v>
      </c>
      <c r="AR32" s="94">
        <f>V32-J32</f>
        <v>-545</v>
      </c>
      <c r="AS32" s="94">
        <f>W32-K32</f>
        <v>-1566</v>
      </c>
      <c r="AT32" s="94">
        <f>X32-L32</f>
        <v>-982</v>
      </c>
      <c r="AU32" s="94">
        <f>Y32-M32</f>
        <v>-1126</v>
      </c>
      <c r="AV32" s="94">
        <f>Z32-N32</f>
        <v>-1548</v>
      </c>
      <c r="AW32" s="94">
        <f>AA32-O32</f>
        <v>-1629</v>
      </c>
      <c r="AX32" s="94">
        <f>AB32-P32</f>
        <v>-1040</v>
      </c>
      <c r="AY32" s="94">
        <f>AC32-Q32</f>
        <v>-438</v>
      </c>
      <c r="AZ32" s="94">
        <f>AD32-R32</f>
        <v>-489</v>
      </c>
      <c r="BA32" s="94">
        <f>AE32-S32</f>
        <v>803</v>
      </c>
      <c r="BB32" s="94">
        <f>AF32-T32</f>
        <v>617</v>
      </c>
      <c r="BC32" s="302"/>
      <c r="BD32" s="302"/>
      <c r="BE32" s="302"/>
      <c r="BF32" s="95"/>
      <c r="BG32" s="325"/>
      <c r="BH32" s="71">
        <f>'MONTHLY SUMMARIES'!J24</f>
        <v>8897</v>
      </c>
    </row>
    <row r="33" spans="1:60" s="66" customFormat="1" x14ac:dyDescent="0.35">
      <c r="A33" s="164"/>
      <c r="B33" s="238" t="s">
        <v>164</v>
      </c>
      <c r="C33" s="90"/>
      <c r="D33" s="91"/>
      <c r="E33" s="91"/>
      <c r="F33" s="91"/>
      <c r="G33" s="91"/>
      <c r="H33" s="91"/>
      <c r="I33" s="91"/>
      <c r="J33" s="91"/>
      <c r="K33" s="91"/>
      <c r="L33" s="92"/>
      <c r="M33" s="91"/>
      <c r="N33" s="91"/>
      <c r="O33" s="91"/>
      <c r="P33" s="91"/>
      <c r="Q33" s="91"/>
      <c r="R33" s="91"/>
      <c r="S33" s="91"/>
      <c r="T33" s="91"/>
      <c r="U33" s="213"/>
      <c r="V33" s="213"/>
      <c r="W33" s="237">
        <f>W32-W34</f>
        <v>7825</v>
      </c>
      <c r="X33" s="92">
        <f>X32-X34</f>
        <v>8680</v>
      </c>
      <c r="Y33" s="237">
        <f>Y32-Y34</f>
        <v>7773</v>
      </c>
      <c r="Z33" s="237">
        <f>Z32-Z34</f>
        <v>9208</v>
      </c>
      <c r="AA33" s="237">
        <v>9585</v>
      </c>
      <c r="AB33" s="237">
        <v>8606</v>
      </c>
      <c r="AC33" s="237">
        <v>8404</v>
      </c>
      <c r="AD33" s="237">
        <v>8244</v>
      </c>
      <c r="AE33" s="237">
        <v>7661</v>
      </c>
      <c r="AF33" s="237">
        <v>7908</v>
      </c>
      <c r="AG33" s="237">
        <v>8721</v>
      </c>
      <c r="AH33" s="237"/>
      <c r="AI33" s="237"/>
      <c r="AJ33" s="92"/>
      <c r="AK33" s="93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302"/>
      <c r="BD33" s="302"/>
      <c r="BE33" s="302"/>
      <c r="BF33" s="95"/>
      <c r="BG33" s="325"/>
      <c r="BH33" s="87">
        <f>BH32-BH34</f>
        <v>8721</v>
      </c>
    </row>
    <row r="34" spans="1:60" s="66" customFormat="1" x14ac:dyDescent="0.35">
      <c r="A34" s="164"/>
      <c r="B34" s="238" t="s">
        <v>165</v>
      </c>
      <c r="C34" s="90"/>
      <c r="D34" s="91"/>
      <c r="E34" s="91"/>
      <c r="F34" s="91"/>
      <c r="G34" s="91"/>
      <c r="H34" s="91"/>
      <c r="I34" s="91"/>
      <c r="J34" s="91"/>
      <c r="K34" s="91"/>
      <c r="L34" s="92"/>
      <c r="M34" s="91"/>
      <c r="N34" s="91"/>
      <c r="O34" s="91"/>
      <c r="P34" s="91"/>
      <c r="Q34" s="91"/>
      <c r="R34" s="91"/>
      <c r="S34" s="91"/>
      <c r="T34" s="91"/>
      <c r="U34" s="213"/>
      <c r="V34" s="213"/>
      <c r="W34" s="237">
        <v>191</v>
      </c>
      <c r="X34" s="92">
        <v>185</v>
      </c>
      <c r="Y34" s="237">
        <v>165</v>
      </c>
      <c r="Z34" s="237">
        <v>190</v>
      </c>
      <c r="AA34" s="237">
        <v>166</v>
      </c>
      <c r="AB34" s="237">
        <v>149</v>
      </c>
      <c r="AC34" s="237">
        <v>164</v>
      </c>
      <c r="AD34" s="237">
        <v>150</v>
      </c>
      <c r="AE34" s="237">
        <v>141</v>
      </c>
      <c r="AF34" s="237">
        <v>143</v>
      </c>
      <c r="AG34" s="237">
        <v>176</v>
      </c>
      <c r="AH34" s="237"/>
      <c r="AI34" s="237"/>
      <c r="AJ34" s="92"/>
      <c r="AK34" s="93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302"/>
      <c r="BD34" s="302"/>
      <c r="BE34" s="302"/>
      <c r="BF34" s="95"/>
      <c r="BG34" s="325"/>
      <c r="BH34" s="71">
        <f>GETPIVOTDATA("VALUE",'CRS ESCO pvt'!$I$2,"DATE_FILE",$BH$8,"COMPANY",$BH$6,"TRIM_CAT","Resdiential-ESCO","TRIM_LINE",A31)</f>
        <v>176</v>
      </c>
    </row>
    <row r="35" spans="1:60" s="66" customFormat="1" x14ac:dyDescent="0.35">
      <c r="A35" s="164"/>
      <c r="B35" s="67" t="s">
        <v>38</v>
      </c>
      <c r="C35" s="90">
        <v>1009</v>
      </c>
      <c r="D35" s="91">
        <v>1013</v>
      </c>
      <c r="E35" s="91">
        <v>1472</v>
      </c>
      <c r="F35" s="91">
        <v>1224</v>
      </c>
      <c r="G35" s="91">
        <v>957</v>
      </c>
      <c r="H35" s="91">
        <v>758</v>
      </c>
      <c r="I35" s="91">
        <v>771</v>
      </c>
      <c r="J35" s="91">
        <v>806</v>
      </c>
      <c r="K35" s="91">
        <v>990</v>
      </c>
      <c r="L35" s="92">
        <v>894</v>
      </c>
      <c r="M35" s="91">
        <v>890</v>
      </c>
      <c r="N35" s="91">
        <v>946</v>
      </c>
      <c r="O35" s="91">
        <v>970</v>
      </c>
      <c r="P35" s="91">
        <v>811</v>
      </c>
      <c r="Q35" s="91">
        <v>1104</v>
      </c>
      <c r="R35" s="91">
        <v>1134</v>
      </c>
      <c r="S35" s="91">
        <v>759</v>
      </c>
      <c r="T35" s="91">
        <v>655</v>
      </c>
      <c r="U35" s="213">
        <v>722</v>
      </c>
      <c r="V35" s="213">
        <v>762</v>
      </c>
      <c r="W35" s="213">
        <v>843</v>
      </c>
      <c r="X35" s="92">
        <v>868</v>
      </c>
      <c r="Y35" s="213">
        <v>820</v>
      </c>
      <c r="Z35" s="213">
        <v>896</v>
      </c>
      <c r="AA35" s="213">
        <v>1081</v>
      </c>
      <c r="AB35" s="213">
        <v>1239</v>
      </c>
      <c r="AC35" s="213">
        <v>1178</v>
      </c>
      <c r="AD35" s="213">
        <v>1258</v>
      </c>
      <c r="AE35" s="213">
        <v>941</v>
      </c>
      <c r="AF35" s="213">
        <v>878</v>
      </c>
      <c r="AG35" s="213">
        <v>900</v>
      </c>
      <c r="AH35" s="213"/>
      <c r="AI35" s="213"/>
      <c r="AJ35" s="92"/>
      <c r="AK35" s="93">
        <f>O35-C35</f>
        <v>-39</v>
      </c>
      <c r="AL35" s="94">
        <f>P35-D35</f>
        <v>-202</v>
      </c>
      <c r="AM35" s="94">
        <f>Q35-E35</f>
        <v>-368</v>
      </c>
      <c r="AN35" s="94">
        <f>R35-F35</f>
        <v>-90</v>
      </c>
      <c r="AO35" s="94">
        <f>S35-G35</f>
        <v>-198</v>
      </c>
      <c r="AP35" s="94">
        <f>T35-H35</f>
        <v>-103</v>
      </c>
      <c r="AQ35" s="94">
        <f>U35-I35</f>
        <v>-49</v>
      </c>
      <c r="AR35" s="94">
        <f>V35-J35</f>
        <v>-44</v>
      </c>
      <c r="AS35" s="94">
        <f>W35-K35</f>
        <v>-147</v>
      </c>
      <c r="AT35" s="94">
        <f>X35-L35</f>
        <v>-26</v>
      </c>
      <c r="AU35" s="94">
        <f>Y35-M35</f>
        <v>-70</v>
      </c>
      <c r="AV35" s="94">
        <f>Z35-N35</f>
        <v>-50</v>
      </c>
      <c r="AW35" s="94">
        <f>AA35-O35</f>
        <v>111</v>
      </c>
      <c r="AX35" s="94">
        <f>AB35-P35</f>
        <v>428</v>
      </c>
      <c r="AY35" s="94">
        <f>AC35-Q35</f>
        <v>74</v>
      </c>
      <c r="AZ35" s="94">
        <f>AD35-R35</f>
        <v>124</v>
      </c>
      <c r="BA35" s="94">
        <f>AE35-S35</f>
        <v>182</v>
      </c>
      <c r="BB35" s="94">
        <f>AF35-T35</f>
        <v>223</v>
      </c>
      <c r="BC35" s="302"/>
      <c r="BD35" s="302"/>
      <c r="BE35" s="302"/>
      <c r="BF35" s="95"/>
      <c r="BG35" s="325"/>
      <c r="BH35" s="71">
        <f>'MONTHLY SUMMARIES'!J25</f>
        <v>900</v>
      </c>
    </row>
    <row r="36" spans="1:60" s="66" customFormat="1" x14ac:dyDescent="0.35">
      <c r="A36" s="164"/>
      <c r="B36" s="236" t="s">
        <v>164</v>
      </c>
      <c r="C36" s="90"/>
      <c r="D36" s="91"/>
      <c r="E36" s="91"/>
      <c r="F36" s="91"/>
      <c r="G36" s="91"/>
      <c r="H36" s="91"/>
      <c r="I36" s="91"/>
      <c r="J36" s="91"/>
      <c r="K36" s="91"/>
      <c r="L36" s="92"/>
      <c r="M36" s="91"/>
      <c r="N36" s="91"/>
      <c r="O36" s="91"/>
      <c r="P36" s="91"/>
      <c r="Q36" s="91"/>
      <c r="R36" s="91"/>
      <c r="S36" s="91"/>
      <c r="T36" s="91"/>
      <c r="U36" s="213"/>
      <c r="V36" s="213"/>
      <c r="W36" s="237">
        <f>W35-W37</f>
        <v>805</v>
      </c>
      <c r="X36" s="92">
        <f>X35-X37</f>
        <v>830</v>
      </c>
      <c r="Y36" s="237">
        <f>Y35-Y37</f>
        <v>795</v>
      </c>
      <c r="Z36" s="237">
        <f>Z35-Z37</f>
        <v>863</v>
      </c>
      <c r="AA36" s="237">
        <v>1057</v>
      </c>
      <c r="AB36" s="237">
        <v>1191</v>
      </c>
      <c r="AC36" s="237">
        <v>1152</v>
      </c>
      <c r="AD36" s="237">
        <v>1224</v>
      </c>
      <c r="AE36" s="237">
        <v>915</v>
      </c>
      <c r="AF36" s="237">
        <v>823</v>
      </c>
      <c r="AG36" s="237">
        <v>856</v>
      </c>
      <c r="AH36" s="237"/>
      <c r="AI36" s="237"/>
      <c r="AJ36" s="92"/>
      <c r="AK36" s="93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302"/>
      <c r="BD36" s="302"/>
      <c r="BE36" s="302"/>
      <c r="BF36" s="95"/>
      <c r="BG36" s="325"/>
      <c r="BH36" s="87">
        <f>BH35-BH37</f>
        <v>856</v>
      </c>
    </row>
    <row r="37" spans="1:60" s="66" customFormat="1" x14ac:dyDescent="0.35">
      <c r="A37" s="164"/>
      <c r="B37" s="236" t="s">
        <v>165</v>
      </c>
      <c r="C37" s="90"/>
      <c r="D37" s="91"/>
      <c r="E37" s="91"/>
      <c r="F37" s="91"/>
      <c r="G37" s="91"/>
      <c r="H37" s="91"/>
      <c r="I37" s="91"/>
      <c r="J37" s="91"/>
      <c r="K37" s="91"/>
      <c r="L37" s="92"/>
      <c r="M37" s="91"/>
      <c r="N37" s="91"/>
      <c r="O37" s="91"/>
      <c r="P37" s="91"/>
      <c r="Q37" s="91"/>
      <c r="R37" s="91"/>
      <c r="S37" s="91"/>
      <c r="T37" s="91"/>
      <c r="U37" s="213"/>
      <c r="V37" s="213"/>
      <c r="W37" s="237">
        <v>38</v>
      </c>
      <c r="X37" s="92">
        <v>38</v>
      </c>
      <c r="Y37" s="237">
        <v>25</v>
      </c>
      <c r="Z37" s="237">
        <v>33</v>
      </c>
      <c r="AA37" s="237">
        <v>24</v>
      </c>
      <c r="AB37" s="237">
        <v>48</v>
      </c>
      <c r="AC37" s="237">
        <v>26</v>
      </c>
      <c r="AD37" s="237">
        <v>34</v>
      </c>
      <c r="AE37" s="237">
        <v>26</v>
      </c>
      <c r="AF37" s="237">
        <v>55</v>
      </c>
      <c r="AG37" s="237">
        <v>44</v>
      </c>
      <c r="AH37" s="237"/>
      <c r="AI37" s="237"/>
      <c r="AJ37" s="92"/>
      <c r="AK37" s="93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302"/>
      <c r="BD37" s="302"/>
      <c r="BE37" s="302"/>
      <c r="BF37" s="95"/>
      <c r="BG37" s="325"/>
      <c r="BH37" s="71">
        <f>GETPIVOTDATA("VALUE",'CRS ESCO pvt'!$I$2,"DATE_FILE",$BH$8,"COMPANY",$BH$6,"TRIM_CAT","Low Income Resdiential-ESCO","TRIM_LINE",A31)</f>
        <v>44</v>
      </c>
    </row>
    <row r="38" spans="1:60" s="66" customFormat="1" x14ac:dyDescent="0.35">
      <c r="A38" s="164"/>
      <c r="B38" s="67" t="s">
        <v>39</v>
      </c>
      <c r="C38" s="90">
        <v>1748</v>
      </c>
      <c r="D38" s="91">
        <v>1804</v>
      </c>
      <c r="E38" s="91">
        <v>1374</v>
      </c>
      <c r="F38" s="91">
        <v>1136</v>
      </c>
      <c r="G38" s="91">
        <v>1377</v>
      </c>
      <c r="H38" s="91">
        <v>954</v>
      </c>
      <c r="I38" s="91">
        <v>990</v>
      </c>
      <c r="J38" s="91">
        <v>1143</v>
      </c>
      <c r="K38" s="91">
        <v>1378</v>
      </c>
      <c r="L38" s="92">
        <v>1739</v>
      </c>
      <c r="M38" s="91">
        <v>1531</v>
      </c>
      <c r="N38" s="91">
        <v>1781</v>
      </c>
      <c r="O38" s="91">
        <v>1623</v>
      </c>
      <c r="P38" s="91">
        <v>2073</v>
      </c>
      <c r="Q38" s="91">
        <v>1522</v>
      </c>
      <c r="R38" s="91">
        <v>1343</v>
      </c>
      <c r="S38" s="91">
        <v>1069</v>
      </c>
      <c r="T38" s="91">
        <v>1100</v>
      </c>
      <c r="U38" s="213">
        <v>979</v>
      </c>
      <c r="V38" s="213">
        <v>1240</v>
      </c>
      <c r="W38" s="213">
        <v>1377</v>
      </c>
      <c r="X38" s="92">
        <v>1535</v>
      </c>
      <c r="Y38" s="213">
        <v>1819</v>
      </c>
      <c r="Z38" s="213">
        <v>1710</v>
      </c>
      <c r="AA38" s="213">
        <v>1434</v>
      </c>
      <c r="AB38" s="213">
        <v>1268</v>
      </c>
      <c r="AC38" s="213">
        <v>1127</v>
      </c>
      <c r="AD38" s="213">
        <v>1260</v>
      </c>
      <c r="AE38" s="213">
        <v>1191</v>
      </c>
      <c r="AF38" s="213">
        <v>1015</v>
      </c>
      <c r="AG38" s="213">
        <v>1116</v>
      </c>
      <c r="AH38" s="213"/>
      <c r="AI38" s="213"/>
      <c r="AJ38" s="92"/>
      <c r="AK38" s="93">
        <f>O38-C38</f>
        <v>-125</v>
      </c>
      <c r="AL38" s="94">
        <f>P38-D38</f>
        <v>269</v>
      </c>
      <c r="AM38" s="94">
        <f>Q38-E38</f>
        <v>148</v>
      </c>
      <c r="AN38" s="94">
        <f>R38-F38</f>
        <v>207</v>
      </c>
      <c r="AO38" s="94">
        <f>S38-G38</f>
        <v>-308</v>
      </c>
      <c r="AP38" s="94">
        <f>T38-H38</f>
        <v>146</v>
      </c>
      <c r="AQ38" s="94">
        <f>U38-I38</f>
        <v>-11</v>
      </c>
      <c r="AR38" s="94">
        <f>V38-J38</f>
        <v>97</v>
      </c>
      <c r="AS38" s="94">
        <f>W38-K38</f>
        <v>-1</v>
      </c>
      <c r="AT38" s="94">
        <f>X38-L38</f>
        <v>-204</v>
      </c>
      <c r="AU38" s="94">
        <f>Y38-M38</f>
        <v>288</v>
      </c>
      <c r="AV38" s="94">
        <f>Z38-N38</f>
        <v>-71</v>
      </c>
      <c r="AW38" s="94">
        <f>AA38-O38</f>
        <v>-189</v>
      </c>
      <c r="AX38" s="94">
        <f>AB38-P38</f>
        <v>-805</v>
      </c>
      <c r="AY38" s="94">
        <f>AC38-Q38</f>
        <v>-395</v>
      </c>
      <c r="AZ38" s="94">
        <f>AD38-R38</f>
        <v>-83</v>
      </c>
      <c r="BA38" s="94">
        <f>AE38-S38</f>
        <v>122</v>
      </c>
      <c r="BB38" s="94">
        <f>AF38-T38</f>
        <v>-85</v>
      </c>
      <c r="BC38" s="302"/>
      <c r="BD38" s="302"/>
      <c r="BE38" s="302"/>
      <c r="BF38" s="95"/>
      <c r="BG38" s="325"/>
      <c r="BH38" s="71">
        <f>'MONTHLY SUMMARIES'!J26</f>
        <v>1116</v>
      </c>
    </row>
    <row r="39" spans="1:60" s="66" customFormat="1" x14ac:dyDescent="0.35">
      <c r="A39" s="164"/>
      <c r="B39" s="67" t="s">
        <v>40</v>
      </c>
      <c r="C39" s="90">
        <v>73</v>
      </c>
      <c r="D39" s="91">
        <v>87</v>
      </c>
      <c r="E39" s="91">
        <v>45</v>
      </c>
      <c r="F39" s="91">
        <v>39</v>
      </c>
      <c r="G39" s="91">
        <v>65</v>
      </c>
      <c r="H39" s="91">
        <v>29</v>
      </c>
      <c r="I39" s="91">
        <v>36</v>
      </c>
      <c r="J39" s="91">
        <v>44</v>
      </c>
      <c r="K39" s="91">
        <v>69</v>
      </c>
      <c r="L39" s="92">
        <v>102</v>
      </c>
      <c r="M39" s="91">
        <v>71</v>
      </c>
      <c r="N39" s="91">
        <v>88</v>
      </c>
      <c r="O39" s="91">
        <v>86</v>
      </c>
      <c r="P39" s="91">
        <v>103</v>
      </c>
      <c r="Q39" s="91">
        <v>82</v>
      </c>
      <c r="R39" s="91">
        <v>69</v>
      </c>
      <c r="S39" s="91">
        <v>54</v>
      </c>
      <c r="T39" s="91">
        <v>54</v>
      </c>
      <c r="U39" s="213">
        <v>42</v>
      </c>
      <c r="V39" s="213">
        <v>40</v>
      </c>
      <c r="W39" s="213">
        <v>74</v>
      </c>
      <c r="X39" s="92">
        <v>73</v>
      </c>
      <c r="Y39" s="213">
        <v>90</v>
      </c>
      <c r="Z39" s="213">
        <v>80</v>
      </c>
      <c r="AA39" s="213">
        <v>69</v>
      </c>
      <c r="AB39" s="213">
        <v>56</v>
      </c>
      <c r="AC39" s="213">
        <v>40</v>
      </c>
      <c r="AD39" s="213">
        <v>43</v>
      </c>
      <c r="AE39" s="213">
        <v>45</v>
      </c>
      <c r="AF39" s="213">
        <v>30</v>
      </c>
      <c r="AG39" s="213">
        <v>59</v>
      </c>
      <c r="AH39" s="213"/>
      <c r="AI39" s="213"/>
      <c r="AJ39" s="92"/>
      <c r="AK39" s="93">
        <f>O39-C39</f>
        <v>13</v>
      </c>
      <c r="AL39" s="94">
        <f>P39-D39</f>
        <v>16</v>
      </c>
      <c r="AM39" s="94">
        <f>Q39-E39</f>
        <v>37</v>
      </c>
      <c r="AN39" s="94">
        <f>R39-F39</f>
        <v>30</v>
      </c>
      <c r="AO39" s="94">
        <f>S39-G39</f>
        <v>-11</v>
      </c>
      <c r="AP39" s="94">
        <f>T39-H39</f>
        <v>25</v>
      </c>
      <c r="AQ39" s="94">
        <f>U39-I39</f>
        <v>6</v>
      </c>
      <c r="AR39" s="94">
        <f>V39-J39</f>
        <v>-4</v>
      </c>
      <c r="AS39" s="94">
        <f>W39-K39</f>
        <v>5</v>
      </c>
      <c r="AT39" s="94">
        <f>X39-L39</f>
        <v>-29</v>
      </c>
      <c r="AU39" s="94">
        <f>Y39-M39</f>
        <v>19</v>
      </c>
      <c r="AV39" s="94">
        <f>Z39-N39</f>
        <v>-8</v>
      </c>
      <c r="AW39" s="94">
        <f>AA39-O39</f>
        <v>-17</v>
      </c>
      <c r="AX39" s="94">
        <f>AB39-P39</f>
        <v>-47</v>
      </c>
      <c r="AY39" s="94">
        <f>AC39-Q39</f>
        <v>-42</v>
      </c>
      <c r="AZ39" s="94">
        <f>AD39-R39</f>
        <v>-26</v>
      </c>
      <c r="BA39" s="94">
        <f>AE39-S39</f>
        <v>-9</v>
      </c>
      <c r="BB39" s="94">
        <f>AF39-T39</f>
        <v>-24</v>
      </c>
      <c r="BC39" s="302"/>
      <c r="BD39" s="302"/>
      <c r="BE39" s="302"/>
      <c r="BF39" s="95"/>
      <c r="BG39" s="325"/>
      <c r="BH39" s="71">
        <f>'MONTHLY SUMMARIES'!J27</f>
        <v>59</v>
      </c>
    </row>
    <row r="40" spans="1:60" s="66" customFormat="1" x14ac:dyDescent="0.35">
      <c r="A40" s="164"/>
      <c r="B40" s="67" t="s">
        <v>41</v>
      </c>
      <c r="C40" s="90">
        <v>14</v>
      </c>
      <c r="D40" s="91">
        <v>17</v>
      </c>
      <c r="E40" s="91">
        <v>22</v>
      </c>
      <c r="F40" s="91">
        <v>6</v>
      </c>
      <c r="G40" s="91">
        <v>11</v>
      </c>
      <c r="H40" s="91">
        <v>3</v>
      </c>
      <c r="I40" s="91">
        <v>9</v>
      </c>
      <c r="J40" s="91">
        <v>8</v>
      </c>
      <c r="K40" s="91">
        <v>12</v>
      </c>
      <c r="L40" s="92">
        <v>16</v>
      </c>
      <c r="M40" s="91">
        <v>7</v>
      </c>
      <c r="N40" s="91">
        <v>13</v>
      </c>
      <c r="O40" s="91">
        <v>13</v>
      </c>
      <c r="P40" s="91">
        <v>15</v>
      </c>
      <c r="Q40" s="91">
        <v>9</v>
      </c>
      <c r="R40" s="91">
        <v>8</v>
      </c>
      <c r="S40" s="91">
        <v>27</v>
      </c>
      <c r="T40" s="91">
        <v>6</v>
      </c>
      <c r="U40" s="213">
        <v>11</v>
      </c>
      <c r="V40" s="213">
        <v>12</v>
      </c>
      <c r="W40" s="213">
        <v>13</v>
      </c>
      <c r="X40" s="92">
        <v>10</v>
      </c>
      <c r="Y40" s="213">
        <v>14</v>
      </c>
      <c r="Z40" s="213">
        <v>11</v>
      </c>
      <c r="AA40" s="213">
        <v>9</v>
      </c>
      <c r="AB40" s="213">
        <v>6</v>
      </c>
      <c r="AC40" s="213">
        <v>9</v>
      </c>
      <c r="AD40" s="213">
        <v>9</v>
      </c>
      <c r="AE40" s="213">
        <v>5</v>
      </c>
      <c r="AF40" s="213">
        <v>5</v>
      </c>
      <c r="AG40" s="213">
        <v>6</v>
      </c>
      <c r="AH40" s="213"/>
      <c r="AI40" s="213"/>
      <c r="AJ40" s="92"/>
      <c r="AK40" s="93">
        <f>O40-C40</f>
        <v>-1</v>
      </c>
      <c r="AL40" s="94">
        <f>P40-D40</f>
        <v>-2</v>
      </c>
      <c r="AM40" s="94">
        <f>Q40-E40</f>
        <v>-13</v>
      </c>
      <c r="AN40" s="94">
        <f>R40-F40</f>
        <v>2</v>
      </c>
      <c r="AO40" s="94">
        <f>S40-G40</f>
        <v>16</v>
      </c>
      <c r="AP40" s="94">
        <f>T40-H40</f>
        <v>3</v>
      </c>
      <c r="AQ40" s="94">
        <f>U40-I40</f>
        <v>2</v>
      </c>
      <c r="AR40" s="94">
        <f>V40-J40</f>
        <v>4</v>
      </c>
      <c r="AS40" s="94">
        <f>W40-K40</f>
        <v>1</v>
      </c>
      <c r="AT40" s="94">
        <f>X40-L40</f>
        <v>-6</v>
      </c>
      <c r="AU40" s="94">
        <f>Y40-M40</f>
        <v>7</v>
      </c>
      <c r="AV40" s="94">
        <f>Z40-N40</f>
        <v>-2</v>
      </c>
      <c r="AW40" s="94">
        <f>AA40-O40</f>
        <v>-4</v>
      </c>
      <c r="AX40" s="94">
        <f>AB40-P40</f>
        <v>-9</v>
      </c>
      <c r="AY40" s="94">
        <f>AC40-Q40</f>
        <v>0</v>
      </c>
      <c r="AZ40" s="94">
        <f>AD40-R40</f>
        <v>1</v>
      </c>
      <c r="BA40" s="94">
        <f>AE40-S40</f>
        <v>-22</v>
      </c>
      <c r="BB40" s="94">
        <f>AF40-T40</f>
        <v>-1</v>
      </c>
      <c r="BC40" s="302"/>
      <c r="BD40" s="302"/>
      <c r="BE40" s="302"/>
      <c r="BF40" s="95"/>
      <c r="BG40" s="325"/>
      <c r="BH40" s="71">
        <f>'MONTHLY SUMMARIES'!J28</f>
        <v>6</v>
      </c>
    </row>
    <row r="41" spans="1:60" s="82" customFormat="1" x14ac:dyDescent="0.35">
      <c r="A41" s="168"/>
      <c r="B41" s="67" t="s">
        <v>42</v>
      </c>
      <c r="C41" s="154">
        <f t="shared" ref="C41:V41" si="18">SUM(C32:C40)</f>
        <v>13992</v>
      </c>
      <c r="D41" s="155">
        <f t="shared" si="18"/>
        <v>14167</v>
      </c>
      <c r="E41" s="155">
        <f t="shared" si="18"/>
        <v>13575</v>
      </c>
      <c r="F41" s="155">
        <f t="shared" si="18"/>
        <v>11525</v>
      </c>
      <c r="G41" s="155">
        <f t="shared" si="18"/>
        <v>12147</v>
      </c>
      <c r="H41" s="155">
        <f t="shared" si="18"/>
        <v>9866</v>
      </c>
      <c r="I41" s="155">
        <f t="shared" si="18"/>
        <v>10523</v>
      </c>
      <c r="J41" s="155">
        <f t="shared" si="18"/>
        <v>11067</v>
      </c>
      <c r="K41" s="155">
        <f t="shared" si="18"/>
        <v>12031</v>
      </c>
      <c r="L41" s="156">
        <f t="shared" si="18"/>
        <v>12598</v>
      </c>
      <c r="M41" s="155">
        <f t="shared" si="18"/>
        <v>11563</v>
      </c>
      <c r="N41" s="155">
        <f t="shared" si="18"/>
        <v>13774</v>
      </c>
      <c r="O41" s="155">
        <f t="shared" si="18"/>
        <v>14072</v>
      </c>
      <c r="P41" s="155">
        <f t="shared" si="18"/>
        <v>12797</v>
      </c>
      <c r="Q41" s="155">
        <f t="shared" si="18"/>
        <v>11723</v>
      </c>
      <c r="R41" s="155">
        <f t="shared" si="18"/>
        <v>11437</v>
      </c>
      <c r="S41" s="155">
        <f t="shared" si="18"/>
        <v>8908</v>
      </c>
      <c r="T41" s="155">
        <f t="shared" si="18"/>
        <v>9249</v>
      </c>
      <c r="U41" s="155">
        <f t="shared" si="18"/>
        <v>9663</v>
      </c>
      <c r="V41" s="155">
        <f t="shared" si="18"/>
        <v>10575</v>
      </c>
      <c r="W41" s="155">
        <f>SUM(W32+W35+W38+W39+W40)</f>
        <v>10323</v>
      </c>
      <c r="X41" s="156">
        <f>SUM(X32+X35+X38+X39+X40)</f>
        <v>11351</v>
      </c>
      <c r="Y41" s="155">
        <v>10681</v>
      </c>
      <c r="Z41" s="155">
        <v>12095</v>
      </c>
      <c r="AA41" s="155">
        <v>12344</v>
      </c>
      <c r="AB41" s="214">
        <v>11324</v>
      </c>
      <c r="AC41" s="214">
        <v>10922</v>
      </c>
      <c r="AD41" s="214">
        <v>10964</v>
      </c>
      <c r="AE41" s="214">
        <v>9984</v>
      </c>
      <c r="AF41" s="214">
        <v>9979</v>
      </c>
      <c r="AG41" s="214">
        <v>10978</v>
      </c>
      <c r="AH41" s="214"/>
      <c r="AI41" s="214"/>
      <c r="AJ41" s="156"/>
      <c r="AK41" s="96">
        <f>SUM(AK32:AK40)</f>
        <v>80</v>
      </c>
      <c r="AL41" s="157">
        <f t="shared" ref="AL41:AN41" si="19">SUM(AL32:AL40)</f>
        <v>-1370</v>
      </c>
      <c r="AM41" s="157">
        <f t="shared" si="19"/>
        <v>-1852</v>
      </c>
      <c r="AN41" s="157">
        <f t="shared" si="19"/>
        <v>-88</v>
      </c>
      <c r="AO41" s="157">
        <f t="shared" ref="AO41:AP41" si="20">SUM(AO32:AO40)</f>
        <v>-3239</v>
      </c>
      <c r="AP41" s="157">
        <f t="shared" si="20"/>
        <v>-617</v>
      </c>
      <c r="AQ41" s="157">
        <f t="shared" ref="AQ41:AR41" si="21">SUM(AQ32:AQ40)</f>
        <v>-860</v>
      </c>
      <c r="AR41" s="157">
        <f t="shared" si="21"/>
        <v>-492</v>
      </c>
      <c r="AS41" s="157">
        <f t="shared" ref="AS41:AT41" si="22">SUM(AS32:AS40)</f>
        <v>-1708</v>
      </c>
      <c r="AT41" s="157">
        <f t="shared" si="22"/>
        <v>-1247</v>
      </c>
      <c r="AU41" s="157">
        <f t="shared" ref="AU41:AV41" si="23">SUM(AU32:AU40)</f>
        <v>-882</v>
      </c>
      <c r="AV41" s="157">
        <f t="shared" si="23"/>
        <v>-1679</v>
      </c>
      <c r="AW41" s="157">
        <f t="shared" ref="AW41:AX41" si="24">SUM(AW32:AW40)</f>
        <v>-1728</v>
      </c>
      <c r="AX41" s="157">
        <f t="shared" si="24"/>
        <v>-1473</v>
      </c>
      <c r="AY41" s="157">
        <f t="shared" ref="AY41:AZ41" si="25">SUM(AY32:AY40)</f>
        <v>-801</v>
      </c>
      <c r="AZ41" s="157">
        <f t="shared" si="25"/>
        <v>-473</v>
      </c>
      <c r="BA41" s="157">
        <f t="shared" ref="BA41:BB41" si="26">SUM(BA32:BA40)</f>
        <v>1076</v>
      </c>
      <c r="BB41" s="157">
        <f t="shared" si="26"/>
        <v>730</v>
      </c>
      <c r="BC41" s="303"/>
      <c r="BD41" s="303"/>
      <c r="BE41" s="303"/>
      <c r="BF41" s="158"/>
      <c r="BG41" s="326"/>
      <c r="BH41" s="296">
        <f>BH32+BH35+BH38+BH39+BH40</f>
        <v>10978</v>
      </c>
    </row>
    <row r="42" spans="1:60" s="66" customFormat="1" x14ac:dyDescent="0.35">
      <c r="A42" s="166">
        <f>+A31+1</f>
        <v>4</v>
      </c>
      <c r="B42" s="97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99"/>
      <c r="S42" s="99"/>
      <c r="T42" s="99"/>
      <c r="U42" s="215"/>
      <c r="V42" s="215"/>
      <c r="W42" s="215"/>
      <c r="X42" s="100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00"/>
      <c r="AK42" s="101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304"/>
      <c r="BD42" s="304"/>
      <c r="BE42" s="304"/>
      <c r="BF42" s="103"/>
      <c r="BG42" s="324"/>
      <c r="BH42" s="101"/>
    </row>
    <row r="43" spans="1:60" s="66" customFormat="1" x14ac:dyDescent="0.35">
      <c r="A43" s="166"/>
      <c r="B43" s="67" t="s">
        <v>37</v>
      </c>
      <c r="C43" s="90">
        <v>4619</v>
      </c>
      <c r="D43" s="91">
        <v>5689</v>
      </c>
      <c r="E43" s="91">
        <v>5686</v>
      </c>
      <c r="F43" s="91">
        <v>4793</v>
      </c>
      <c r="G43" s="91">
        <v>4489</v>
      </c>
      <c r="H43" s="91">
        <v>4291</v>
      </c>
      <c r="I43" s="91">
        <v>3626</v>
      </c>
      <c r="J43" s="91">
        <v>3492</v>
      </c>
      <c r="K43" s="91">
        <v>3416</v>
      </c>
      <c r="L43" s="92">
        <v>3629</v>
      </c>
      <c r="M43" s="91">
        <v>3510</v>
      </c>
      <c r="N43" s="91">
        <v>4065</v>
      </c>
      <c r="O43" s="91">
        <v>5168</v>
      </c>
      <c r="P43" s="91">
        <v>5677</v>
      </c>
      <c r="Q43" s="91">
        <v>4366</v>
      </c>
      <c r="R43" s="91">
        <v>4101</v>
      </c>
      <c r="S43" s="91">
        <v>3979</v>
      </c>
      <c r="T43" s="91">
        <v>2947</v>
      </c>
      <c r="U43" s="213">
        <v>3046</v>
      </c>
      <c r="V43" s="213">
        <v>3098</v>
      </c>
      <c r="W43" s="213">
        <v>3095</v>
      </c>
      <c r="X43" s="92">
        <v>2972</v>
      </c>
      <c r="Y43" s="213">
        <v>2569</v>
      </c>
      <c r="Z43" s="213">
        <v>3091</v>
      </c>
      <c r="AA43" s="213">
        <v>3613</v>
      </c>
      <c r="AB43" s="213">
        <v>4092</v>
      </c>
      <c r="AC43" s="213">
        <v>3704</v>
      </c>
      <c r="AD43" s="213">
        <v>3849</v>
      </c>
      <c r="AE43" s="213">
        <v>3332</v>
      </c>
      <c r="AF43" s="213">
        <v>3234</v>
      </c>
      <c r="AG43" s="213">
        <v>3500</v>
      </c>
      <c r="AH43" s="213"/>
      <c r="AI43" s="213"/>
      <c r="AJ43" s="92"/>
      <c r="AK43" s="93">
        <f>O43-C43</f>
        <v>549</v>
      </c>
      <c r="AL43" s="94">
        <f>P43-D43</f>
        <v>-12</v>
      </c>
      <c r="AM43" s="94">
        <f>Q43-E43</f>
        <v>-1320</v>
      </c>
      <c r="AN43" s="94">
        <f>R43-F43</f>
        <v>-692</v>
      </c>
      <c r="AO43" s="94">
        <f>S43-G43</f>
        <v>-510</v>
      </c>
      <c r="AP43" s="94">
        <f>T43-H43</f>
        <v>-1344</v>
      </c>
      <c r="AQ43" s="94">
        <f>U43-I43</f>
        <v>-580</v>
      </c>
      <c r="AR43" s="94">
        <f>V43-J43</f>
        <v>-394</v>
      </c>
      <c r="AS43" s="94">
        <f>W43-K43</f>
        <v>-321</v>
      </c>
      <c r="AT43" s="94">
        <f>X43-L43</f>
        <v>-657</v>
      </c>
      <c r="AU43" s="94">
        <f>Y43-M43</f>
        <v>-941</v>
      </c>
      <c r="AV43" s="94">
        <f>Z43-N43</f>
        <v>-974</v>
      </c>
      <c r="AW43" s="94">
        <f>AA43-O43</f>
        <v>-1555</v>
      </c>
      <c r="AX43" s="94">
        <f>AB43-P43</f>
        <v>-1585</v>
      </c>
      <c r="AY43" s="94">
        <f>AC43-Q43</f>
        <v>-662</v>
      </c>
      <c r="AZ43" s="94">
        <f>AD43-R43</f>
        <v>-252</v>
      </c>
      <c r="BA43" s="94">
        <f>AE43-S43</f>
        <v>-647</v>
      </c>
      <c r="BB43" s="94">
        <f>AF43-T43</f>
        <v>287</v>
      </c>
      <c r="BC43" s="302"/>
      <c r="BD43" s="302"/>
      <c r="BE43" s="302"/>
      <c r="BF43" s="95"/>
      <c r="BG43" s="325"/>
      <c r="BH43" s="71">
        <f>'MONTHLY SUMMARIES'!J31</f>
        <v>3500</v>
      </c>
    </row>
    <row r="44" spans="1:60" s="66" customFormat="1" x14ac:dyDescent="0.35">
      <c r="A44" s="166"/>
      <c r="B44" s="238" t="s">
        <v>164</v>
      </c>
      <c r="C44" s="90"/>
      <c r="D44" s="91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91"/>
      <c r="R44" s="91"/>
      <c r="S44" s="91"/>
      <c r="T44" s="91"/>
      <c r="U44" s="213"/>
      <c r="V44" s="213"/>
      <c r="W44" s="237">
        <f>W43-W45</f>
        <v>3045</v>
      </c>
      <c r="X44" s="92">
        <f>X43-X45</f>
        <v>2920</v>
      </c>
      <c r="Y44" s="237">
        <f>Y43-Y45</f>
        <v>2525</v>
      </c>
      <c r="Z44" s="237">
        <f>Z43-Z45</f>
        <v>3024</v>
      </c>
      <c r="AA44" s="237">
        <v>3538</v>
      </c>
      <c r="AB44" s="237">
        <v>4035</v>
      </c>
      <c r="AC44" s="237">
        <v>3660</v>
      </c>
      <c r="AD44" s="237">
        <v>3787</v>
      </c>
      <c r="AE44" s="237">
        <v>3289</v>
      </c>
      <c r="AF44" s="237">
        <v>3191</v>
      </c>
      <c r="AG44" s="237">
        <v>3458</v>
      </c>
      <c r="AH44" s="237"/>
      <c r="AI44" s="237"/>
      <c r="AJ44" s="92"/>
      <c r="AK44" s="93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302"/>
      <c r="BD44" s="302"/>
      <c r="BE44" s="302"/>
      <c r="BF44" s="95"/>
      <c r="BG44" s="325"/>
      <c r="BH44" s="87">
        <f>BH43-BH45</f>
        <v>3458</v>
      </c>
    </row>
    <row r="45" spans="1:60" s="66" customFormat="1" x14ac:dyDescent="0.35">
      <c r="A45" s="166"/>
      <c r="B45" s="238" t="s">
        <v>165</v>
      </c>
      <c r="C45" s="90"/>
      <c r="D45" s="91"/>
      <c r="E45" s="91"/>
      <c r="F45" s="91"/>
      <c r="G45" s="91"/>
      <c r="H45" s="91"/>
      <c r="I45" s="91"/>
      <c r="J45" s="91"/>
      <c r="K45" s="91"/>
      <c r="L45" s="92"/>
      <c r="M45" s="91"/>
      <c r="N45" s="91"/>
      <c r="O45" s="91"/>
      <c r="P45" s="91"/>
      <c r="Q45" s="91"/>
      <c r="R45" s="91"/>
      <c r="S45" s="91"/>
      <c r="T45" s="91"/>
      <c r="U45" s="213"/>
      <c r="V45" s="213"/>
      <c r="W45" s="237">
        <v>50</v>
      </c>
      <c r="X45" s="92">
        <v>52</v>
      </c>
      <c r="Y45" s="237">
        <v>44</v>
      </c>
      <c r="Z45" s="237">
        <v>67</v>
      </c>
      <c r="AA45" s="237">
        <v>75</v>
      </c>
      <c r="AB45" s="237">
        <v>57</v>
      </c>
      <c r="AC45" s="237">
        <v>44</v>
      </c>
      <c r="AD45" s="237">
        <v>62</v>
      </c>
      <c r="AE45" s="237">
        <v>43</v>
      </c>
      <c r="AF45" s="237">
        <v>43</v>
      </c>
      <c r="AG45" s="237">
        <v>42</v>
      </c>
      <c r="AH45" s="237"/>
      <c r="AI45" s="237"/>
      <c r="AJ45" s="92"/>
      <c r="AK45" s="93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302"/>
      <c r="BD45" s="302"/>
      <c r="BE45" s="302"/>
      <c r="BF45" s="95"/>
      <c r="BG45" s="325"/>
      <c r="BH45" s="71">
        <f>GETPIVOTDATA("VALUE",'CRS ESCO pvt'!$I$2,"DATE_FILE",$BH$8,"COMPANY",$BH$6,"TRIM_CAT","Resdiential-ESCO","TRIM_LINE",A42)</f>
        <v>42</v>
      </c>
    </row>
    <row r="46" spans="1:60" s="66" customFormat="1" x14ac:dyDescent="0.35">
      <c r="A46" s="166"/>
      <c r="B46" s="67" t="s">
        <v>38</v>
      </c>
      <c r="C46" s="90">
        <v>560</v>
      </c>
      <c r="D46" s="91">
        <v>710</v>
      </c>
      <c r="E46" s="91">
        <v>751</v>
      </c>
      <c r="F46" s="91">
        <v>754</v>
      </c>
      <c r="G46" s="91">
        <v>980</v>
      </c>
      <c r="H46" s="91">
        <v>570</v>
      </c>
      <c r="I46" s="91">
        <v>435</v>
      </c>
      <c r="J46" s="91">
        <v>473</v>
      </c>
      <c r="K46" s="91">
        <v>414</v>
      </c>
      <c r="L46" s="92">
        <v>592</v>
      </c>
      <c r="M46" s="91">
        <v>433</v>
      </c>
      <c r="N46" s="91">
        <v>550</v>
      </c>
      <c r="O46" s="91">
        <v>589</v>
      </c>
      <c r="P46" s="91">
        <v>691</v>
      </c>
      <c r="Q46" s="91">
        <v>494</v>
      </c>
      <c r="R46" s="91">
        <v>446</v>
      </c>
      <c r="S46" s="91">
        <v>850</v>
      </c>
      <c r="T46" s="91">
        <v>493</v>
      </c>
      <c r="U46" s="213">
        <v>386</v>
      </c>
      <c r="V46" s="213">
        <v>412</v>
      </c>
      <c r="W46" s="213">
        <v>445</v>
      </c>
      <c r="X46" s="92">
        <v>493</v>
      </c>
      <c r="Y46" s="213">
        <v>360</v>
      </c>
      <c r="Z46" s="213">
        <v>473</v>
      </c>
      <c r="AA46" s="213">
        <v>538</v>
      </c>
      <c r="AB46" s="213">
        <v>628</v>
      </c>
      <c r="AC46" s="213">
        <v>559</v>
      </c>
      <c r="AD46" s="213">
        <v>802</v>
      </c>
      <c r="AE46" s="213">
        <v>907</v>
      </c>
      <c r="AF46" s="213">
        <v>572</v>
      </c>
      <c r="AG46" s="213">
        <v>532</v>
      </c>
      <c r="AH46" s="213"/>
      <c r="AI46" s="213"/>
      <c r="AJ46" s="92"/>
      <c r="AK46" s="93">
        <f>O46-C46</f>
        <v>29</v>
      </c>
      <c r="AL46" s="94">
        <f>P46-D46</f>
        <v>-19</v>
      </c>
      <c r="AM46" s="94">
        <f>Q46-E46</f>
        <v>-257</v>
      </c>
      <c r="AN46" s="94">
        <f>R46-F46</f>
        <v>-308</v>
      </c>
      <c r="AO46" s="94">
        <f>S46-G46</f>
        <v>-130</v>
      </c>
      <c r="AP46" s="94">
        <f>T46-H46</f>
        <v>-77</v>
      </c>
      <c r="AQ46" s="94">
        <f>U46-I46</f>
        <v>-49</v>
      </c>
      <c r="AR46" s="94">
        <f>V46-J46</f>
        <v>-61</v>
      </c>
      <c r="AS46" s="94">
        <f>W46-K46</f>
        <v>31</v>
      </c>
      <c r="AT46" s="94">
        <f>X46-L46</f>
        <v>-99</v>
      </c>
      <c r="AU46" s="94">
        <f>Y46-M46</f>
        <v>-73</v>
      </c>
      <c r="AV46" s="94">
        <f>Z46-N46</f>
        <v>-77</v>
      </c>
      <c r="AW46" s="94">
        <f>AA46-O46</f>
        <v>-51</v>
      </c>
      <c r="AX46" s="94">
        <f>AB46-P46</f>
        <v>-63</v>
      </c>
      <c r="AY46" s="94">
        <f>AC46-Q46</f>
        <v>65</v>
      </c>
      <c r="AZ46" s="94">
        <f>AD46-R46</f>
        <v>356</v>
      </c>
      <c r="BA46" s="94">
        <f>AE46-S46</f>
        <v>57</v>
      </c>
      <c r="BB46" s="94">
        <f>AF46-T46</f>
        <v>79</v>
      </c>
      <c r="BC46" s="302"/>
      <c r="BD46" s="302"/>
      <c r="BE46" s="302"/>
      <c r="BF46" s="95"/>
      <c r="BG46" s="325"/>
      <c r="BH46" s="71">
        <f>'MONTHLY SUMMARIES'!J32</f>
        <v>532</v>
      </c>
    </row>
    <row r="47" spans="1:60" s="66" customFormat="1" x14ac:dyDescent="0.35">
      <c r="A47" s="166"/>
      <c r="B47" s="238" t="s">
        <v>164</v>
      </c>
      <c r="C47" s="90"/>
      <c r="D47" s="91"/>
      <c r="E47" s="91"/>
      <c r="F47" s="91"/>
      <c r="G47" s="91"/>
      <c r="H47" s="91"/>
      <c r="I47" s="91"/>
      <c r="J47" s="91"/>
      <c r="K47" s="91"/>
      <c r="L47" s="92"/>
      <c r="M47" s="91"/>
      <c r="N47" s="91"/>
      <c r="O47" s="91"/>
      <c r="P47" s="91"/>
      <c r="Q47" s="91"/>
      <c r="R47" s="91"/>
      <c r="S47" s="91"/>
      <c r="T47" s="91"/>
      <c r="U47" s="213"/>
      <c r="V47" s="213"/>
      <c r="W47" s="237">
        <f>W46-W48</f>
        <v>434</v>
      </c>
      <c r="X47" s="92">
        <f>X46-X48</f>
        <v>482</v>
      </c>
      <c r="Y47" s="237">
        <f>Y46-Y48</f>
        <v>348</v>
      </c>
      <c r="Z47" s="237">
        <f>Z46-Z48</f>
        <v>468</v>
      </c>
      <c r="AA47" s="237">
        <v>528</v>
      </c>
      <c r="AB47" s="237">
        <v>614</v>
      </c>
      <c r="AC47" s="237">
        <v>540</v>
      </c>
      <c r="AD47" s="237">
        <v>791</v>
      </c>
      <c r="AE47" s="237">
        <v>898</v>
      </c>
      <c r="AF47" s="237">
        <v>559</v>
      </c>
      <c r="AG47" s="237">
        <v>509</v>
      </c>
      <c r="AH47" s="237"/>
      <c r="AI47" s="237"/>
      <c r="AJ47" s="92"/>
      <c r="AK47" s="93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302"/>
      <c r="BD47" s="302"/>
      <c r="BE47" s="302"/>
      <c r="BF47" s="95"/>
      <c r="BG47" s="325"/>
      <c r="BH47" s="87">
        <f>BH46-BH48</f>
        <v>509</v>
      </c>
    </row>
    <row r="48" spans="1:60" s="66" customFormat="1" x14ac:dyDescent="0.35">
      <c r="A48" s="166"/>
      <c r="B48" s="238" t="s">
        <v>165</v>
      </c>
      <c r="C48" s="90"/>
      <c r="D48" s="91"/>
      <c r="E48" s="91"/>
      <c r="F48" s="91"/>
      <c r="G48" s="91"/>
      <c r="H48" s="91"/>
      <c r="I48" s="91"/>
      <c r="J48" s="91"/>
      <c r="K48" s="91"/>
      <c r="L48" s="92"/>
      <c r="M48" s="91"/>
      <c r="N48" s="91"/>
      <c r="O48" s="91"/>
      <c r="P48" s="91"/>
      <c r="Q48" s="91"/>
      <c r="R48" s="91"/>
      <c r="S48" s="91"/>
      <c r="T48" s="91"/>
      <c r="U48" s="213"/>
      <c r="V48" s="213"/>
      <c r="W48" s="237">
        <v>11</v>
      </c>
      <c r="X48" s="92">
        <v>11</v>
      </c>
      <c r="Y48" s="237">
        <v>12</v>
      </c>
      <c r="Z48" s="237">
        <v>5</v>
      </c>
      <c r="AA48" s="237">
        <v>10</v>
      </c>
      <c r="AB48" s="237">
        <v>14</v>
      </c>
      <c r="AC48" s="237">
        <v>19</v>
      </c>
      <c r="AD48" s="237">
        <v>11</v>
      </c>
      <c r="AE48" s="237">
        <v>9</v>
      </c>
      <c r="AF48" s="237">
        <v>13</v>
      </c>
      <c r="AG48" s="237">
        <v>23</v>
      </c>
      <c r="AH48" s="237"/>
      <c r="AI48" s="237"/>
      <c r="AJ48" s="92"/>
      <c r="AK48" s="93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302"/>
      <c r="BD48" s="302"/>
      <c r="BE48" s="302"/>
      <c r="BF48" s="95"/>
      <c r="BG48" s="325"/>
      <c r="BH48" s="71">
        <f>GETPIVOTDATA("VALUE",'CRS ESCO pvt'!$I$2,"DATE_FILE",$BH$8,"COMPANY",$BH$6,"TRIM_CAT","Low Income Resdiential-ESCO","TRIM_LINE",A42)</f>
        <v>23</v>
      </c>
    </row>
    <row r="49" spans="1:60" s="66" customFormat="1" x14ac:dyDescent="0.35">
      <c r="A49" s="166"/>
      <c r="B49" s="67" t="s">
        <v>39</v>
      </c>
      <c r="C49" s="90">
        <v>618</v>
      </c>
      <c r="D49" s="91">
        <v>706</v>
      </c>
      <c r="E49" s="91">
        <v>749</v>
      </c>
      <c r="F49" s="91">
        <v>574</v>
      </c>
      <c r="G49" s="91">
        <v>477</v>
      </c>
      <c r="H49" s="91">
        <v>532</v>
      </c>
      <c r="I49" s="91">
        <v>382</v>
      </c>
      <c r="J49" s="91">
        <v>355</v>
      </c>
      <c r="K49" s="91">
        <v>434</v>
      </c>
      <c r="L49" s="92">
        <v>557</v>
      </c>
      <c r="M49" s="91">
        <v>369</v>
      </c>
      <c r="N49" s="91">
        <v>636</v>
      </c>
      <c r="O49" s="91">
        <v>762</v>
      </c>
      <c r="P49" s="91">
        <v>891</v>
      </c>
      <c r="Q49" s="91">
        <v>737</v>
      </c>
      <c r="R49" s="91">
        <v>583</v>
      </c>
      <c r="S49" s="91">
        <v>404</v>
      </c>
      <c r="T49" s="91">
        <v>389</v>
      </c>
      <c r="U49" s="213">
        <v>370</v>
      </c>
      <c r="V49" s="213">
        <v>378</v>
      </c>
      <c r="W49" s="213">
        <v>406</v>
      </c>
      <c r="X49" s="92">
        <v>422</v>
      </c>
      <c r="Y49" s="213">
        <v>434</v>
      </c>
      <c r="Z49" s="213">
        <v>515</v>
      </c>
      <c r="AA49" s="213">
        <v>453</v>
      </c>
      <c r="AB49" s="213">
        <v>465</v>
      </c>
      <c r="AC49" s="213">
        <v>485</v>
      </c>
      <c r="AD49" s="213">
        <v>477</v>
      </c>
      <c r="AE49" s="213">
        <v>410</v>
      </c>
      <c r="AF49" s="213">
        <v>362</v>
      </c>
      <c r="AG49" s="213">
        <v>417</v>
      </c>
      <c r="AH49" s="213"/>
      <c r="AI49" s="213"/>
      <c r="AJ49" s="92"/>
      <c r="AK49" s="93">
        <f>O49-C49</f>
        <v>144</v>
      </c>
      <c r="AL49" s="94">
        <f>P49-D49</f>
        <v>185</v>
      </c>
      <c r="AM49" s="94">
        <f>Q49-E49</f>
        <v>-12</v>
      </c>
      <c r="AN49" s="94">
        <f>R49-F49</f>
        <v>9</v>
      </c>
      <c r="AO49" s="94">
        <f>S49-G49</f>
        <v>-73</v>
      </c>
      <c r="AP49" s="94">
        <f>T49-H49</f>
        <v>-143</v>
      </c>
      <c r="AQ49" s="94">
        <f>U49-I49</f>
        <v>-12</v>
      </c>
      <c r="AR49" s="94">
        <f>V49-J49</f>
        <v>23</v>
      </c>
      <c r="AS49" s="94">
        <f>W49-K49</f>
        <v>-28</v>
      </c>
      <c r="AT49" s="94">
        <f>X49-L49</f>
        <v>-135</v>
      </c>
      <c r="AU49" s="94">
        <f>Y49-M49</f>
        <v>65</v>
      </c>
      <c r="AV49" s="94">
        <f>Z49-N49</f>
        <v>-121</v>
      </c>
      <c r="AW49" s="94">
        <f>AA49-O49</f>
        <v>-309</v>
      </c>
      <c r="AX49" s="94">
        <f>AB49-P49</f>
        <v>-426</v>
      </c>
      <c r="AY49" s="94">
        <f>AC49-Q49</f>
        <v>-252</v>
      </c>
      <c r="AZ49" s="94">
        <f>AD49-R49</f>
        <v>-106</v>
      </c>
      <c r="BA49" s="94">
        <f>AE49-S49</f>
        <v>6</v>
      </c>
      <c r="BB49" s="94">
        <f>AF49-T49</f>
        <v>-27</v>
      </c>
      <c r="BC49" s="302"/>
      <c r="BD49" s="302"/>
      <c r="BE49" s="302"/>
      <c r="BF49" s="95"/>
      <c r="BG49" s="325"/>
      <c r="BH49" s="71">
        <f>'MONTHLY SUMMARIES'!J33</f>
        <v>417</v>
      </c>
    </row>
    <row r="50" spans="1:60" s="66" customFormat="1" x14ac:dyDescent="0.35">
      <c r="A50" s="166"/>
      <c r="B50" s="67" t="s">
        <v>40</v>
      </c>
      <c r="C50" s="90">
        <v>24</v>
      </c>
      <c r="D50" s="91">
        <v>40</v>
      </c>
      <c r="E50" s="91">
        <v>55</v>
      </c>
      <c r="F50" s="91">
        <v>21</v>
      </c>
      <c r="G50" s="91">
        <v>20</v>
      </c>
      <c r="H50" s="91">
        <v>23</v>
      </c>
      <c r="I50" s="91">
        <v>18</v>
      </c>
      <c r="J50" s="91">
        <v>12</v>
      </c>
      <c r="K50" s="91">
        <v>11</v>
      </c>
      <c r="L50" s="92">
        <v>21</v>
      </c>
      <c r="M50" s="91">
        <v>17</v>
      </c>
      <c r="N50" s="91">
        <v>25</v>
      </c>
      <c r="O50" s="91">
        <v>37</v>
      </c>
      <c r="P50" s="91">
        <v>37</v>
      </c>
      <c r="Q50" s="91">
        <v>43</v>
      </c>
      <c r="R50" s="91">
        <v>27</v>
      </c>
      <c r="S50" s="91">
        <v>24</v>
      </c>
      <c r="T50" s="91">
        <v>24</v>
      </c>
      <c r="U50" s="213">
        <v>9</v>
      </c>
      <c r="V50" s="213">
        <v>12</v>
      </c>
      <c r="W50" s="213">
        <v>11</v>
      </c>
      <c r="X50" s="92">
        <v>16</v>
      </c>
      <c r="Y50" s="213">
        <v>21</v>
      </c>
      <c r="Z50" s="213">
        <v>21</v>
      </c>
      <c r="AA50" s="213">
        <v>19</v>
      </c>
      <c r="AB50" s="213">
        <v>14</v>
      </c>
      <c r="AC50" s="213">
        <v>28</v>
      </c>
      <c r="AD50" s="213">
        <v>23</v>
      </c>
      <c r="AE50" s="213">
        <v>17</v>
      </c>
      <c r="AF50" s="213">
        <v>14</v>
      </c>
      <c r="AG50" s="213">
        <v>22</v>
      </c>
      <c r="AH50" s="213"/>
      <c r="AI50" s="213"/>
      <c r="AJ50" s="92"/>
      <c r="AK50" s="93">
        <f>O50-C50</f>
        <v>13</v>
      </c>
      <c r="AL50" s="94">
        <f>P50-D50</f>
        <v>-3</v>
      </c>
      <c r="AM50" s="94">
        <f>Q50-E50</f>
        <v>-12</v>
      </c>
      <c r="AN50" s="94">
        <f>R50-F50</f>
        <v>6</v>
      </c>
      <c r="AO50" s="94">
        <f>S50-G50</f>
        <v>4</v>
      </c>
      <c r="AP50" s="94">
        <f>T50-H50</f>
        <v>1</v>
      </c>
      <c r="AQ50" s="94">
        <f>U50-I50</f>
        <v>-9</v>
      </c>
      <c r="AR50" s="94">
        <f>V50-J50</f>
        <v>0</v>
      </c>
      <c r="AS50" s="94">
        <f>W50-K50</f>
        <v>0</v>
      </c>
      <c r="AT50" s="94">
        <f>X50-L50</f>
        <v>-5</v>
      </c>
      <c r="AU50" s="94">
        <f>Y50-M50</f>
        <v>4</v>
      </c>
      <c r="AV50" s="94">
        <f>Z50-N50</f>
        <v>-4</v>
      </c>
      <c r="AW50" s="94">
        <f>AA50-O50</f>
        <v>-18</v>
      </c>
      <c r="AX50" s="94">
        <f>AB50-P50</f>
        <v>-23</v>
      </c>
      <c r="AY50" s="94">
        <f>AC50-Q50</f>
        <v>-15</v>
      </c>
      <c r="AZ50" s="94">
        <f>AD50-R50</f>
        <v>-4</v>
      </c>
      <c r="BA50" s="94">
        <f>AE50-S50</f>
        <v>-7</v>
      </c>
      <c r="BB50" s="94">
        <f>AF50-T50</f>
        <v>-10</v>
      </c>
      <c r="BC50" s="302"/>
      <c r="BD50" s="302"/>
      <c r="BE50" s="302"/>
      <c r="BF50" s="95"/>
      <c r="BG50" s="325"/>
      <c r="BH50" s="71">
        <f>'MONTHLY SUMMARIES'!J34</f>
        <v>22</v>
      </c>
    </row>
    <row r="51" spans="1:60" s="66" customFormat="1" x14ac:dyDescent="0.35">
      <c r="A51" s="166"/>
      <c r="B51" s="67" t="s">
        <v>41</v>
      </c>
      <c r="C51" s="90">
        <v>1</v>
      </c>
      <c r="D51" s="91">
        <v>4</v>
      </c>
      <c r="E51" s="91">
        <v>5</v>
      </c>
      <c r="F51" s="91">
        <v>3</v>
      </c>
      <c r="G51" s="91">
        <v>3</v>
      </c>
      <c r="H51" s="91">
        <v>3</v>
      </c>
      <c r="I51" s="91"/>
      <c r="J51" s="91"/>
      <c r="K51" s="91"/>
      <c r="L51" s="92">
        <v>2</v>
      </c>
      <c r="M51" s="91">
        <v>4</v>
      </c>
      <c r="N51" s="91">
        <v>2</v>
      </c>
      <c r="O51" s="91">
        <v>5</v>
      </c>
      <c r="P51" s="91">
        <v>10</v>
      </c>
      <c r="Q51" s="91">
        <v>7</v>
      </c>
      <c r="R51" s="91">
        <v>5</v>
      </c>
      <c r="S51" s="91">
        <v>5</v>
      </c>
      <c r="T51" s="91">
        <v>7</v>
      </c>
      <c r="U51" s="213">
        <v>0</v>
      </c>
      <c r="V51" s="213">
        <v>4</v>
      </c>
      <c r="W51" s="213">
        <v>2</v>
      </c>
      <c r="X51" s="92">
        <v>1</v>
      </c>
      <c r="Y51" s="213">
        <v>0</v>
      </c>
      <c r="Z51" s="213">
        <v>3</v>
      </c>
      <c r="AA51" s="213">
        <v>3</v>
      </c>
      <c r="AB51" s="213">
        <v>6</v>
      </c>
      <c r="AC51" s="213">
        <v>4</v>
      </c>
      <c r="AD51" s="213">
        <v>8</v>
      </c>
      <c r="AE51" s="213">
        <v>6</v>
      </c>
      <c r="AF51" s="213">
        <v>2</v>
      </c>
      <c r="AG51" s="213">
        <v>3</v>
      </c>
      <c r="AH51" s="213"/>
      <c r="AI51" s="213"/>
      <c r="AJ51" s="92"/>
      <c r="AK51" s="93">
        <f>O51-C51</f>
        <v>4</v>
      </c>
      <c r="AL51" s="94">
        <f>P51-D51</f>
        <v>6</v>
      </c>
      <c r="AM51" s="94">
        <f>Q51-E51</f>
        <v>2</v>
      </c>
      <c r="AN51" s="94">
        <f>R51-F51</f>
        <v>2</v>
      </c>
      <c r="AO51" s="94">
        <f>S51-G51</f>
        <v>2</v>
      </c>
      <c r="AP51" s="94">
        <f>T51-H51</f>
        <v>4</v>
      </c>
      <c r="AQ51" s="94">
        <f>U51-I51</f>
        <v>0</v>
      </c>
      <c r="AR51" s="94">
        <f>V51-J51</f>
        <v>4</v>
      </c>
      <c r="AS51" s="94">
        <f>W51-K51</f>
        <v>2</v>
      </c>
      <c r="AT51" s="94">
        <f>X51-L51</f>
        <v>-1</v>
      </c>
      <c r="AU51" s="94">
        <f>Y51-M51</f>
        <v>-4</v>
      </c>
      <c r="AV51" s="94">
        <f>Z51-N51</f>
        <v>1</v>
      </c>
      <c r="AW51" s="94">
        <f>AA51-O51</f>
        <v>-2</v>
      </c>
      <c r="AX51" s="94">
        <f>AB51-P51</f>
        <v>-4</v>
      </c>
      <c r="AY51" s="94">
        <f>AC51-Q51</f>
        <v>-3</v>
      </c>
      <c r="AZ51" s="94">
        <f>AD51-R51</f>
        <v>3</v>
      </c>
      <c r="BA51" s="94">
        <f>AE51-S51</f>
        <v>1</v>
      </c>
      <c r="BB51" s="94">
        <f>AF51-T51</f>
        <v>-5</v>
      </c>
      <c r="BC51" s="302"/>
      <c r="BD51" s="302"/>
      <c r="BE51" s="302"/>
      <c r="BF51" s="95"/>
      <c r="BG51" s="325"/>
      <c r="BH51" s="71">
        <f>'MONTHLY SUMMARIES'!J35</f>
        <v>3</v>
      </c>
    </row>
    <row r="52" spans="1:60" s="82" customFormat="1" x14ac:dyDescent="0.35">
      <c r="A52" s="167"/>
      <c r="B52" s="67" t="s">
        <v>42</v>
      </c>
      <c r="C52" s="154">
        <f>SUM(C43:C51)</f>
        <v>5822</v>
      </c>
      <c r="D52" s="155">
        <f t="shared" ref="D52:V52" si="27">SUM(D43:D51)</f>
        <v>7149</v>
      </c>
      <c r="E52" s="155">
        <f t="shared" si="27"/>
        <v>7246</v>
      </c>
      <c r="F52" s="155">
        <f t="shared" si="27"/>
        <v>6145</v>
      </c>
      <c r="G52" s="155">
        <f t="shared" si="27"/>
        <v>5969</v>
      </c>
      <c r="H52" s="155">
        <f t="shared" si="27"/>
        <v>5419</v>
      </c>
      <c r="I52" s="155">
        <f t="shared" si="27"/>
        <v>4461</v>
      </c>
      <c r="J52" s="155">
        <f t="shared" si="27"/>
        <v>4332</v>
      </c>
      <c r="K52" s="155">
        <f t="shared" si="27"/>
        <v>4275</v>
      </c>
      <c r="L52" s="156">
        <f t="shared" si="27"/>
        <v>4801</v>
      </c>
      <c r="M52" s="155">
        <f t="shared" si="27"/>
        <v>4333</v>
      </c>
      <c r="N52" s="155">
        <f t="shared" si="27"/>
        <v>5278</v>
      </c>
      <c r="O52" s="155">
        <f t="shared" si="27"/>
        <v>6561</v>
      </c>
      <c r="P52" s="155">
        <f t="shared" si="27"/>
        <v>7306</v>
      </c>
      <c r="Q52" s="155">
        <f t="shared" si="27"/>
        <v>5647</v>
      </c>
      <c r="R52" s="155">
        <f t="shared" si="27"/>
        <v>5162</v>
      </c>
      <c r="S52" s="155">
        <f t="shared" si="27"/>
        <v>5262</v>
      </c>
      <c r="T52" s="155">
        <f t="shared" si="27"/>
        <v>3860</v>
      </c>
      <c r="U52" s="155">
        <f t="shared" si="27"/>
        <v>3811</v>
      </c>
      <c r="V52" s="155">
        <f t="shared" si="27"/>
        <v>3904</v>
      </c>
      <c r="W52" s="155">
        <f>SUM(W43+W46+W49+W50+W51)</f>
        <v>3959</v>
      </c>
      <c r="X52" s="156">
        <f>SUM(X43+X46+X49+X50+X51)</f>
        <v>3904</v>
      </c>
      <c r="Y52" s="155">
        <v>3384</v>
      </c>
      <c r="Z52" s="214">
        <v>4103</v>
      </c>
      <c r="AA52" s="214">
        <v>4626</v>
      </c>
      <c r="AB52" s="214">
        <v>5205</v>
      </c>
      <c r="AC52" s="214">
        <v>4780</v>
      </c>
      <c r="AD52" s="214">
        <v>5159</v>
      </c>
      <c r="AE52" s="214">
        <v>4672</v>
      </c>
      <c r="AF52" s="214">
        <v>4184</v>
      </c>
      <c r="AG52" s="214">
        <v>4474</v>
      </c>
      <c r="AH52" s="214"/>
      <c r="AI52" s="214"/>
      <c r="AJ52" s="156"/>
      <c r="AK52" s="96">
        <f>SUM(AK43:AK51)</f>
        <v>739</v>
      </c>
      <c r="AL52" s="157">
        <f t="shared" ref="AL52" si="28">SUM(AL43:AL51)</f>
        <v>157</v>
      </c>
      <c r="AM52" s="157">
        <f t="shared" ref="AM52:AR52" si="29">SUM(AM43:AM51)</f>
        <v>-1599</v>
      </c>
      <c r="AN52" s="157">
        <f t="shared" si="29"/>
        <v>-983</v>
      </c>
      <c r="AO52" s="157">
        <f t="shared" si="29"/>
        <v>-707</v>
      </c>
      <c r="AP52" s="157">
        <f t="shared" si="29"/>
        <v>-1559</v>
      </c>
      <c r="AQ52" s="157">
        <f t="shared" si="29"/>
        <v>-650</v>
      </c>
      <c r="AR52" s="157">
        <f t="shared" si="29"/>
        <v>-428</v>
      </c>
      <c r="AS52" s="157">
        <f t="shared" ref="AS52:AT52" si="30">SUM(AS43:AS51)</f>
        <v>-316</v>
      </c>
      <c r="AT52" s="157">
        <f t="shared" si="30"/>
        <v>-897</v>
      </c>
      <c r="AU52" s="157">
        <f t="shared" ref="AU52:AV52" si="31">SUM(AU43:AU51)</f>
        <v>-949</v>
      </c>
      <c r="AV52" s="157">
        <f t="shared" si="31"/>
        <v>-1175</v>
      </c>
      <c r="AW52" s="157">
        <f t="shared" ref="AW52:AX52" si="32">SUM(AW43:AW51)</f>
        <v>-1935</v>
      </c>
      <c r="AX52" s="157">
        <f t="shared" si="32"/>
        <v>-2101</v>
      </c>
      <c r="AY52" s="157">
        <f t="shared" ref="AY52:AZ52" si="33">SUM(AY43:AY51)</f>
        <v>-867</v>
      </c>
      <c r="AZ52" s="157">
        <f t="shared" si="33"/>
        <v>-3</v>
      </c>
      <c r="BA52" s="157">
        <f t="shared" ref="BA52:BB52" si="34">SUM(BA43:BA51)</f>
        <v>-590</v>
      </c>
      <c r="BB52" s="157">
        <f t="shared" si="34"/>
        <v>324</v>
      </c>
      <c r="BC52" s="303"/>
      <c r="BD52" s="303"/>
      <c r="BE52" s="303"/>
      <c r="BF52" s="158"/>
      <c r="BG52" s="326"/>
      <c r="BH52" s="296">
        <f>BH43+BH46+BH49+BH50+BH51</f>
        <v>4474</v>
      </c>
    </row>
    <row r="53" spans="1:60" s="66" customFormat="1" x14ac:dyDescent="0.35">
      <c r="A53" s="166">
        <f>+A42+1</f>
        <v>5</v>
      </c>
      <c r="B53" s="97" t="s">
        <v>20</v>
      </c>
      <c r="C53" s="98"/>
      <c r="D53" s="99"/>
      <c r="E53" s="99"/>
      <c r="F53" s="99"/>
      <c r="G53" s="99"/>
      <c r="H53" s="99"/>
      <c r="I53" s="99"/>
      <c r="J53" s="99"/>
      <c r="K53" s="99"/>
      <c r="L53" s="100"/>
      <c r="M53" s="99"/>
      <c r="N53" s="99"/>
      <c r="O53" s="99"/>
      <c r="P53" s="99"/>
      <c r="Q53" s="99"/>
      <c r="R53" s="99"/>
      <c r="S53" s="99"/>
      <c r="T53" s="99"/>
      <c r="U53" s="215"/>
      <c r="V53" s="215"/>
      <c r="W53" s="215"/>
      <c r="X53" s="100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100"/>
      <c r="AK53" s="101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304"/>
      <c r="BD53" s="304"/>
      <c r="BE53" s="304"/>
      <c r="BF53" s="103"/>
      <c r="BG53" s="324"/>
      <c r="BH53" s="101"/>
    </row>
    <row r="54" spans="1:60" s="66" customFormat="1" x14ac:dyDescent="0.35">
      <c r="A54" s="166"/>
      <c r="B54" s="67" t="s">
        <v>37</v>
      </c>
      <c r="C54" s="90">
        <v>9254</v>
      </c>
      <c r="D54" s="91">
        <v>9742</v>
      </c>
      <c r="E54" s="91">
        <v>10235</v>
      </c>
      <c r="F54" s="91">
        <v>11043</v>
      </c>
      <c r="G54" s="91">
        <v>11456</v>
      </c>
      <c r="H54" s="91">
        <v>11464</v>
      </c>
      <c r="I54" s="91">
        <v>11210</v>
      </c>
      <c r="J54" s="91">
        <v>10614</v>
      </c>
      <c r="K54" s="91">
        <v>10004</v>
      </c>
      <c r="L54" s="92">
        <v>10217</v>
      </c>
      <c r="M54" s="91">
        <v>9183</v>
      </c>
      <c r="N54" s="91">
        <v>8745</v>
      </c>
      <c r="O54" s="91">
        <v>9452</v>
      </c>
      <c r="P54" s="91">
        <v>10995</v>
      </c>
      <c r="Q54" s="91">
        <v>12352</v>
      </c>
      <c r="R54" s="91">
        <v>12983</v>
      </c>
      <c r="S54" s="91">
        <v>13285</v>
      </c>
      <c r="T54" s="91">
        <v>13769</v>
      </c>
      <c r="U54" s="213">
        <v>13520</v>
      </c>
      <c r="V54" s="213">
        <v>13117</v>
      </c>
      <c r="W54" s="213">
        <v>12716</v>
      </c>
      <c r="X54" s="92">
        <v>12597</v>
      </c>
      <c r="Y54" s="213">
        <v>11398</v>
      </c>
      <c r="Z54" s="213">
        <v>10749</v>
      </c>
      <c r="AA54" s="213">
        <v>10491</v>
      </c>
      <c r="AB54" s="213">
        <v>10734</v>
      </c>
      <c r="AC54" s="213">
        <v>11367</v>
      </c>
      <c r="AD54" s="213">
        <v>11495</v>
      </c>
      <c r="AE54" s="213">
        <v>10639</v>
      </c>
      <c r="AF54" s="213">
        <v>10510</v>
      </c>
      <c r="AG54" s="213">
        <v>10312</v>
      </c>
      <c r="AH54" s="213"/>
      <c r="AI54" s="213"/>
      <c r="AJ54" s="92"/>
      <c r="AK54" s="93">
        <f>O54-C54</f>
        <v>198</v>
      </c>
      <c r="AL54" s="94">
        <f>P54-D54</f>
        <v>1253</v>
      </c>
      <c r="AM54" s="94">
        <f>Q54-E54</f>
        <v>2117</v>
      </c>
      <c r="AN54" s="94">
        <f>R54-F54</f>
        <v>1940</v>
      </c>
      <c r="AO54" s="94">
        <f>S54-G54</f>
        <v>1829</v>
      </c>
      <c r="AP54" s="94">
        <f>T54-H54</f>
        <v>2305</v>
      </c>
      <c r="AQ54" s="94">
        <f>U54-I54</f>
        <v>2310</v>
      </c>
      <c r="AR54" s="94">
        <f>V54-J54</f>
        <v>2503</v>
      </c>
      <c r="AS54" s="94">
        <f>W54-K54</f>
        <v>2712</v>
      </c>
      <c r="AT54" s="94">
        <f>X54-L54</f>
        <v>2380</v>
      </c>
      <c r="AU54" s="94">
        <f>Y54-M54</f>
        <v>2215</v>
      </c>
      <c r="AV54" s="94">
        <f>Z54-N54</f>
        <v>2004</v>
      </c>
      <c r="AW54" s="94">
        <f>AA54-O54</f>
        <v>1039</v>
      </c>
      <c r="AX54" s="94">
        <f>AB54-P54</f>
        <v>-261</v>
      </c>
      <c r="AY54" s="94">
        <f>AC54-Q54</f>
        <v>-985</v>
      </c>
      <c r="AZ54" s="94">
        <f>AD54-R54</f>
        <v>-1488</v>
      </c>
      <c r="BA54" s="94">
        <f>AE54-S54</f>
        <v>-2646</v>
      </c>
      <c r="BB54" s="94">
        <f>AF54-T54</f>
        <v>-3259</v>
      </c>
      <c r="BC54" s="302"/>
      <c r="BD54" s="302"/>
      <c r="BE54" s="302"/>
      <c r="BF54" s="95"/>
      <c r="BG54" s="325"/>
      <c r="BH54" s="71">
        <f>'MONTHLY SUMMARIES'!J38</f>
        <v>10312</v>
      </c>
    </row>
    <row r="55" spans="1:60" s="66" customFormat="1" x14ac:dyDescent="0.35">
      <c r="A55" s="166"/>
      <c r="B55" s="238" t="s">
        <v>164</v>
      </c>
      <c r="C55" s="90"/>
      <c r="D55" s="91"/>
      <c r="E55" s="91"/>
      <c r="F55" s="91"/>
      <c r="G55" s="91"/>
      <c r="H55" s="91"/>
      <c r="I55" s="91"/>
      <c r="J55" s="91"/>
      <c r="K55" s="91"/>
      <c r="L55" s="92"/>
      <c r="M55" s="91"/>
      <c r="N55" s="91"/>
      <c r="O55" s="91"/>
      <c r="P55" s="91"/>
      <c r="Q55" s="91"/>
      <c r="R55" s="91"/>
      <c r="S55" s="91"/>
      <c r="T55" s="91"/>
      <c r="U55" s="213"/>
      <c r="V55" s="213"/>
      <c r="W55" s="237">
        <f>W54-W56</f>
        <v>12609</v>
      </c>
      <c r="X55" s="92">
        <f>X54-X56</f>
        <v>12494</v>
      </c>
      <c r="Y55" s="237">
        <f>Y54-Y56</f>
        <v>11299</v>
      </c>
      <c r="Z55" s="237">
        <f>Z54-Z56</f>
        <v>10666</v>
      </c>
      <c r="AA55" s="237">
        <v>10407</v>
      </c>
      <c r="AB55" s="237">
        <v>10654</v>
      </c>
      <c r="AC55" s="237">
        <v>11293</v>
      </c>
      <c r="AD55" s="237">
        <v>11423</v>
      </c>
      <c r="AE55" s="237">
        <v>10560</v>
      </c>
      <c r="AF55" s="237">
        <v>10433</v>
      </c>
      <c r="AG55" s="237">
        <v>10231</v>
      </c>
      <c r="AH55" s="237"/>
      <c r="AI55" s="237"/>
      <c r="AJ55" s="92"/>
      <c r="AK55" s="93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302"/>
      <c r="BD55" s="302"/>
      <c r="BE55" s="302"/>
      <c r="BF55" s="95"/>
      <c r="BG55" s="325"/>
      <c r="BH55" s="87">
        <f>BH54-BH56</f>
        <v>10231</v>
      </c>
    </row>
    <row r="56" spans="1:60" s="66" customFormat="1" x14ac:dyDescent="0.35">
      <c r="A56" s="166"/>
      <c r="B56" s="238" t="s">
        <v>165</v>
      </c>
      <c r="C56" s="90"/>
      <c r="D56" s="91"/>
      <c r="E56" s="91"/>
      <c r="F56" s="91"/>
      <c r="G56" s="91"/>
      <c r="H56" s="91"/>
      <c r="I56" s="91"/>
      <c r="J56" s="91"/>
      <c r="K56" s="91"/>
      <c r="L56" s="92"/>
      <c r="M56" s="91"/>
      <c r="N56" s="91"/>
      <c r="O56" s="91"/>
      <c r="P56" s="91"/>
      <c r="Q56" s="91"/>
      <c r="R56" s="91"/>
      <c r="S56" s="91"/>
      <c r="T56" s="91"/>
      <c r="U56" s="213"/>
      <c r="V56" s="213"/>
      <c r="W56" s="237">
        <v>107</v>
      </c>
      <c r="X56" s="92">
        <v>103</v>
      </c>
      <c r="Y56" s="237">
        <v>99</v>
      </c>
      <c r="Z56" s="237">
        <v>83</v>
      </c>
      <c r="AA56" s="237">
        <v>84</v>
      </c>
      <c r="AB56" s="237">
        <v>80</v>
      </c>
      <c r="AC56" s="237">
        <v>74</v>
      </c>
      <c r="AD56" s="237">
        <v>72</v>
      </c>
      <c r="AE56" s="237">
        <v>79</v>
      </c>
      <c r="AF56" s="237">
        <v>77</v>
      </c>
      <c r="AG56" s="237">
        <v>81</v>
      </c>
      <c r="AH56" s="237"/>
      <c r="AI56" s="237"/>
      <c r="AJ56" s="92"/>
      <c r="AK56" s="93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302"/>
      <c r="BD56" s="302"/>
      <c r="BE56" s="302"/>
      <c r="BF56" s="95"/>
      <c r="BG56" s="325"/>
      <c r="BH56" s="71">
        <f>GETPIVOTDATA("VALUE",'CRS ESCO pvt'!$I$2,"DATE_FILE",$BH$8,"COMPANY",$BH$6,"TRIM_CAT","Resdiential-ESCO","TRIM_LINE",A53)</f>
        <v>81</v>
      </c>
    </row>
    <row r="57" spans="1:60" s="66" customFormat="1" x14ac:dyDescent="0.35">
      <c r="A57" s="166"/>
      <c r="B57" s="67" t="s">
        <v>38</v>
      </c>
      <c r="C57" s="90">
        <v>2809</v>
      </c>
      <c r="D57" s="91">
        <v>2784</v>
      </c>
      <c r="E57" s="91">
        <v>2840</v>
      </c>
      <c r="F57" s="91">
        <v>2952</v>
      </c>
      <c r="G57" s="91">
        <v>3112</v>
      </c>
      <c r="H57" s="91">
        <v>3654</v>
      </c>
      <c r="I57" s="91">
        <v>3685</v>
      </c>
      <c r="J57" s="91">
        <v>3606</v>
      </c>
      <c r="K57" s="91">
        <v>3614</v>
      </c>
      <c r="L57" s="92">
        <v>3575</v>
      </c>
      <c r="M57" s="91">
        <v>3028</v>
      </c>
      <c r="N57" s="91">
        <v>2867</v>
      </c>
      <c r="O57" s="91">
        <v>2914</v>
      </c>
      <c r="P57" s="91">
        <v>3017</v>
      </c>
      <c r="Q57" s="91">
        <v>3109</v>
      </c>
      <c r="R57" s="91">
        <v>3180</v>
      </c>
      <c r="S57" s="91">
        <v>3501</v>
      </c>
      <c r="T57" s="91">
        <v>3910</v>
      </c>
      <c r="U57" s="213">
        <v>4095</v>
      </c>
      <c r="V57" s="213">
        <v>4089</v>
      </c>
      <c r="W57" s="213">
        <v>4411</v>
      </c>
      <c r="X57" s="92">
        <v>4426</v>
      </c>
      <c r="Y57" s="213">
        <v>3835</v>
      </c>
      <c r="Z57" s="213">
        <v>3657</v>
      </c>
      <c r="AA57" s="213">
        <v>3582</v>
      </c>
      <c r="AB57" s="213">
        <v>3559</v>
      </c>
      <c r="AC57" s="213">
        <v>3665</v>
      </c>
      <c r="AD57" s="213">
        <v>3741</v>
      </c>
      <c r="AE57" s="213">
        <v>3546</v>
      </c>
      <c r="AF57" s="213">
        <v>3942</v>
      </c>
      <c r="AG57" s="213">
        <v>3985</v>
      </c>
      <c r="AH57" s="213"/>
      <c r="AI57" s="213"/>
      <c r="AJ57" s="92"/>
      <c r="AK57" s="93">
        <f>O57-C57</f>
        <v>105</v>
      </c>
      <c r="AL57" s="94">
        <f>P57-D57</f>
        <v>233</v>
      </c>
      <c r="AM57" s="94">
        <f>Q57-E57</f>
        <v>269</v>
      </c>
      <c r="AN57" s="94">
        <f>R57-F57</f>
        <v>228</v>
      </c>
      <c r="AO57" s="94">
        <f>S57-G57</f>
        <v>389</v>
      </c>
      <c r="AP57" s="94">
        <f>T57-H57</f>
        <v>256</v>
      </c>
      <c r="AQ57" s="94">
        <f>U57-I57</f>
        <v>410</v>
      </c>
      <c r="AR57" s="94">
        <f>V57-J57</f>
        <v>483</v>
      </c>
      <c r="AS57" s="94">
        <f>W57-K57</f>
        <v>797</v>
      </c>
      <c r="AT57" s="94">
        <f>X57-L57</f>
        <v>851</v>
      </c>
      <c r="AU57" s="94">
        <f>Y57-M57</f>
        <v>807</v>
      </c>
      <c r="AV57" s="94">
        <f>Z57-N57</f>
        <v>790</v>
      </c>
      <c r="AW57" s="94">
        <f>AA57-O57</f>
        <v>668</v>
      </c>
      <c r="AX57" s="94">
        <f>AB57-P57</f>
        <v>542</v>
      </c>
      <c r="AY57" s="94">
        <f>AC57-Q57</f>
        <v>556</v>
      </c>
      <c r="AZ57" s="94">
        <f>AD57-R57</f>
        <v>561</v>
      </c>
      <c r="BA57" s="94">
        <f>AE57-S57</f>
        <v>45</v>
      </c>
      <c r="BB57" s="94">
        <f>AF57-T57</f>
        <v>32</v>
      </c>
      <c r="BC57" s="302"/>
      <c r="BD57" s="302"/>
      <c r="BE57" s="302"/>
      <c r="BF57" s="95"/>
      <c r="BG57" s="325"/>
      <c r="BH57" s="71">
        <f>'MONTHLY SUMMARIES'!J39</f>
        <v>3985</v>
      </c>
    </row>
    <row r="58" spans="1:60" s="66" customFormat="1" x14ac:dyDescent="0.35">
      <c r="A58" s="166"/>
      <c r="B58" s="238" t="s">
        <v>164</v>
      </c>
      <c r="C58" s="90"/>
      <c r="D58" s="91"/>
      <c r="E58" s="91"/>
      <c r="F58" s="91"/>
      <c r="G58" s="91"/>
      <c r="H58" s="91"/>
      <c r="I58" s="91"/>
      <c r="J58" s="91"/>
      <c r="K58" s="91"/>
      <c r="L58" s="92"/>
      <c r="M58" s="91"/>
      <c r="N58" s="91"/>
      <c r="O58" s="91"/>
      <c r="P58" s="91"/>
      <c r="Q58" s="91"/>
      <c r="R58" s="91"/>
      <c r="S58" s="91"/>
      <c r="T58" s="91"/>
      <c r="U58" s="213"/>
      <c r="V58" s="213"/>
      <c r="W58" s="237">
        <f>W57-W59</f>
        <v>4361</v>
      </c>
      <c r="X58" s="92">
        <f>X57-X59</f>
        <v>4382</v>
      </c>
      <c r="Y58" s="237">
        <f>Y57-Y59</f>
        <v>3798</v>
      </c>
      <c r="Z58" s="237">
        <f>Z57-Z59</f>
        <v>3619</v>
      </c>
      <c r="AA58" s="237">
        <v>3548</v>
      </c>
      <c r="AB58" s="237">
        <v>3528</v>
      </c>
      <c r="AC58" s="237">
        <v>3633</v>
      </c>
      <c r="AD58" s="237">
        <v>3705</v>
      </c>
      <c r="AE58" s="237">
        <v>3517</v>
      </c>
      <c r="AF58" s="237">
        <v>3916</v>
      </c>
      <c r="AG58" s="237">
        <v>3959</v>
      </c>
      <c r="AH58" s="237"/>
      <c r="AI58" s="237"/>
      <c r="AJ58" s="92"/>
      <c r="AK58" s="93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302"/>
      <c r="BD58" s="302"/>
      <c r="BE58" s="302"/>
      <c r="BF58" s="95"/>
      <c r="BG58" s="325"/>
      <c r="BH58" s="87">
        <f>BH57-BH59</f>
        <v>3959</v>
      </c>
    </row>
    <row r="59" spans="1:60" s="66" customFormat="1" x14ac:dyDescent="0.35">
      <c r="A59" s="166"/>
      <c r="B59" s="238" t="s">
        <v>165</v>
      </c>
      <c r="C59" s="90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1"/>
      <c r="O59" s="91"/>
      <c r="P59" s="91"/>
      <c r="Q59" s="91"/>
      <c r="R59" s="91"/>
      <c r="S59" s="91"/>
      <c r="T59" s="91"/>
      <c r="U59" s="213"/>
      <c r="V59" s="213"/>
      <c r="W59" s="237">
        <v>50</v>
      </c>
      <c r="X59" s="92">
        <v>44</v>
      </c>
      <c r="Y59" s="237">
        <v>37</v>
      </c>
      <c r="Z59" s="237">
        <v>38</v>
      </c>
      <c r="AA59" s="237">
        <v>34</v>
      </c>
      <c r="AB59" s="237">
        <v>31</v>
      </c>
      <c r="AC59" s="237">
        <v>32</v>
      </c>
      <c r="AD59" s="237">
        <v>36</v>
      </c>
      <c r="AE59" s="237">
        <v>29</v>
      </c>
      <c r="AF59" s="237">
        <v>26</v>
      </c>
      <c r="AG59" s="237">
        <v>26</v>
      </c>
      <c r="AH59" s="237"/>
      <c r="AI59" s="237"/>
      <c r="AJ59" s="92"/>
      <c r="AK59" s="93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302"/>
      <c r="BD59" s="302"/>
      <c r="BE59" s="302"/>
      <c r="BF59" s="95"/>
      <c r="BG59" s="325"/>
      <c r="BH59" s="71">
        <f>GETPIVOTDATA("VALUE",'CRS ESCO pvt'!$I$2,"DATE_FILE",$BH$8,"COMPANY",$BH$6,"TRIM_CAT","Low Income Resdiential-ESCO","TRIM_LINE",A53)</f>
        <v>26</v>
      </c>
    </row>
    <row r="60" spans="1:60" s="66" customFormat="1" x14ac:dyDescent="0.35">
      <c r="A60" s="166"/>
      <c r="B60" s="67" t="s">
        <v>39</v>
      </c>
      <c r="C60" s="90">
        <v>645</v>
      </c>
      <c r="D60" s="91">
        <v>675</v>
      </c>
      <c r="E60" s="91">
        <v>745</v>
      </c>
      <c r="F60" s="91">
        <v>848</v>
      </c>
      <c r="G60" s="91">
        <v>827</v>
      </c>
      <c r="H60" s="91">
        <v>794</v>
      </c>
      <c r="I60" s="91">
        <v>846</v>
      </c>
      <c r="J60" s="91">
        <v>791</v>
      </c>
      <c r="K60" s="91">
        <v>769</v>
      </c>
      <c r="L60" s="92">
        <v>753</v>
      </c>
      <c r="M60" s="91">
        <v>683</v>
      </c>
      <c r="N60" s="91">
        <v>611</v>
      </c>
      <c r="O60" s="91">
        <v>705</v>
      </c>
      <c r="P60" s="91">
        <v>1105</v>
      </c>
      <c r="Q60" s="91">
        <v>1365</v>
      </c>
      <c r="R60" s="91">
        <v>1477</v>
      </c>
      <c r="S60" s="91">
        <v>1401</v>
      </c>
      <c r="T60" s="91">
        <v>1371</v>
      </c>
      <c r="U60" s="213">
        <v>1306</v>
      </c>
      <c r="V60" s="213">
        <v>1238</v>
      </c>
      <c r="W60" s="213">
        <v>1191</v>
      </c>
      <c r="X60" s="92">
        <v>1102</v>
      </c>
      <c r="Y60" s="213">
        <v>1011</v>
      </c>
      <c r="Z60" s="213">
        <v>894</v>
      </c>
      <c r="AA60" s="213">
        <v>842</v>
      </c>
      <c r="AB60" s="213">
        <v>831</v>
      </c>
      <c r="AC60" s="213">
        <v>876</v>
      </c>
      <c r="AD60" s="213">
        <v>1010</v>
      </c>
      <c r="AE60" s="213">
        <v>1060</v>
      </c>
      <c r="AF60" s="213">
        <v>1041</v>
      </c>
      <c r="AG60" s="213">
        <v>983</v>
      </c>
      <c r="AH60" s="213"/>
      <c r="AI60" s="213"/>
      <c r="AJ60" s="92"/>
      <c r="AK60" s="93">
        <f>O60-C60</f>
        <v>60</v>
      </c>
      <c r="AL60" s="94">
        <f>P60-D60</f>
        <v>430</v>
      </c>
      <c r="AM60" s="94">
        <f>Q60-E60</f>
        <v>620</v>
      </c>
      <c r="AN60" s="94">
        <f>R60-F60</f>
        <v>629</v>
      </c>
      <c r="AO60" s="94">
        <f>S60-G60</f>
        <v>574</v>
      </c>
      <c r="AP60" s="94">
        <f>T60-H60</f>
        <v>577</v>
      </c>
      <c r="AQ60" s="94">
        <f>U60-I60</f>
        <v>460</v>
      </c>
      <c r="AR60" s="94">
        <f>V60-J60</f>
        <v>447</v>
      </c>
      <c r="AS60" s="94">
        <f>W60-K60</f>
        <v>422</v>
      </c>
      <c r="AT60" s="94">
        <f>X60-L60</f>
        <v>349</v>
      </c>
      <c r="AU60" s="94">
        <f>Y60-M60</f>
        <v>328</v>
      </c>
      <c r="AV60" s="94">
        <f>Z60-N60</f>
        <v>283</v>
      </c>
      <c r="AW60" s="94">
        <f>AA60-O60</f>
        <v>137</v>
      </c>
      <c r="AX60" s="94">
        <f>AB60-P60</f>
        <v>-274</v>
      </c>
      <c r="AY60" s="94">
        <f>AC60-Q60</f>
        <v>-489</v>
      </c>
      <c r="AZ60" s="94">
        <f>AD60-R60</f>
        <v>-467</v>
      </c>
      <c r="BA60" s="94">
        <f>AE60-S60</f>
        <v>-341</v>
      </c>
      <c r="BB60" s="94">
        <f>AF60-T60</f>
        <v>-330</v>
      </c>
      <c r="BC60" s="302"/>
      <c r="BD60" s="302"/>
      <c r="BE60" s="302"/>
      <c r="BF60" s="95"/>
      <c r="BG60" s="325"/>
      <c r="BH60" s="71">
        <f>'MONTHLY SUMMARIES'!J40</f>
        <v>983</v>
      </c>
    </row>
    <row r="61" spans="1:60" s="66" customFormat="1" x14ac:dyDescent="0.35">
      <c r="A61" s="166"/>
      <c r="B61" s="67" t="s">
        <v>40</v>
      </c>
      <c r="C61" s="90">
        <v>29</v>
      </c>
      <c r="D61" s="91">
        <v>16</v>
      </c>
      <c r="E61" s="91">
        <v>15</v>
      </c>
      <c r="F61" s="91">
        <v>43</v>
      </c>
      <c r="G61" s="91">
        <v>29</v>
      </c>
      <c r="H61" s="91">
        <v>32</v>
      </c>
      <c r="I61" s="91">
        <v>32</v>
      </c>
      <c r="J61" s="91">
        <v>24</v>
      </c>
      <c r="K61" s="91">
        <v>21</v>
      </c>
      <c r="L61" s="92">
        <v>21</v>
      </c>
      <c r="M61" s="91">
        <v>17</v>
      </c>
      <c r="N61" s="91">
        <v>15</v>
      </c>
      <c r="O61" s="91">
        <v>19</v>
      </c>
      <c r="P61" s="91">
        <v>29</v>
      </c>
      <c r="Q61" s="91">
        <v>37</v>
      </c>
      <c r="R61" s="91">
        <v>52</v>
      </c>
      <c r="S61" s="91">
        <v>52</v>
      </c>
      <c r="T61" s="91">
        <v>41</v>
      </c>
      <c r="U61" s="213">
        <v>49</v>
      </c>
      <c r="V61" s="213">
        <v>40</v>
      </c>
      <c r="W61" s="213">
        <v>39</v>
      </c>
      <c r="X61" s="92">
        <v>23</v>
      </c>
      <c r="Y61" s="213">
        <v>20</v>
      </c>
      <c r="Z61" s="213">
        <v>17</v>
      </c>
      <c r="AA61" s="213">
        <v>16</v>
      </c>
      <c r="AB61" s="213">
        <v>14</v>
      </c>
      <c r="AC61" s="213">
        <v>18</v>
      </c>
      <c r="AD61" s="213">
        <v>38</v>
      </c>
      <c r="AE61" s="213">
        <v>29</v>
      </c>
      <c r="AF61" s="213">
        <v>30</v>
      </c>
      <c r="AG61" s="213">
        <v>33</v>
      </c>
      <c r="AH61" s="213"/>
      <c r="AI61" s="213"/>
      <c r="AJ61" s="92"/>
      <c r="AK61" s="93">
        <f>O61-C61</f>
        <v>-10</v>
      </c>
      <c r="AL61" s="94">
        <f>P61-D61</f>
        <v>13</v>
      </c>
      <c r="AM61" s="94">
        <f>Q61-E61</f>
        <v>22</v>
      </c>
      <c r="AN61" s="94">
        <f>R61-F61</f>
        <v>9</v>
      </c>
      <c r="AO61" s="94">
        <f>S61-G61</f>
        <v>23</v>
      </c>
      <c r="AP61" s="94">
        <f>T61-H61</f>
        <v>9</v>
      </c>
      <c r="AQ61" s="94">
        <f>U61-I61</f>
        <v>17</v>
      </c>
      <c r="AR61" s="94">
        <f>V61-J61</f>
        <v>16</v>
      </c>
      <c r="AS61" s="94">
        <f>W61-K61</f>
        <v>18</v>
      </c>
      <c r="AT61" s="94">
        <f>X61-L61</f>
        <v>2</v>
      </c>
      <c r="AU61" s="94">
        <f>Y61-M61</f>
        <v>3</v>
      </c>
      <c r="AV61" s="94">
        <f>Z61-N61</f>
        <v>2</v>
      </c>
      <c r="AW61" s="94">
        <f>AA61-O61</f>
        <v>-3</v>
      </c>
      <c r="AX61" s="94">
        <f>AB61-P61</f>
        <v>-15</v>
      </c>
      <c r="AY61" s="94">
        <f>AC61-Q61</f>
        <v>-19</v>
      </c>
      <c r="AZ61" s="94">
        <f>AD61-R61</f>
        <v>-14</v>
      </c>
      <c r="BA61" s="94">
        <f>AE61-S61</f>
        <v>-23</v>
      </c>
      <c r="BB61" s="94">
        <f>AF61-T61</f>
        <v>-11</v>
      </c>
      <c r="BC61" s="302"/>
      <c r="BD61" s="302"/>
      <c r="BE61" s="302"/>
      <c r="BF61" s="95"/>
      <c r="BG61" s="325"/>
      <c r="BH61" s="71">
        <f>'MONTHLY SUMMARIES'!J41</f>
        <v>33</v>
      </c>
    </row>
    <row r="62" spans="1:60" s="66" customFormat="1" x14ac:dyDescent="0.35">
      <c r="A62" s="166"/>
      <c r="B62" s="67" t="s">
        <v>41</v>
      </c>
      <c r="C62" s="90">
        <v>2</v>
      </c>
      <c r="D62" s="91">
        <v>2</v>
      </c>
      <c r="E62" s="91">
        <v>3</v>
      </c>
      <c r="F62" s="91">
        <v>3</v>
      </c>
      <c r="G62" s="91">
        <v>3</v>
      </c>
      <c r="H62" s="91">
        <v>2</v>
      </c>
      <c r="I62" s="91">
        <v>2</v>
      </c>
      <c r="J62" s="91">
        <v>2</v>
      </c>
      <c r="K62" s="91">
        <v>2</v>
      </c>
      <c r="L62" s="92">
        <v>2</v>
      </c>
      <c r="M62" s="91">
        <v>4</v>
      </c>
      <c r="N62" s="91">
        <v>4</v>
      </c>
      <c r="O62" s="91">
        <v>5</v>
      </c>
      <c r="P62" s="91">
        <v>3</v>
      </c>
      <c r="Q62" s="91">
        <v>5</v>
      </c>
      <c r="R62" s="91">
        <v>6</v>
      </c>
      <c r="S62" s="91">
        <v>5</v>
      </c>
      <c r="T62" s="91">
        <v>5</v>
      </c>
      <c r="U62" s="213">
        <v>7</v>
      </c>
      <c r="V62" s="213">
        <v>5</v>
      </c>
      <c r="W62" s="213">
        <v>6</v>
      </c>
      <c r="X62" s="92">
        <v>4</v>
      </c>
      <c r="Y62" s="213">
        <v>3</v>
      </c>
      <c r="Z62" s="213">
        <v>1</v>
      </c>
      <c r="AA62" s="213">
        <v>1</v>
      </c>
      <c r="AB62" s="213">
        <v>1</v>
      </c>
      <c r="AC62" s="213">
        <v>2</v>
      </c>
      <c r="AD62" s="213">
        <v>4</v>
      </c>
      <c r="AE62" s="213">
        <v>7</v>
      </c>
      <c r="AF62" s="213">
        <v>9</v>
      </c>
      <c r="AG62" s="213">
        <v>8</v>
      </c>
      <c r="AH62" s="213"/>
      <c r="AI62" s="213"/>
      <c r="AJ62" s="92"/>
      <c r="AK62" s="93">
        <f>O62-C62</f>
        <v>3</v>
      </c>
      <c r="AL62" s="94">
        <f>P62-D62</f>
        <v>1</v>
      </c>
      <c r="AM62" s="94">
        <f>Q62-E62</f>
        <v>2</v>
      </c>
      <c r="AN62" s="94">
        <f>R62-F62</f>
        <v>3</v>
      </c>
      <c r="AO62" s="94">
        <f>S62-G62</f>
        <v>2</v>
      </c>
      <c r="AP62" s="94">
        <f>T62-H62</f>
        <v>3</v>
      </c>
      <c r="AQ62" s="94">
        <f>U62-I62</f>
        <v>5</v>
      </c>
      <c r="AR62" s="94">
        <f>V62-J62</f>
        <v>3</v>
      </c>
      <c r="AS62" s="94">
        <f>W62-K62</f>
        <v>4</v>
      </c>
      <c r="AT62" s="94">
        <f>X62-L62</f>
        <v>2</v>
      </c>
      <c r="AU62" s="94">
        <f>Y62-M62</f>
        <v>-1</v>
      </c>
      <c r="AV62" s="94">
        <f>Z62-N62</f>
        <v>-3</v>
      </c>
      <c r="AW62" s="94">
        <f>AA62-O62</f>
        <v>-4</v>
      </c>
      <c r="AX62" s="94">
        <f>AB62-P62</f>
        <v>-2</v>
      </c>
      <c r="AY62" s="94">
        <f>AC62-Q62</f>
        <v>-3</v>
      </c>
      <c r="AZ62" s="94">
        <f>AD62-R62</f>
        <v>-2</v>
      </c>
      <c r="BA62" s="94">
        <f>AE62-S62</f>
        <v>2</v>
      </c>
      <c r="BB62" s="94">
        <f>AF62-T62</f>
        <v>4</v>
      </c>
      <c r="BC62" s="302"/>
      <c r="BD62" s="302"/>
      <c r="BE62" s="302"/>
      <c r="BF62" s="95"/>
      <c r="BG62" s="325"/>
      <c r="BH62" s="71">
        <f>'MONTHLY SUMMARIES'!J42</f>
        <v>8</v>
      </c>
    </row>
    <row r="63" spans="1:60" s="82" customFormat="1" ht="15" thickBot="1" x14ac:dyDescent="0.4">
      <c r="A63" s="167"/>
      <c r="B63" s="75" t="s">
        <v>42</v>
      </c>
      <c r="C63" s="76">
        <f t="shared" ref="C63:V63" si="35">SUM(C54:C62)</f>
        <v>12739</v>
      </c>
      <c r="D63" s="77">
        <f t="shared" si="35"/>
        <v>13219</v>
      </c>
      <c r="E63" s="77">
        <f t="shared" si="35"/>
        <v>13838</v>
      </c>
      <c r="F63" s="77">
        <f t="shared" si="35"/>
        <v>14889</v>
      </c>
      <c r="G63" s="77">
        <f t="shared" si="35"/>
        <v>15427</v>
      </c>
      <c r="H63" s="77">
        <f t="shared" si="35"/>
        <v>15946</v>
      </c>
      <c r="I63" s="77">
        <f t="shared" si="35"/>
        <v>15775</v>
      </c>
      <c r="J63" s="77">
        <f t="shared" si="35"/>
        <v>15037</v>
      </c>
      <c r="K63" s="77">
        <f t="shared" si="35"/>
        <v>14410</v>
      </c>
      <c r="L63" s="78">
        <f t="shared" si="35"/>
        <v>14568</v>
      </c>
      <c r="M63" s="77">
        <f t="shared" si="35"/>
        <v>12915</v>
      </c>
      <c r="N63" s="77">
        <f t="shared" si="35"/>
        <v>12242</v>
      </c>
      <c r="O63" s="77">
        <f t="shared" si="35"/>
        <v>13095</v>
      </c>
      <c r="P63" s="77">
        <f t="shared" si="35"/>
        <v>15149</v>
      </c>
      <c r="Q63" s="77">
        <f t="shared" si="35"/>
        <v>16868</v>
      </c>
      <c r="R63" s="77">
        <f t="shared" si="35"/>
        <v>17698</v>
      </c>
      <c r="S63" s="77">
        <f t="shared" si="35"/>
        <v>18244</v>
      </c>
      <c r="T63" s="77">
        <f t="shared" si="35"/>
        <v>19096</v>
      </c>
      <c r="U63" s="77">
        <f t="shared" si="35"/>
        <v>18977</v>
      </c>
      <c r="V63" s="77">
        <f t="shared" si="35"/>
        <v>18489</v>
      </c>
      <c r="W63" s="77">
        <f>SUM(W54+W57+W60+W61+W62)</f>
        <v>18363</v>
      </c>
      <c r="X63" s="78">
        <f>SUM(X54+X57+X60+X61+X62)</f>
        <v>18152</v>
      </c>
      <c r="Y63" s="77">
        <v>16267</v>
      </c>
      <c r="Z63" s="211">
        <v>15318</v>
      </c>
      <c r="AA63" s="211">
        <v>14932</v>
      </c>
      <c r="AB63" s="211">
        <v>15139</v>
      </c>
      <c r="AC63" s="211">
        <v>15928</v>
      </c>
      <c r="AD63" s="211">
        <v>16288</v>
      </c>
      <c r="AE63" s="211">
        <v>15281</v>
      </c>
      <c r="AF63" s="211">
        <v>15532</v>
      </c>
      <c r="AG63" s="211">
        <v>15321</v>
      </c>
      <c r="AH63" s="211"/>
      <c r="AI63" s="211"/>
      <c r="AJ63" s="78"/>
      <c r="AK63" s="79">
        <f t="shared" ref="AK63" si="36">SUM(AK54:AK62)</f>
        <v>356</v>
      </c>
      <c r="AL63" s="80">
        <f t="shared" ref="AL63" si="37">SUM(AL54:AL62)</f>
        <v>1930</v>
      </c>
      <c r="AM63" s="80">
        <f t="shared" ref="AM63:AR63" si="38">SUM(AM54:AM62)</f>
        <v>3030</v>
      </c>
      <c r="AN63" s="80">
        <f t="shared" si="38"/>
        <v>2809</v>
      </c>
      <c r="AO63" s="80">
        <f t="shared" si="38"/>
        <v>2817</v>
      </c>
      <c r="AP63" s="80">
        <f t="shared" si="38"/>
        <v>3150</v>
      </c>
      <c r="AQ63" s="80">
        <f t="shared" si="38"/>
        <v>3202</v>
      </c>
      <c r="AR63" s="80">
        <f t="shared" si="38"/>
        <v>3452</v>
      </c>
      <c r="AS63" s="80">
        <f t="shared" ref="AS63:AT63" si="39">SUM(AS54:AS62)</f>
        <v>3953</v>
      </c>
      <c r="AT63" s="80">
        <f t="shared" si="39"/>
        <v>3584</v>
      </c>
      <c r="AU63" s="80">
        <f t="shared" ref="AU63:AV63" si="40">SUM(AU54:AU62)</f>
        <v>3352</v>
      </c>
      <c r="AV63" s="80">
        <f t="shared" si="40"/>
        <v>3076</v>
      </c>
      <c r="AW63" s="80">
        <f t="shared" ref="AW63:AX63" si="41">SUM(AW54:AW62)</f>
        <v>1837</v>
      </c>
      <c r="AX63" s="80">
        <f t="shared" si="41"/>
        <v>-10</v>
      </c>
      <c r="AY63" s="80">
        <f t="shared" ref="AY63:AZ63" si="42">SUM(AY54:AY62)</f>
        <v>-940</v>
      </c>
      <c r="AZ63" s="80">
        <f t="shared" si="42"/>
        <v>-1410</v>
      </c>
      <c r="BA63" s="80">
        <f t="shared" ref="BA63:BB63" si="43">SUM(BA54:BA62)</f>
        <v>-2963</v>
      </c>
      <c r="BB63" s="80">
        <f t="shared" si="43"/>
        <v>-3564</v>
      </c>
      <c r="BC63" s="300"/>
      <c r="BD63" s="300"/>
      <c r="BE63" s="300"/>
      <c r="BF63" s="81"/>
      <c r="BG63" s="326"/>
      <c r="BH63" s="79">
        <f>BH54+BH57+BH60+BH61+BH62</f>
        <v>15321</v>
      </c>
    </row>
    <row r="64" spans="1:60" s="42" customFormat="1" x14ac:dyDescent="0.35">
      <c r="A64" s="166">
        <f>+A53+1</f>
        <v>6</v>
      </c>
      <c r="B64" s="41" t="s">
        <v>29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6"/>
      <c r="M64" s="105"/>
      <c r="N64" s="105"/>
      <c r="O64" s="105"/>
      <c r="P64" s="105"/>
      <c r="Q64" s="105"/>
      <c r="R64" s="105"/>
      <c r="S64" s="105"/>
      <c r="T64" s="105"/>
      <c r="U64" s="216"/>
      <c r="V64" s="216"/>
      <c r="W64" s="216"/>
      <c r="X64" s="10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106"/>
      <c r="AK64" s="107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305"/>
      <c r="BD64" s="305"/>
      <c r="BE64" s="305"/>
      <c r="BF64" s="109"/>
      <c r="BG64" s="327"/>
      <c r="BH64" s="107"/>
    </row>
    <row r="65" spans="1:60" s="42" customFormat="1" x14ac:dyDescent="0.35">
      <c r="A65" s="166"/>
      <c r="B65" s="43" t="s">
        <v>37</v>
      </c>
      <c r="C65" s="44">
        <v>4408366.7</v>
      </c>
      <c r="D65" s="45">
        <v>4409306.03</v>
      </c>
      <c r="E65" s="45">
        <v>2949749.4</v>
      </c>
      <c r="F65" s="45">
        <v>1801620.88</v>
      </c>
      <c r="G65" s="45">
        <v>1327579.26</v>
      </c>
      <c r="H65" s="45">
        <v>892090.93</v>
      </c>
      <c r="I65" s="45">
        <v>850248.92</v>
      </c>
      <c r="J65" s="45">
        <v>798701.14</v>
      </c>
      <c r="K65" s="45">
        <v>953588.6</v>
      </c>
      <c r="L65" s="46">
        <v>1559230.68</v>
      </c>
      <c r="M65" s="45">
        <v>2629734.4500000002</v>
      </c>
      <c r="N65" s="45">
        <v>3500600.26</v>
      </c>
      <c r="O65" s="45">
        <v>3873290.32</v>
      </c>
      <c r="P65" s="45">
        <v>3485587</v>
      </c>
      <c r="Q65" s="45">
        <v>2947908</v>
      </c>
      <c r="R65" s="45">
        <v>2187755</v>
      </c>
      <c r="S65" s="45">
        <v>1006192</v>
      </c>
      <c r="T65" s="45">
        <v>853467</v>
      </c>
      <c r="U65" s="217">
        <v>801771</v>
      </c>
      <c r="V65" s="217">
        <v>868576</v>
      </c>
      <c r="W65" s="217">
        <v>907634</v>
      </c>
      <c r="X65" s="46">
        <v>1537622</v>
      </c>
      <c r="Y65" s="217">
        <v>2540970</v>
      </c>
      <c r="Z65" s="217">
        <v>3638315</v>
      </c>
      <c r="AA65" s="217">
        <v>4118109</v>
      </c>
      <c r="AB65" s="217">
        <v>3570714</v>
      </c>
      <c r="AC65" s="217">
        <v>2579388</v>
      </c>
      <c r="AD65" s="217">
        <v>1639403</v>
      </c>
      <c r="AE65" s="217">
        <v>952874</v>
      </c>
      <c r="AF65" s="217">
        <v>744441</v>
      </c>
      <c r="AG65" s="217">
        <v>731335</v>
      </c>
      <c r="AH65" s="217"/>
      <c r="AI65" s="217"/>
      <c r="AJ65" s="46"/>
      <c r="AK65" s="47">
        <f>O65-C65</f>
        <v>-535076.38000000035</v>
      </c>
      <c r="AL65" s="48">
        <f>P65-D65</f>
        <v>-923719.03000000026</v>
      </c>
      <c r="AM65" s="48">
        <f>Q65-E65</f>
        <v>-1841.3999999999069</v>
      </c>
      <c r="AN65" s="48">
        <f>R65-F65</f>
        <v>386134.12000000011</v>
      </c>
      <c r="AO65" s="48">
        <f>S65-G65</f>
        <v>-321387.26</v>
      </c>
      <c r="AP65" s="48">
        <f>T65-H65</f>
        <v>-38623.930000000051</v>
      </c>
      <c r="AQ65" s="48">
        <f>U65-I65</f>
        <v>-48477.920000000042</v>
      </c>
      <c r="AR65" s="48">
        <f>V65-J65</f>
        <v>69874.859999999986</v>
      </c>
      <c r="AS65" s="48">
        <f>W65-K65</f>
        <v>-45954.599999999977</v>
      </c>
      <c r="AT65" s="48">
        <f>X65-L65</f>
        <v>-21608.679999999935</v>
      </c>
      <c r="AU65" s="48">
        <f>Y65-M65</f>
        <v>-88764.450000000186</v>
      </c>
      <c r="AV65" s="48">
        <f>Z65-N65</f>
        <v>137714.74000000022</v>
      </c>
      <c r="AW65" s="48">
        <f>AA65-O65</f>
        <v>244818.68000000017</v>
      </c>
      <c r="AX65" s="48">
        <f>AB65-P65</f>
        <v>85127</v>
      </c>
      <c r="AY65" s="48">
        <f>AC65-Q65</f>
        <v>-368520</v>
      </c>
      <c r="AZ65" s="48">
        <f>AD65-R65</f>
        <v>-548352</v>
      </c>
      <c r="BA65" s="48">
        <f>AE65-S65</f>
        <v>-53318</v>
      </c>
      <c r="BB65" s="48">
        <f>AF65-T65</f>
        <v>-109026</v>
      </c>
      <c r="BC65" s="306"/>
      <c r="BD65" s="306"/>
      <c r="BE65" s="306"/>
      <c r="BF65" s="49"/>
      <c r="BG65" s="328"/>
      <c r="BH65" s="71">
        <f>'MONTHLY SUMMARIES'!J45</f>
        <v>731335</v>
      </c>
    </row>
    <row r="66" spans="1:60" s="42" customFormat="1" x14ac:dyDescent="0.35">
      <c r="A66" s="166"/>
      <c r="B66" s="238" t="s">
        <v>164</v>
      </c>
      <c r="C66" s="44"/>
      <c r="D66" s="45"/>
      <c r="E66" s="45"/>
      <c r="F66" s="45"/>
      <c r="G66" s="45"/>
      <c r="H66" s="45"/>
      <c r="I66" s="45"/>
      <c r="J66" s="45"/>
      <c r="K66" s="45"/>
      <c r="L66" s="46"/>
      <c r="M66" s="45"/>
      <c r="N66" s="45"/>
      <c r="O66" s="45"/>
      <c r="P66" s="45"/>
      <c r="Q66" s="45"/>
      <c r="R66" s="45"/>
      <c r="S66" s="45"/>
      <c r="T66" s="45"/>
      <c r="U66" s="217"/>
      <c r="V66" s="217"/>
      <c r="W66" s="240">
        <f>W65-W67</f>
        <v>896807.64</v>
      </c>
      <c r="X66" s="46">
        <f>X65-X67</f>
        <v>1520049.58</v>
      </c>
      <c r="Y66" s="240">
        <f>Y65-Y67</f>
        <v>2513005.7200000002</v>
      </c>
      <c r="Z66" s="240">
        <f>Z65-Z67</f>
        <v>3591866</v>
      </c>
      <c r="AA66" s="240">
        <v>4072726.19</v>
      </c>
      <c r="AB66" s="240">
        <v>3534520.49</v>
      </c>
      <c r="AC66" s="240">
        <v>2556665.71</v>
      </c>
      <c r="AD66" s="240">
        <v>1623418.05</v>
      </c>
      <c r="AE66" s="240">
        <v>943646.6</v>
      </c>
      <c r="AF66" s="240">
        <v>737858.55</v>
      </c>
      <c r="AG66" s="240">
        <v>723909</v>
      </c>
      <c r="AH66" s="240"/>
      <c r="AI66" s="240"/>
      <c r="AJ66" s="46"/>
      <c r="AK66" s="47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306"/>
      <c r="BD66" s="306"/>
      <c r="BE66" s="306"/>
      <c r="BF66" s="49"/>
      <c r="BG66" s="328"/>
      <c r="BH66" s="87">
        <f>BH65-BH67</f>
        <v>723909</v>
      </c>
    </row>
    <row r="67" spans="1:60" s="42" customFormat="1" x14ac:dyDescent="0.35">
      <c r="A67" s="166"/>
      <c r="B67" s="238" t="s">
        <v>165</v>
      </c>
      <c r="C67" s="44"/>
      <c r="D67" s="45"/>
      <c r="E67" s="45"/>
      <c r="F67" s="45"/>
      <c r="G67" s="45"/>
      <c r="H67" s="45"/>
      <c r="I67" s="45"/>
      <c r="J67" s="45"/>
      <c r="K67" s="45"/>
      <c r="L67" s="46"/>
      <c r="M67" s="45"/>
      <c r="N67" s="45"/>
      <c r="O67" s="45"/>
      <c r="P67" s="45"/>
      <c r="Q67" s="45"/>
      <c r="R67" s="45"/>
      <c r="S67" s="45"/>
      <c r="T67" s="45"/>
      <c r="U67" s="217"/>
      <c r="V67" s="217"/>
      <c r="W67" s="240">
        <v>10826.36</v>
      </c>
      <c r="X67" s="46">
        <v>17572.419999999998</v>
      </c>
      <c r="Y67" s="240">
        <v>27964.28</v>
      </c>
      <c r="Z67" s="240">
        <v>46449</v>
      </c>
      <c r="AA67" s="240">
        <v>45382.81</v>
      </c>
      <c r="AB67" s="240">
        <v>36193.51</v>
      </c>
      <c r="AC67" s="240">
        <v>22722.29</v>
      </c>
      <c r="AD67" s="240">
        <v>15984.95</v>
      </c>
      <c r="AE67" s="240">
        <v>9227.4</v>
      </c>
      <c r="AF67" s="240">
        <v>6582.45</v>
      </c>
      <c r="AG67" s="240">
        <v>7426</v>
      </c>
      <c r="AH67" s="240"/>
      <c r="AI67" s="240"/>
      <c r="AJ67" s="46"/>
      <c r="AK67" s="47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306"/>
      <c r="BD67" s="306"/>
      <c r="BE67" s="306"/>
      <c r="BF67" s="49"/>
      <c r="BG67" s="328"/>
      <c r="BH67" s="71">
        <f>GETPIVOTDATA("VALUE",'CRS ESCO pvt'!$I$2,"DATE_FILE",$BH$8,"COMPANY",$BH$6,"TRIM_CAT","Resdiential-ESCO","TRIM_LINE",A64)</f>
        <v>7426</v>
      </c>
    </row>
    <row r="68" spans="1:60" s="42" customFormat="1" x14ac:dyDescent="0.35">
      <c r="A68" s="166"/>
      <c r="B68" s="43" t="s">
        <v>38</v>
      </c>
      <c r="C68" s="44">
        <v>715211.76</v>
      </c>
      <c r="D68" s="45">
        <v>664487.85</v>
      </c>
      <c r="E68" s="45">
        <v>581587.53</v>
      </c>
      <c r="F68" s="45">
        <v>311759.46999999997</v>
      </c>
      <c r="G68" s="45">
        <v>234018.38</v>
      </c>
      <c r="H68" s="45">
        <v>143289.51999999999</v>
      </c>
      <c r="I68" s="45">
        <v>143821.51999999999</v>
      </c>
      <c r="J68" s="45">
        <v>149027.85999999999</v>
      </c>
      <c r="K68" s="45">
        <v>167480.14000000001</v>
      </c>
      <c r="L68" s="46">
        <v>247646.1</v>
      </c>
      <c r="M68" s="45">
        <v>483439.44</v>
      </c>
      <c r="N68" s="45">
        <v>556937.03</v>
      </c>
      <c r="O68" s="45">
        <v>594509.42000000004</v>
      </c>
      <c r="P68" s="45">
        <v>513405</v>
      </c>
      <c r="Q68" s="45">
        <v>470942</v>
      </c>
      <c r="R68" s="45">
        <v>317311</v>
      </c>
      <c r="S68" s="45">
        <v>172695</v>
      </c>
      <c r="T68" s="45">
        <v>129658</v>
      </c>
      <c r="U68" s="217">
        <v>138679</v>
      </c>
      <c r="V68" s="217">
        <v>128439</v>
      </c>
      <c r="W68" s="217">
        <v>158978</v>
      </c>
      <c r="X68" s="46">
        <v>256027</v>
      </c>
      <c r="Y68" s="217">
        <v>471727</v>
      </c>
      <c r="Z68" s="217">
        <v>643420</v>
      </c>
      <c r="AA68" s="217">
        <v>759766</v>
      </c>
      <c r="AB68" s="217">
        <v>730239</v>
      </c>
      <c r="AC68" s="217">
        <v>546361</v>
      </c>
      <c r="AD68" s="217">
        <v>378324</v>
      </c>
      <c r="AE68" s="217">
        <v>245342</v>
      </c>
      <c r="AF68" s="217">
        <v>175171</v>
      </c>
      <c r="AG68" s="217">
        <v>147308</v>
      </c>
      <c r="AH68" s="217"/>
      <c r="AI68" s="217"/>
      <c r="AJ68" s="46"/>
      <c r="AK68" s="47">
        <f>O68-C68</f>
        <v>-120702.33999999997</v>
      </c>
      <c r="AL68" s="48">
        <f>P68-D68</f>
        <v>-151082.84999999998</v>
      </c>
      <c r="AM68" s="48">
        <f>Q68-E68</f>
        <v>-110645.53000000003</v>
      </c>
      <c r="AN68" s="48">
        <f>R68-F68</f>
        <v>5551.5300000000279</v>
      </c>
      <c r="AO68" s="48">
        <f>S68-G68</f>
        <v>-61323.380000000005</v>
      </c>
      <c r="AP68" s="48">
        <f>T68-H68</f>
        <v>-13631.51999999999</v>
      </c>
      <c r="AQ68" s="48">
        <f>U68-I68</f>
        <v>-5142.5199999999895</v>
      </c>
      <c r="AR68" s="48">
        <f>V68-J68</f>
        <v>-20588.859999999986</v>
      </c>
      <c r="AS68" s="48">
        <f>W68-K68</f>
        <v>-8502.140000000014</v>
      </c>
      <c r="AT68" s="48">
        <f>X68-L68</f>
        <v>8380.8999999999942</v>
      </c>
      <c r="AU68" s="48">
        <f>Y68-M68</f>
        <v>-11712.440000000002</v>
      </c>
      <c r="AV68" s="48">
        <f>Z68-N68</f>
        <v>86482.969999999972</v>
      </c>
      <c r="AW68" s="48">
        <f>AA68-O68</f>
        <v>165256.57999999996</v>
      </c>
      <c r="AX68" s="48">
        <f>AB68-P68</f>
        <v>216834</v>
      </c>
      <c r="AY68" s="48">
        <f>AC68-Q68</f>
        <v>75419</v>
      </c>
      <c r="AZ68" s="48">
        <f>AD68-R68</f>
        <v>61013</v>
      </c>
      <c r="BA68" s="48">
        <f>AE68-S68</f>
        <v>72647</v>
      </c>
      <c r="BB68" s="48">
        <f>AF68-T68</f>
        <v>45513</v>
      </c>
      <c r="BC68" s="306"/>
      <c r="BD68" s="306"/>
      <c r="BE68" s="306"/>
      <c r="BF68" s="49"/>
      <c r="BG68" s="328"/>
      <c r="BH68" s="71">
        <f>'MONTHLY SUMMARIES'!J46</f>
        <v>147308</v>
      </c>
    </row>
    <row r="69" spans="1:60" s="42" customFormat="1" x14ac:dyDescent="0.35">
      <c r="A69" s="166"/>
      <c r="B69" s="238" t="s">
        <v>164</v>
      </c>
      <c r="C69" s="44"/>
      <c r="D69" s="45"/>
      <c r="E69" s="45"/>
      <c r="F69" s="45"/>
      <c r="G69" s="45"/>
      <c r="H69" s="45"/>
      <c r="I69" s="45"/>
      <c r="J69" s="45"/>
      <c r="K69" s="45"/>
      <c r="L69" s="46"/>
      <c r="M69" s="45"/>
      <c r="N69" s="45"/>
      <c r="O69" s="45"/>
      <c r="P69" s="45"/>
      <c r="Q69" s="45"/>
      <c r="R69" s="45"/>
      <c r="S69" s="45"/>
      <c r="T69" s="45"/>
      <c r="U69" s="217"/>
      <c r="V69" s="217"/>
      <c r="W69" s="240">
        <f>W68-W70</f>
        <v>156522.67000000001</v>
      </c>
      <c r="X69" s="46">
        <f>X68-X70</f>
        <v>251060.36</v>
      </c>
      <c r="Y69" s="240">
        <f>Y68-Y70</f>
        <v>464349.06</v>
      </c>
      <c r="Z69" s="240">
        <f>Z68-Z70</f>
        <v>634222</v>
      </c>
      <c r="AA69" s="240">
        <v>750992.88</v>
      </c>
      <c r="AB69" s="240">
        <v>718621.76</v>
      </c>
      <c r="AC69" s="240">
        <v>538581.15</v>
      </c>
      <c r="AD69" s="240">
        <v>374348.47</v>
      </c>
      <c r="AE69" s="240">
        <v>243517.61</v>
      </c>
      <c r="AF69" s="240">
        <v>173435.81</v>
      </c>
      <c r="AG69" s="240">
        <v>145732</v>
      </c>
      <c r="AH69" s="240"/>
      <c r="AI69" s="240"/>
      <c r="AJ69" s="4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306"/>
      <c r="BD69" s="306"/>
      <c r="BE69" s="306"/>
      <c r="BF69" s="49"/>
      <c r="BG69" s="328"/>
      <c r="BH69" s="87">
        <f>BH68-BH70</f>
        <v>145732</v>
      </c>
    </row>
    <row r="70" spans="1:60" s="42" customFormat="1" x14ac:dyDescent="0.35">
      <c r="A70" s="166"/>
      <c r="B70" s="238" t="s">
        <v>165</v>
      </c>
      <c r="C70" s="44"/>
      <c r="D70" s="45"/>
      <c r="E70" s="45"/>
      <c r="F70" s="45"/>
      <c r="G70" s="45"/>
      <c r="H70" s="45"/>
      <c r="I70" s="45"/>
      <c r="J70" s="45"/>
      <c r="K70" s="45"/>
      <c r="L70" s="46"/>
      <c r="M70" s="45"/>
      <c r="N70" s="45"/>
      <c r="O70" s="45"/>
      <c r="P70" s="45"/>
      <c r="Q70" s="45"/>
      <c r="R70" s="45"/>
      <c r="S70" s="45"/>
      <c r="T70" s="45"/>
      <c r="U70" s="217"/>
      <c r="V70" s="217"/>
      <c r="W70" s="240">
        <v>2455.33</v>
      </c>
      <c r="X70" s="46">
        <v>4966.6400000000003</v>
      </c>
      <c r="Y70" s="240">
        <v>7377.94</v>
      </c>
      <c r="Z70" s="240">
        <v>9198</v>
      </c>
      <c r="AA70" s="240">
        <v>8773.1200000000008</v>
      </c>
      <c r="AB70" s="240">
        <v>11617.24</v>
      </c>
      <c r="AC70" s="240">
        <v>7779.85</v>
      </c>
      <c r="AD70" s="240">
        <v>3975.53</v>
      </c>
      <c r="AE70" s="240">
        <v>1824.39</v>
      </c>
      <c r="AF70" s="240">
        <v>1735.19</v>
      </c>
      <c r="AG70" s="240">
        <v>1576</v>
      </c>
      <c r="AH70" s="240"/>
      <c r="AI70" s="240"/>
      <c r="AJ70" s="46"/>
      <c r="AK70" s="47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306"/>
      <c r="BD70" s="306"/>
      <c r="BE70" s="306"/>
      <c r="BF70" s="49"/>
      <c r="BG70" s="328"/>
      <c r="BH70" s="71">
        <f>GETPIVOTDATA("VALUE",'CRS ESCO pvt'!$I$2,"DATE_FILE",$BH$8,"COMPANY",$BH$6,"TRIM_CAT","Low Income Resdiential-ESCO","TRIM_LINE",A64)</f>
        <v>1576</v>
      </c>
    </row>
    <row r="71" spans="1:60" s="42" customFormat="1" x14ac:dyDescent="0.35">
      <c r="A71" s="166"/>
      <c r="B71" s="43" t="s">
        <v>39</v>
      </c>
      <c r="C71" s="44">
        <v>1060297.27</v>
      </c>
      <c r="D71" s="45">
        <v>1045960.9</v>
      </c>
      <c r="E71" s="45">
        <v>577912.6</v>
      </c>
      <c r="F71" s="45">
        <v>345320.16</v>
      </c>
      <c r="G71" s="45">
        <v>236003.34</v>
      </c>
      <c r="H71" s="45">
        <v>174691.13</v>
      </c>
      <c r="I71" s="45">
        <v>147929.17000000001</v>
      </c>
      <c r="J71" s="45">
        <v>149706.4</v>
      </c>
      <c r="K71" s="45">
        <v>200372.79</v>
      </c>
      <c r="L71" s="46">
        <v>430826.26</v>
      </c>
      <c r="M71" s="45">
        <v>585576.52</v>
      </c>
      <c r="N71" s="45">
        <v>1035168.98</v>
      </c>
      <c r="O71" s="45">
        <v>880387.18</v>
      </c>
      <c r="P71" s="45">
        <v>1186732</v>
      </c>
      <c r="Q71" s="45">
        <v>719045</v>
      </c>
      <c r="R71" s="45">
        <v>453129</v>
      </c>
      <c r="S71" s="45">
        <v>240701</v>
      </c>
      <c r="T71" s="45">
        <v>148759</v>
      </c>
      <c r="U71" s="217">
        <v>138876</v>
      </c>
      <c r="V71" s="217">
        <v>154864</v>
      </c>
      <c r="W71" s="217">
        <v>186354</v>
      </c>
      <c r="X71" s="46">
        <v>351596</v>
      </c>
      <c r="Y71" s="217">
        <v>745313</v>
      </c>
      <c r="Z71" s="217">
        <v>938332</v>
      </c>
      <c r="AA71" s="217">
        <v>830312</v>
      </c>
      <c r="AB71" s="217">
        <v>712392</v>
      </c>
      <c r="AC71" s="217">
        <v>475669</v>
      </c>
      <c r="AD71" s="217">
        <v>320632</v>
      </c>
      <c r="AE71" s="217">
        <v>169645</v>
      </c>
      <c r="AF71" s="217">
        <v>163204</v>
      </c>
      <c r="AG71" s="217">
        <v>170230</v>
      </c>
      <c r="AH71" s="217"/>
      <c r="AI71" s="217"/>
      <c r="AJ71" s="46"/>
      <c r="AK71" s="47">
        <f>O71-C71</f>
        <v>-179910.08999999997</v>
      </c>
      <c r="AL71" s="48">
        <f>P71-D71</f>
        <v>140771.09999999998</v>
      </c>
      <c r="AM71" s="48">
        <f>Q71-E71</f>
        <v>141132.40000000002</v>
      </c>
      <c r="AN71" s="48">
        <f>R71-F71</f>
        <v>107808.84000000003</v>
      </c>
      <c r="AO71" s="48">
        <f>S71-G71</f>
        <v>4697.6600000000035</v>
      </c>
      <c r="AP71" s="48">
        <f>T71-H71</f>
        <v>-25932.130000000005</v>
      </c>
      <c r="AQ71" s="48">
        <f>U71-I71</f>
        <v>-9053.1700000000128</v>
      </c>
      <c r="AR71" s="48">
        <f>V71-J71</f>
        <v>5157.6000000000058</v>
      </c>
      <c r="AS71" s="48">
        <f>W71-K71</f>
        <v>-14018.790000000008</v>
      </c>
      <c r="AT71" s="48">
        <f>X71-L71</f>
        <v>-79230.260000000009</v>
      </c>
      <c r="AU71" s="48">
        <f>Y71-M71</f>
        <v>159736.47999999998</v>
      </c>
      <c r="AV71" s="48">
        <f>Z71-N71</f>
        <v>-96836.979999999981</v>
      </c>
      <c r="AW71" s="48">
        <f>AA71-O71</f>
        <v>-50075.180000000051</v>
      </c>
      <c r="AX71" s="48">
        <f>AB71-P71</f>
        <v>-474340</v>
      </c>
      <c r="AY71" s="48">
        <f>AC71-Q71</f>
        <v>-243376</v>
      </c>
      <c r="AZ71" s="48">
        <f>AD71-R71</f>
        <v>-132497</v>
      </c>
      <c r="BA71" s="48">
        <f>AE71-S71</f>
        <v>-71056</v>
      </c>
      <c r="BB71" s="48">
        <f>AF71-T71</f>
        <v>14445</v>
      </c>
      <c r="BC71" s="306"/>
      <c r="BD71" s="306"/>
      <c r="BE71" s="306"/>
      <c r="BF71" s="49"/>
      <c r="BG71" s="328"/>
      <c r="BH71" s="71">
        <f>'MONTHLY SUMMARIES'!J47</f>
        <v>170230</v>
      </c>
    </row>
    <row r="72" spans="1:60" s="42" customFormat="1" x14ac:dyDescent="0.35">
      <c r="A72" s="166"/>
      <c r="B72" s="43" t="s">
        <v>40</v>
      </c>
      <c r="C72" s="44">
        <v>810477.57</v>
      </c>
      <c r="D72" s="45">
        <v>699505.29</v>
      </c>
      <c r="E72" s="45">
        <v>288612.27</v>
      </c>
      <c r="F72" s="45">
        <v>163532.53</v>
      </c>
      <c r="G72" s="45">
        <v>99445</v>
      </c>
      <c r="H72" s="45">
        <v>158106.79</v>
      </c>
      <c r="I72" s="45">
        <v>97115.97</v>
      </c>
      <c r="J72" s="45">
        <v>41914.78</v>
      </c>
      <c r="K72" s="45">
        <v>77519.06</v>
      </c>
      <c r="L72" s="46">
        <v>314862.31</v>
      </c>
      <c r="M72" s="45">
        <v>311458.63</v>
      </c>
      <c r="N72" s="45">
        <v>446819.98</v>
      </c>
      <c r="O72" s="45">
        <v>404567.31</v>
      </c>
      <c r="P72" s="45">
        <v>452627</v>
      </c>
      <c r="Q72" s="45">
        <v>336805</v>
      </c>
      <c r="R72" s="45">
        <v>185151</v>
      </c>
      <c r="S72" s="45">
        <v>60669</v>
      </c>
      <c r="T72" s="45">
        <v>60917</v>
      </c>
      <c r="U72" s="217">
        <v>33644</v>
      </c>
      <c r="V72" s="217">
        <v>38987</v>
      </c>
      <c r="W72" s="217">
        <v>181188</v>
      </c>
      <c r="X72" s="46">
        <v>157456</v>
      </c>
      <c r="Y72" s="217">
        <v>378287</v>
      </c>
      <c r="Z72" s="217">
        <v>500660</v>
      </c>
      <c r="AA72" s="217">
        <v>393559</v>
      </c>
      <c r="AB72" s="217">
        <v>266922</v>
      </c>
      <c r="AC72" s="217">
        <v>190726</v>
      </c>
      <c r="AD72" s="217">
        <v>169391</v>
      </c>
      <c r="AE72" s="217">
        <v>57340</v>
      </c>
      <c r="AF72" s="217">
        <v>32326</v>
      </c>
      <c r="AG72" s="217">
        <v>49765</v>
      </c>
      <c r="AH72" s="217"/>
      <c r="AI72" s="217"/>
      <c r="AJ72" s="46"/>
      <c r="AK72" s="47">
        <f>O72-C72</f>
        <v>-405910.25999999995</v>
      </c>
      <c r="AL72" s="48">
        <f>P72-D72</f>
        <v>-246878.29000000004</v>
      </c>
      <c r="AM72" s="48">
        <f>Q72-E72</f>
        <v>48192.729999999981</v>
      </c>
      <c r="AN72" s="48">
        <f>R72-F72</f>
        <v>21618.47</v>
      </c>
      <c r="AO72" s="48">
        <f>S72-G72</f>
        <v>-38776</v>
      </c>
      <c r="AP72" s="48">
        <f>T72-H72</f>
        <v>-97189.790000000008</v>
      </c>
      <c r="AQ72" s="48">
        <f>U72-I72</f>
        <v>-63471.97</v>
      </c>
      <c r="AR72" s="48">
        <f>V72-J72</f>
        <v>-2927.7799999999988</v>
      </c>
      <c r="AS72" s="48">
        <f>W72-K72</f>
        <v>103668.94</v>
      </c>
      <c r="AT72" s="48">
        <f>X72-L72</f>
        <v>-157406.31</v>
      </c>
      <c r="AU72" s="48">
        <f>Y72-M72</f>
        <v>66828.37</v>
      </c>
      <c r="AV72" s="48">
        <f>Z72-N72</f>
        <v>53840.020000000019</v>
      </c>
      <c r="AW72" s="48">
        <f>AA72-O72</f>
        <v>-11008.309999999998</v>
      </c>
      <c r="AX72" s="48">
        <f>AB72-P72</f>
        <v>-185705</v>
      </c>
      <c r="AY72" s="48">
        <f>AC72-Q72</f>
        <v>-146079</v>
      </c>
      <c r="AZ72" s="48">
        <f>AD72-R72</f>
        <v>-15760</v>
      </c>
      <c r="BA72" s="48">
        <f>AE72-S72</f>
        <v>-3329</v>
      </c>
      <c r="BB72" s="48">
        <f>AF72-T72</f>
        <v>-28591</v>
      </c>
      <c r="BC72" s="306"/>
      <c r="BD72" s="306"/>
      <c r="BE72" s="306"/>
      <c r="BF72" s="49"/>
      <c r="BG72" s="328"/>
      <c r="BH72" s="71">
        <f>'MONTHLY SUMMARIES'!J48</f>
        <v>49765</v>
      </c>
    </row>
    <row r="73" spans="1:60" s="42" customFormat="1" x14ac:dyDescent="0.35">
      <c r="A73" s="166"/>
      <c r="B73" s="43" t="s">
        <v>41</v>
      </c>
      <c r="C73" s="44">
        <v>164886.22</v>
      </c>
      <c r="D73" s="45">
        <v>186237.98</v>
      </c>
      <c r="E73" s="45">
        <v>319584.59999999998</v>
      </c>
      <c r="F73" s="45">
        <v>66965.539999999994</v>
      </c>
      <c r="G73" s="45">
        <v>129777.41</v>
      </c>
      <c r="H73" s="45">
        <v>18708.580000000002</v>
      </c>
      <c r="I73" s="45">
        <v>42048.98</v>
      </c>
      <c r="J73" s="45">
        <v>10519.76</v>
      </c>
      <c r="K73" s="45">
        <v>127933.34</v>
      </c>
      <c r="L73" s="46">
        <v>72718.03</v>
      </c>
      <c r="M73" s="45">
        <v>45181.279999999999</v>
      </c>
      <c r="N73" s="45">
        <v>121320.44</v>
      </c>
      <c r="O73" s="45">
        <v>212963.63</v>
      </c>
      <c r="P73" s="45">
        <v>281301</v>
      </c>
      <c r="Q73" s="45">
        <v>173507</v>
      </c>
      <c r="R73" s="45">
        <v>159205</v>
      </c>
      <c r="S73" s="45">
        <v>169070</v>
      </c>
      <c r="T73" s="45">
        <v>88642</v>
      </c>
      <c r="U73" s="217">
        <v>83283</v>
      </c>
      <c r="V73" s="217">
        <v>107603</v>
      </c>
      <c r="W73" s="217">
        <v>72548</v>
      </c>
      <c r="X73" s="46">
        <v>134831</v>
      </c>
      <c r="Y73" s="217">
        <v>149412</v>
      </c>
      <c r="Z73" s="217">
        <v>190821</v>
      </c>
      <c r="AA73" s="217">
        <v>141823</v>
      </c>
      <c r="AB73" s="217">
        <v>106227</v>
      </c>
      <c r="AC73" s="217">
        <v>170331</v>
      </c>
      <c r="AD73" s="217">
        <v>226316</v>
      </c>
      <c r="AE73" s="217">
        <v>131999</v>
      </c>
      <c r="AF73" s="217">
        <v>118070</v>
      </c>
      <c r="AG73" s="217">
        <v>152226</v>
      </c>
      <c r="AH73" s="217"/>
      <c r="AI73" s="217"/>
      <c r="AJ73" s="46"/>
      <c r="AK73" s="47">
        <f>O73-C73</f>
        <v>48077.41</v>
      </c>
      <c r="AL73" s="48">
        <f>P73-D73</f>
        <v>95063.01999999999</v>
      </c>
      <c r="AM73" s="48">
        <f>Q73-E73</f>
        <v>-146077.59999999998</v>
      </c>
      <c r="AN73" s="48">
        <f>R73-F73</f>
        <v>92239.46</v>
      </c>
      <c r="AO73" s="48">
        <f>S73-G73</f>
        <v>39292.589999999997</v>
      </c>
      <c r="AP73" s="48">
        <f>T73-H73</f>
        <v>69933.42</v>
      </c>
      <c r="AQ73" s="48">
        <f>U73-I73</f>
        <v>41234.019999999997</v>
      </c>
      <c r="AR73" s="48">
        <f>V73-J73</f>
        <v>97083.24</v>
      </c>
      <c r="AS73" s="48">
        <f>W73-K73</f>
        <v>-55385.34</v>
      </c>
      <c r="AT73" s="48">
        <f>X73-L73</f>
        <v>62112.97</v>
      </c>
      <c r="AU73" s="48">
        <f>Y73-M73</f>
        <v>104230.72</v>
      </c>
      <c r="AV73" s="48">
        <f>Z73-N73</f>
        <v>69500.56</v>
      </c>
      <c r="AW73" s="48">
        <f>AA73-O73</f>
        <v>-71140.63</v>
      </c>
      <c r="AX73" s="48">
        <f>AB73-P73</f>
        <v>-175074</v>
      </c>
      <c r="AY73" s="48">
        <f>AC73-Q73</f>
        <v>-3176</v>
      </c>
      <c r="AZ73" s="48">
        <f>AD73-R73</f>
        <v>67111</v>
      </c>
      <c r="BA73" s="48">
        <f>AE73-S73</f>
        <v>-37071</v>
      </c>
      <c r="BB73" s="48">
        <f>AF73-T73</f>
        <v>29428</v>
      </c>
      <c r="BC73" s="306"/>
      <c r="BD73" s="306"/>
      <c r="BE73" s="306"/>
      <c r="BF73" s="49"/>
      <c r="BG73" s="328"/>
      <c r="BH73" s="71">
        <f>'MONTHLY SUMMARIES'!J49</f>
        <v>152226</v>
      </c>
    </row>
    <row r="74" spans="1:60" s="147" customFormat="1" x14ac:dyDescent="0.35">
      <c r="A74" s="167"/>
      <c r="B74" s="43" t="s">
        <v>42</v>
      </c>
      <c r="C74" s="159">
        <f t="shared" ref="C74:V74" si="44">SUM(C65:C73)</f>
        <v>7159239.5200000005</v>
      </c>
      <c r="D74" s="160">
        <f t="shared" si="44"/>
        <v>7005498.0500000007</v>
      </c>
      <c r="E74" s="160">
        <f t="shared" si="44"/>
        <v>4717446.3999999994</v>
      </c>
      <c r="F74" s="160">
        <f t="shared" si="44"/>
        <v>2689198.5799999996</v>
      </c>
      <c r="G74" s="160">
        <f t="shared" si="44"/>
        <v>2026823.3900000001</v>
      </c>
      <c r="H74" s="160">
        <f t="shared" si="44"/>
        <v>1386886.9500000002</v>
      </c>
      <c r="I74" s="160">
        <f t="shared" si="44"/>
        <v>1281164.56</v>
      </c>
      <c r="J74" s="160">
        <f t="shared" si="44"/>
        <v>1149869.94</v>
      </c>
      <c r="K74" s="160">
        <f t="shared" si="44"/>
        <v>1526893.9300000002</v>
      </c>
      <c r="L74" s="161">
        <f t="shared" si="44"/>
        <v>2625283.38</v>
      </c>
      <c r="M74" s="160">
        <f t="shared" si="44"/>
        <v>4055390.32</v>
      </c>
      <c r="N74" s="160">
        <f t="shared" si="44"/>
        <v>5660846.6900000004</v>
      </c>
      <c r="O74" s="160">
        <f t="shared" si="44"/>
        <v>5965717.8599999994</v>
      </c>
      <c r="P74" s="160">
        <f t="shared" si="44"/>
        <v>5919652</v>
      </c>
      <c r="Q74" s="160">
        <f t="shared" si="44"/>
        <v>4648207</v>
      </c>
      <c r="R74" s="160">
        <f t="shared" si="44"/>
        <v>3302551</v>
      </c>
      <c r="S74" s="160">
        <f t="shared" si="44"/>
        <v>1649327</v>
      </c>
      <c r="T74" s="160">
        <f t="shared" si="44"/>
        <v>1281443</v>
      </c>
      <c r="U74" s="160">
        <f t="shared" si="44"/>
        <v>1196253</v>
      </c>
      <c r="V74" s="160">
        <f t="shared" si="44"/>
        <v>1298469</v>
      </c>
      <c r="W74" s="160">
        <f>SUM(W65+W68+W71+W72+W73)</f>
        <v>1506702</v>
      </c>
      <c r="X74" s="161">
        <f>SUM(X65+X68+X71+X72+X73)</f>
        <v>2437532</v>
      </c>
      <c r="Y74" s="160">
        <v>4285709</v>
      </c>
      <c r="Z74" s="218">
        <v>5911548</v>
      </c>
      <c r="AA74" s="218">
        <v>6243569</v>
      </c>
      <c r="AB74" s="218">
        <v>5386494</v>
      </c>
      <c r="AC74" s="218">
        <v>3962475</v>
      </c>
      <c r="AD74" s="218">
        <v>2734066</v>
      </c>
      <c r="AE74" s="218">
        <v>1557200</v>
      </c>
      <c r="AF74" s="218">
        <v>1233212</v>
      </c>
      <c r="AG74" s="218">
        <v>1250864</v>
      </c>
      <c r="AH74" s="218"/>
      <c r="AI74" s="218"/>
      <c r="AJ74" s="161"/>
      <c r="AK74" s="50">
        <f>SUM(AK65:AK73)</f>
        <v>-1193521.6600000004</v>
      </c>
      <c r="AL74" s="162">
        <f t="shared" ref="AL74:AN74" si="45">SUM(AL65:AL73)</f>
        <v>-1085846.0500000003</v>
      </c>
      <c r="AM74" s="162">
        <f t="shared" si="45"/>
        <v>-69239.399999999907</v>
      </c>
      <c r="AN74" s="162">
        <f t="shared" si="45"/>
        <v>613352.42000000016</v>
      </c>
      <c r="AO74" s="162">
        <f t="shared" ref="AO74:AP74" si="46">SUM(AO65:AO73)</f>
        <v>-377496.39</v>
      </c>
      <c r="AP74" s="162">
        <f t="shared" si="46"/>
        <v>-105443.95000000006</v>
      </c>
      <c r="AQ74" s="162">
        <f t="shared" ref="AQ74:AR74" si="47">SUM(AQ65:AQ73)</f>
        <v>-84911.560000000056</v>
      </c>
      <c r="AR74" s="162">
        <f t="shared" si="47"/>
        <v>148599.06</v>
      </c>
      <c r="AS74" s="162">
        <f t="shared" ref="AS74:AT74" si="48">SUM(AS65:AS73)</f>
        <v>-20191.929999999993</v>
      </c>
      <c r="AT74" s="162">
        <f t="shared" si="48"/>
        <v>-187751.37999999995</v>
      </c>
      <c r="AU74" s="162">
        <f t="shared" ref="AU74:AV74" si="49">SUM(AU65:AU73)</f>
        <v>230318.67999999979</v>
      </c>
      <c r="AV74" s="162">
        <f t="shared" si="49"/>
        <v>250701.31000000023</v>
      </c>
      <c r="AW74" s="162">
        <f t="shared" ref="AW74:AX74" si="50">SUM(AW65:AW73)</f>
        <v>277851.14000000007</v>
      </c>
      <c r="AX74" s="162">
        <f t="shared" si="50"/>
        <v>-533158</v>
      </c>
      <c r="AY74" s="162">
        <f t="shared" ref="AY74:AZ74" si="51">SUM(AY65:AY73)</f>
        <v>-685732</v>
      </c>
      <c r="AZ74" s="162">
        <f t="shared" si="51"/>
        <v>-568485</v>
      </c>
      <c r="BA74" s="162">
        <f t="shared" ref="BA74:BB74" si="52">SUM(BA65:BA73)</f>
        <v>-92127</v>
      </c>
      <c r="BB74" s="162">
        <f t="shared" si="52"/>
        <v>-48231</v>
      </c>
      <c r="BC74" s="307"/>
      <c r="BD74" s="307"/>
      <c r="BE74" s="307"/>
      <c r="BF74" s="163"/>
      <c r="BG74" s="329"/>
      <c r="BH74" s="296">
        <f>BH65+BH68+BH71+BH72+BH73</f>
        <v>1250864</v>
      </c>
    </row>
    <row r="75" spans="1:60" s="42" customFormat="1" x14ac:dyDescent="0.35">
      <c r="A75" s="166">
        <f>+A64+1</f>
        <v>7</v>
      </c>
      <c r="B75" s="51" t="s">
        <v>30</v>
      </c>
      <c r="C75" s="52"/>
      <c r="D75" s="53"/>
      <c r="E75" s="53"/>
      <c r="F75" s="53"/>
      <c r="G75" s="53"/>
      <c r="H75" s="53"/>
      <c r="I75" s="53"/>
      <c r="J75" s="53"/>
      <c r="K75" s="53"/>
      <c r="L75" s="54"/>
      <c r="M75" s="53"/>
      <c r="N75" s="53"/>
      <c r="O75" s="53"/>
      <c r="P75" s="53"/>
      <c r="Q75" s="53"/>
      <c r="R75" s="53"/>
      <c r="S75" s="53"/>
      <c r="T75" s="53"/>
      <c r="U75" s="219"/>
      <c r="V75" s="219"/>
      <c r="W75" s="219"/>
      <c r="X75" s="54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54"/>
      <c r="AK75" s="55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308"/>
      <c r="BD75" s="308"/>
      <c r="BE75" s="308"/>
      <c r="BF75" s="57"/>
      <c r="BG75" s="327"/>
      <c r="BH75" s="55"/>
    </row>
    <row r="76" spans="1:60" s="42" customFormat="1" x14ac:dyDescent="0.35">
      <c r="A76" s="166"/>
      <c r="B76" s="43" t="s">
        <v>37</v>
      </c>
      <c r="C76" s="44">
        <v>2218073.6800000002</v>
      </c>
      <c r="D76" s="45">
        <v>2702108.08</v>
      </c>
      <c r="E76" s="45">
        <v>2639332.23</v>
      </c>
      <c r="F76" s="45">
        <v>1848660.28</v>
      </c>
      <c r="G76" s="45">
        <v>1154899.3600000001</v>
      </c>
      <c r="H76" s="45">
        <v>732567.9</v>
      </c>
      <c r="I76" s="45">
        <v>509409.61</v>
      </c>
      <c r="J76" s="45">
        <v>453777.43</v>
      </c>
      <c r="K76" s="45">
        <v>423061.69</v>
      </c>
      <c r="L76" s="46">
        <v>508452.06</v>
      </c>
      <c r="M76" s="45">
        <v>916544.92</v>
      </c>
      <c r="N76" s="45">
        <v>1632334.24</v>
      </c>
      <c r="O76" s="45">
        <v>2177262.0699999998</v>
      </c>
      <c r="P76" s="45">
        <v>2591441</v>
      </c>
      <c r="Q76" s="45">
        <v>2177907</v>
      </c>
      <c r="R76" s="45">
        <v>2000706</v>
      </c>
      <c r="S76" s="45">
        <v>1403302</v>
      </c>
      <c r="T76" s="45">
        <v>707296</v>
      </c>
      <c r="U76" s="217">
        <v>570653</v>
      </c>
      <c r="V76" s="217">
        <v>507079</v>
      </c>
      <c r="W76" s="217">
        <v>513880</v>
      </c>
      <c r="X76" s="46">
        <v>570281</v>
      </c>
      <c r="Y76" s="217">
        <v>885704</v>
      </c>
      <c r="Z76" s="217">
        <v>1622896</v>
      </c>
      <c r="AA76" s="217">
        <v>2299124</v>
      </c>
      <c r="AB76" s="217">
        <v>2575990</v>
      </c>
      <c r="AC76" s="217">
        <v>2293929</v>
      </c>
      <c r="AD76" s="217">
        <v>1714687</v>
      </c>
      <c r="AE76" s="217">
        <v>931275</v>
      </c>
      <c r="AF76" s="217">
        <v>584436</v>
      </c>
      <c r="AG76" s="217">
        <v>448073</v>
      </c>
      <c r="AH76" s="217"/>
      <c r="AI76" s="217"/>
      <c r="AJ76" s="46"/>
      <c r="AK76" s="47">
        <f>O76-C76</f>
        <v>-40811.610000000335</v>
      </c>
      <c r="AL76" s="48">
        <f>P76-D76</f>
        <v>-110667.08000000007</v>
      </c>
      <c r="AM76" s="48">
        <f>Q76-E76</f>
        <v>-461425.23</v>
      </c>
      <c r="AN76" s="48">
        <f>R76-F76</f>
        <v>152045.71999999997</v>
      </c>
      <c r="AO76" s="48">
        <f>S76-G76</f>
        <v>248402.6399999999</v>
      </c>
      <c r="AP76" s="48">
        <f>T76-H76</f>
        <v>-25271.900000000023</v>
      </c>
      <c r="AQ76" s="48">
        <f>U76-I76</f>
        <v>61243.390000000014</v>
      </c>
      <c r="AR76" s="48">
        <f>V76-J76</f>
        <v>53301.570000000007</v>
      </c>
      <c r="AS76" s="48">
        <f>W76-K76</f>
        <v>90818.31</v>
      </c>
      <c r="AT76" s="48">
        <f>X76-L76</f>
        <v>61828.94</v>
      </c>
      <c r="AU76" s="48">
        <f>Y76-M76</f>
        <v>-30840.920000000042</v>
      </c>
      <c r="AV76" s="48">
        <f>Z76-N76</f>
        <v>-9438.2399999999907</v>
      </c>
      <c r="AW76" s="48">
        <f>AA76-O76</f>
        <v>121861.93000000017</v>
      </c>
      <c r="AX76" s="48">
        <f>AB76-P76</f>
        <v>-15451</v>
      </c>
      <c r="AY76" s="48">
        <f>AC76-Q76</f>
        <v>116022</v>
      </c>
      <c r="AZ76" s="48">
        <f>AD76-R76</f>
        <v>-286019</v>
      </c>
      <c r="BA76" s="48">
        <f>AE76-S76</f>
        <v>-472027</v>
      </c>
      <c r="BB76" s="48">
        <f>AF76-T76</f>
        <v>-122860</v>
      </c>
      <c r="BC76" s="306"/>
      <c r="BD76" s="306"/>
      <c r="BE76" s="306"/>
      <c r="BF76" s="49"/>
      <c r="BG76" s="328"/>
      <c r="BH76" s="71">
        <f>'MONTHLY SUMMARIES'!J52</f>
        <v>448073</v>
      </c>
    </row>
    <row r="77" spans="1:60" s="42" customFormat="1" x14ac:dyDescent="0.35">
      <c r="A77" s="166"/>
      <c r="B77" s="238" t="s">
        <v>164</v>
      </c>
      <c r="C77" s="44"/>
      <c r="D77" s="45"/>
      <c r="E77" s="45"/>
      <c r="F77" s="45"/>
      <c r="G77" s="45"/>
      <c r="H77" s="45"/>
      <c r="I77" s="45"/>
      <c r="J77" s="45"/>
      <c r="K77" s="45"/>
      <c r="L77" s="46"/>
      <c r="M77" s="45"/>
      <c r="N77" s="45"/>
      <c r="O77" s="45"/>
      <c r="P77" s="45"/>
      <c r="Q77" s="45"/>
      <c r="R77" s="45"/>
      <c r="S77" s="45"/>
      <c r="T77" s="45"/>
      <c r="U77" s="217"/>
      <c r="V77" s="217"/>
      <c r="W77" s="240">
        <f>W76-W78</f>
        <v>510420.87</v>
      </c>
      <c r="X77" s="46">
        <f>X76-X78</f>
        <v>565906.06999999995</v>
      </c>
      <c r="Y77" s="240">
        <f>Y76-Y78</f>
        <v>878312.08</v>
      </c>
      <c r="Z77" s="240">
        <f>Z76-Z78</f>
        <v>1609544</v>
      </c>
      <c r="AA77" s="240">
        <v>2278995.2999999998</v>
      </c>
      <c r="AB77" s="240">
        <v>2557909.9700000002</v>
      </c>
      <c r="AC77" s="240">
        <v>2278719.9300000002</v>
      </c>
      <c r="AD77" s="240">
        <v>1704168.19</v>
      </c>
      <c r="AE77" s="240">
        <v>924552.64</v>
      </c>
      <c r="AF77" s="240">
        <v>580467.06000000006</v>
      </c>
      <c r="AG77" s="240">
        <v>445161</v>
      </c>
      <c r="AH77" s="240"/>
      <c r="AI77" s="240"/>
      <c r="AJ77" s="4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306"/>
      <c r="BD77" s="306"/>
      <c r="BE77" s="306"/>
      <c r="BF77" s="49"/>
      <c r="BG77" s="328"/>
      <c r="BH77" s="87">
        <f>BH76-BH78</f>
        <v>445161</v>
      </c>
    </row>
    <row r="78" spans="1:60" s="42" customFormat="1" x14ac:dyDescent="0.35">
      <c r="A78" s="166"/>
      <c r="B78" s="238" t="s">
        <v>165</v>
      </c>
      <c r="C78" s="44"/>
      <c r="D78" s="45"/>
      <c r="E78" s="45"/>
      <c r="F78" s="45"/>
      <c r="G78" s="45"/>
      <c r="H78" s="45"/>
      <c r="I78" s="45"/>
      <c r="J78" s="45"/>
      <c r="K78" s="45"/>
      <c r="L78" s="46"/>
      <c r="M78" s="45"/>
      <c r="N78" s="45"/>
      <c r="O78" s="45"/>
      <c r="P78" s="45"/>
      <c r="Q78" s="45"/>
      <c r="R78" s="45"/>
      <c r="S78" s="45"/>
      <c r="T78" s="45"/>
      <c r="U78" s="217"/>
      <c r="V78" s="217"/>
      <c r="W78" s="240">
        <v>3459.13</v>
      </c>
      <c r="X78" s="46">
        <v>4374.93</v>
      </c>
      <c r="Y78" s="240">
        <v>7391.92</v>
      </c>
      <c r="Z78" s="240">
        <v>13352</v>
      </c>
      <c r="AA78" s="240">
        <v>20128.7</v>
      </c>
      <c r="AB78" s="240">
        <v>18080.03</v>
      </c>
      <c r="AC78" s="240">
        <v>15209.07</v>
      </c>
      <c r="AD78" s="240">
        <v>10518.81</v>
      </c>
      <c r="AE78" s="240">
        <v>6722.36</v>
      </c>
      <c r="AF78" s="240">
        <v>3968.94</v>
      </c>
      <c r="AG78" s="240">
        <v>2912</v>
      </c>
      <c r="AH78" s="240"/>
      <c r="AI78" s="240"/>
      <c r="AJ78" s="46"/>
      <c r="AK78" s="47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306"/>
      <c r="BD78" s="306"/>
      <c r="BE78" s="306"/>
      <c r="BF78" s="49"/>
      <c r="BG78" s="328"/>
      <c r="BH78" s="71">
        <f>GETPIVOTDATA("VALUE",'CRS ESCO pvt'!$I$2,"DATE_FILE",$BH$8,"COMPANY",$BH$6,"TRIM_CAT","Resdiential-ESCO","TRIM_LINE",A75)</f>
        <v>2912</v>
      </c>
    </row>
    <row r="79" spans="1:60" s="42" customFormat="1" x14ac:dyDescent="0.35">
      <c r="A79" s="166"/>
      <c r="B79" s="43" t="s">
        <v>38</v>
      </c>
      <c r="C79" s="44">
        <v>466359.18</v>
      </c>
      <c r="D79" s="45">
        <v>567199.13</v>
      </c>
      <c r="E79" s="45">
        <v>530819.51</v>
      </c>
      <c r="F79" s="45">
        <v>441667.35</v>
      </c>
      <c r="G79" s="45">
        <v>296046.98</v>
      </c>
      <c r="H79" s="45">
        <v>186155.63</v>
      </c>
      <c r="I79" s="45">
        <v>112139.78</v>
      </c>
      <c r="J79" s="45">
        <v>113902.01</v>
      </c>
      <c r="K79" s="45">
        <v>113932.71</v>
      </c>
      <c r="L79" s="46">
        <v>128892.47</v>
      </c>
      <c r="M79" s="45">
        <v>198661.94</v>
      </c>
      <c r="N79" s="45">
        <v>408835.39</v>
      </c>
      <c r="O79" s="45">
        <v>451703.35</v>
      </c>
      <c r="P79" s="45">
        <v>502106</v>
      </c>
      <c r="Q79" s="45">
        <v>403351</v>
      </c>
      <c r="R79" s="45">
        <v>368597</v>
      </c>
      <c r="S79" s="45">
        <v>270724</v>
      </c>
      <c r="T79" s="45">
        <v>153588</v>
      </c>
      <c r="U79" s="217">
        <v>115392</v>
      </c>
      <c r="V79" s="217">
        <v>120055</v>
      </c>
      <c r="W79" s="217">
        <v>117455</v>
      </c>
      <c r="X79" s="46">
        <v>138839</v>
      </c>
      <c r="Y79" s="217">
        <v>206245</v>
      </c>
      <c r="Z79" s="217">
        <v>400733</v>
      </c>
      <c r="AA79" s="217">
        <v>550677</v>
      </c>
      <c r="AB79" s="217">
        <v>621518</v>
      </c>
      <c r="AC79" s="217">
        <v>559309</v>
      </c>
      <c r="AD79" s="217">
        <v>466903</v>
      </c>
      <c r="AE79" s="217">
        <v>273175</v>
      </c>
      <c r="AF79" s="217">
        <v>193960</v>
      </c>
      <c r="AG79" s="217">
        <v>147372</v>
      </c>
      <c r="AH79" s="217"/>
      <c r="AI79" s="217"/>
      <c r="AJ79" s="46"/>
      <c r="AK79" s="47">
        <f>O79-C79</f>
        <v>-14655.830000000016</v>
      </c>
      <c r="AL79" s="48">
        <f>P79-D79</f>
        <v>-65093.130000000005</v>
      </c>
      <c r="AM79" s="48">
        <f>Q79-E79</f>
        <v>-127468.51000000001</v>
      </c>
      <c r="AN79" s="48">
        <f>R79-F79</f>
        <v>-73070.349999999977</v>
      </c>
      <c r="AO79" s="48">
        <f>S79-G79</f>
        <v>-25322.979999999981</v>
      </c>
      <c r="AP79" s="48">
        <f>T79-H79</f>
        <v>-32567.630000000005</v>
      </c>
      <c r="AQ79" s="48">
        <f>U79-I79</f>
        <v>3252.2200000000012</v>
      </c>
      <c r="AR79" s="48">
        <f>V79-J79</f>
        <v>6152.9900000000052</v>
      </c>
      <c r="AS79" s="48">
        <f>W79-K79</f>
        <v>3522.2899999999936</v>
      </c>
      <c r="AT79" s="48">
        <f>X79-L79</f>
        <v>9946.5299999999988</v>
      </c>
      <c r="AU79" s="48">
        <f>Y79-M79</f>
        <v>7583.0599999999977</v>
      </c>
      <c r="AV79" s="48">
        <f>Z79-N79</f>
        <v>-8102.390000000014</v>
      </c>
      <c r="AW79" s="48">
        <f>AA79-O79</f>
        <v>98973.650000000023</v>
      </c>
      <c r="AX79" s="48">
        <f>AB79-P79</f>
        <v>119412</v>
      </c>
      <c r="AY79" s="48">
        <f>AC79-Q79</f>
        <v>155958</v>
      </c>
      <c r="AZ79" s="48">
        <f>AD79-R79</f>
        <v>98306</v>
      </c>
      <c r="BA79" s="48">
        <f>AE79-S79</f>
        <v>2451</v>
      </c>
      <c r="BB79" s="48">
        <f>AF79-T79</f>
        <v>40372</v>
      </c>
      <c r="BC79" s="306"/>
      <c r="BD79" s="306"/>
      <c r="BE79" s="306"/>
      <c r="BF79" s="49"/>
      <c r="BG79" s="328"/>
      <c r="BH79" s="71">
        <f>'MONTHLY SUMMARIES'!J53</f>
        <v>147372</v>
      </c>
    </row>
    <row r="80" spans="1:60" s="42" customFormat="1" x14ac:dyDescent="0.35">
      <c r="A80" s="166"/>
      <c r="B80" s="238" t="s">
        <v>164</v>
      </c>
      <c r="C80" s="44"/>
      <c r="D80" s="45"/>
      <c r="E80" s="45"/>
      <c r="F80" s="45"/>
      <c r="G80" s="45"/>
      <c r="H80" s="45"/>
      <c r="I80" s="45"/>
      <c r="J80" s="45"/>
      <c r="K80" s="45"/>
      <c r="L80" s="46"/>
      <c r="M80" s="45"/>
      <c r="N80" s="45"/>
      <c r="O80" s="45"/>
      <c r="P80" s="45"/>
      <c r="Q80" s="45"/>
      <c r="R80" s="45"/>
      <c r="S80" s="45"/>
      <c r="T80" s="45"/>
      <c r="U80" s="217"/>
      <c r="V80" s="217"/>
      <c r="W80" s="240">
        <f>W79-W81</f>
        <v>116217.85</v>
      </c>
      <c r="X80" s="46">
        <f>X79-X81</f>
        <v>137289.88</v>
      </c>
      <c r="Y80" s="240">
        <f>Y79-Y81</f>
        <v>203334.2</v>
      </c>
      <c r="Z80" s="240">
        <f>Z79-Z81</f>
        <v>395869</v>
      </c>
      <c r="AA80" s="240">
        <v>544491.93000000005</v>
      </c>
      <c r="AB80" s="240">
        <v>615188.81000000006</v>
      </c>
      <c r="AC80" s="240">
        <v>552808.92000000004</v>
      </c>
      <c r="AD80" s="240">
        <v>461281.15</v>
      </c>
      <c r="AE80" s="240">
        <v>271244.14</v>
      </c>
      <c r="AF80" s="240">
        <v>192998.02</v>
      </c>
      <c r="AG80" s="240">
        <v>146513</v>
      </c>
      <c r="AH80" s="240"/>
      <c r="AI80" s="240"/>
      <c r="AJ80" s="46"/>
      <c r="AK80" s="47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306"/>
      <c r="BD80" s="306"/>
      <c r="BE80" s="306"/>
      <c r="BF80" s="49"/>
      <c r="BG80" s="328"/>
      <c r="BH80" s="87">
        <f>BH79-BH81</f>
        <v>146513</v>
      </c>
    </row>
    <row r="81" spans="1:60" s="42" customFormat="1" x14ac:dyDescent="0.35">
      <c r="A81" s="166"/>
      <c r="B81" s="238" t="s">
        <v>165</v>
      </c>
      <c r="C81" s="44"/>
      <c r="D81" s="45"/>
      <c r="E81" s="45"/>
      <c r="F81" s="45"/>
      <c r="G81" s="45"/>
      <c r="H81" s="45"/>
      <c r="I81" s="45"/>
      <c r="J81" s="45"/>
      <c r="K81" s="45"/>
      <c r="L81" s="46"/>
      <c r="M81" s="45"/>
      <c r="N81" s="45"/>
      <c r="O81" s="45"/>
      <c r="P81" s="45"/>
      <c r="Q81" s="45"/>
      <c r="R81" s="45"/>
      <c r="S81" s="45"/>
      <c r="T81" s="45"/>
      <c r="U81" s="217"/>
      <c r="V81" s="217"/>
      <c r="W81" s="240">
        <v>1237.1500000000001</v>
      </c>
      <c r="X81" s="46">
        <v>1549.12</v>
      </c>
      <c r="Y81" s="240">
        <v>2910.8</v>
      </c>
      <c r="Z81" s="240">
        <v>4864</v>
      </c>
      <c r="AA81" s="240">
        <v>6185.07</v>
      </c>
      <c r="AB81" s="240">
        <v>6329.19</v>
      </c>
      <c r="AC81" s="240">
        <v>6500.08</v>
      </c>
      <c r="AD81" s="240">
        <v>5621.85</v>
      </c>
      <c r="AE81" s="240">
        <v>1930.86</v>
      </c>
      <c r="AF81" s="240">
        <v>961.98</v>
      </c>
      <c r="AG81" s="240">
        <v>859</v>
      </c>
      <c r="AH81" s="240"/>
      <c r="AI81" s="240"/>
      <c r="AJ81" s="46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306"/>
      <c r="BD81" s="306"/>
      <c r="BE81" s="306"/>
      <c r="BF81" s="49"/>
      <c r="BG81" s="328"/>
      <c r="BH81" s="71">
        <f>GETPIVOTDATA("VALUE",'CRS ESCO pvt'!$I$2,"DATE_FILE",$BH$8,"COMPANY",$BH$6,"TRIM_CAT","Low Income Resdiential-ESCO","TRIM_LINE",A75)</f>
        <v>859</v>
      </c>
    </row>
    <row r="82" spans="1:60" s="42" customFormat="1" x14ac:dyDescent="0.35">
      <c r="A82" s="166"/>
      <c r="B82" s="43" t="s">
        <v>39</v>
      </c>
      <c r="C82" s="44">
        <v>315212.65999999997</v>
      </c>
      <c r="D82" s="45">
        <v>406900.4</v>
      </c>
      <c r="E82" s="45">
        <v>419093.34</v>
      </c>
      <c r="F82" s="45">
        <v>278005.14</v>
      </c>
      <c r="G82" s="45">
        <v>167665.54999999999</v>
      </c>
      <c r="H82" s="45">
        <v>102040.07</v>
      </c>
      <c r="I82" s="45">
        <v>90019.07</v>
      </c>
      <c r="J82" s="45">
        <v>66558.75</v>
      </c>
      <c r="K82" s="45">
        <v>72424.88</v>
      </c>
      <c r="L82" s="46">
        <v>89038.46</v>
      </c>
      <c r="M82" s="45">
        <v>129836.15</v>
      </c>
      <c r="N82" s="45">
        <v>253629.68</v>
      </c>
      <c r="O82" s="45">
        <v>489282.86</v>
      </c>
      <c r="P82" s="45">
        <v>558399</v>
      </c>
      <c r="Q82" s="45">
        <v>494500</v>
      </c>
      <c r="R82" s="45">
        <v>391998</v>
      </c>
      <c r="S82" s="45">
        <v>206919</v>
      </c>
      <c r="T82" s="45">
        <v>178811</v>
      </c>
      <c r="U82" s="217">
        <v>79638</v>
      </c>
      <c r="V82" s="217">
        <v>75343</v>
      </c>
      <c r="W82" s="217">
        <v>80890</v>
      </c>
      <c r="X82" s="46">
        <v>81105</v>
      </c>
      <c r="Y82" s="217">
        <v>151295</v>
      </c>
      <c r="Z82" s="217">
        <v>251349</v>
      </c>
      <c r="AA82" s="217">
        <v>306234</v>
      </c>
      <c r="AB82" s="217">
        <v>346352</v>
      </c>
      <c r="AC82" s="217">
        <v>358001</v>
      </c>
      <c r="AD82" s="217">
        <v>272920</v>
      </c>
      <c r="AE82" s="217">
        <v>134361</v>
      </c>
      <c r="AF82" s="217">
        <v>72862</v>
      </c>
      <c r="AG82" s="217">
        <v>65426</v>
      </c>
      <c r="AH82" s="217"/>
      <c r="AI82" s="217"/>
      <c r="AJ82" s="46"/>
      <c r="AK82" s="47">
        <f>O82-C82</f>
        <v>174070.2</v>
      </c>
      <c r="AL82" s="48">
        <f>P82-D82</f>
        <v>151498.59999999998</v>
      </c>
      <c r="AM82" s="48">
        <f>Q82-E82</f>
        <v>75406.659999999974</v>
      </c>
      <c r="AN82" s="48">
        <f>R82-F82</f>
        <v>113992.85999999999</v>
      </c>
      <c r="AO82" s="48">
        <f>S82-G82</f>
        <v>39253.450000000012</v>
      </c>
      <c r="AP82" s="48">
        <f>T82-H82</f>
        <v>76770.929999999993</v>
      </c>
      <c r="AQ82" s="48">
        <f>U82-I82</f>
        <v>-10381.070000000007</v>
      </c>
      <c r="AR82" s="48">
        <f>V82-J82</f>
        <v>8784.25</v>
      </c>
      <c r="AS82" s="48">
        <f>W82-K82</f>
        <v>8465.1199999999953</v>
      </c>
      <c r="AT82" s="48">
        <f>X82-L82</f>
        <v>-7933.4600000000064</v>
      </c>
      <c r="AU82" s="48">
        <f>Y82-M82</f>
        <v>21458.850000000006</v>
      </c>
      <c r="AV82" s="48">
        <f>Z82-N82</f>
        <v>-2280.679999999993</v>
      </c>
      <c r="AW82" s="48">
        <f>AA82-O82</f>
        <v>-183048.86</v>
      </c>
      <c r="AX82" s="48">
        <f>AB82-P82</f>
        <v>-212047</v>
      </c>
      <c r="AY82" s="48">
        <f>AC82-Q82</f>
        <v>-136499</v>
      </c>
      <c r="AZ82" s="48">
        <f>AD82-R82</f>
        <v>-119078</v>
      </c>
      <c r="BA82" s="48">
        <f>AE82-S82</f>
        <v>-72558</v>
      </c>
      <c r="BB82" s="48">
        <f>AF82-T82</f>
        <v>-105949</v>
      </c>
      <c r="BC82" s="306"/>
      <c r="BD82" s="306"/>
      <c r="BE82" s="306"/>
      <c r="BF82" s="49"/>
      <c r="BG82" s="328"/>
      <c r="BH82" s="71">
        <f>'MONTHLY SUMMARIES'!J54</f>
        <v>65426</v>
      </c>
    </row>
    <row r="83" spans="1:60" s="42" customFormat="1" x14ac:dyDescent="0.35">
      <c r="A83" s="166"/>
      <c r="B83" s="43" t="s">
        <v>40</v>
      </c>
      <c r="C83" s="44">
        <v>213292.71</v>
      </c>
      <c r="D83" s="45">
        <v>196599.15</v>
      </c>
      <c r="E83" s="45">
        <v>335365.34999999998</v>
      </c>
      <c r="F83" s="45">
        <v>170488.44</v>
      </c>
      <c r="G83" s="45">
        <v>86010.23</v>
      </c>
      <c r="H83" s="45">
        <v>41858.6</v>
      </c>
      <c r="I83" s="45">
        <v>141485.06</v>
      </c>
      <c r="J83" s="45">
        <v>18714.27</v>
      </c>
      <c r="K83" s="45">
        <v>17514.04</v>
      </c>
      <c r="L83" s="46">
        <v>24228.639999999999</v>
      </c>
      <c r="M83" s="45">
        <v>143098.92000000001</v>
      </c>
      <c r="N83" s="45">
        <v>94006.36</v>
      </c>
      <c r="O83" s="45">
        <v>215933.23</v>
      </c>
      <c r="P83" s="45">
        <v>194504</v>
      </c>
      <c r="Q83" s="45">
        <v>180308</v>
      </c>
      <c r="R83" s="45">
        <v>145473</v>
      </c>
      <c r="S83" s="45">
        <v>71640</v>
      </c>
      <c r="T83" s="45">
        <v>31014</v>
      </c>
      <c r="U83" s="217">
        <v>30084</v>
      </c>
      <c r="V83" s="217">
        <v>16506</v>
      </c>
      <c r="W83" s="217">
        <v>16260</v>
      </c>
      <c r="X83" s="46">
        <v>116585</v>
      </c>
      <c r="Y83" s="217">
        <v>39313</v>
      </c>
      <c r="Z83" s="217">
        <v>100451</v>
      </c>
      <c r="AA83" s="217">
        <v>99626</v>
      </c>
      <c r="AB83" s="217">
        <v>80945</v>
      </c>
      <c r="AC83" s="217">
        <v>130019</v>
      </c>
      <c r="AD83" s="217">
        <v>142179</v>
      </c>
      <c r="AE83" s="217">
        <v>50251</v>
      </c>
      <c r="AF83" s="217">
        <v>28136</v>
      </c>
      <c r="AG83" s="217">
        <v>22124</v>
      </c>
      <c r="AH83" s="217"/>
      <c r="AI83" s="217"/>
      <c r="AJ83" s="46"/>
      <c r="AK83" s="47">
        <f>O83-C83</f>
        <v>2640.5200000000186</v>
      </c>
      <c r="AL83" s="48">
        <f>P83-D83</f>
        <v>-2095.1499999999942</v>
      </c>
      <c r="AM83" s="48">
        <f>Q83-E83</f>
        <v>-155057.34999999998</v>
      </c>
      <c r="AN83" s="48">
        <f>R83-F83</f>
        <v>-25015.440000000002</v>
      </c>
      <c r="AO83" s="48">
        <f>S83-G83</f>
        <v>-14370.229999999996</v>
      </c>
      <c r="AP83" s="48">
        <f>T83-H83</f>
        <v>-10844.599999999999</v>
      </c>
      <c r="AQ83" s="48">
        <f>U83-I83</f>
        <v>-111401.06</v>
      </c>
      <c r="AR83" s="48">
        <f>V83-J83</f>
        <v>-2208.2700000000004</v>
      </c>
      <c r="AS83" s="48">
        <f>W83-K83</f>
        <v>-1254.0400000000009</v>
      </c>
      <c r="AT83" s="48">
        <f>X83-L83</f>
        <v>92356.36</v>
      </c>
      <c r="AU83" s="48">
        <f>Y83-M83</f>
        <v>-103785.92000000001</v>
      </c>
      <c r="AV83" s="48">
        <f>Z83-N83</f>
        <v>6444.6399999999994</v>
      </c>
      <c r="AW83" s="48">
        <f>AA83-O83</f>
        <v>-116307.23000000001</v>
      </c>
      <c r="AX83" s="48">
        <f>AB83-P83</f>
        <v>-113559</v>
      </c>
      <c r="AY83" s="48">
        <f>AC83-Q83</f>
        <v>-50289</v>
      </c>
      <c r="AZ83" s="48">
        <f>AD83-R83</f>
        <v>-3294</v>
      </c>
      <c r="BA83" s="48">
        <f>AE83-S83</f>
        <v>-21389</v>
      </c>
      <c r="BB83" s="48">
        <f>AF83-T83</f>
        <v>-2878</v>
      </c>
      <c r="BC83" s="306"/>
      <c r="BD83" s="306"/>
      <c r="BE83" s="306"/>
      <c r="BF83" s="49"/>
      <c r="BG83" s="328"/>
      <c r="BH83" s="71">
        <f>'MONTHLY SUMMARIES'!J55</f>
        <v>22124</v>
      </c>
    </row>
    <row r="84" spans="1:60" s="42" customFormat="1" x14ac:dyDescent="0.35">
      <c r="A84" s="166"/>
      <c r="B84" s="43" t="s">
        <v>41</v>
      </c>
      <c r="C84" s="44">
        <v>54905.47</v>
      </c>
      <c r="D84" s="45">
        <v>73185.759999999995</v>
      </c>
      <c r="E84" s="45">
        <v>55643.01</v>
      </c>
      <c r="F84" s="45">
        <v>63297.51</v>
      </c>
      <c r="G84" s="45">
        <v>29099.01</v>
      </c>
      <c r="H84" s="45">
        <v>48047.78</v>
      </c>
      <c r="I84" s="45">
        <v>8128.58</v>
      </c>
      <c r="J84" s="45">
        <v>823.46</v>
      </c>
      <c r="K84" s="45">
        <v>0</v>
      </c>
      <c r="L84" s="46">
        <v>56724.89</v>
      </c>
      <c r="M84" s="45">
        <v>10097.83</v>
      </c>
      <c r="N84" s="45">
        <v>11419.15</v>
      </c>
      <c r="O84" s="45">
        <v>55229</v>
      </c>
      <c r="P84" s="45">
        <v>22718</v>
      </c>
      <c r="Q84" s="45">
        <v>21021</v>
      </c>
      <c r="R84" s="45">
        <v>20373</v>
      </c>
      <c r="S84" s="45">
        <v>28993</v>
      </c>
      <c r="T84" s="45">
        <v>60414</v>
      </c>
      <c r="U84" s="217">
        <v>10759</v>
      </c>
      <c r="V84" s="217">
        <v>38733</v>
      </c>
      <c r="W84" s="217">
        <v>30496</v>
      </c>
      <c r="X84" s="46">
        <v>14296</v>
      </c>
      <c r="Y84" s="217">
        <v>44523</v>
      </c>
      <c r="Z84" s="217">
        <v>67308</v>
      </c>
      <c r="AA84" s="217">
        <v>68484</v>
      </c>
      <c r="AB84" s="217">
        <v>29099</v>
      </c>
      <c r="AC84" s="217">
        <v>35158</v>
      </c>
      <c r="AD84" s="217">
        <v>72263</v>
      </c>
      <c r="AE84" s="217">
        <v>99477</v>
      </c>
      <c r="AF84" s="217">
        <v>67825</v>
      </c>
      <c r="AG84" s="217">
        <v>50681</v>
      </c>
      <c r="AH84" s="217"/>
      <c r="AI84" s="217"/>
      <c r="AJ84" s="46"/>
      <c r="AK84" s="47">
        <f>O84-C84</f>
        <v>323.52999999999884</v>
      </c>
      <c r="AL84" s="48">
        <f>P84-D84</f>
        <v>-50467.759999999995</v>
      </c>
      <c r="AM84" s="48">
        <f>Q84-E84</f>
        <v>-34622.01</v>
      </c>
      <c r="AN84" s="48">
        <f>R84-F84</f>
        <v>-42924.51</v>
      </c>
      <c r="AO84" s="48">
        <f>S84-G84</f>
        <v>-106.0099999999984</v>
      </c>
      <c r="AP84" s="48">
        <f>T84-H84</f>
        <v>12366.220000000001</v>
      </c>
      <c r="AQ84" s="48">
        <f>U84-I84</f>
        <v>2630.42</v>
      </c>
      <c r="AR84" s="48">
        <f>V84-J84</f>
        <v>37909.54</v>
      </c>
      <c r="AS84" s="48">
        <f>W84-K84</f>
        <v>30496</v>
      </c>
      <c r="AT84" s="48">
        <f>X84-L84</f>
        <v>-42428.89</v>
      </c>
      <c r="AU84" s="48">
        <f>Y84-M84</f>
        <v>34425.17</v>
      </c>
      <c r="AV84" s="48">
        <f>Z84-N84</f>
        <v>55888.85</v>
      </c>
      <c r="AW84" s="48">
        <f>AA84-O84</f>
        <v>13255</v>
      </c>
      <c r="AX84" s="48">
        <f>AB84-P84</f>
        <v>6381</v>
      </c>
      <c r="AY84" s="48">
        <f>AC84-Q84</f>
        <v>14137</v>
      </c>
      <c r="AZ84" s="48">
        <f>AD84-R84</f>
        <v>51890</v>
      </c>
      <c r="BA84" s="48">
        <f>AE84-S84</f>
        <v>70484</v>
      </c>
      <c r="BB84" s="48">
        <f>AF84-T84</f>
        <v>7411</v>
      </c>
      <c r="BC84" s="306"/>
      <c r="BD84" s="306"/>
      <c r="BE84" s="306"/>
      <c r="BF84" s="49"/>
      <c r="BG84" s="328"/>
      <c r="BH84" s="71">
        <f>'MONTHLY SUMMARIES'!J56</f>
        <v>50681</v>
      </c>
    </row>
    <row r="85" spans="1:60" s="147" customFormat="1" x14ac:dyDescent="0.35">
      <c r="A85" s="167"/>
      <c r="B85" s="43" t="s">
        <v>42</v>
      </c>
      <c r="C85" s="159">
        <f>SUM(C76:C84)</f>
        <v>3267843.7000000007</v>
      </c>
      <c r="D85" s="160">
        <f t="shared" ref="D85:P85" si="53">SUM(D76:D84)</f>
        <v>3945992.5199999996</v>
      </c>
      <c r="E85" s="160">
        <f t="shared" si="53"/>
        <v>3980253.44</v>
      </c>
      <c r="F85" s="160">
        <f t="shared" si="53"/>
        <v>2802118.7199999997</v>
      </c>
      <c r="G85" s="160">
        <f t="shared" si="53"/>
        <v>1733721.1300000001</v>
      </c>
      <c r="H85" s="160">
        <f t="shared" si="53"/>
        <v>1110669.9800000002</v>
      </c>
      <c r="I85" s="160">
        <f t="shared" si="53"/>
        <v>861182.1</v>
      </c>
      <c r="J85" s="160">
        <f t="shared" si="53"/>
        <v>653775.91999999993</v>
      </c>
      <c r="K85" s="160">
        <f t="shared" si="53"/>
        <v>626933.32000000007</v>
      </c>
      <c r="L85" s="161">
        <f t="shared" si="53"/>
        <v>807336.52</v>
      </c>
      <c r="M85" s="160">
        <f t="shared" si="53"/>
        <v>1398239.76</v>
      </c>
      <c r="N85" s="160">
        <f t="shared" si="53"/>
        <v>2400224.8199999998</v>
      </c>
      <c r="O85" s="160">
        <f t="shared" si="53"/>
        <v>3389410.51</v>
      </c>
      <c r="P85" s="160">
        <f t="shared" si="53"/>
        <v>3869168</v>
      </c>
      <c r="Q85" s="160">
        <f t="shared" ref="Q85:V85" si="54">SUM(Q76:Q84)</f>
        <v>3277087</v>
      </c>
      <c r="R85" s="160">
        <f t="shared" si="54"/>
        <v>2927147</v>
      </c>
      <c r="S85" s="160">
        <f t="shared" si="54"/>
        <v>1981578</v>
      </c>
      <c r="T85" s="160">
        <f t="shared" si="54"/>
        <v>1131123</v>
      </c>
      <c r="U85" s="160">
        <f t="shared" si="54"/>
        <v>806526</v>
      </c>
      <c r="V85" s="160">
        <f t="shared" si="54"/>
        <v>757716</v>
      </c>
      <c r="W85" s="160">
        <f>SUM(W76+W79+W82+W83+W84)</f>
        <v>758981</v>
      </c>
      <c r="X85" s="161">
        <f>SUM(X76+X79+X82+X83+X84)</f>
        <v>921106</v>
      </c>
      <c r="Y85" s="160">
        <v>1327080</v>
      </c>
      <c r="Z85" s="218">
        <v>2442737</v>
      </c>
      <c r="AA85" s="218">
        <v>3324145</v>
      </c>
      <c r="AB85" s="218">
        <v>3653904</v>
      </c>
      <c r="AC85" s="218">
        <v>3376416</v>
      </c>
      <c r="AD85" s="218">
        <v>2668952</v>
      </c>
      <c r="AE85" s="218">
        <v>1488539</v>
      </c>
      <c r="AF85" s="218">
        <v>947219</v>
      </c>
      <c r="AG85" s="218">
        <v>733676</v>
      </c>
      <c r="AH85" s="218"/>
      <c r="AI85" s="218"/>
      <c r="AJ85" s="161"/>
      <c r="AK85" s="50">
        <f>SUM(AK76:AK84)</f>
        <v>121566.80999999968</v>
      </c>
      <c r="AL85" s="162">
        <f t="shared" ref="AL85:AN85" si="55">SUM(AL76:AL84)</f>
        <v>-76824.520000000091</v>
      </c>
      <c r="AM85" s="162">
        <f t="shared" si="55"/>
        <v>-703166.44</v>
      </c>
      <c r="AN85" s="162">
        <f t="shared" si="55"/>
        <v>125028.27999999997</v>
      </c>
      <c r="AO85" s="162">
        <f t="shared" ref="AO85:AP85" si="56">SUM(AO76:AO84)</f>
        <v>247856.86999999994</v>
      </c>
      <c r="AP85" s="162">
        <f t="shared" si="56"/>
        <v>20453.019999999968</v>
      </c>
      <c r="AQ85" s="162">
        <f t="shared" ref="AQ85:AR85" si="57">SUM(AQ76:AQ84)</f>
        <v>-54656.099999999991</v>
      </c>
      <c r="AR85" s="162">
        <f t="shared" si="57"/>
        <v>103940.08000000002</v>
      </c>
      <c r="AS85" s="162">
        <f t="shared" ref="AS85:AT85" si="58">SUM(AS76:AS84)</f>
        <v>132047.67999999999</v>
      </c>
      <c r="AT85" s="162">
        <f t="shared" si="58"/>
        <v>113769.48</v>
      </c>
      <c r="AU85" s="162">
        <f t="shared" ref="AU85:AV85" si="59">SUM(AU76:AU84)</f>
        <v>-71159.760000000053</v>
      </c>
      <c r="AV85" s="162">
        <f t="shared" si="59"/>
        <v>42512.18</v>
      </c>
      <c r="AW85" s="162">
        <f t="shared" ref="AW85:AX85" si="60">SUM(AW76:AW84)</f>
        <v>-65265.509999999806</v>
      </c>
      <c r="AX85" s="162">
        <f t="shared" si="60"/>
        <v>-215264</v>
      </c>
      <c r="AY85" s="162">
        <f t="shared" ref="AY85:AZ85" si="61">SUM(AY76:AY84)</f>
        <v>99329</v>
      </c>
      <c r="AZ85" s="162">
        <f t="shared" si="61"/>
        <v>-258195</v>
      </c>
      <c r="BA85" s="162">
        <f t="shared" ref="BA85:BB85" si="62">SUM(BA76:BA84)</f>
        <v>-493039</v>
      </c>
      <c r="BB85" s="162">
        <f t="shared" si="62"/>
        <v>-183904</v>
      </c>
      <c r="BC85" s="307"/>
      <c r="BD85" s="307"/>
      <c r="BE85" s="307"/>
      <c r="BF85" s="163"/>
      <c r="BG85" s="329"/>
      <c r="BH85" s="296">
        <f>BH76+BH79+BH82+BH83+BH84</f>
        <v>733676</v>
      </c>
    </row>
    <row r="86" spans="1:60" s="42" customFormat="1" x14ac:dyDescent="0.35">
      <c r="A86" s="166">
        <f>+A75+1</f>
        <v>8</v>
      </c>
      <c r="B86" s="51" t="s">
        <v>31</v>
      </c>
      <c r="C86" s="52"/>
      <c r="D86" s="53"/>
      <c r="E86" s="53"/>
      <c r="F86" s="53"/>
      <c r="G86" s="53"/>
      <c r="H86" s="53"/>
      <c r="I86" s="53"/>
      <c r="J86" s="53"/>
      <c r="K86" s="53"/>
      <c r="L86" s="54"/>
      <c r="M86" s="53"/>
      <c r="N86" s="53"/>
      <c r="O86" s="53"/>
      <c r="P86" s="53"/>
      <c r="Q86" s="53"/>
      <c r="R86" s="53"/>
      <c r="S86" s="53"/>
      <c r="T86" s="53"/>
      <c r="U86" s="219"/>
      <c r="V86" s="219"/>
      <c r="W86" s="219"/>
      <c r="X86" s="54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54"/>
      <c r="AK86" s="5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308"/>
      <c r="BD86" s="308"/>
      <c r="BE86" s="308"/>
      <c r="BF86" s="57"/>
      <c r="BG86" s="327"/>
      <c r="BH86" s="55"/>
    </row>
    <row r="87" spans="1:60" s="42" customFormat="1" x14ac:dyDescent="0.35">
      <c r="A87" s="166"/>
      <c r="B87" s="43" t="s">
        <v>37</v>
      </c>
      <c r="C87" s="44">
        <v>7604220.9199999999</v>
      </c>
      <c r="D87" s="45">
        <v>8362655.3200000003</v>
      </c>
      <c r="E87" s="45">
        <v>8869896.2200000007</v>
      </c>
      <c r="F87" s="45">
        <v>9500629.9100000001</v>
      </c>
      <c r="G87" s="45">
        <v>9663703.0299999993</v>
      </c>
      <c r="H87" s="45">
        <v>9050261.3599999994</v>
      </c>
      <c r="I87" s="45">
        <v>8368213.3799999999</v>
      </c>
      <c r="J87" s="45">
        <v>7668299.3200000003</v>
      </c>
      <c r="K87" s="45">
        <v>7212970.6699999999</v>
      </c>
      <c r="L87" s="46">
        <v>7145788.3399999999</v>
      </c>
      <c r="M87" s="45">
        <v>6865816.5999999996</v>
      </c>
      <c r="N87" s="45">
        <v>6981404.7999999998</v>
      </c>
      <c r="O87" s="45">
        <v>7719670.5099999998</v>
      </c>
      <c r="P87" s="45">
        <v>8842137</v>
      </c>
      <c r="Q87" s="45">
        <v>10107761</v>
      </c>
      <c r="R87" s="45">
        <v>11015038</v>
      </c>
      <c r="S87" s="45">
        <v>11657104</v>
      </c>
      <c r="T87" s="45">
        <v>12002063</v>
      </c>
      <c r="U87" s="217">
        <v>11725621</v>
      </c>
      <c r="V87" s="217">
        <v>11364221</v>
      </c>
      <c r="W87" s="217">
        <v>11044513</v>
      </c>
      <c r="X87" s="46">
        <v>10881210</v>
      </c>
      <c r="Y87" s="217">
        <v>10564449</v>
      </c>
      <c r="Z87" s="217">
        <v>10592479</v>
      </c>
      <c r="AA87" s="217">
        <v>11029299</v>
      </c>
      <c r="AB87" s="217">
        <v>12107623</v>
      </c>
      <c r="AC87" s="217">
        <v>13284313</v>
      </c>
      <c r="AD87" s="217">
        <v>13895284</v>
      </c>
      <c r="AE87" s="217">
        <v>13014851</v>
      </c>
      <c r="AF87" s="217">
        <v>12192098</v>
      </c>
      <c r="AG87" s="217">
        <v>11497522</v>
      </c>
      <c r="AH87" s="217"/>
      <c r="AI87" s="217"/>
      <c r="AJ87" s="46"/>
      <c r="AK87" s="47">
        <f>O87-C87</f>
        <v>115449.58999999985</v>
      </c>
      <c r="AL87" s="48">
        <f>P87-D87</f>
        <v>479481.6799999997</v>
      </c>
      <c r="AM87" s="48">
        <f>Q87-E87</f>
        <v>1237864.7799999993</v>
      </c>
      <c r="AN87" s="48">
        <f>R87-F87</f>
        <v>1514408.0899999999</v>
      </c>
      <c r="AO87" s="48">
        <f>S87-G87</f>
        <v>1993400.9700000007</v>
      </c>
      <c r="AP87" s="48">
        <f>T87-H87</f>
        <v>2951801.6400000006</v>
      </c>
      <c r="AQ87" s="48">
        <f>U87-I87</f>
        <v>3357407.62</v>
      </c>
      <c r="AR87" s="48">
        <f>V87-J87</f>
        <v>3695921.6799999997</v>
      </c>
      <c r="AS87" s="48">
        <f>W87-K87</f>
        <v>3831542.33</v>
      </c>
      <c r="AT87" s="48">
        <f>X87-L87</f>
        <v>3735421.66</v>
      </c>
      <c r="AU87" s="48">
        <f>Y87-M87</f>
        <v>3698632.4000000004</v>
      </c>
      <c r="AV87" s="48">
        <f>Z87-N87</f>
        <v>3611074.2</v>
      </c>
      <c r="AW87" s="48">
        <f>AA87-O87</f>
        <v>3309628.49</v>
      </c>
      <c r="AX87" s="48">
        <f>AB87-P87</f>
        <v>3265486</v>
      </c>
      <c r="AY87" s="48">
        <f>AC87-Q87</f>
        <v>3176552</v>
      </c>
      <c r="AZ87" s="48">
        <f>AD87-R87</f>
        <v>2880246</v>
      </c>
      <c r="BA87" s="48">
        <f>AE87-S87</f>
        <v>1357747</v>
      </c>
      <c r="BB87" s="48">
        <f>AF87-T87</f>
        <v>190035</v>
      </c>
      <c r="BC87" s="306"/>
      <c r="BD87" s="306"/>
      <c r="BE87" s="306"/>
      <c r="BF87" s="49"/>
      <c r="BG87" s="328"/>
      <c r="BH87" s="71">
        <f>'MONTHLY SUMMARIES'!J59</f>
        <v>11497522</v>
      </c>
    </row>
    <row r="88" spans="1:60" s="42" customFormat="1" x14ac:dyDescent="0.35">
      <c r="A88" s="166"/>
      <c r="B88" s="238" t="s">
        <v>164</v>
      </c>
      <c r="C88" s="44"/>
      <c r="D88" s="45"/>
      <c r="E88" s="45"/>
      <c r="F88" s="45"/>
      <c r="G88" s="45"/>
      <c r="H88" s="45"/>
      <c r="I88" s="45"/>
      <c r="J88" s="45"/>
      <c r="K88" s="45"/>
      <c r="L88" s="46"/>
      <c r="M88" s="45"/>
      <c r="N88" s="45"/>
      <c r="O88" s="45"/>
      <c r="P88" s="45"/>
      <c r="Q88" s="45"/>
      <c r="R88" s="45"/>
      <c r="S88" s="45"/>
      <c r="T88" s="45"/>
      <c r="U88" s="217"/>
      <c r="V88" s="217"/>
      <c r="W88" s="240">
        <f>W87-W89</f>
        <v>10989127.98</v>
      </c>
      <c r="X88" s="46">
        <f>X87-X89</f>
        <v>10825595.84</v>
      </c>
      <c r="Y88" s="240">
        <f>Y87-Y89</f>
        <v>10516627.529999999</v>
      </c>
      <c r="Z88" s="240">
        <f>Z87-Z89</f>
        <v>10543832</v>
      </c>
      <c r="AA88" s="240">
        <v>10977196.369999999</v>
      </c>
      <c r="AB88" s="240">
        <v>12047230.85</v>
      </c>
      <c r="AC88" s="240">
        <v>13219850.82</v>
      </c>
      <c r="AD88" s="240">
        <v>13831252.08</v>
      </c>
      <c r="AE88" s="240">
        <v>12949675.07</v>
      </c>
      <c r="AF88" s="240">
        <v>12129363.539999999</v>
      </c>
      <c r="AG88" s="240">
        <v>11436367</v>
      </c>
      <c r="AH88" s="240"/>
      <c r="AI88" s="240"/>
      <c r="AJ88" s="46"/>
      <c r="AK88" s="47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306"/>
      <c r="BD88" s="306"/>
      <c r="BE88" s="306"/>
      <c r="BF88" s="49"/>
      <c r="BG88" s="328"/>
      <c r="BH88" s="87">
        <f>BH87-BH89</f>
        <v>11436367</v>
      </c>
    </row>
    <row r="89" spans="1:60" s="42" customFormat="1" x14ac:dyDescent="0.35">
      <c r="A89" s="166"/>
      <c r="B89" s="238" t="s">
        <v>165</v>
      </c>
      <c r="C89" s="44"/>
      <c r="D89" s="45"/>
      <c r="E89" s="45"/>
      <c r="F89" s="45"/>
      <c r="G89" s="45"/>
      <c r="H89" s="45"/>
      <c r="I89" s="45"/>
      <c r="J89" s="45"/>
      <c r="K89" s="45"/>
      <c r="L89" s="46"/>
      <c r="M89" s="45"/>
      <c r="N89" s="45"/>
      <c r="O89" s="45"/>
      <c r="P89" s="45"/>
      <c r="Q89" s="45"/>
      <c r="R89" s="45"/>
      <c r="S89" s="45"/>
      <c r="T89" s="45"/>
      <c r="U89" s="217"/>
      <c r="V89" s="217"/>
      <c r="W89" s="240">
        <v>55385.02</v>
      </c>
      <c r="X89" s="46">
        <v>55614.16</v>
      </c>
      <c r="Y89" s="240">
        <v>47821.47</v>
      </c>
      <c r="Z89" s="240">
        <v>48647</v>
      </c>
      <c r="AA89" s="240">
        <v>52102.63</v>
      </c>
      <c r="AB89" s="240">
        <v>60392.15</v>
      </c>
      <c r="AC89" s="240">
        <v>64462.18</v>
      </c>
      <c r="AD89" s="240">
        <v>64031.92</v>
      </c>
      <c r="AE89" s="240">
        <v>65175.93</v>
      </c>
      <c r="AF89" s="240">
        <v>62734.46</v>
      </c>
      <c r="AG89" s="240">
        <v>61155</v>
      </c>
      <c r="AH89" s="240"/>
      <c r="AI89" s="240"/>
      <c r="AJ89" s="46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306"/>
      <c r="BD89" s="306"/>
      <c r="BE89" s="306"/>
      <c r="BF89" s="49"/>
      <c r="BG89" s="328"/>
      <c r="BH89" s="71">
        <f>GETPIVOTDATA("VALUE",'CRS ESCO pvt'!$I$2,"DATE_FILE",$BH$8,"COMPANY",$BH$6,"TRIM_CAT","Resdiential-ESCO","TRIM_LINE",A86)</f>
        <v>61155</v>
      </c>
    </row>
    <row r="90" spans="1:60" s="42" customFormat="1" x14ac:dyDescent="0.35">
      <c r="A90" s="166"/>
      <c r="B90" s="43" t="s">
        <v>38</v>
      </c>
      <c r="C90" s="44">
        <v>3688809.93</v>
      </c>
      <c r="D90" s="45">
        <v>3819601.44</v>
      </c>
      <c r="E90" s="45">
        <v>3949861</v>
      </c>
      <c r="F90" s="45">
        <v>4078255.26</v>
      </c>
      <c r="G90" s="45">
        <v>4200198.25</v>
      </c>
      <c r="H90" s="45">
        <v>4156164.78</v>
      </c>
      <c r="I90" s="45">
        <v>4115447.12</v>
      </c>
      <c r="J90" s="45">
        <v>4028123.9</v>
      </c>
      <c r="K90" s="45">
        <v>3997618.1</v>
      </c>
      <c r="L90" s="46">
        <v>4005271.03</v>
      </c>
      <c r="M90" s="45">
        <v>3860664.88</v>
      </c>
      <c r="N90" s="45">
        <v>3874018.33</v>
      </c>
      <c r="O90" s="45">
        <v>4071074.18</v>
      </c>
      <c r="P90" s="45">
        <v>4313614</v>
      </c>
      <c r="Q90" s="45">
        <v>4548752</v>
      </c>
      <c r="R90" s="45">
        <v>4705144</v>
      </c>
      <c r="S90" s="45">
        <v>5117662</v>
      </c>
      <c r="T90" s="45">
        <v>5229884</v>
      </c>
      <c r="U90" s="217">
        <v>5310205</v>
      </c>
      <c r="V90" s="217">
        <v>5248361</v>
      </c>
      <c r="W90" s="217">
        <v>5337153</v>
      </c>
      <c r="X90" s="46">
        <v>5278678</v>
      </c>
      <c r="Y90" s="217">
        <v>5152956</v>
      </c>
      <c r="Z90" s="217">
        <v>5178485</v>
      </c>
      <c r="AA90" s="217">
        <v>5305689</v>
      </c>
      <c r="AB90" s="217">
        <v>5570176</v>
      </c>
      <c r="AC90" s="217">
        <v>5872760</v>
      </c>
      <c r="AD90" s="217">
        <v>6155295</v>
      </c>
      <c r="AE90" s="217">
        <v>6057106</v>
      </c>
      <c r="AF90" s="217">
        <v>5927143</v>
      </c>
      <c r="AG90" s="217">
        <v>5766929</v>
      </c>
      <c r="AH90" s="217"/>
      <c r="AI90" s="217"/>
      <c r="AJ90" s="46"/>
      <c r="AK90" s="47">
        <f>O90-C90</f>
        <v>382264.25</v>
      </c>
      <c r="AL90" s="48">
        <f>P90-D90</f>
        <v>494012.56000000006</v>
      </c>
      <c r="AM90" s="48">
        <f>Q90-E90</f>
        <v>598891</v>
      </c>
      <c r="AN90" s="48">
        <f>R90-F90</f>
        <v>626888.74000000022</v>
      </c>
      <c r="AO90" s="48">
        <f>S90-G90</f>
        <v>917463.75</v>
      </c>
      <c r="AP90" s="48">
        <f>T90-H90</f>
        <v>1073719.2200000002</v>
      </c>
      <c r="AQ90" s="48">
        <f>U90-I90</f>
        <v>1194757.8799999999</v>
      </c>
      <c r="AR90" s="48">
        <f>V90-J90</f>
        <v>1220237.1000000001</v>
      </c>
      <c r="AS90" s="48">
        <f>W90-K90</f>
        <v>1339534.8999999999</v>
      </c>
      <c r="AT90" s="48">
        <f>X90-L90</f>
        <v>1273406.9700000002</v>
      </c>
      <c r="AU90" s="48">
        <f>Y90-M90</f>
        <v>1292291.1200000001</v>
      </c>
      <c r="AV90" s="48">
        <f>Z90-N90</f>
        <v>1304466.67</v>
      </c>
      <c r="AW90" s="48">
        <f>AA90-O90</f>
        <v>1234614.8199999998</v>
      </c>
      <c r="AX90" s="48">
        <f>AB90-P90</f>
        <v>1256562</v>
      </c>
      <c r="AY90" s="48">
        <f>AC90-Q90</f>
        <v>1324008</v>
      </c>
      <c r="AZ90" s="48">
        <f>AD90-R90</f>
        <v>1450151</v>
      </c>
      <c r="BA90" s="48">
        <f>AE90-S90</f>
        <v>939444</v>
      </c>
      <c r="BB90" s="48">
        <f>AF90-T90</f>
        <v>697259</v>
      </c>
      <c r="BC90" s="306"/>
      <c r="BD90" s="306"/>
      <c r="BE90" s="306"/>
      <c r="BF90" s="49"/>
      <c r="BG90" s="328"/>
      <c r="BH90" s="71">
        <f>'MONTHLY SUMMARIES'!J60</f>
        <v>5766929</v>
      </c>
    </row>
    <row r="91" spans="1:60" s="42" customFormat="1" x14ac:dyDescent="0.35">
      <c r="A91" s="166"/>
      <c r="B91" s="238" t="s">
        <v>164</v>
      </c>
      <c r="C91" s="44"/>
      <c r="D91" s="45"/>
      <c r="E91" s="45"/>
      <c r="F91" s="45"/>
      <c r="G91" s="45"/>
      <c r="H91" s="45"/>
      <c r="I91" s="45"/>
      <c r="J91" s="45"/>
      <c r="K91" s="45"/>
      <c r="L91" s="46"/>
      <c r="M91" s="45"/>
      <c r="N91" s="45"/>
      <c r="O91" s="45"/>
      <c r="P91" s="45"/>
      <c r="Q91" s="45"/>
      <c r="R91" s="45"/>
      <c r="S91" s="45"/>
      <c r="T91" s="45"/>
      <c r="U91" s="217"/>
      <c r="V91" s="217"/>
      <c r="W91" s="240">
        <f>W90-W92</f>
        <v>5287197.71</v>
      </c>
      <c r="X91" s="46">
        <f>X90-X92</f>
        <v>5228438.45</v>
      </c>
      <c r="Y91" s="240">
        <f>Y90-Y92</f>
        <v>5103057.0199999996</v>
      </c>
      <c r="Z91" s="240">
        <f>Z90-Z92</f>
        <v>5130770</v>
      </c>
      <c r="AA91" s="240">
        <v>5256072.7699999996</v>
      </c>
      <c r="AB91" s="240">
        <v>5518284.4400000004</v>
      </c>
      <c r="AC91" s="240">
        <v>5815717.9800000004</v>
      </c>
      <c r="AD91" s="240">
        <v>6096798.8300000001</v>
      </c>
      <c r="AE91" s="240">
        <v>6000331.79</v>
      </c>
      <c r="AF91" s="240">
        <v>5872723.3799999999</v>
      </c>
      <c r="AG91" s="240">
        <v>5716162</v>
      </c>
      <c r="AH91" s="240"/>
      <c r="AI91" s="240"/>
      <c r="AJ91" s="46"/>
      <c r="AK91" s="47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306"/>
      <c r="BD91" s="306"/>
      <c r="BE91" s="306"/>
      <c r="BF91" s="49"/>
      <c r="BG91" s="328"/>
      <c r="BH91" s="87">
        <f>BH90-BH92</f>
        <v>5716162</v>
      </c>
    </row>
    <row r="92" spans="1:60" s="42" customFormat="1" x14ac:dyDescent="0.35">
      <c r="A92" s="166"/>
      <c r="B92" s="238" t="s">
        <v>165</v>
      </c>
      <c r="C92" s="44"/>
      <c r="D92" s="45"/>
      <c r="E92" s="45"/>
      <c r="F92" s="45"/>
      <c r="G92" s="45"/>
      <c r="H92" s="45"/>
      <c r="I92" s="45"/>
      <c r="J92" s="45"/>
      <c r="K92" s="45"/>
      <c r="L92" s="46"/>
      <c r="M92" s="45"/>
      <c r="N92" s="45"/>
      <c r="O92" s="45"/>
      <c r="P92" s="45"/>
      <c r="Q92" s="45"/>
      <c r="R92" s="45"/>
      <c r="S92" s="45"/>
      <c r="T92" s="45"/>
      <c r="U92" s="217"/>
      <c r="V92" s="217"/>
      <c r="W92" s="240">
        <v>49955.29</v>
      </c>
      <c r="X92" s="46">
        <v>50239.55</v>
      </c>
      <c r="Y92" s="240">
        <v>49898.98</v>
      </c>
      <c r="Z92" s="240">
        <v>47715</v>
      </c>
      <c r="AA92" s="240">
        <v>49616.23</v>
      </c>
      <c r="AB92" s="240">
        <v>51891.56</v>
      </c>
      <c r="AC92" s="240">
        <v>57042.02</v>
      </c>
      <c r="AD92" s="240">
        <v>58496.17</v>
      </c>
      <c r="AE92" s="240">
        <v>56774.21</v>
      </c>
      <c r="AF92" s="240">
        <v>54419.62</v>
      </c>
      <c r="AG92" s="240">
        <v>50767</v>
      </c>
      <c r="AH92" s="240"/>
      <c r="AI92" s="240"/>
      <c r="AJ92" s="46"/>
      <c r="AK92" s="47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306"/>
      <c r="BD92" s="306"/>
      <c r="BE92" s="306"/>
      <c r="BF92" s="49"/>
      <c r="BG92" s="328"/>
      <c r="BH92" s="71">
        <f>GETPIVOTDATA("VALUE",'CRS ESCO pvt'!$I$2,"DATE_FILE",$BH$8,"COMPANY",$BH$6,"TRIM_CAT","Low Income Resdiential-ESCO","TRIM_LINE",A86)</f>
        <v>50767</v>
      </c>
    </row>
    <row r="93" spans="1:60" s="42" customFormat="1" x14ac:dyDescent="0.35">
      <c r="A93" s="166"/>
      <c r="B93" s="43" t="s">
        <v>39</v>
      </c>
      <c r="C93" s="44">
        <v>216742.04</v>
      </c>
      <c r="D93" s="45">
        <v>245241.16</v>
      </c>
      <c r="E93" s="45">
        <v>307297.82</v>
      </c>
      <c r="F93" s="45">
        <v>389648.33</v>
      </c>
      <c r="G93" s="45">
        <v>344340.38</v>
      </c>
      <c r="H93" s="45">
        <v>274426.74</v>
      </c>
      <c r="I93" s="45">
        <v>234066.06</v>
      </c>
      <c r="J93" s="45">
        <v>197470.54</v>
      </c>
      <c r="K93" s="45">
        <v>184737.7</v>
      </c>
      <c r="L93" s="46">
        <v>182245.8</v>
      </c>
      <c r="M93" s="45">
        <v>165478.91</v>
      </c>
      <c r="N93" s="45">
        <v>175152.56</v>
      </c>
      <c r="O93" s="45">
        <v>229821.72</v>
      </c>
      <c r="P93" s="45">
        <v>554331</v>
      </c>
      <c r="Q93" s="45">
        <v>859170</v>
      </c>
      <c r="R93" s="45">
        <v>1035602</v>
      </c>
      <c r="S93" s="45">
        <v>1076550</v>
      </c>
      <c r="T93" s="45">
        <v>1014629</v>
      </c>
      <c r="U93" s="217">
        <v>1020669</v>
      </c>
      <c r="V93" s="217">
        <v>931005</v>
      </c>
      <c r="W93" s="217">
        <v>805008</v>
      </c>
      <c r="X93" s="46">
        <v>740409</v>
      </c>
      <c r="Y93" s="217">
        <v>679434</v>
      </c>
      <c r="Z93" s="217">
        <v>683661</v>
      </c>
      <c r="AA93" s="217">
        <v>733768</v>
      </c>
      <c r="AB93" s="217">
        <v>808803</v>
      </c>
      <c r="AC93" s="217">
        <v>904465</v>
      </c>
      <c r="AD93" s="217">
        <v>1049073</v>
      </c>
      <c r="AE93" s="217">
        <v>1080081</v>
      </c>
      <c r="AF93" s="217">
        <v>1005332</v>
      </c>
      <c r="AG93" s="217">
        <v>795433</v>
      </c>
      <c r="AH93" s="217"/>
      <c r="AI93" s="217"/>
      <c r="AJ93" s="46"/>
      <c r="AK93" s="47">
        <f>O93-C93</f>
        <v>13079.679999999993</v>
      </c>
      <c r="AL93" s="48">
        <f>P93-D93</f>
        <v>309089.83999999997</v>
      </c>
      <c r="AM93" s="48">
        <f>Q93-E93</f>
        <v>551872.17999999993</v>
      </c>
      <c r="AN93" s="48">
        <f>R93-F93</f>
        <v>645953.66999999993</v>
      </c>
      <c r="AO93" s="48">
        <f>S93-G93</f>
        <v>732209.62</v>
      </c>
      <c r="AP93" s="48">
        <f>T93-H93</f>
        <v>740202.26</v>
      </c>
      <c r="AQ93" s="48">
        <f>U93-I93</f>
        <v>786602.94</v>
      </c>
      <c r="AR93" s="48">
        <f>V93-J93</f>
        <v>733534.46</v>
      </c>
      <c r="AS93" s="48">
        <f>W93-K93</f>
        <v>620270.30000000005</v>
      </c>
      <c r="AT93" s="48">
        <f>X93-L93</f>
        <v>558163.19999999995</v>
      </c>
      <c r="AU93" s="48">
        <f>Y93-M93</f>
        <v>513955.08999999997</v>
      </c>
      <c r="AV93" s="48">
        <f>Z93-N93</f>
        <v>508508.44</v>
      </c>
      <c r="AW93" s="48">
        <f>AA93-O93</f>
        <v>503946.28</v>
      </c>
      <c r="AX93" s="48">
        <f>AB93-P93</f>
        <v>254472</v>
      </c>
      <c r="AY93" s="48">
        <f>AC93-Q93</f>
        <v>45295</v>
      </c>
      <c r="AZ93" s="48">
        <f>AD93-R93</f>
        <v>13471</v>
      </c>
      <c r="BA93" s="48">
        <f>AE93-S93</f>
        <v>3531</v>
      </c>
      <c r="BB93" s="48">
        <f>AF93-T93</f>
        <v>-9297</v>
      </c>
      <c r="BC93" s="306"/>
      <c r="BD93" s="306"/>
      <c r="BE93" s="306"/>
      <c r="BF93" s="49"/>
      <c r="BG93" s="328"/>
      <c r="BH93" s="71">
        <f>'MONTHLY SUMMARIES'!J61</f>
        <v>795433</v>
      </c>
    </row>
    <row r="94" spans="1:60" s="42" customFormat="1" x14ac:dyDescent="0.35">
      <c r="A94" s="166"/>
      <c r="B94" s="43" t="s">
        <v>40</v>
      </c>
      <c r="C94" s="44">
        <v>283739.5</v>
      </c>
      <c r="D94" s="45">
        <v>158796.78</v>
      </c>
      <c r="E94" s="45">
        <v>190173.95</v>
      </c>
      <c r="F94" s="45">
        <v>400873.98</v>
      </c>
      <c r="G94" s="45">
        <v>400850.82</v>
      </c>
      <c r="H94" s="45">
        <v>389781.41</v>
      </c>
      <c r="I94" s="45">
        <v>318343.18</v>
      </c>
      <c r="J94" s="45">
        <v>390759.99</v>
      </c>
      <c r="K94" s="45">
        <v>346111.9</v>
      </c>
      <c r="L94" s="46">
        <v>343203.65</v>
      </c>
      <c r="M94" s="45">
        <v>183594.06</v>
      </c>
      <c r="N94" s="45">
        <v>177902.49</v>
      </c>
      <c r="O94" s="45">
        <v>180242.51</v>
      </c>
      <c r="P94" s="45">
        <v>307538</v>
      </c>
      <c r="Q94" s="45">
        <v>391109</v>
      </c>
      <c r="R94" s="45">
        <v>483644</v>
      </c>
      <c r="S94" s="45">
        <v>412856</v>
      </c>
      <c r="T94" s="45">
        <v>357888</v>
      </c>
      <c r="U94" s="217">
        <v>330542</v>
      </c>
      <c r="V94" s="217">
        <v>204445</v>
      </c>
      <c r="W94" s="217">
        <v>199620</v>
      </c>
      <c r="X94" s="46">
        <v>166217</v>
      </c>
      <c r="Y94" s="217">
        <v>239687</v>
      </c>
      <c r="Z94" s="217">
        <v>215602</v>
      </c>
      <c r="AA94" s="217">
        <v>225856</v>
      </c>
      <c r="AB94" s="217">
        <v>246687</v>
      </c>
      <c r="AC94" s="217">
        <v>270686</v>
      </c>
      <c r="AD94" s="217">
        <v>372617</v>
      </c>
      <c r="AE94" s="217">
        <v>351987</v>
      </c>
      <c r="AF94" s="217">
        <v>348973</v>
      </c>
      <c r="AG94" s="217">
        <v>330451</v>
      </c>
      <c r="AH94" s="217"/>
      <c r="AI94" s="217"/>
      <c r="AJ94" s="46"/>
      <c r="AK94" s="47">
        <f>O94-C94</f>
        <v>-103496.98999999999</v>
      </c>
      <c r="AL94" s="48">
        <f>P94-D94</f>
        <v>148741.22</v>
      </c>
      <c r="AM94" s="48">
        <f>Q94-E94</f>
        <v>200935.05</v>
      </c>
      <c r="AN94" s="48">
        <f>R94-F94</f>
        <v>82770.020000000019</v>
      </c>
      <c r="AO94" s="48">
        <f>S94-G94</f>
        <v>12005.179999999993</v>
      </c>
      <c r="AP94" s="48">
        <f>T94-H94</f>
        <v>-31893.409999999974</v>
      </c>
      <c r="AQ94" s="48">
        <f>U94-I94</f>
        <v>12198.820000000007</v>
      </c>
      <c r="AR94" s="48">
        <f>V94-J94</f>
        <v>-186314.99</v>
      </c>
      <c r="AS94" s="48">
        <f>W94-K94</f>
        <v>-146491.90000000002</v>
      </c>
      <c r="AT94" s="48">
        <f>X94-L94</f>
        <v>-176986.65000000002</v>
      </c>
      <c r="AU94" s="48">
        <f>Y94-M94</f>
        <v>56092.94</v>
      </c>
      <c r="AV94" s="48">
        <f>Z94-N94</f>
        <v>37699.510000000009</v>
      </c>
      <c r="AW94" s="48">
        <f>AA94-O94</f>
        <v>45613.489999999991</v>
      </c>
      <c r="AX94" s="48">
        <f>AB94-P94</f>
        <v>-60851</v>
      </c>
      <c r="AY94" s="48">
        <f>AC94-Q94</f>
        <v>-120423</v>
      </c>
      <c r="AZ94" s="48">
        <f>AD94-R94</f>
        <v>-111027</v>
      </c>
      <c r="BA94" s="48">
        <f>AE94-S94</f>
        <v>-60869</v>
      </c>
      <c r="BB94" s="48">
        <f>AF94-T94</f>
        <v>-8915</v>
      </c>
      <c r="BC94" s="306"/>
      <c r="BD94" s="306"/>
      <c r="BE94" s="306"/>
      <c r="BF94" s="49"/>
      <c r="BG94" s="328"/>
      <c r="BH94" s="71">
        <f>'MONTHLY SUMMARIES'!J62</f>
        <v>330451</v>
      </c>
    </row>
    <row r="95" spans="1:60" s="42" customFormat="1" x14ac:dyDescent="0.35">
      <c r="A95" s="166"/>
      <c r="B95" s="43" t="s">
        <v>41</v>
      </c>
      <c r="C95" s="44">
        <v>392.25</v>
      </c>
      <c r="D95" s="45">
        <v>25297.72</v>
      </c>
      <c r="E95" s="45">
        <v>83879.31</v>
      </c>
      <c r="F95" s="45">
        <v>87575.17</v>
      </c>
      <c r="G95" s="45">
        <v>116250.64</v>
      </c>
      <c r="H95" s="45">
        <v>45336.22</v>
      </c>
      <c r="I95" s="45">
        <v>47776.22</v>
      </c>
      <c r="J95" s="45">
        <v>52774.99</v>
      </c>
      <c r="K95" s="45">
        <v>45680.92</v>
      </c>
      <c r="L95" s="46">
        <v>40443.58</v>
      </c>
      <c r="M95" s="45">
        <v>83388.5</v>
      </c>
      <c r="N95" s="45">
        <v>80112.66</v>
      </c>
      <c r="O95" s="45">
        <v>74320.67</v>
      </c>
      <c r="P95" s="45">
        <v>46612</v>
      </c>
      <c r="Q95" s="45">
        <v>46319</v>
      </c>
      <c r="R95" s="45">
        <v>47662</v>
      </c>
      <c r="S95" s="45">
        <v>43792</v>
      </c>
      <c r="T95" s="45">
        <v>179198</v>
      </c>
      <c r="U95" s="217">
        <v>179109</v>
      </c>
      <c r="V95" s="217">
        <v>175527</v>
      </c>
      <c r="W95" s="217">
        <v>189318</v>
      </c>
      <c r="X95" s="46">
        <v>168129</v>
      </c>
      <c r="Y95" s="217">
        <v>169083</v>
      </c>
      <c r="Z95" s="217">
        <v>203438</v>
      </c>
      <c r="AA95" s="217">
        <v>231129</v>
      </c>
      <c r="AB95" s="217">
        <v>266499</v>
      </c>
      <c r="AC95" s="217">
        <v>281972</v>
      </c>
      <c r="AD95" s="217">
        <v>312782</v>
      </c>
      <c r="AE95" s="217">
        <v>345499</v>
      </c>
      <c r="AF95" s="217">
        <v>365786</v>
      </c>
      <c r="AG95" s="217">
        <v>376628</v>
      </c>
      <c r="AH95" s="217"/>
      <c r="AI95" s="217"/>
      <c r="AJ95" s="46"/>
      <c r="AK95" s="47">
        <f>O95-C95</f>
        <v>73928.42</v>
      </c>
      <c r="AL95" s="48">
        <f>P95-D95</f>
        <v>21314.28</v>
      </c>
      <c r="AM95" s="48">
        <f>Q95-E95</f>
        <v>-37560.31</v>
      </c>
      <c r="AN95" s="48">
        <f>R95-F95</f>
        <v>-39913.17</v>
      </c>
      <c r="AO95" s="48">
        <f>S95-G95</f>
        <v>-72458.64</v>
      </c>
      <c r="AP95" s="48">
        <f>T95-H95</f>
        <v>133861.78</v>
      </c>
      <c r="AQ95" s="48">
        <f>U95-I95</f>
        <v>131332.78</v>
      </c>
      <c r="AR95" s="48">
        <f>V95-J95</f>
        <v>122752.01000000001</v>
      </c>
      <c r="AS95" s="48">
        <f>W95-K95</f>
        <v>143637.08000000002</v>
      </c>
      <c r="AT95" s="48">
        <f>X95-L95</f>
        <v>127685.42</v>
      </c>
      <c r="AU95" s="48">
        <f>Y95-M95</f>
        <v>85694.5</v>
      </c>
      <c r="AV95" s="48">
        <f>Z95-N95</f>
        <v>123325.34</v>
      </c>
      <c r="AW95" s="48">
        <f>AA95-O95</f>
        <v>156808.33000000002</v>
      </c>
      <c r="AX95" s="48">
        <f>AB95-P95</f>
        <v>219887</v>
      </c>
      <c r="AY95" s="48">
        <f>AC95-Q95</f>
        <v>235653</v>
      </c>
      <c r="AZ95" s="48">
        <f>AD95-R95</f>
        <v>265120</v>
      </c>
      <c r="BA95" s="48">
        <f>AE95-S95</f>
        <v>301707</v>
      </c>
      <c r="BB95" s="48">
        <f>AF95-T95</f>
        <v>186588</v>
      </c>
      <c r="BC95" s="306"/>
      <c r="BD95" s="306"/>
      <c r="BE95" s="306"/>
      <c r="BF95" s="49"/>
      <c r="BG95" s="328"/>
      <c r="BH95" s="71">
        <f>'MONTHLY SUMMARIES'!J63</f>
        <v>376628</v>
      </c>
    </row>
    <row r="96" spans="1:60" s="147" customFormat="1" x14ac:dyDescent="0.35">
      <c r="A96" s="167"/>
      <c r="B96" s="43" t="s">
        <v>42</v>
      </c>
      <c r="C96" s="159">
        <f t="shared" ref="C96:P96" si="63">SUM(C87:C95)</f>
        <v>11793904.639999999</v>
      </c>
      <c r="D96" s="160">
        <f t="shared" si="63"/>
        <v>12611592.42</v>
      </c>
      <c r="E96" s="160">
        <f t="shared" si="63"/>
        <v>13401108.300000001</v>
      </c>
      <c r="F96" s="160">
        <f t="shared" si="63"/>
        <v>14456982.65</v>
      </c>
      <c r="G96" s="160">
        <f t="shared" si="63"/>
        <v>14725343.120000001</v>
      </c>
      <c r="H96" s="160">
        <f t="shared" si="63"/>
        <v>13915970.51</v>
      </c>
      <c r="I96" s="160">
        <f t="shared" si="63"/>
        <v>13083845.960000001</v>
      </c>
      <c r="J96" s="160">
        <f t="shared" si="63"/>
        <v>12337428.74</v>
      </c>
      <c r="K96" s="160">
        <f t="shared" si="63"/>
        <v>11787119.289999999</v>
      </c>
      <c r="L96" s="161">
        <f t="shared" si="63"/>
        <v>11716952.4</v>
      </c>
      <c r="M96" s="160">
        <f t="shared" si="63"/>
        <v>11158942.950000001</v>
      </c>
      <c r="N96" s="160">
        <f t="shared" si="63"/>
        <v>11288590.84</v>
      </c>
      <c r="O96" s="160">
        <f t="shared" si="63"/>
        <v>12275129.59</v>
      </c>
      <c r="P96" s="160">
        <f t="shared" si="63"/>
        <v>14064232</v>
      </c>
      <c r="Q96" s="160">
        <f t="shared" ref="Q96:AK96" si="64">SUM(Q87:Q95)</f>
        <v>15953111</v>
      </c>
      <c r="R96" s="160">
        <f t="shared" si="64"/>
        <v>17287090</v>
      </c>
      <c r="S96" s="160">
        <f t="shared" si="64"/>
        <v>18307964</v>
      </c>
      <c r="T96" s="160">
        <f t="shared" si="64"/>
        <v>18783662</v>
      </c>
      <c r="U96" s="160">
        <f t="shared" si="64"/>
        <v>18566146</v>
      </c>
      <c r="V96" s="160">
        <f t="shared" si="64"/>
        <v>17923559</v>
      </c>
      <c r="W96" s="160">
        <f>SUM(W87+W90+W93+W94+W95)</f>
        <v>17575612</v>
      </c>
      <c r="X96" s="161">
        <f>SUM(X87+X90+X93+X94+X95)</f>
        <v>17234643</v>
      </c>
      <c r="Y96" s="160">
        <v>16805609</v>
      </c>
      <c r="Z96" s="218">
        <v>16873665</v>
      </c>
      <c r="AA96" s="218">
        <v>17525741</v>
      </c>
      <c r="AB96" s="218">
        <v>18999788</v>
      </c>
      <c r="AC96" s="218">
        <v>20614196</v>
      </c>
      <c r="AD96" s="218">
        <v>21785051</v>
      </c>
      <c r="AE96" s="218">
        <v>20849524</v>
      </c>
      <c r="AF96" s="218">
        <v>19839332</v>
      </c>
      <c r="AG96" s="218">
        <v>18766963</v>
      </c>
      <c r="AH96" s="218"/>
      <c r="AI96" s="218"/>
      <c r="AJ96" s="161"/>
      <c r="AK96" s="50">
        <f t="shared" si="64"/>
        <v>481224.94999999984</v>
      </c>
      <c r="AL96" s="162">
        <f t="shared" ref="AL96:AN96" si="65">SUM(AL87:AL95)</f>
        <v>1452639.5799999996</v>
      </c>
      <c r="AM96" s="162">
        <f t="shared" si="65"/>
        <v>2552002.6999999988</v>
      </c>
      <c r="AN96" s="162">
        <f t="shared" si="65"/>
        <v>2830107.35</v>
      </c>
      <c r="AO96" s="162">
        <f t="shared" ref="AO96:AP96" si="66">SUM(AO87:AO95)</f>
        <v>3582620.8800000008</v>
      </c>
      <c r="AP96" s="162">
        <f t="shared" si="66"/>
        <v>4867691.4900000012</v>
      </c>
      <c r="AQ96" s="162">
        <f t="shared" ref="AQ96:AR96" si="67">SUM(AQ87:AQ95)</f>
        <v>5482300.04</v>
      </c>
      <c r="AR96" s="162">
        <f t="shared" si="67"/>
        <v>5586130.2599999988</v>
      </c>
      <c r="AS96" s="162">
        <f t="shared" ref="AS96:AT96" si="68">SUM(AS87:AS95)</f>
        <v>5788492.71</v>
      </c>
      <c r="AT96" s="162">
        <f t="shared" si="68"/>
        <v>5517690.6000000006</v>
      </c>
      <c r="AU96" s="162">
        <f t="shared" ref="AU96:AV96" si="69">SUM(AU87:AU95)</f>
        <v>5646666.0500000007</v>
      </c>
      <c r="AV96" s="162">
        <f t="shared" si="69"/>
        <v>5585074.1600000001</v>
      </c>
      <c r="AW96" s="162">
        <f t="shared" ref="AW96:AX96" si="70">SUM(AW87:AW95)</f>
        <v>5250611.4100000011</v>
      </c>
      <c r="AX96" s="162">
        <f t="shared" si="70"/>
        <v>4935556</v>
      </c>
      <c r="AY96" s="162">
        <f t="shared" ref="AY96:AZ96" si="71">SUM(AY87:AY95)</f>
        <v>4661085</v>
      </c>
      <c r="AZ96" s="162">
        <f t="shared" si="71"/>
        <v>4497961</v>
      </c>
      <c r="BA96" s="162">
        <f t="shared" ref="BA96:BB96" si="72">SUM(BA87:BA95)</f>
        <v>2541560</v>
      </c>
      <c r="BB96" s="162">
        <f t="shared" si="72"/>
        <v>1055670</v>
      </c>
      <c r="BC96" s="307"/>
      <c r="BD96" s="307"/>
      <c r="BE96" s="307"/>
      <c r="BF96" s="163"/>
      <c r="BG96" s="329"/>
      <c r="BH96" s="296">
        <f>BH87+BH90+BH93+BH94+BH95</f>
        <v>18766963</v>
      </c>
    </row>
    <row r="97" spans="1:61" s="42" customFormat="1" x14ac:dyDescent="0.35">
      <c r="A97" s="166">
        <f>+A86+1</f>
        <v>9</v>
      </c>
      <c r="B97" s="51" t="s">
        <v>43</v>
      </c>
      <c r="C97" s="52"/>
      <c r="D97" s="53"/>
      <c r="E97" s="53"/>
      <c r="F97" s="53"/>
      <c r="G97" s="53"/>
      <c r="H97" s="53"/>
      <c r="I97" s="53"/>
      <c r="J97" s="53"/>
      <c r="K97" s="53"/>
      <c r="L97" s="54"/>
      <c r="M97" s="53"/>
      <c r="N97" s="53"/>
      <c r="O97" s="53"/>
      <c r="P97" s="53"/>
      <c r="Q97" s="53"/>
      <c r="R97" s="53"/>
      <c r="S97" s="53"/>
      <c r="T97" s="53"/>
      <c r="U97" s="219"/>
      <c r="V97" s="219"/>
      <c r="W97" s="219"/>
      <c r="X97" s="54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54"/>
      <c r="AK97" s="55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308"/>
      <c r="BD97" s="308"/>
      <c r="BE97" s="308"/>
      <c r="BF97" s="57"/>
      <c r="BG97" s="327"/>
      <c r="BH97" s="55"/>
    </row>
    <row r="98" spans="1:61" s="42" customFormat="1" x14ac:dyDescent="0.35">
      <c r="A98" s="166"/>
      <c r="B98" s="43" t="s">
        <v>37</v>
      </c>
      <c r="C98" s="44">
        <v>14230661.300000001</v>
      </c>
      <c r="D98" s="45">
        <v>15474069.43</v>
      </c>
      <c r="E98" s="45">
        <v>14458977.85</v>
      </c>
      <c r="F98" s="45">
        <v>13150911.07</v>
      </c>
      <c r="G98" s="45">
        <v>12146181.65</v>
      </c>
      <c r="H98" s="45">
        <v>10674920.189999999</v>
      </c>
      <c r="I98" s="45">
        <v>9727871.9100000001</v>
      </c>
      <c r="J98" s="45">
        <v>8920777.8900000006</v>
      </c>
      <c r="K98" s="45">
        <v>8589620.9600000009</v>
      </c>
      <c r="L98" s="46">
        <v>9213471.0800000001</v>
      </c>
      <c r="M98" s="45">
        <v>10412095.970000001</v>
      </c>
      <c r="N98" s="45">
        <v>12114339.300000001</v>
      </c>
      <c r="O98" s="45">
        <v>13770222.9</v>
      </c>
      <c r="P98" s="45">
        <v>14919165</v>
      </c>
      <c r="Q98" s="45">
        <v>15233576</v>
      </c>
      <c r="R98" s="45">
        <v>15203499</v>
      </c>
      <c r="S98" s="45">
        <v>14066598</v>
      </c>
      <c r="T98" s="45">
        <v>13562826</v>
      </c>
      <c r="U98" s="217">
        <v>13098045</v>
      </c>
      <c r="V98" s="217">
        <v>12739876</v>
      </c>
      <c r="W98" s="217">
        <v>12466027</v>
      </c>
      <c r="X98" s="46">
        <v>12989113</v>
      </c>
      <c r="Y98" s="217">
        <v>13991123</v>
      </c>
      <c r="Z98" s="217">
        <v>15853690</v>
      </c>
      <c r="AA98" s="217">
        <v>17446532</v>
      </c>
      <c r="AB98" s="217">
        <v>18254327</v>
      </c>
      <c r="AC98" s="217">
        <v>18157630</v>
      </c>
      <c r="AD98" s="217">
        <v>17249374</v>
      </c>
      <c r="AE98" s="217">
        <v>14899000</v>
      </c>
      <c r="AF98" s="217">
        <v>13520975</v>
      </c>
      <c r="AG98" s="217">
        <v>12676931</v>
      </c>
      <c r="AH98" s="217"/>
      <c r="AI98" s="217"/>
      <c r="AJ98" s="46"/>
      <c r="AK98" s="47">
        <f>O98-C98</f>
        <v>-460438.40000000037</v>
      </c>
      <c r="AL98" s="48">
        <f>P98-D98</f>
        <v>-554904.4299999997</v>
      </c>
      <c r="AM98" s="48">
        <f>Q98-E98</f>
        <v>774598.15000000037</v>
      </c>
      <c r="AN98" s="48">
        <f>R98-F98</f>
        <v>2052587.9299999997</v>
      </c>
      <c r="AO98" s="48">
        <f>S98-G98</f>
        <v>1920416.3499999996</v>
      </c>
      <c r="AP98" s="48">
        <f>T98-H98</f>
        <v>2887905.8100000005</v>
      </c>
      <c r="AQ98" s="48">
        <f>U98-I98</f>
        <v>3370173.09</v>
      </c>
      <c r="AR98" s="48">
        <f>V98-J98</f>
        <v>3819098.1099999994</v>
      </c>
      <c r="AS98" s="48">
        <f>W98-K98</f>
        <v>3876406.0399999991</v>
      </c>
      <c r="AT98" s="48">
        <f>X98-L98</f>
        <v>3775641.92</v>
      </c>
      <c r="AU98" s="48">
        <f>Y98-M98</f>
        <v>3579027.0299999993</v>
      </c>
      <c r="AV98" s="48">
        <f>Z98-N98</f>
        <v>3739350.6999999993</v>
      </c>
      <c r="AW98" s="48">
        <f>AA98-O98</f>
        <v>3676309.0999999996</v>
      </c>
      <c r="AX98" s="48">
        <f>AB98-P98</f>
        <v>3335162</v>
      </c>
      <c r="AY98" s="48">
        <f>AC98-Q98</f>
        <v>2924054</v>
      </c>
      <c r="AZ98" s="48">
        <f>AD98-R98</f>
        <v>2045875</v>
      </c>
      <c r="BA98" s="48">
        <f>AE98-S98</f>
        <v>832402</v>
      </c>
      <c r="BB98" s="48">
        <f>AF98-T98</f>
        <v>-41851</v>
      </c>
      <c r="BC98" s="306"/>
      <c r="BD98" s="306"/>
      <c r="BE98" s="306"/>
      <c r="BF98" s="49"/>
      <c r="BG98" s="328"/>
      <c r="BH98" s="71">
        <f>'MONTHLY SUMMARIES'!J66</f>
        <v>12676931</v>
      </c>
    </row>
    <row r="99" spans="1:61" s="42" customFormat="1" x14ac:dyDescent="0.35">
      <c r="A99" s="166"/>
      <c r="B99" s="238" t="s">
        <v>164</v>
      </c>
      <c r="C99" s="44"/>
      <c r="D99" s="45"/>
      <c r="E99" s="45"/>
      <c r="F99" s="45"/>
      <c r="G99" s="45"/>
      <c r="H99" s="45"/>
      <c r="I99" s="45"/>
      <c r="J99" s="45"/>
      <c r="K99" s="45"/>
      <c r="L99" s="46"/>
      <c r="M99" s="45"/>
      <c r="N99" s="45"/>
      <c r="O99" s="45"/>
      <c r="P99" s="45"/>
      <c r="Q99" s="45"/>
      <c r="R99" s="45"/>
      <c r="S99" s="45"/>
      <c r="T99" s="45"/>
      <c r="U99" s="217"/>
      <c r="V99" s="217"/>
      <c r="W99" s="240">
        <f>W98-W100</f>
        <v>12396356.49</v>
      </c>
      <c r="X99" s="46">
        <f>X98-X100</f>
        <v>12911551.49</v>
      </c>
      <c r="Y99" s="240">
        <f>Y98-Y100</f>
        <v>13907945.33</v>
      </c>
      <c r="Z99" s="240">
        <f>Z98-Z100</f>
        <v>15745242</v>
      </c>
      <c r="AA99" s="240">
        <v>17328917.859999999</v>
      </c>
      <c r="AB99" s="240">
        <v>18139661.309999999</v>
      </c>
      <c r="AC99" s="240">
        <v>18055236.460000001</v>
      </c>
      <c r="AD99" s="240">
        <v>17158838.32</v>
      </c>
      <c r="AE99" s="240">
        <v>14817874.310000001</v>
      </c>
      <c r="AF99" s="240">
        <v>13447689.15</v>
      </c>
      <c r="AG99" s="240">
        <v>12605437</v>
      </c>
      <c r="AH99" s="240"/>
      <c r="AI99" s="240"/>
      <c r="AJ99" s="46"/>
      <c r="AK99" s="47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306"/>
      <c r="BD99" s="306"/>
      <c r="BE99" s="306"/>
      <c r="BF99" s="49"/>
      <c r="BG99" s="328"/>
      <c r="BH99" s="87">
        <f>BH98-BH100</f>
        <v>12605437</v>
      </c>
    </row>
    <row r="100" spans="1:61" s="42" customFormat="1" x14ac:dyDescent="0.35">
      <c r="A100" s="166"/>
      <c r="B100" s="238" t="s">
        <v>165</v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217"/>
      <c r="V100" s="217"/>
      <c r="W100" s="240">
        <v>69670.509999999995</v>
      </c>
      <c r="X100" s="46">
        <v>77561.509999999995</v>
      </c>
      <c r="Y100" s="240">
        <v>83177.67</v>
      </c>
      <c r="Z100" s="240">
        <v>108448</v>
      </c>
      <c r="AA100" s="240">
        <v>117614.14</v>
      </c>
      <c r="AB100" s="240">
        <v>114665.69</v>
      </c>
      <c r="AC100" s="240">
        <v>102393.54</v>
      </c>
      <c r="AD100" s="240">
        <v>90535.679999999993</v>
      </c>
      <c r="AE100" s="240">
        <v>81125.69</v>
      </c>
      <c r="AF100" s="240">
        <v>73285.850000000006</v>
      </c>
      <c r="AG100" s="240">
        <v>71494</v>
      </c>
      <c r="AH100" s="240"/>
      <c r="AI100" s="240"/>
      <c r="AJ100" s="46"/>
      <c r="AK100" s="47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306"/>
      <c r="BD100" s="306"/>
      <c r="BE100" s="306"/>
      <c r="BF100" s="49"/>
      <c r="BG100" s="328"/>
      <c r="BH100" s="71">
        <f>GETPIVOTDATA("VALUE",'CRS ESCO pvt'!$I$2,"DATE_FILE",$BH$8,"COMPANY",$BH$6,"TRIM_CAT","Resdiential-ESCO","TRIM_LINE",A97)</f>
        <v>71494</v>
      </c>
    </row>
    <row r="101" spans="1:61" s="42" customFormat="1" x14ac:dyDescent="0.35">
      <c r="A101" s="166"/>
      <c r="B101" s="43" t="s">
        <v>38</v>
      </c>
      <c r="C101" s="44">
        <v>4870380.87</v>
      </c>
      <c r="D101" s="45">
        <v>5051288.42</v>
      </c>
      <c r="E101" s="45">
        <v>5062268.04</v>
      </c>
      <c r="F101" s="45">
        <v>4831682.08</v>
      </c>
      <c r="G101" s="45">
        <v>4730263.6100000003</v>
      </c>
      <c r="H101" s="45">
        <v>4485609.93</v>
      </c>
      <c r="I101" s="45">
        <v>4371408.42</v>
      </c>
      <c r="J101" s="45">
        <v>4291053.7699999996</v>
      </c>
      <c r="K101" s="45">
        <v>4279030.95</v>
      </c>
      <c r="L101" s="46">
        <v>4381809.5999999996</v>
      </c>
      <c r="M101" s="45">
        <v>4542766.26</v>
      </c>
      <c r="N101" s="45">
        <v>4839790.75</v>
      </c>
      <c r="O101" s="45">
        <v>5117286.95</v>
      </c>
      <c r="P101" s="45">
        <v>5329126</v>
      </c>
      <c r="Q101" s="45">
        <v>5423045</v>
      </c>
      <c r="R101" s="45">
        <v>5391052</v>
      </c>
      <c r="S101" s="45">
        <v>5561080</v>
      </c>
      <c r="T101" s="45">
        <v>5513129</v>
      </c>
      <c r="U101" s="217">
        <v>5564276</v>
      </c>
      <c r="V101" s="217">
        <v>5496855</v>
      </c>
      <c r="W101" s="217">
        <v>5613586</v>
      </c>
      <c r="X101" s="46">
        <v>5673544</v>
      </c>
      <c r="Y101" s="217">
        <v>5830928</v>
      </c>
      <c r="Z101" s="217">
        <v>6222638</v>
      </c>
      <c r="AA101" s="217">
        <v>6616133</v>
      </c>
      <c r="AB101" s="217">
        <v>6921932</v>
      </c>
      <c r="AC101" s="217">
        <v>6978431</v>
      </c>
      <c r="AD101" s="217">
        <v>7000523</v>
      </c>
      <c r="AE101" s="217">
        <v>6575623</v>
      </c>
      <c r="AF101" s="217">
        <v>6296274</v>
      </c>
      <c r="AG101" s="217">
        <v>6061610</v>
      </c>
      <c r="AH101" s="217"/>
      <c r="AI101" s="217"/>
      <c r="AJ101" s="46"/>
      <c r="AK101" s="47">
        <f>O101-C101</f>
        <v>246906.08000000007</v>
      </c>
      <c r="AL101" s="48">
        <f>P101-D101</f>
        <v>277837.58000000007</v>
      </c>
      <c r="AM101" s="48">
        <f>Q101-E101</f>
        <v>360776.95999999996</v>
      </c>
      <c r="AN101" s="48">
        <f>R101-F101</f>
        <v>559369.91999999993</v>
      </c>
      <c r="AO101" s="48">
        <f>S101-G101</f>
        <v>830816.38999999966</v>
      </c>
      <c r="AP101" s="48">
        <f>T101-H101</f>
        <v>1027519.0700000003</v>
      </c>
      <c r="AQ101" s="48">
        <f>U101-I101</f>
        <v>1192867.58</v>
      </c>
      <c r="AR101" s="48">
        <f>V101-J101</f>
        <v>1205801.2300000004</v>
      </c>
      <c r="AS101" s="48">
        <f>W101-K101</f>
        <v>1334555.0499999998</v>
      </c>
      <c r="AT101" s="48">
        <f>X101-L101</f>
        <v>1291734.4000000004</v>
      </c>
      <c r="AU101" s="48">
        <f>Y101-M101</f>
        <v>1288161.7400000002</v>
      </c>
      <c r="AV101" s="48">
        <f>Z101-N101</f>
        <v>1382847.25</v>
      </c>
      <c r="AW101" s="48">
        <f>AA101-O101</f>
        <v>1498846.0499999998</v>
      </c>
      <c r="AX101" s="48">
        <f>AB101-P101</f>
        <v>1592806</v>
      </c>
      <c r="AY101" s="48">
        <f>AC101-Q101</f>
        <v>1555386</v>
      </c>
      <c r="AZ101" s="48">
        <f>AD101-R101</f>
        <v>1609471</v>
      </c>
      <c r="BA101" s="48">
        <f>AE101-S101</f>
        <v>1014543</v>
      </c>
      <c r="BB101" s="48">
        <f>AF101-T101</f>
        <v>783145</v>
      </c>
      <c r="BC101" s="306"/>
      <c r="BD101" s="306"/>
      <c r="BE101" s="306"/>
      <c r="BF101" s="49"/>
      <c r="BG101" s="328"/>
      <c r="BH101" s="71">
        <f>'MONTHLY SUMMARIES'!J67</f>
        <v>6061610</v>
      </c>
    </row>
    <row r="102" spans="1:61" s="42" customFormat="1" x14ac:dyDescent="0.35">
      <c r="A102" s="166"/>
      <c r="B102" s="238" t="s">
        <v>164</v>
      </c>
      <c r="C102" s="44"/>
      <c r="D102" s="45"/>
      <c r="E102" s="45"/>
      <c r="F102" s="45"/>
      <c r="G102" s="45"/>
      <c r="H102" s="45"/>
      <c r="I102" s="45"/>
      <c r="J102" s="45"/>
      <c r="K102" s="45"/>
      <c r="L102" s="46"/>
      <c r="M102" s="45"/>
      <c r="N102" s="45"/>
      <c r="O102" s="45"/>
      <c r="P102" s="45"/>
      <c r="Q102" s="45"/>
      <c r="R102" s="45"/>
      <c r="S102" s="45"/>
      <c r="T102" s="45"/>
      <c r="U102" s="217"/>
      <c r="V102" s="217"/>
      <c r="W102" s="240">
        <f>W101-W103</f>
        <v>5559938.2300000004</v>
      </c>
      <c r="X102" s="46">
        <f>X101-X103</f>
        <v>5616788.6900000004</v>
      </c>
      <c r="Y102" s="240">
        <f>Y101-Y103</f>
        <v>5770740.2800000003</v>
      </c>
      <c r="Z102" s="240">
        <f>Z101-Z103</f>
        <v>6160861</v>
      </c>
      <c r="AA102" s="240">
        <v>6551558.5800000001</v>
      </c>
      <c r="AB102" s="240">
        <v>6852094.0099999998</v>
      </c>
      <c r="AC102" s="240">
        <v>6907109.0499999998</v>
      </c>
      <c r="AD102" s="240">
        <v>6932429.4500000002</v>
      </c>
      <c r="AE102" s="240">
        <v>6515093.54</v>
      </c>
      <c r="AF102" s="240">
        <v>6239157.21</v>
      </c>
      <c r="AG102" s="240">
        <v>6008408</v>
      </c>
      <c r="AH102" s="240"/>
      <c r="AI102" s="240"/>
      <c r="AJ102" s="46"/>
      <c r="AK102" s="47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306"/>
      <c r="BD102" s="306"/>
      <c r="BE102" s="306"/>
      <c r="BF102" s="49"/>
      <c r="BG102" s="328"/>
      <c r="BH102" s="87">
        <f>BH101-BH103</f>
        <v>6008408</v>
      </c>
    </row>
    <row r="103" spans="1:61" s="42" customFormat="1" x14ac:dyDescent="0.35">
      <c r="A103" s="166"/>
      <c r="B103" s="238" t="s">
        <v>165</v>
      </c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217"/>
      <c r="V103" s="217"/>
      <c r="W103" s="240">
        <v>53647.77</v>
      </c>
      <c r="X103" s="46">
        <v>56755.31</v>
      </c>
      <c r="Y103" s="240">
        <v>60187.72</v>
      </c>
      <c r="Z103" s="240">
        <v>61777</v>
      </c>
      <c r="AA103" s="240">
        <v>64574.42</v>
      </c>
      <c r="AB103" s="240">
        <v>69837.990000000005</v>
      </c>
      <c r="AC103" s="240">
        <v>71321.95</v>
      </c>
      <c r="AD103" s="240">
        <v>68093.55</v>
      </c>
      <c r="AE103" s="240">
        <v>60529.46</v>
      </c>
      <c r="AF103" s="240">
        <v>57116.79</v>
      </c>
      <c r="AG103" s="240">
        <v>53202</v>
      </c>
      <c r="AH103" s="240"/>
      <c r="AI103" s="240"/>
      <c r="AJ103" s="46"/>
      <c r="AK103" s="47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306"/>
      <c r="BD103" s="306"/>
      <c r="BE103" s="306"/>
      <c r="BF103" s="49"/>
      <c r="BG103" s="328"/>
      <c r="BH103" s="71">
        <f>GETPIVOTDATA("VALUE",'CRS ESCO pvt'!$I$2,"DATE_FILE",$BH$8,"COMPANY",$BH$6,"TRIM_CAT","Low Income Resdiential-ESCO","TRIM_LINE",A97)</f>
        <v>53202</v>
      </c>
    </row>
    <row r="104" spans="1:61" s="42" customFormat="1" x14ac:dyDescent="0.35">
      <c r="A104" s="166"/>
      <c r="B104" s="43" t="s">
        <v>39</v>
      </c>
      <c r="C104" s="44">
        <v>1592251.97</v>
      </c>
      <c r="D104" s="45">
        <v>1698102.46</v>
      </c>
      <c r="E104" s="45">
        <v>1304303.76</v>
      </c>
      <c r="F104" s="45">
        <v>1012973.63</v>
      </c>
      <c r="G104" s="45">
        <v>748009.27</v>
      </c>
      <c r="H104" s="45">
        <v>551157.93999999994</v>
      </c>
      <c r="I104" s="45">
        <v>472014.3</v>
      </c>
      <c r="J104" s="45">
        <v>413735.69</v>
      </c>
      <c r="K104" s="45">
        <v>457535.37</v>
      </c>
      <c r="L104" s="46">
        <v>702110.52</v>
      </c>
      <c r="M104" s="45">
        <v>880891.58</v>
      </c>
      <c r="N104" s="45">
        <v>1463951.22</v>
      </c>
      <c r="O104" s="45">
        <v>1599491.76</v>
      </c>
      <c r="P104" s="45">
        <v>2299463</v>
      </c>
      <c r="Q104" s="45">
        <v>2072714</v>
      </c>
      <c r="R104" s="45">
        <v>1880729</v>
      </c>
      <c r="S104" s="45">
        <v>1524170</v>
      </c>
      <c r="T104" s="45">
        <v>1342199</v>
      </c>
      <c r="U104" s="217">
        <v>1239184</v>
      </c>
      <c r="V104" s="217">
        <v>1161212</v>
      </c>
      <c r="W104" s="217">
        <v>1072251</v>
      </c>
      <c r="X104" s="46">
        <v>1173109</v>
      </c>
      <c r="Y104" s="217">
        <v>1576041</v>
      </c>
      <c r="Z104" s="217">
        <v>1873342</v>
      </c>
      <c r="AA104" s="217">
        <v>1870314</v>
      </c>
      <c r="AB104" s="217">
        <v>1867547</v>
      </c>
      <c r="AC104" s="217">
        <v>1738135</v>
      </c>
      <c r="AD104" s="217">
        <v>1642625</v>
      </c>
      <c r="AE104" s="217">
        <v>1384087</v>
      </c>
      <c r="AF104" s="217">
        <v>1241399</v>
      </c>
      <c r="AG104" s="217">
        <v>1031089</v>
      </c>
      <c r="AH104" s="217"/>
      <c r="AI104" s="217"/>
      <c r="AJ104" s="46"/>
      <c r="AK104" s="47">
        <f>O104-C104</f>
        <v>7239.7900000000373</v>
      </c>
      <c r="AL104" s="48">
        <f>P104-D104</f>
        <v>601360.54</v>
      </c>
      <c r="AM104" s="48">
        <f>Q104-E104</f>
        <v>768410.24</v>
      </c>
      <c r="AN104" s="48">
        <f>R104-F104</f>
        <v>867755.37</v>
      </c>
      <c r="AO104" s="48">
        <f>S104-G104</f>
        <v>776160.73</v>
      </c>
      <c r="AP104" s="48">
        <f>T104-H104</f>
        <v>791041.06</v>
      </c>
      <c r="AQ104" s="48">
        <f>U104-I104</f>
        <v>767169.7</v>
      </c>
      <c r="AR104" s="48">
        <f>V104-J104</f>
        <v>747476.31</v>
      </c>
      <c r="AS104" s="48">
        <f>W104-K104</f>
        <v>614715.63</v>
      </c>
      <c r="AT104" s="48">
        <f>X104-L104</f>
        <v>470998.48</v>
      </c>
      <c r="AU104" s="48">
        <f>Y104-M104</f>
        <v>695149.42</v>
      </c>
      <c r="AV104" s="48">
        <f>Z104-N104</f>
        <v>409390.78</v>
      </c>
      <c r="AW104" s="48">
        <f>AA104-O104</f>
        <v>270822.24</v>
      </c>
      <c r="AX104" s="48">
        <f>AB104-P104</f>
        <v>-431916</v>
      </c>
      <c r="AY104" s="48">
        <f>AC104-Q104</f>
        <v>-334579</v>
      </c>
      <c r="AZ104" s="48">
        <f>AD104-R104</f>
        <v>-238104</v>
      </c>
      <c r="BA104" s="48">
        <f>AE104-S104</f>
        <v>-140083</v>
      </c>
      <c r="BB104" s="48">
        <f>AF104-T104</f>
        <v>-100800</v>
      </c>
      <c r="BC104" s="306"/>
      <c r="BD104" s="306"/>
      <c r="BE104" s="306"/>
      <c r="BF104" s="49"/>
      <c r="BG104" s="328"/>
      <c r="BH104" s="71">
        <f>'MONTHLY SUMMARIES'!J68</f>
        <v>1031089</v>
      </c>
    </row>
    <row r="105" spans="1:61" s="42" customFormat="1" x14ac:dyDescent="0.35">
      <c r="A105" s="166"/>
      <c r="B105" s="43" t="s">
        <v>40</v>
      </c>
      <c r="C105" s="44">
        <v>1307509.78</v>
      </c>
      <c r="D105" s="45">
        <v>1054901.22</v>
      </c>
      <c r="E105" s="45">
        <v>814151.57</v>
      </c>
      <c r="F105" s="45">
        <v>734894.95</v>
      </c>
      <c r="G105" s="45">
        <v>586306.05000000005</v>
      </c>
      <c r="H105" s="45">
        <v>589746.80000000005</v>
      </c>
      <c r="I105" s="45">
        <v>556944.21</v>
      </c>
      <c r="J105" s="45">
        <v>451389.04</v>
      </c>
      <c r="K105" s="45">
        <v>441145</v>
      </c>
      <c r="L105" s="46">
        <v>682294.6</v>
      </c>
      <c r="M105" s="45">
        <v>638151.61</v>
      </c>
      <c r="N105" s="45">
        <v>718728.83</v>
      </c>
      <c r="O105" s="45">
        <v>800743.05</v>
      </c>
      <c r="P105" s="45">
        <v>954670</v>
      </c>
      <c r="Q105" s="45">
        <v>908222</v>
      </c>
      <c r="R105" s="45">
        <v>814267</v>
      </c>
      <c r="S105" s="45">
        <v>545165</v>
      </c>
      <c r="T105" s="45">
        <v>449819</v>
      </c>
      <c r="U105" s="217">
        <v>394271</v>
      </c>
      <c r="V105" s="217">
        <v>259938</v>
      </c>
      <c r="W105" s="217">
        <v>397068</v>
      </c>
      <c r="X105" s="46">
        <v>440258</v>
      </c>
      <c r="Y105" s="217">
        <v>657287</v>
      </c>
      <c r="Z105" s="217">
        <v>816713</v>
      </c>
      <c r="AA105" s="217">
        <v>719040</v>
      </c>
      <c r="AB105" s="217">
        <v>594554</v>
      </c>
      <c r="AC105" s="217">
        <v>591431</v>
      </c>
      <c r="AD105" s="217">
        <v>684187</v>
      </c>
      <c r="AE105" s="217">
        <v>459578</v>
      </c>
      <c r="AF105" s="217">
        <v>409435</v>
      </c>
      <c r="AG105" s="217">
        <v>402342</v>
      </c>
      <c r="AH105" s="217"/>
      <c r="AI105" s="217"/>
      <c r="AJ105" s="46"/>
      <c r="AK105" s="47">
        <f>O105-C105</f>
        <v>-506766.73</v>
      </c>
      <c r="AL105" s="48">
        <f>P105-D105</f>
        <v>-100231.21999999997</v>
      </c>
      <c r="AM105" s="48">
        <f>Q105-E105</f>
        <v>94070.430000000051</v>
      </c>
      <c r="AN105" s="48">
        <f>R105-F105</f>
        <v>79372.050000000047</v>
      </c>
      <c r="AO105" s="48">
        <f>S105-G105</f>
        <v>-41141.050000000047</v>
      </c>
      <c r="AP105" s="48">
        <f>T105-H105</f>
        <v>-139927.80000000005</v>
      </c>
      <c r="AQ105" s="48">
        <f>U105-I105</f>
        <v>-162673.20999999996</v>
      </c>
      <c r="AR105" s="48">
        <f>V105-J105</f>
        <v>-191451.03999999998</v>
      </c>
      <c r="AS105" s="48">
        <f>W105-K105</f>
        <v>-44077</v>
      </c>
      <c r="AT105" s="48">
        <f>X105-L105</f>
        <v>-242036.59999999998</v>
      </c>
      <c r="AU105" s="48">
        <f>Y105-M105</f>
        <v>19135.390000000014</v>
      </c>
      <c r="AV105" s="48">
        <f>Z105-N105</f>
        <v>97984.170000000042</v>
      </c>
      <c r="AW105" s="48">
        <f>AA105-O105</f>
        <v>-81703.050000000047</v>
      </c>
      <c r="AX105" s="48">
        <f>AB105-P105</f>
        <v>-360116</v>
      </c>
      <c r="AY105" s="48">
        <f>AC105-Q105</f>
        <v>-316791</v>
      </c>
      <c r="AZ105" s="48">
        <f>AD105-R105</f>
        <v>-130080</v>
      </c>
      <c r="BA105" s="48">
        <f>AE105-S105</f>
        <v>-85587</v>
      </c>
      <c r="BB105" s="48">
        <f>AF105-T105</f>
        <v>-40384</v>
      </c>
      <c r="BC105" s="306"/>
      <c r="BD105" s="306"/>
      <c r="BE105" s="306"/>
      <c r="BF105" s="49"/>
      <c r="BG105" s="328"/>
      <c r="BH105" s="71">
        <f>'MONTHLY SUMMARIES'!J69</f>
        <v>402342</v>
      </c>
    </row>
    <row r="106" spans="1:61" s="42" customFormat="1" x14ac:dyDescent="0.35">
      <c r="A106" s="166"/>
      <c r="B106" s="43" t="s">
        <v>41</v>
      </c>
      <c r="C106" s="44">
        <v>220183.94</v>
      </c>
      <c r="D106" s="45">
        <v>284721.46000000002</v>
      </c>
      <c r="E106" s="45">
        <v>459106.92</v>
      </c>
      <c r="F106" s="45">
        <v>217838.22</v>
      </c>
      <c r="G106" s="45">
        <v>275127.06</v>
      </c>
      <c r="H106" s="45">
        <v>112092.58</v>
      </c>
      <c r="I106" s="45">
        <v>97953.78</v>
      </c>
      <c r="J106" s="45">
        <v>64118.21</v>
      </c>
      <c r="K106" s="45">
        <v>173614.26</v>
      </c>
      <c r="L106" s="46">
        <v>169886.5</v>
      </c>
      <c r="M106" s="45">
        <v>138667.60999999999</v>
      </c>
      <c r="N106" s="45">
        <v>212852.25</v>
      </c>
      <c r="O106" s="45">
        <v>342513.3</v>
      </c>
      <c r="P106" s="45">
        <v>350633</v>
      </c>
      <c r="Q106" s="45">
        <v>240847</v>
      </c>
      <c r="R106" s="45">
        <v>227240</v>
      </c>
      <c r="S106" s="45">
        <v>241854</v>
      </c>
      <c r="T106" s="45">
        <v>328254</v>
      </c>
      <c r="U106" s="217">
        <v>273151</v>
      </c>
      <c r="V106" s="217">
        <v>321862</v>
      </c>
      <c r="W106" s="217">
        <v>292362</v>
      </c>
      <c r="X106" s="46">
        <v>317255</v>
      </c>
      <c r="Y106" s="217">
        <v>363019</v>
      </c>
      <c r="Z106" s="217">
        <v>461567</v>
      </c>
      <c r="AA106" s="217">
        <v>441436</v>
      </c>
      <c r="AB106" s="217">
        <v>401825</v>
      </c>
      <c r="AC106" s="217">
        <v>487461</v>
      </c>
      <c r="AD106" s="217">
        <v>611361</v>
      </c>
      <c r="AE106" s="217">
        <v>576975</v>
      </c>
      <c r="AF106" s="217">
        <v>551682</v>
      </c>
      <c r="AG106" s="217">
        <v>579536</v>
      </c>
      <c r="AH106" s="217"/>
      <c r="AI106" s="217"/>
      <c r="AJ106" s="46"/>
      <c r="AK106" s="47">
        <f>O106-C106</f>
        <v>122329.35999999999</v>
      </c>
      <c r="AL106" s="48">
        <f>P106-D106</f>
        <v>65911.539999999979</v>
      </c>
      <c r="AM106" s="48">
        <f>Q106-E106</f>
        <v>-218259.91999999998</v>
      </c>
      <c r="AN106" s="48">
        <f>R106-F106</f>
        <v>9401.7799999999988</v>
      </c>
      <c r="AO106" s="48">
        <f>S106-G106</f>
        <v>-33273.06</v>
      </c>
      <c r="AP106" s="48">
        <f>T106-H106</f>
        <v>216161.41999999998</v>
      </c>
      <c r="AQ106" s="48">
        <f>U106-I106</f>
        <v>175197.22</v>
      </c>
      <c r="AR106" s="48">
        <f>V106-J106</f>
        <v>257743.79</v>
      </c>
      <c r="AS106" s="48">
        <f>W106-K106</f>
        <v>118747.73999999999</v>
      </c>
      <c r="AT106" s="48">
        <f>X106-L106</f>
        <v>147368.5</v>
      </c>
      <c r="AU106" s="48">
        <f>Y106-M106</f>
        <v>224351.39</v>
      </c>
      <c r="AV106" s="48">
        <f>Z106-N106</f>
        <v>248714.75</v>
      </c>
      <c r="AW106" s="48">
        <f>AA106-O106</f>
        <v>98922.700000000012</v>
      </c>
      <c r="AX106" s="48">
        <f>AB106-P106</f>
        <v>51192</v>
      </c>
      <c r="AY106" s="48">
        <f>AC106-Q106</f>
        <v>246614</v>
      </c>
      <c r="AZ106" s="48">
        <f>AD106-R106</f>
        <v>384121</v>
      </c>
      <c r="BA106" s="48">
        <f>AE106-S106</f>
        <v>335121</v>
      </c>
      <c r="BB106" s="48">
        <f>AF106-T106</f>
        <v>223428</v>
      </c>
      <c r="BC106" s="306"/>
      <c r="BD106" s="306"/>
      <c r="BE106" s="306"/>
      <c r="BF106" s="49"/>
      <c r="BG106" s="328"/>
      <c r="BH106" s="71">
        <f>'MONTHLY SUMMARIES'!J70</f>
        <v>579536</v>
      </c>
    </row>
    <row r="107" spans="1:61" s="147" customFormat="1" ht="15" thickBot="1" x14ac:dyDescent="0.4">
      <c r="A107" s="167"/>
      <c r="B107" s="58" t="s">
        <v>42</v>
      </c>
      <c r="C107" s="142">
        <f t="shared" ref="C107:V107" si="73">SUM(C98:C106)</f>
        <v>22220987.860000003</v>
      </c>
      <c r="D107" s="143">
        <f t="shared" si="73"/>
        <v>23563082.990000002</v>
      </c>
      <c r="E107" s="143">
        <f t="shared" si="73"/>
        <v>22098808.140000004</v>
      </c>
      <c r="F107" s="143">
        <f t="shared" si="73"/>
        <v>19948299.949999996</v>
      </c>
      <c r="G107" s="143">
        <f t="shared" si="73"/>
        <v>18485887.640000001</v>
      </c>
      <c r="H107" s="143">
        <f t="shared" si="73"/>
        <v>16413527.439999999</v>
      </c>
      <c r="I107" s="143">
        <f t="shared" si="73"/>
        <v>15226192.619999999</v>
      </c>
      <c r="J107" s="143">
        <f t="shared" si="73"/>
        <v>14141074.6</v>
      </c>
      <c r="K107" s="143">
        <f t="shared" si="73"/>
        <v>13940946.539999999</v>
      </c>
      <c r="L107" s="144">
        <f t="shared" si="73"/>
        <v>15149572.299999999</v>
      </c>
      <c r="M107" s="143">
        <f t="shared" si="73"/>
        <v>16612573.029999999</v>
      </c>
      <c r="N107" s="143">
        <f t="shared" si="73"/>
        <v>19349662.349999998</v>
      </c>
      <c r="O107" s="143">
        <f t="shared" si="73"/>
        <v>21630257.960000005</v>
      </c>
      <c r="P107" s="143">
        <f t="shared" si="73"/>
        <v>23853057</v>
      </c>
      <c r="Q107" s="143">
        <f t="shared" si="73"/>
        <v>23878404</v>
      </c>
      <c r="R107" s="143">
        <f t="shared" si="73"/>
        <v>23516787</v>
      </c>
      <c r="S107" s="143">
        <f t="shared" si="73"/>
        <v>21938867</v>
      </c>
      <c r="T107" s="143">
        <f t="shared" si="73"/>
        <v>21196227</v>
      </c>
      <c r="U107" s="143">
        <f t="shared" si="73"/>
        <v>20568927</v>
      </c>
      <c r="V107" s="143">
        <f t="shared" si="73"/>
        <v>19979743</v>
      </c>
      <c r="W107" s="143">
        <f>SUM(W98+W101+W104+W105+W106)</f>
        <v>19841294</v>
      </c>
      <c r="X107" s="144">
        <f>SUM(X98+X101+X104+X105+X106)</f>
        <v>20593279</v>
      </c>
      <c r="Y107" s="143">
        <v>22418398</v>
      </c>
      <c r="Z107" s="220">
        <v>25227950</v>
      </c>
      <c r="AA107" s="220">
        <v>27093455</v>
      </c>
      <c r="AB107" s="220">
        <v>28040185</v>
      </c>
      <c r="AC107" s="220">
        <v>27953088</v>
      </c>
      <c r="AD107" s="220">
        <v>27188070</v>
      </c>
      <c r="AE107" s="220">
        <v>23895263</v>
      </c>
      <c r="AF107" s="220">
        <v>22019765</v>
      </c>
      <c r="AG107" s="220">
        <v>20751508</v>
      </c>
      <c r="AH107" s="220"/>
      <c r="AI107" s="220"/>
      <c r="AJ107" s="144"/>
      <c r="AK107" s="40">
        <f>SUM(AK98:AK106)</f>
        <v>-590729.90000000026</v>
      </c>
      <c r="AL107" s="145">
        <f t="shared" ref="AL107:AN107" si="74">SUM(AL98:AL106)</f>
        <v>289974.01000000042</v>
      </c>
      <c r="AM107" s="145">
        <f t="shared" si="74"/>
        <v>1779595.8600000003</v>
      </c>
      <c r="AN107" s="145">
        <f t="shared" si="74"/>
        <v>3568487.0499999993</v>
      </c>
      <c r="AO107" s="145">
        <f t="shared" ref="AO107:AP107" si="75">SUM(AO98:AO106)</f>
        <v>3452979.3599999989</v>
      </c>
      <c r="AP107" s="145">
        <f t="shared" si="75"/>
        <v>4782699.5600000015</v>
      </c>
      <c r="AQ107" s="145">
        <f t="shared" ref="AQ107:AR107" si="76">SUM(AQ98:AQ106)</f>
        <v>5342734.38</v>
      </c>
      <c r="AR107" s="145">
        <f t="shared" si="76"/>
        <v>5838668.4000000004</v>
      </c>
      <c r="AS107" s="145">
        <f t="shared" ref="AS107:AT107" si="77">SUM(AS98:AS106)</f>
        <v>5900347.459999999</v>
      </c>
      <c r="AT107" s="145">
        <f t="shared" si="77"/>
        <v>5443706.7000000011</v>
      </c>
      <c r="AU107" s="145">
        <f t="shared" ref="AU107:AV107" si="78">SUM(AU98:AU106)</f>
        <v>5805824.9699999988</v>
      </c>
      <c r="AV107" s="145">
        <f t="shared" si="78"/>
        <v>5878287.6499999994</v>
      </c>
      <c r="AW107" s="145">
        <f t="shared" ref="AW107:AX107" si="79">SUM(AW98:AW106)</f>
        <v>5463197.04</v>
      </c>
      <c r="AX107" s="145">
        <f t="shared" si="79"/>
        <v>4187128</v>
      </c>
      <c r="AY107" s="145">
        <f t="shared" ref="AY107:AZ107" si="80">SUM(AY98:AY106)</f>
        <v>4074684</v>
      </c>
      <c r="AZ107" s="145">
        <f t="shared" si="80"/>
        <v>3671283</v>
      </c>
      <c r="BA107" s="145">
        <f t="shared" ref="BA107:BB107" si="81">SUM(BA98:BA106)</f>
        <v>1956396</v>
      </c>
      <c r="BB107" s="145">
        <f t="shared" si="81"/>
        <v>823538</v>
      </c>
      <c r="BC107" s="309"/>
      <c r="BD107" s="309"/>
      <c r="BE107" s="309"/>
      <c r="BF107" s="146"/>
      <c r="BG107" s="329"/>
      <c r="BH107" s="40">
        <f>BH98+BH101+BH104+BH105+BH106</f>
        <v>20751508</v>
      </c>
      <c r="BI107" s="42"/>
    </row>
    <row r="108" spans="1:61" s="66" customFormat="1" x14ac:dyDescent="0.35">
      <c r="A108" s="166">
        <f>+A97+1</f>
        <v>10</v>
      </c>
      <c r="B108" s="83" t="s">
        <v>34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6"/>
      <c r="M108" s="85"/>
      <c r="N108" s="85"/>
      <c r="O108" s="85"/>
      <c r="P108" s="85"/>
      <c r="Q108" s="85"/>
      <c r="R108" s="85"/>
      <c r="S108" s="85"/>
      <c r="T108" s="85"/>
      <c r="U108" s="212"/>
      <c r="V108" s="212"/>
      <c r="W108" s="212"/>
      <c r="X108" s="86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86"/>
      <c r="AK108" s="87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301"/>
      <c r="BD108" s="301"/>
      <c r="BE108" s="301"/>
      <c r="BF108" s="89"/>
      <c r="BG108" s="324"/>
      <c r="BH108" s="87"/>
      <c r="BI108" s="42"/>
    </row>
    <row r="109" spans="1:61" s="66" customFormat="1" x14ac:dyDescent="0.35">
      <c r="A109" s="166"/>
      <c r="B109" s="67" t="s">
        <v>37</v>
      </c>
      <c r="C109" s="90">
        <v>22112155</v>
      </c>
      <c r="D109" s="91">
        <v>14657923</v>
      </c>
      <c r="E109" s="91">
        <v>9052086</v>
      </c>
      <c r="F109" s="91">
        <v>5063435</v>
      </c>
      <c r="G109" s="91">
        <v>3525288</v>
      </c>
      <c r="H109" s="91">
        <v>3046548</v>
      </c>
      <c r="I109" s="91">
        <v>3223241</v>
      </c>
      <c r="J109" s="91">
        <v>4922550</v>
      </c>
      <c r="K109" s="91">
        <v>8910355</v>
      </c>
      <c r="L109" s="92">
        <v>20409593</v>
      </c>
      <c r="M109" s="91">
        <v>24414341</v>
      </c>
      <c r="N109" s="91">
        <v>21667070</v>
      </c>
      <c r="O109" s="91">
        <v>19287257</v>
      </c>
      <c r="P109" s="91">
        <v>16696011</v>
      </c>
      <c r="Q109" s="91">
        <v>12025517</v>
      </c>
      <c r="R109" s="91">
        <v>5754386</v>
      </c>
      <c r="S109" s="91">
        <v>3956706</v>
      </c>
      <c r="T109" s="91">
        <v>3093160</v>
      </c>
      <c r="U109" s="213">
        <v>3708871</v>
      </c>
      <c r="V109" s="213">
        <v>4772063</v>
      </c>
      <c r="W109" s="213">
        <v>8580190</v>
      </c>
      <c r="X109" s="92">
        <v>16660754</v>
      </c>
      <c r="Y109" s="213">
        <v>24303938</v>
      </c>
      <c r="Z109" s="213">
        <v>25888443</v>
      </c>
      <c r="AA109" s="213">
        <v>23581709</v>
      </c>
      <c r="AB109" s="213">
        <v>14822187</v>
      </c>
      <c r="AC109" s="213">
        <v>8463156</v>
      </c>
      <c r="AD109" s="213">
        <v>5126105</v>
      </c>
      <c r="AE109" s="213">
        <v>3676091</v>
      </c>
      <c r="AF109" s="213">
        <v>3339539</v>
      </c>
      <c r="AG109" s="213">
        <v>3363571</v>
      </c>
      <c r="AH109" s="213"/>
      <c r="AI109" s="213"/>
      <c r="AJ109" s="92"/>
      <c r="AK109" s="93">
        <f>O109-C109</f>
        <v>-2824898</v>
      </c>
      <c r="AL109" s="94">
        <f>P109-D109</f>
        <v>2038088</v>
      </c>
      <c r="AM109" s="94">
        <f>Q109-E109</f>
        <v>2973431</v>
      </c>
      <c r="AN109" s="94">
        <f>R109-F109</f>
        <v>690951</v>
      </c>
      <c r="AO109" s="94">
        <f>S109-G109</f>
        <v>431418</v>
      </c>
      <c r="AP109" s="94">
        <f>T109-H109</f>
        <v>46612</v>
      </c>
      <c r="AQ109" s="94">
        <f>U109-I109</f>
        <v>485630</v>
      </c>
      <c r="AR109" s="94">
        <f>V109-J109</f>
        <v>-150487</v>
      </c>
      <c r="AS109" s="94">
        <f>W109-K109</f>
        <v>-330165</v>
      </c>
      <c r="AT109" s="94">
        <f>X109-L109</f>
        <v>-3748839</v>
      </c>
      <c r="AU109" s="94">
        <f>Y109-M109</f>
        <v>-110403</v>
      </c>
      <c r="AV109" s="94">
        <f>Z109-N109</f>
        <v>4221373</v>
      </c>
      <c r="AW109" s="94">
        <f>AA109-O109</f>
        <v>4294452</v>
      </c>
      <c r="AX109" s="94">
        <f>AB109-P109</f>
        <v>-1873824</v>
      </c>
      <c r="AY109" s="94">
        <f>AC109-Q109</f>
        <v>-3562361</v>
      </c>
      <c r="AZ109" s="94">
        <f>AD109-R109</f>
        <v>-628281</v>
      </c>
      <c r="BA109" s="94">
        <f>AE109-S109</f>
        <v>-280615</v>
      </c>
      <c r="BB109" s="94">
        <f>AF109-T109</f>
        <v>246379</v>
      </c>
      <c r="BC109" s="302"/>
      <c r="BD109" s="302"/>
      <c r="BE109" s="302"/>
      <c r="BF109" s="95"/>
      <c r="BG109" s="325"/>
      <c r="BH109" s="71">
        <f>'MONTHLY SUMMARIES'!J73</f>
        <v>3363571</v>
      </c>
      <c r="BI109" s="42"/>
    </row>
    <row r="110" spans="1:61" s="66" customFormat="1" x14ac:dyDescent="0.35">
      <c r="A110" s="166"/>
      <c r="B110" s="67" t="s">
        <v>38</v>
      </c>
      <c r="C110" s="90">
        <v>1506282</v>
      </c>
      <c r="D110" s="91">
        <v>1196996</v>
      </c>
      <c r="E110" s="91">
        <v>603602</v>
      </c>
      <c r="F110" s="91">
        <v>373151</v>
      </c>
      <c r="G110" s="91">
        <v>219842</v>
      </c>
      <c r="H110" s="91">
        <v>176776</v>
      </c>
      <c r="I110" s="91">
        <v>189984</v>
      </c>
      <c r="J110" s="91">
        <v>296935</v>
      </c>
      <c r="K110" s="91">
        <v>565396</v>
      </c>
      <c r="L110" s="92">
        <v>1501179</v>
      </c>
      <c r="M110" s="91">
        <v>1593477</v>
      </c>
      <c r="N110" s="91">
        <v>1457461</v>
      </c>
      <c r="O110" s="91">
        <v>1259335</v>
      </c>
      <c r="P110" s="91">
        <v>1214922</v>
      </c>
      <c r="Q110" s="91">
        <v>723771</v>
      </c>
      <c r="R110" s="91">
        <v>386870</v>
      </c>
      <c r="S110" s="91">
        <v>265206</v>
      </c>
      <c r="T110" s="91">
        <v>185111</v>
      </c>
      <c r="U110" s="213">
        <v>214146</v>
      </c>
      <c r="V110" s="213">
        <v>296295</v>
      </c>
      <c r="W110" s="213">
        <v>628827</v>
      </c>
      <c r="X110" s="92">
        <v>1336530</v>
      </c>
      <c r="Y110" s="213">
        <v>1819916</v>
      </c>
      <c r="Z110" s="213">
        <v>1931879</v>
      </c>
      <c r="AA110" s="213">
        <v>1800497</v>
      </c>
      <c r="AB110" s="213">
        <v>1324628</v>
      </c>
      <c r="AC110" s="213">
        <v>651980</v>
      </c>
      <c r="AD110" s="213">
        <v>489627</v>
      </c>
      <c r="AE110" s="213">
        <v>313118</v>
      </c>
      <c r="AF110" s="213">
        <v>229582</v>
      </c>
      <c r="AG110" s="213">
        <v>238684</v>
      </c>
      <c r="AH110" s="213"/>
      <c r="AI110" s="213"/>
      <c r="AJ110" s="92"/>
      <c r="AK110" s="93">
        <f>O110-C110</f>
        <v>-246947</v>
      </c>
      <c r="AL110" s="94">
        <f>P110-D110</f>
        <v>17926</v>
      </c>
      <c r="AM110" s="94">
        <f>Q110-E110</f>
        <v>120169</v>
      </c>
      <c r="AN110" s="94">
        <f>R110-F110</f>
        <v>13719</v>
      </c>
      <c r="AO110" s="94">
        <f>S110-G110</f>
        <v>45364</v>
      </c>
      <c r="AP110" s="94">
        <f>T110-H110</f>
        <v>8335</v>
      </c>
      <c r="AQ110" s="94">
        <f>U110-I110</f>
        <v>24162</v>
      </c>
      <c r="AR110" s="94">
        <f>V110-J110</f>
        <v>-640</v>
      </c>
      <c r="AS110" s="94">
        <f>W110-K110</f>
        <v>63431</v>
      </c>
      <c r="AT110" s="94">
        <f>X110-L110</f>
        <v>-164649</v>
      </c>
      <c r="AU110" s="94">
        <f>Y110-M110</f>
        <v>226439</v>
      </c>
      <c r="AV110" s="94">
        <f>Z110-N110</f>
        <v>474418</v>
      </c>
      <c r="AW110" s="94">
        <f>AA110-O110</f>
        <v>541162</v>
      </c>
      <c r="AX110" s="94">
        <f>AB110-P110</f>
        <v>109706</v>
      </c>
      <c r="AY110" s="94">
        <f>AC110-Q110</f>
        <v>-71791</v>
      </c>
      <c r="AZ110" s="94">
        <f>AD110-R110</f>
        <v>102757</v>
      </c>
      <c r="BA110" s="94">
        <f>AE110-S110</f>
        <v>47912</v>
      </c>
      <c r="BB110" s="94">
        <f>AF110-T110</f>
        <v>44471</v>
      </c>
      <c r="BC110" s="302"/>
      <c r="BD110" s="302"/>
      <c r="BE110" s="302"/>
      <c r="BF110" s="95"/>
      <c r="BG110" s="325"/>
      <c r="BH110" s="71">
        <f>'MONTHLY SUMMARIES'!J74</f>
        <v>238684</v>
      </c>
      <c r="BI110" s="42"/>
    </row>
    <row r="111" spans="1:61" s="66" customFormat="1" x14ac:dyDescent="0.35">
      <c r="A111" s="166"/>
      <c r="B111" s="67" t="s">
        <v>39</v>
      </c>
      <c r="C111" s="90">
        <v>6757319</v>
      </c>
      <c r="D111" s="91">
        <v>4219968</v>
      </c>
      <c r="E111" s="91">
        <v>2822502</v>
      </c>
      <c r="F111" s="91">
        <v>1657327</v>
      </c>
      <c r="G111" s="91">
        <v>1316723</v>
      </c>
      <c r="H111" s="91">
        <v>1277065</v>
      </c>
      <c r="I111" s="91">
        <v>1181558</v>
      </c>
      <c r="J111" s="91">
        <v>1870709</v>
      </c>
      <c r="K111" s="91">
        <v>2585365</v>
      </c>
      <c r="L111" s="92">
        <v>9405758</v>
      </c>
      <c r="M111" s="91">
        <v>7011240</v>
      </c>
      <c r="N111" s="91">
        <v>6347688</v>
      </c>
      <c r="O111" s="91">
        <v>5252285</v>
      </c>
      <c r="P111" s="91">
        <v>4342733</v>
      </c>
      <c r="Q111" s="91">
        <v>3121649</v>
      </c>
      <c r="R111" s="91">
        <v>1403670</v>
      </c>
      <c r="S111" s="91">
        <v>1159580</v>
      </c>
      <c r="T111" s="91">
        <v>1016270</v>
      </c>
      <c r="U111" s="213">
        <v>1211909</v>
      </c>
      <c r="V111" s="213">
        <v>1499688</v>
      </c>
      <c r="W111" s="213">
        <v>2509867</v>
      </c>
      <c r="X111" s="92">
        <v>4821212</v>
      </c>
      <c r="Y111" s="213">
        <v>7282842</v>
      </c>
      <c r="Z111" s="213">
        <v>7433936</v>
      </c>
      <c r="AA111" s="213">
        <v>7743404</v>
      </c>
      <c r="AB111" s="213">
        <v>4245689</v>
      </c>
      <c r="AC111" s="213">
        <v>2670084</v>
      </c>
      <c r="AD111" s="213">
        <v>1568256</v>
      </c>
      <c r="AE111" s="213">
        <v>1273733</v>
      </c>
      <c r="AF111" s="213">
        <v>1296729</v>
      </c>
      <c r="AG111" s="213">
        <v>1221142</v>
      </c>
      <c r="AH111" s="213"/>
      <c r="AI111" s="213"/>
      <c r="AJ111" s="92"/>
      <c r="AK111" s="93">
        <f>O111-C111</f>
        <v>-1505034</v>
      </c>
      <c r="AL111" s="94">
        <f>P111-D111</f>
        <v>122765</v>
      </c>
      <c r="AM111" s="94">
        <f>Q111-E111</f>
        <v>299147</v>
      </c>
      <c r="AN111" s="94">
        <f>R111-F111</f>
        <v>-253657</v>
      </c>
      <c r="AO111" s="94">
        <f>S111-G111</f>
        <v>-157143</v>
      </c>
      <c r="AP111" s="94">
        <f>T111-H111</f>
        <v>-260795</v>
      </c>
      <c r="AQ111" s="94">
        <f>U111-I111</f>
        <v>30351</v>
      </c>
      <c r="AR111" s="94">
        <f>V111-J111</f>
        <v>-371021</v>
      </c>
      <c r="AS111" s="94">
        <f>W111-K111</f>
        <v>-75498</v>
      </c>
      <c r="AT111" s="94">
        <f>X111-L111</f>
        <v>-4584546</v>
      </c>
      <c r="AU111" s="94">
        <f>Y111-M111</f>
        <v>271602</v>
      </c>
      <c r="AV111" s="94">
        <f>Z111-N111</f>
        <v>1086248</v>
      </c>
      <c r="AW111" s="94">
        <f>AA111-O111</f>
        <v>2491119</v>
      </c>
      <c r="AX111" s="94">
        <f>AB111-P111</f>
        <v>-97044</v>
      </c>
      <c r="AY111" s="94">
        <f>AC111-Q111</f>
        <v>-451565</v>
      </c>
      <c r="AZ111" s="94">
        <f>AD111-R111</f>
        <v>164586</v>
      </c>
      <c r="BA111" s="94">
        <f>AE111-S111</f>
        <v>114153</v>
      </c>
      <c r="BB111" s="94">
        <f>AF111-T111</f>
        <v>280459</v>
      </c>
      <c r="BC111" s="302"/>
      <c r="BD111" s="302"/>
      <c r="BE111" s="302"/>
      <c r="BF111" s="95"/>
      <c r="BG111" s="325"/>
      <c r="BH111" s="71">
        <f>'MONTHLY SUMMARIES'!J75</f>
        <v>1221142</v>
      </c>
      <c r="BI111" s="42"/>
    </row>
    <row r="112" spans="1:61" s="66" customFormat="1" x14ac:dyDescent="0.35">
      <c r="A112" s="166"/>
      <c r="B112" s="67" t="s">
        <v>40</v>
      </c>
      <c r="C112" s="90">
        <v>12394212</v>
      </c>
      <c r="D112" s="91">
        <v>2978694</v>
      </c>
      <c r="E112" s="91">
        <v>2016243</v>
      </c>
      <c r="F112" s="91">
        <v>2579717</v>
      </c>
      <c r="G112" s="91">
        <v>910956</v>
      </c>
      <c r="H112" s="91">
        <v>762246</v>
      </c>
      <c r="I112" s="91">
        <v>780546</v>
      </c>
      <c r="J112" s="91">
        <v>1188681</v>
      </c>
      <c r="K112" s="91">
        <v>1952898</v>
      </c>
      <c r="L112" s="92">
        <v>3742572</v>
      </c>
      <c r="M112" s="91">
        <v>4696866</v>
      </c>
      <c r="N112" s="91">
        <v>3914615</v>
      </c>
      <c r="O112" s="91">
        <v>3518703</v>
      </c>
      <c r="P112" s="91">
        <v>2868480</v>
      </c>
      <c r="Q112" s="91">
        <v>2186930</v>
      </c>
      <c r="R112" s="91">
        <v>1009392</v>
      </c>
      <c r="S112" s="91">
        <v>664786</v>
      </c>
      <c r="T112" s="91">
        <v>515601</v>
      </c>
      <c r="U112" s="213">
        <v>680201</v>
      </c>
      <c r="V112" s="213">
        <v>1358662</v>
      </c>
      <c r="W112" s="213">
        <v>1734667</v>
      </c>
      <c r="X112" s="92">
        <v>3008199</v>
      </c>
      <c r="Y112" s="213">
        <v>4053060</v>
      </c>
      <c r="Z112" s="213">
        <v>4163411</v>
      </c>
      <c r="AA112" s="213">
        <v>4244619</v>
      </c>
      <c r="AB112" s="213">
        <v>2704336</v>
      </c>
      <c r="AC112" s="213">
        <v>1786556</v>
      </c>
      <c r="AD112" s="213">
        <v>939555</v>
      </c>
      <c r="AE112" s="213">
        <v>732486</v>
      </c>
      <c r="AF112" s="213">
        <v>708307</v>
      </c>
      <c r="AG112" s="213">
        <v>730020</v>
      </c>
      <c r="AH112" s="213"/>
      <c r="AI112" s="213"/>
      <c r="AJ112" s="92"/>
      <c r="AK112" s="93">
        <f>O112-C112</f>
        <v>-8875509</v>
      </c>
      <c r="AL112" s="94">
        <f>P112-D112</f>
        <v>-110214</v>
      </c>
      <c r="AM112" s="94">
        <f>Q112-E112</f>
        <v>170687</v>
      </c>
      <c r="AN112" s="94">
        <f>R112-F112</f>
        <v>-1570325</v>
      </c>
      <c r="AO112" s="94">
        <f>S112-G112</f>
        <v>-246170</v>
      </c>
      <c r="AP112" s="94">
        <f>T112-H112</f>
        <v>-246645</v>
      </c>
      <c r="AQ112" s="94">
        <f>U112-I112</f>
        <v>-100345</v>
      </c>
      <c r="AR112" s="94">
        <f>V112-J112</f>
        <v>169981</v>
      </c>
      <c r="AS112" s="94">
        <f>W112-K112</f>
        <v>-218231</v>
      </c>
      <c r="AT112" s="94">
        <f>X112-L112</f>
        <v>-734373</v>
      </c>
      <c r="AU112" s="94">
        <f>Y112-M112</f>
        <v>-643806</v>
      </c>
      <c r="AV112" s="94">
        <f>Z112-N112</f>
        <v>248796</v>
      </c>
      <c r="AW112" s="94">
        <f>AA112-O112</f>
        <v>725916</v>
      </c>
      <c r="AX112" s="94">
        <f>AB112-P112</f>
        <v>-164144</v>
      </c>
      <c r="AY112" s="94">
        <f>AC112-Q112</f>
        <v>-400374</v>
      </c>
      <c r="AZ112" s="94">
        <f>AD112-R112</f>
        <v>-69837</v>
      </c>
      <c r="BA112" s="94">
        <f>AE112-S112</f>
        <v>67700</v>
      </c>
      <c r="BB112" s="94">
        <f>AF112-T112</f>
        <v>192706</v>
      </c>
      <c r="BC112" s="302"/>
      <c r="BD112" s="302"/>
      <c r="BE112" s="302"/>
      <c r="BF112" s="95"/>
      <c r="BG112" s="325"/>
      <c r="BH112" s="71">
        <f>'MONTHLY SUMMARIES'!J76</f>
        <v>730020</v>
      </c>
      <c r="BI112" s="42"/>
    </row>
    <row r="113" spans="1:61" s="66" customFormat="1" x14ac:dyDescent="0.35">
      <c r="A113" s="166"/>
      <c r="B113" s="67" t="s">
        <v>41</v>
      </c>
      <c r="C113" s="90">
        <v>5883306</v>
      </c>
      <c r="D113" s="91">
        <v>3490149</v>
      </c>
      <c r="E113" s="91">
        <v>2881384</v>
      </c>
      <c r="F113" s="91">
        <v>2848123</v>
      </c>
      <c r="G113" s="91">
        <v>2248611</v>
      </c>
      <c r="H113" s="91">
        <v>3243627</v>
      </c>
      <c r="I113" s="91">
        <v>2563234</v>
      </c>
      <c r="J113" s="91">
        <v>2851864</v>
      </c>
      <c r="K113" s="91">
        <v>2975602</v>
      </c>
      <c r="L113" s="92">
        <v>4496047</v>
      </c>
      <c r="M113" s="91">
        <v>4026959</v>
      </c>
      <c r="N113" s="91">
        <v>3842162</v>
      </c>
      <c r="O113" s="91">
        <v>3854248</v>
      </c>
      <c r="P113" s="91">
        <v>3082088</v>
      </c>
      <c r="Q113" s="91">
        <v>3046935</v>
      </c>
      <c r="R113" s="91">
        <v>2570561</v>
      </c>
      <c r="S113" s="91">
        <v>2329569</v>
      </c>
      <c r="T113" s="91">
        <v>2571052</v>
      </c>
      <c r="U113" s="213">
        <v>2904284</v>
      </c>
      <c r="V113" s="213">
        <v>2602248</v>
      </c>
      <c r="W113" s="213">
        <v>3131540</v>
      </c>
      <c r="X113" s="92">
        <v>3560082</v>
      </c>
      <c r="Y113" s="213">
        <v>4072030</v>
      </c>
      <c r="Z113" s="213">
        <v>4162947</v>
      </c>
      <c r="AA113" s="213">
        <v>4301511</v>
      </c>
      <c r="AB113" s="213">
        <v>3389723</v>
      </c>
      <c r="AC113" s="213">
        <v>3110569</v>
      </c>
      <c r="AD113" s="213">
        <v>2587633</v>
      </c>
      <c r="AE113" s="213">
        <v>2693526</v>
      </c>
      <c r="AF113" s="213">
        <v>2411742</v>
      </c>
      <c r="AG113" s="213">
        <v>3076240</v>
      </c>
      <c r="AH113" s="213"/>
      <c r="AI113" s="213"/>
      <c r="AJ113" s="92"/>
      <c r="AK113" s="93">
        <f>O113-C113</f>
        <v>-2029058</v>
      </c>
      <c r="AL113" s="94">
        <f>P113-D113</f>
        <v>-408061</v>
      </c>
      <c r="AM113" s="94">
        <f>Q113-E113</f>
        <v>165551</v>
      </c>
      <c r="AN113" s="94">
        <f>R113-F113</f>
        <v>-277562</v>
      </c>
      <c r="AO113" s="94">
        <f>S113-G113</f>
        <v>80958</v>
      </c>
      <c r="AP113" s="94">
        <f>T113-H113</f>
        <v>-672575</v>
      </c>
      <c r="AQ113" s="94">
        <f>U113-I113</f>
        <v>341050</v>
      </c>
      <c r="AR113" s="94">
        <f>V113-J113</f>
        <v>-249616</v>
      </c>
      <c r="AS113" s="94">
        <f>W113-K113</f>
        <v>155938</v>
      </c>
      <c r="AT113" s="94">
        <f>X113-L113</f>
        <v>-935965</v>
      </c>
      <c r="AU113" s="94">
        <f>Y113-M113</f>
        <v>45071</v>
      </c>
      <c r="AV113" s="94">
        <f>Z113-N113</f>
        <v>320785</v>
      </c>
      <c r="AW113" s="94">
        <f>AA113-O113</f>
        <v>447263</v>
      </c>
      <c r="AX113" s="94">
        <f>AB113-P113</f>
        <v>307635</v>
      </c>
      <c r="AY113" s="94">
        <f>AC113-Q113</f>
        <v>63634</v>
      </c>
      <c r="AZ113" s="94">
        <f>AD113-R113</f>
        <v>17072</v>
      </c>
      <c r="BA113" s="94">
        <f>AE113-S113</f>
        <v>363957</v>
      </c>
      <c r="BB113" s="94">
        <f>AF113-T113</f>
        <v>-159310</v>
      </c>
      <c r="BC113" s="302"/>
      <c r="BD113" s="302"/>
      <c r="BE113" s="302"/>
      <c r="BF113" s="95"/>
      <c r="BG113" s="325"/>
      <c r="BH113" s="71">
        <f>'MONTHLY SUMMARIES'!J77</f>
        <v>3076240</v>
      </c>
      <c r="BI113" s="42"/>
    </row>
    <row r="114" spans="1:61" s="82" customFormat="1" x14ac:dyDescent="0.35">
      <c r="A114" s="167"/>
      <c r="B114" s="67" t="s">
        <v>42</v>
      </c>
      <c r="C114" s="154">
        <f>SUM(C109:C113)</f>
        <v>48653274</v>
      </c>
      <c r="D114" s="155">
        <f t="shared" ref="D114:X114" si="82">SUM(D109:D113)</f>
        <v>26543730</v>
      </c>
      <c r="E114" s="155">
        <f t="shared" si="82"/>
        <v>17375817</v>
      </c>
      <c r="F114" s="155">
        <f t="shared" si="82"/>
        <v>12521753</v>
      </c>
      <c r="G114" s="155">
        <f t="shared" si="82"/>
        <v>8221420</v>
      </c>
      <c r="H114" s="155">
        <f t="shared" si="82"/>
        <v>8506262</v>
      </c>
      <c r="I114" s="155">
        <f t="shared" si="82"/>
        <v>7938563</v>
      </c>
      <c r="J114" s="155">
        <f t="shared" si="82"/>
        <v>11130739</v>
      </c>
      <c r="K114" s="155">
        <f t="shared" si="82"/>
        <v>16989616</v>
      </c>
      <c r="L114" s="156">
        <f t="shared" si="82"/>
        <v>39555149</v>
      </c>
      <c r="M114" s="155">
        <f t="shared" si="82"/>
        <v>41742883</v>
      </c>
      <c r="N114" s="155">
        <f t="shared" si="82"/>
        <v>37228996</v>
      </c>
      <c r="O114" s="155">
        <f t="shared" si="82"/>
        <v>33171828</v>
      </c>
      <c r="P114" s="155">
        <f t="shared" si="82"/>
        <v>28204234</v>
      </c>
      <c r="Q114" s="155">
        <f t="shared" si="82"/>
        <v>21104802</v>
      </c>
      <c r="R114" s="155">
        <f t="shared" si="82"/>
        <v>11124879</v>
      </c>
      <c r="S114" s="155">
        <f t="shared" si="82"/>
        <v>8375847</v>
      </c>
      <c r="T114" s="155">
        <f t="shared" si="82"/>
        <v>7381194</v>
      </c>
      <c r="U114" s="155">
        <f t="shared" si="82"/>
        <v>8719411</v>
      </c>
      <c r="V114" s="155">
        <f t="shared" si="82"/>
        <v>10528956</v>
      </c>
      <c r="W114" s="155">
        <f t="shared" si="82"/>
        <v>16585091</v>
      </c>
      <c r="X114" s="156">
        <f t="shared" si="82"/>
        <v>29386777</v>
      </c>
      <c r="Y114" s="155">
        <v>41531786</v>
      </c>
      <c r="Z114" s="214">
        <v>43580616</v>
      </c>
      <c r="AA114" s="155">
        <f t="shared" ref="AA114" si="83">SUM(AA109:AA113)</f>
        <v>41671740</v>
      </c>
      <c r="AB114" s="214">
        <v>26486563</v>
      </c>
      <c r="AC114" s="214">
        <v>16682345</v>
      </c>
      <c r="AD114" s="214">
        <v>10711176</v>
      </c>
      <c r="AE114" s="214">
        <v>8688954</v>
      </c>
      <c r="AF114" s="214">
        <v>7985899</v>
      </c>
      <c r="AG114" s="214">
        <v>8629657</v>
      </c>
      <c r="AH114" s="214"/>
      <c r="AI114" s="214"/>
      <c r="AJ114" s="156"/>
      <c r="AK114" s="96">
        <f t="shared" ref="AK114:AK121" si="84">SUM(AK109:AK113)</f>
        <v>-15481446</v>
      </c>
      <c r="AL114" s="157">
        <f t="shared" ref="AL114:AN114" si="85">SUM(AL109:AL113)</f>
        <v>1660504</v>
      </c>
      <c r="AM114" s="157">
        <f t="shared" si="85"/>
        <v>3728985</v>
      </c>
      <c r="AN114" s="157">
        <f t="shared" si="85"/>
        <v>-1396874</v>
      </c>
      <c r="AO114" s="157">
        <f t="shared" ref="AO114:AP114" si="86">SUM(AO109:AO113)</f>
        <v>154427</v>
      </c>
      <c r="AP114" s="157">
        <f t="shared" si="86"/>
        <v>-1125068</v>
      </c>
      <c r="AQ114" s="157">
        <f t="shared" ref="AQ114:AR114" si="87">SUM(AQ109:AQ113)</f>
        <v>780848</v>
      </c>
      <c r="AR114" s="157">
        <f t="shared" si="87"/>
        <v>-601783</v>
      </c>
      <c r="AS114" s="157">
        <f t="shared" ref="AS114:AT114" si="88">SUM(AS109:AS113)</f>
        <v>-404525</v>
      </c>
      <c r="AT114" s="157">
        <f t="shared" si="88"/>
        <v>-10168372</v>
      </c>
      <c r="AU114" s="157">
        <f t="shared" ref="AU114:AV114" si="89">SUM(AU109:AU113)</f>
        <v>-211097</v>
      </c>
      <c r="AV114" s="157">
        <f t="shared" si="89"/>
        <v>6351620</v>
      </c>
      <c r="AW114" s="157">
        <f t="shared" ref="AW114:AX114" si="90">SUM(AW109:AW113)</f>
        <v>8499912</v>
      </c>
      <c r="AX114" s="157">
        <f t="shared" si="90"/>
        <v>-1717671</v>
      </c>
      <c r="AY114" s="157">
        <f t="shared" ref="AY114:AZ114" si="91">SUM(AY109:AY113)</f>
        <v>-4422457</v>
      </c>
      <c r="AZ114" s="157">
        <f t="shared" si="91"/>
        <v>-413703</v>
      </c>
      <c r="BA114" s="157">
        <f t="shared" ref="BA114:BB114" si="92">SUM(BA109:BA113)</f>
        <v>313107</v>
      </c>
      <c r="BB114" s="157">
        <f t="shared" si="92"/>
        <v>604705</v>
      </c>
      <c r="BC114" s="303"/>
      <c r="BD114" s="303"/>
      <c r="BE114" s="303"/>
      <c r="BF114" s="158"/>
      <c r="BG114" s="326"/>
      <c r="BH114" s="96">
        <f>SUM(BH109:BH113)</f>
        <v>8629657</v>
      </c>
      <c r="BI114" s="42"/>
    </row>
    <row r="115" spans="1:61" s="42" customFormat="1" x14ac:dyDescent="0.35">
      <c r="A115" s="166">
        <f>+A108+1</f>
        <v>11</v>
      </c>
      <c r="B115" s="51" t="s">
        <v>35</v>
      </c>
      <c r="C115" s="52"/>
      <c r="D115" s="53"/>
      <c r="E115" s="53"/>
      <c r="F115" s="53"/>
      <c r="G115" s="53"/>
      <c r="H115" s="53"/>
      <c r="I115" s="53"/>
      <c r="J115" s="53"/>
      <c r="K115" s="53"/>
      <c r="L115" s="54"/>
      <c r="M115" s="53"/>
      <c r="N115" s="53"/>
      <c r="O115" s="53"/>
      <c r="P115" s="53"/>
      <c r="Q115" s="53"/>
      <c r="R115" s="53"/>
      <c r="S115" s="53"/>
      <c r="T115" s="53"/>
      <c r="U115" s="219"/>
      <c r="V115" s="219"/>
      <c r="W115" s="219"/>
      <c r="X115" s="54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54"/>
      <c r="AK115" s="55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308"/>
      <c r="BD115" s="308"/>
      <c r="BE115" s="308"/>
      <c r="BF115" s="57"/>
      <c r="BG115" s="327"/>
      <c r="BH115" s="55"/>
    </row>
    <row r="116" spans="1:61" s="42" customFormat="1" x14ac:dyDescent="0.35">
      <c r="A116" s="166"/>
      <c r="B116" s="43" t="s">
        <v>37</v>
      </c>
      <c r="C116" s="110">
        <v>30702981.98</v>
      </c>
      <c r="D116" s="111">
        <v>20915102.18</v>
      </c>
      <c r="E116" s="111">
        <v>12818009.539999999</v>
      </c>
      <c r="F116" s="111">
        <v>7182974.4400000004</v>
      </c>
      <c r="G116" s="111">
        <v>5413449.71</v>
      </c>
      <c r="H116" s="111">
        <v>4804286.76</v>
      </c>
      <c r="I116" s="111">
        <v>4994305.29</v>
      </c>
      <c r="J116" s="111">
        <v>6758875.46</v>
      </c>
      <c r="K116" s="111">
        <v>11653674.58</v>
      </c>
      <c r="L116" s="112">
        <v>27095398.449999999</v>
      </c>
      <c r="M116" s="111">
        <v>32186590.370000001</v>
      </c>
      <c r="N116" s="111">
        <v>28527865.84</v>
      </c>
      <c r="O116" s="111">
        <v>25638380.550000001</v>
      </c>
      <c r="P116" s="111">
        <v>22595622.219999999</v>
      </c>
      <c r="Q116" s="111">
        <v>15314798.789999999</v>
      </c>
      <c r="R116" s="111">
        <v>7118118.1900000004</v>
      </c>
      <c r="S116" s="111">
        <v>5471669.6699999999</v>
      </c>
      <c r="T116" s="111">
        <v>4349038.0999999996</v>
      </c>
      <c r="U116" s="221">
        <v>5030251.59</v>
      </c>
      <c r="V116" s="221">
        <v>5796204</v>
      </c>
      <c r="W116" s="221">
        <v>10759591.65</v>
      </c>
      <c r="X116" s="112">
        <v>23831588.510000002</v>
      </c>
      <c r="Y116" s="221">
        <v>33959488</v>
      </c>
      <c r="Z116" s="221">
        <v>35852915</v>
      </c>
      <c r="AA116" s="221">
        <v>32902467.34</v>
      </c>
      <c r="AB116" s="221">
        <v>21420336.789999999</v>
      </c>
      <c r="AC116" s="221">
        <v>11886151.67</v>
      </c>
      <c r="AD116" s="221">
        <v>7064919.2699999996</v>
      </c>
      <c r="AE116" s="221">
        <v>5578109</v>
      </c>
      <c r="AF116" s="221">
        <v>5179111.7699999996</v>
      </c>
      <c r="AG116" s="221">
        <v>5438030</v>
      </c>
      <c r="AH116" s="221"/>
      <c r="AI116" s="221"/>
      <c r="AJ116" s="112"/>
      <c r="AK116" s="39">
        <f>O116-C116</f>
        <v>-5064601.43</v>
      </c>
      <c r="AL116" s="113">
        <f>P116-D116</f>
        <v>1680520.0399999991</v>
      </c>
      <c r="AM116" s="113">
        <f>Q116-E116</f>
        <v>2496789.25</v>
      </c>
      <c r="AN116" s="113">
        <f>R116-F116</f>
        <v>-64856.25</v>
      </c>
      <c r="AO116" s="113">
        <f>S116-G116</f>
        <v>58219.959999999963</v>
      </c>
      <c r="AP116" s="113">
        <f>T116-H116</f>
        <v>-455248.66000000015</v>
      </c>
      <c r="AQ116" s="113">
        <f>U116-I116</f>
        <v>35946.299999999814</v>
      </c>
      <c r="AR116" s="113">
        <f>V116-J116</f>
        <v>-962671.46</v>
      </c>
      <c r="AS116" s="113">
        <f>W116-K116</f>
        <v>-894082.9299999997</v>
      </c>
      <c r="AT116" s="113">
        <f>X116-L116</f>
        <v>-3263809.9399999976</v>
      </c>
      <c r="AU116" s="113">
        <f>Y116-M116</f>
        <v>1772897.629999999</v>
      </c>
      <c r="AV116" s="113">
        <f>Z116-N116</f>
        <v>7325049.1600000001</v>
      </c>
      <c r="AW116" s="113">
        <f>AA116-O116</f>
        <v>7264086.7899999991</v>
      </c>
      <c r="AX116" s="113">
        <f>AB116-P116</f>
        <v>-1175285.4299999997</v>
      </c>
      <c r="AY116" s="113">
        <f>AC116-Q116</f>
        <v>-3428647.1199999992</v>
      </c>
      <c r="AZ116" s="113">
        <f>AD116-R116</f>
        <v>-53198.920000000857</v>
      </c>
      <c r="BA116" s="113">
        <f>AE116-S116</f>
        <v>106439.33000000007</v>
      </c>
      <c r="BB116" s="113">
        <f>AF116-T116</f>
        <v>830073.66999999993</v>
      </c>
      <c r="BC116" s="312"/>
      <c r="BD116" s="312"/>
      <c r="BE116" s="312"/>
      <c r="BF116" s="114"/>
      <c r="BG116" s="328"/>
      <c r="BH116" s="71">
        <f>'MONTHLY SUMMARIES'!J80</f>
        <v>5438030</v>
      </c>
    </row>
    <row r="117" spans="1:61" s="42" customFormat="1" x14ac:dyDescent="0.35">
      <c r="A117" s="166"/>
      <c r="B117" s="43" t="s">
        <v>38</v>
      </c>
      <c r="C117" s="110">
        <v>2063227.4</v>
      </c>
      <c r="D117" s="111">
        <v>1680233.87</v>
      </c>
      <c r="E117" s="111">
        <v>840222.9</v>
      </c>
      <c r="F117" s="111">
        <v>524021.85</v>
      </c>
      <c r="G117" s="111">
        <v>339485.13</v>
      </c>
      <c r="H117" s="111">
        <v>285280.13</v>
      </c>
      <c r="I117" s="111">
        <v>298560.64000000001</v>
      </c>
      <c r="J117" s="111">
        <v>407794.43</v>
      </c>
      <c r="K117" s="111">
        <v>729741.89</v>
      </c>
      <c r="L117" s="112">
        <v>1966991.48</v>
      </c>
      <c r="M117" s="111">
        <v>2080994.7</v>
      </c>
      <c r="N117" s="111">
        <v>1902099.4</v>
      </c>
      <c r="O117" s="111">
        <v>1661249.13</v>
      </c>
      <c r="P117" s="111">
        <v>1631758.86</v>
      </c>
      <c r="Q117" s="111">
        <v>921631.55</v>
      </c>
      <c r="R117" s="111">
        <v>482182.73</v>
      </c>
      <c r="S117" s="111">
        <v>369160.32</v>
      </c>
      <c r="T117" s="111">
        <v>268606.28000000003</v>
      </c>
      <c r="U117" s="221">
        <v>301465.18</v>
      </c>
      <c r="V117" s="221">
        <v>364201</v>
      </c>
      <c r="W117" s="221">
        <v>778776.55</v>
      </c>
      <c r="X117" s="112">
        <v>1889760.94</v>
      </c>
      <c r="Y117" s="221">
        <v>2531634</v>
      </c>
      <c r="Z117" s="221">
        <v>2663847</v>
      </c>
      <c r="AA117" s="221">
        <v>2501918.71</v>
      </c>
      <c r="AB117" s="221">
        <v>1901946.02</v>
      </c>
      <c r="AC117" s="221">
        <v>907643.83</v>
      </c>
      <c r="AD117" s="221">
        <v>681788.66</v>
      </c>
      <c r="AE117" s="221">
        <v>477300</v>
      </c>
      <c r="AF117" s="221">
        <v>367295.57</v>
      </c>
      <c r="AG117" s="221">
        <v>393329</v>
      </c>
      <c r="AH117" s="221"/>
      <c r="AI117" s="221"/>
      <c r="AJ117" s="112"/>
      <c r="AK117" s="39">
        <f>O117-C117</f>
        <v>-401978.27</v>
      </c>
      <c r="AL117" s="113">
        <f>P117-D117</f>
        <v>-48475.010000000009</v>
      </c>
      <c r="AM117" s="113">
        <f>Q117-E117</f>
        <v>81408.650000000023</v>
      </c>
      <c r="AN117" s="113">
        <f>R117-F117</f>
        <v>-41839.119999999995</v>
      </c>
      <c r="AO117" s="113">
        <f>S117-G117</f>
        <v>29675.190000000002</v>
      </c>
      <c r="AP117" s="113">
        <f>T117-H117</f>
        <v>-16673.849999999977</v>
      </c>
      <c r="AQ117" s="113">
        <f>U117-I117</f>
        <v>2904.539999999979</v>
      </c>
      <c r="AR117" s="113">
        <f>V117-J117</f>
        <v>-43593.429999999993</v>
      </c>
      <c r="AS117" s="113">
        <f>W117-K117</f>
        <v>49034.660000000033</v>
      </c>
      <c r="AT117" s="113">
        <f>X117-L117</f>
        <v>-77230.540000000037</v>
      </c>
      <c r="AU117" s="113">
        <f>Y117-M117</f>
        <v>450639.30000000005</v>
      </c>
      <c r="AV117" s="113">
        <f>Z117-N117</f>
        <v>761747.60000000009</v>
      </c>
      <c r="AW117" s="113">
        <f>AA117-O117</f>
        <v>840669.58000000007</v>
      </c>
      <c r="AX117" s="113">
        <f>AB117-P117</f>
        <v>270187.15999999992</v>
      </c>
      <c r="AY117" s="113">
        <f>AC117-Q117</f>
        <v>-13987.720000000088</v>
      </c>
      <c r="AZ117" s="113">
        <f>AD117-R117</f>
        <v>199605.93000000005</v>
      </c>
      <c r="BA117" s="113">
        <f>AE117-S117</f>
        <v>108139.68</v>
      </c>
      <c r="BB117" s="113">
        <f>AF117-T117</f>
        <v>98689.289999999979</v>
      </c>
      <c r="BC117" s="312"/>
      <c r="BD117" s="312"/>
      <c r="BE117" s="312"/>
      <c r="BF117" s="114"/>
      <c r="BG117" s="328"/>
      <c r="BH117" s="71">
        <f>'MONTHLY SUMMARIES'!J81</f>
        <v>393329</v>
      </c>
    </row>
    <row r="118" spans="1:61" s="42" customFormat="1" x14ac:dyDescent="0.35">
      <c r="A118" s="166"/>
      <c r="B118" s="43" t="s">
        <v>39</v>
      </c>
      <c r="C118" s="110">
        <v>7157800.0499999998</v>
      </c>
      <c r="D118" s="111">
        <v>4502206.74</v>
      </c>
      <c r="E118" s="111">
        <v>2800113.03</v>
      </c>
      <c r="F118" s="111">
        <v>1544427.1</v>
      </c>
      <c r="G118" s="111">
        <v>1250294.2</v>
      </c>
      <c r="H118" s="111">
        <v>1186598.77</v>
      </c>
      <c r="I118" s="111">
        <v>1096944.79</v>
      </c>
      <c r="J118" s="111">
        <v>1538216.44</v>
      </c>
      <c r="K118" s="111">
        <v>2425302.92</v>
      </c>
      <c r="L118" s="112">
        <v>9486047.3200000003</v>
      </c>
      <c r="M118" s="111">
        <v>7065931.4800000004</v>
      </c>
      <c r="N118" s="111">
        <v>6392978.4800000004</v>
      </c>
      <c r="O118" s="111">
        <v>5309321.67</v>
      </c>
      <c r="P118" s="111">
        <v>4430606.01</v>
      </c>
      <c r="Q118" s="111">
        <v>2974905.77</v>
      </c>
      <c r="R118" s="111">
        <v>1214032.42</v>
      </c>
      <c r="S118" s="111">
        <v>1025827.79</v>
      </c>
      <c r="T118" s="111">
        <v>861584.6</v>
      </c>
      <c r="U118" s="221">
        <v>998694.73</v>
      </c>
      <c r="V118" s="221">
        <v>1179950</v>
      </c>
      <c r="W118" s="221">
        <v>2200174.94</v>
      </c>
      <c r="X118" s="112">
        <v>4882409.12</v>
      </c>
      <c r="Y118" s="221">
        <v>7315155</v>
      </c>
      <c r="Z118" s="221">
        <v>7431960</v>
      </c>
      <c r="AA118" s="221">
        <v>7825180.3799999999</v>
      </c>
      <c r="AB118" s="221">
        <v>4336551.1900000004</v>
      </c>
      <c r="AC118" s="221">
        <v>2536072.59</v>
      </c>
      <c r="AD118" s="221">
        <v>1344951.08</v>
      </c>
      <c r="AE118" s="221">
        <v>1128024</v>
      </c>
      <c r="AF118" s="221">
        <v>1118647.27</v>
      </c>
      <c r="AG118" s="221">
        <v>1123033</v>
      </c>
      <c r="AH118" s="221"/>
      <c r="AI118" s="221"/>
      <c r="AJ118" s="112"/>
      <c r="AK118" s="39">
        <f>O118-C118</f>
        <v>-1848478.38</v>
      </c>
      <c r="AL118" s="113">
        <f>P118-D118</f>
        <v>-71600.730000000447</v>
      </c>
      <c r="AM118" s="113">
        <f>Q118-E118</f>
        <v>174792.74000000022</v>
      </c>
      <c r="AN118" s="113">
        <f>R118-F118</f>
        <v>-330394.68000000017</v>
      </c>
      <c r="AO118" s="113">
        <f>S118-G118</f>
        <v>-224466.40999999992</v>
      </c>
      <c r="AP118" s="113">
        <f>T118-H118</f>
        <v>-325014.17000000004</v>
      </c>
      <c r="AQ118" s="113">
        <f>U118-I118</f>
        <v>-98250.060000000056</v>
      </c>
      <c r="AR118" s="113">
        <f>V118-J118</f>
        <v>-358266.43999999994</v>
      </c>
      <c r="AS118" s="113">
        <f>W118-K118</f>
        <v>-225127.97999999998</v>
      </c>
      <c r="AT118" s="113">
        <f>X118-L118</f>
        <v>-4603638.2</v>
      </c>
      <c r="AU118" s="113">
        <f>Y118-M118</f>
        <v>249223.51999999955</v>
      </c>
      <c r="AV118" s="113">
        <f>Z118-N118</f>
        <v>1038981.5199999996</v>
      </c>
      <c r="AW118" s="113">
        <f>AA118-O118</f>
        <v>2515858.71</v>
      </c>
      <c r="AX118" s="113">
        <f>AB118-P118</f>
        <v>-94054.819999999367</v>
      </c>
      <c r="AY118" s="113">
        <f>AC118-Q118</f>
        <v>-438833.18000000017</v>
      </c>
      <c r="AZ118" s="113">
        <f>AD118-R118</f>
        <v>130918.66000000015</v>
      </c>
      <c r="BA118" s="113">
        <f>AE118-S118</f>
        <v>102196.20999999996</v>
      </c>
      <c r="BB118" s="113">
        <f>AF118-T118</f>
        <v>257062.67000000004</v>
      </c>
      <c r="BC118" s="312"/>
      <c r="BD118" s="312"/>
      <c r="BE118" s="312"/>
      <c r="BF118" s="114"/>
      <c r="BG118" s="328"/>
      <c r="BH118" s="71">
        <f>'MONTHLY SUMMARIES'!J82</f>
        <v>1123033</v>
      </c>
    </row>
    <row r="119" spans="1:61" s="42" customFormat="1" x14ac:dyDescent="0.35">
      <c r="A119" s="166"/>
      <c r="B119" s="43" t="s">
        <v>40</v>
      </c>
      <c r="C119" s="110">
        <v>6838850.2800000003</v>
      </c>
      <c r="D119" s="111">
        <v>2078460.05</v>
      </c>
      <c r="E119" s="111">
        <v>1327294.81</v>
      </c>
      <c r="F119" s="111">
        <v>1350865.6</v>
      </c>
      <c r="G119" s="111">
        <v>566217.87</v>
      </c>
      <c r="H119" s="111">
        <v>453421.5</v>
      </c>
      <c r="I119" s="111">
        <v>426919.2</v>
      </c>
      <c r="J119" s="111">
        <v>658308.48</v>
      </c>
      <c r="K119" s="111">
        <v>1164826.24</v>
      </c>
      <c r="L119" s="112">
        <v>2360744.09</v>
      </c>
      <c r="M119" s="111">
        <v>2864321</v>
      </c>
      <c r="N119" s="111">
        <v>2512291.59</v>
      </c>
      <c r="O119" s="111">
        <v>2302968.17</v>
      </c>
      <c r="P119" s="111">
        <v>1788675.73</v>
      </c>
      <c r="Q119" s="111">
        <v>1307482.96</v>
      </c>
      <c r="R119" s="111">
        <v>533062.31999999995</v>
      </c>
      <c r="S119" s="111">
        <v>331663.77</v>
      </c>
      <c r="T119" s="111">
        <v>257608.6</v>
      </c>
      <c r="U119" s="221">
        <v>345240.34</v>
      </c>
      <c r="V119" s="221">
        <v>647328</v>
      </c>
      <c r="W119" s="221">
        <v>968623.66</v>
      </c>
      <c r="X119" s="112">
        <v>1925070.62</v>
      </c>
      <c r="Y119" s="221">
        <v>2708941</v>
      </c>
      <c r="Z119" s="221">
        <v>2747492</v>
      </c>
      <c r="AA119" s="221">
        <v>2761157.95</v>
      </c>
      <c r="AB119" s="221">
        <v>1771332.41</v>
      </c>
      <c r="AC119" s="221">
        <v>1069890.3799999999</v>
      </c>
      <c r="AD119" s="221">
        <v>503214.56</v>
      </c>
      <c r="AE119" s="221">
        <v>398162</v>
      </c>
      <c r="AF119" s="221">
        <v>415044.12</v>
      </c>
      <c r="AG119" s="221">
        <v>429867</v>
      </c>
      <c r="AH119" s="221"/>
      <c r="AI119" s="221"/>
      <c r="AJ119" s="112"/>
      <c r="AK119" s="39">
        <f>O119-C119</f>
        <v>-4535882.1100000003</v>
      </c>
      <c r="AL119" s="113">
        <f>P119-D119</f>
        <v>-289784.32000000007</v>
      </c>
      <c r="AM119" s="113">
        <f>Q119-E119</f>
        <v>-19811.850000000093</v>
      </c>
      <c r="AN119" s="113">
        <f>R119-F119</f>
        <v>-817803.28000000014</v>
      </c>
      <c r="AO119" s="113">
        <f>S119-G119</f>
        <v>-234554.09999999998</v>
      </c>
      <c r="AP119" s="113">
        <f>T119-H119</f>
        <v>-195812.9</v>
      </c>
      <c r="AQ119" s="113">
        <f>U119-I119</f>
        <v>-81678.859999999986</v>
      </c>
      <c r="AR119" s="113">
        <f>V119-J119</f>
        <v>-10980.479999999981</v>
      </c>
      <c r="AS119" s="113">
        <f>W119-K119</f>
        <v>-196202.57999999996</v>
      </c>
      <c r="AT119" s="113">
        <f>X119-L119</f>
        <v>-435673.46999999974</v>
      </c>
      <c r="AU119" s="113">
        <f>Y119-M119</f>
        <v>-155380</v>
      </c>
      <c r="AV119" s="113">
        <f>Z119-N119</f>
        <v>235200.41000000015</v>
      </c>
      <c r="AW119" s="113">
        <f>AA119-O119</f>
        <v>458189.78000000026</v>
      </c>
      <c r="AX119" s="113">
        <f>AB119-P119</f>
        <v>-17343.320000000065</v>
      </c>
      <c r="AY119" s="113">
        <f>AC119-Q119</f>
        <v>-237592.58000000007</v>
      </c>
      <c r="AZ119" s="113">
        <f>AD119-R119</f>
        <v>-29847.759999999951</v>
      </c>
      <c r="BA119" s="113">
        <f>AE119-S119</f>
        <v>66498.229999999981</v>
      </c>
      <c r="BB119" s="113">
        <f>AF119-T119</f>
        <v>157435.51999999999</v>
      </c>
      <c r="BC119" s="312"/>
      <c r="BD119" s="312"/>
      <c r="BE119" s="312"/>
      <c r="BF119" s="114"/>
      <c r="BG119" s="328"/>
      <c r="BH119" s="71">
        <f>'MONTHLY SUMMARIES'!J83</f>
        <v>429867</v>
      </c>
    </row>
    <row r="120" spans="1:61" s="42" customFormat="1" x14ac:dyDescent="0.35">
      <c r="A120" s="166"/>
      <c r="B120" s="43" t="s">
        <v>41</v>
      </c>
      <c r="C120" s="110">
        <v>3762025.66</v>
      </c>
      <c r="D120" s="111">
        <v>1653639.88</v>
      </c>
      <c r="E120" s="111">
        <v>1209935.4099999999</v>
      </c>
      <c r="F120" s="111">
        <v>1081284.02</v>
      </c>
      <c r="G120" s="111">
        <v>782809.59</v>
      </c>
      <c r="H120" s="111">
        <v>904426.95</v>
      </c>
      <c r="I120" s="111">
        <v>823881.53</v>
      </c>
      <c r="J120" s="111">
        <v>1054995</v>
      </c>
      <c r="K120" s="111">
        <v>1025378.5</v>
      </c>
      <c r="L120" s="112">
        <v>1696099.28</v>
      </c>
      <c r="M120" s="111">
        <v>1796338.55</v>
      </c>
      <c r="N120" s="111">
        <v>1633914.02</v>
      </c>
      <c r="O120" s="111">
        <v>1552071.46</v>
      </c>
      <c r="P120" s="111">
        <v>1203522.1499999999</v>
      </c>
      <c r="Q120" s="111">
        <v>1216447.52</v>
      </c>
      <c r="R120" s="111">
        <v>823192</v>
      </c>
      <c r="S120" s="111">
        <v>732108.01</v>
      </c>
      <c r="T120" s="111">
        <v>703601.06</v>
      </c>
      <c r="U120" s="221">
        <v>794968.94</v>
      </c>
      <c r="V120" s="221">
        <v>770364</v>
      </c>
      <c r="W120" s="221">
        <v>992178.47</v>
      </c>
      <c r="X120" s="112">
        <v>1381955.49</v>
      </c>
      <c r="Y120" s="221">
        <v>1816583</v>
      </c>
      <c r="Z120" s="221">
        <v>1765967</v>
      </c>
      <c r="AA120" s="221">
        <v>1785714.85</v>
      </c>
      <c r="AB120" s="221">
        <v>1416050.19</v>
      </c>
      <c r="AC120" s="221">
        <v>1189426.82</v>
      </c>
      <c r="AD120" s="221">
        <v>873689.44</v>
      </c>
      <c r="AE120" s="221">
        <v>786408</v>
      </c>
      <c r="AF120" s="221">
        <v>702202.18</v>
      </c>
      <c r="AG120" s="221">
        <v>819340</v>
      </c>
      <c r="AH120" s="221"/>
      <c r="AI120" s="221"/>
      <c r="AJ120" s="112"/>
      <c r="AK120" s="39">
        <f>O120-C120</f>
        <v>-2209954.2000000002</v>
      </c>
      <c r="AL120" s="113">
        <f>P120-D120</f>
        <v>-450117.73</v>
      </c>
      <c r="AM120" s="113">
        <f>Q120-E120</f>
        <v>6512.1100000001024</v>
      </c>
      <c r="AN120" s="113">
        <f>R120-F120</f>
        <v>-258092.02000000002</v>
      </c>
      <c r="AO120" s="113">
        <f>S120-G120</f>
        <v>-50701.579999999958</v>
      </c>
      <c r="AP120" s="113">
        <f>T120-H120</f>
        <v>-200825.8899999999</v>
      </c>
      <c r="AQ120" s="113">
        <f>U120-I120</f>
        <v>-28912.590000000084</v>
      </c>
      <c r="AR120" s="113">
        <f>V120-J120</f>
        <v>-284631</v>
      </c>
      <c r="AS120" s="113">
        <f>W120-K120</f>
        <v>-33200.030000000028</v>
      </c>
      <c r="AT120" s="113">
        <f>X120-L120</f>
        <v>-314143.79000000004</v>
      </c>
      <c r="AU120" s="113">
        <f>Y120-M120</f>
        <v>20244.449999999953</v>
      </c>
      <c r="AV120" s="113">
        <f>Z120-N120</f>
        <v>132052.97999999998</v>
      </c>
      <c r="AW120" s="113">
        <f>AA120-O120</f>
        <v>233643.39000000013</v>
      </c>
      <c r="AX120" s="113">
        <f>AB120-P120</f>
        <v>212528.04000000004</v>
      </c>
      <c r="AY120" s="113">
        <f>AC120-Q120</f>
        <v>-27020.699999999953</v>
      </c>
      <c r="AZ120" s="113">
        <f>AD120-R120</f>
        <v>50497.439999999944</v>
      </c>
      <c r="BA120" s="113">
        <f>AE120-S120</f>
        <v>54299.989999999991</v>
      </c>
      <c r="BB120" s="113">
        <f>AF120-T120</f>
        <v>-1398.8800000000047</v>
      </c>
      <c r="BC120" s="312"/>
      <c r="BD120" s="312"/>
      <c r="BE120" s="312"/>
      <c r="BF120" s="114"/>
      <c r="BG120" s="328"/>
      <c r="BH120" s="71">
        <f>'MONTHLY SUMMARIES'!J84</f>
        <v>819340</v>
      </c>
    </row>
    <row r="121" spans="1:61" s="147" customFormat="1" x14ac:dyDescent="0.35">
      <c r="A121" s="167"/>
      <c r="B121" s="43" t="s">
        <v>42</v>
      </c>
      <c r="C121" s="148">
        <f>SUM(C116:C120)</f>
        <v>50524885.370000005</v>
      </c>
      <c r="D121" s="149">
        <f t="shared" ref="D121:X121" si="93">SUM(D116:D120)</f>
        <v>30829642.719999999</v>
      </c>
      <c r="E121" s="149">
        <f t="shared" si="93"/>
        <v>18995575.689999998</v>
      </c>
      <c r="F121" s="149">
        <f t="shared" si="93"/>
        <v>11683573.01</v>
      </c>
      <c r="G121" s="149">
        <f t="shared" si="93"/>
        <v>8352256.5</v>
      </c>
      <c r="H121" s="149">
        <f t="shared" si="93"/>
        <v>7634014.1100000003</v>
      </c>
      <c r="I121" s="149">
        <f t="shared" si="93"/>
        <v>7640611.4500000002</v>
      </c>
      <c r="J121" s="149">
        <f t="shared" si="93"/>
        <v>10418189.810000001</v>
      </c>
      <c r="K121" s="149">
        <f t="shared" si="93"/>
        <v>16998924.130000003</v>
      </c>
      <c r="L121" s="151">
        <f t="shared" si="93"/>
        <v>42605280.620000005</v>
      </c>
      <c r="M121" s="149">
        <f t="shared" si="93"/>
        <v>45994176.099999994</v>
      </c>
      <c r="N121" s="149">
        <f t="shared" si="93"/>
        <v>40969149.330000006</v>
      </c>
      <c r="O121" s="149">
        <f t="shared" si="93"/>
        <v>36463990.980000004</v>
      </c>
      <c r="P121" s="149">
        <f t="shared" si="93"/>
        <v>31650184.969999995</v>
      </c>
      <c r="Q121" s="160">
        <f t="shared" si="93"/>
        <v>21735266.59</v>
      </c>
      <c r="R121" s="160">
        <f t="shared" si="93"/>
        <v>10170587.66</v>
      </c>
      <c r="S121" s="160">
        <f t="shared" si="93"/>
        <v>7930429.5600000005</v>
      </c>
      <c r="T121" s="160">
        <f t="shared" si="93"/>
        <v>6440438.6399999987</v>
      </c>
      <c r="U121" s="160">
        <f t="shared" si="93"/>
        <v>7470620.7799999993</v>
      </c>
      <c r="V121" s="160">
        <f t="shared" si="93"/>
        <v>8758047</v>
      </c>
      <c r="W121" s="160">
        <f t="shared" si="93"/>
        <v>15699345.270000001</v>
      </c>
      <c r="X121" s="151">
        <f t="shared" si="93"/>
        <v>33910784.680000007</v>
      </c>
      <c r="Y121" s="160">
        <v>48331801</v>
      </c>
      <c r="Z121" s="264">
        <v>50462181</v>
      </c>
      <c r="AA121" s="264">
        <v>47776439.230000004</v>
      </c>
      <c r="AB121" s="264">
        <v>30846216.600000001</v>
      </c>
      <c r="AC121" s="264">
        <v>17589185.289999999</v>
      </c>
      <c r="AD121" s="264">
        <v>10468563.01</v>
      </c>
      <c r="AE121" s="264">
        <v>8368003</v>
      </c>
      <c r="AF121" s="264">
        <v>7782300.9099999992</v>
      </c>
      <c r="AG121" s="264">
        <v>8203599</v>
      </c>
      <c r="AH121" s="264"/>
      <c r="AI121" s="264"/>
      <c r="AJ121" s="151"/>
      <c r="AK121" s="150">
        <f t="shared" si="84"/>
        <v>-14060894.390000001</v>
      </c>
      <c r="AL121" s="152">
        <f t="shared" ref="AL121:AN121" si="94">SUM(AL116:AL120)</f>
        <v>820542.2499999986</v>
      </c>
      <c r="AM121" s="152">
        <f t="shared" si="94"/>
        <v>2739690.9000000004</v>
      </c>
      <c r="AN121" s="152">
        <f t="shared" si="94"/>
        <v>-1512985.3500000003</v>
      </c>
      <c r="AO121" s="152">
        <f t="shared" ref="AO121:AP121" si="95">SUM(AO116:AO120)</f>
        <v>-421826.93999999989</v>
      </c>
      <c r="AP121" s="152">
        <f t="shared" si="95"/>
        <v>-1193575.4700000002</v>
      </c>
      <c r="AQ121" s="152">
        <f t="shared" ref="AQ121:AR121" si="96">SUM(AQ116:AQ120)</f>
        <v>-169990.67000000033</v>
      </c>
      <c r="AR121" s="152">
        <f t="shared" si="96"/>
        <v>-1660142.8099999998</v>
      </c>
      <c r="AS121" s="152">
        <f t="shared" ref="AS121:AT121" si="97">SUM(AS116:AS120)</f>
        <v>-1299578.8599999996</v>
      </c>
      <c r="AT121" s="152">
        <f t="shared" si="97"/>
        <v>-8694495.9399999976</v>
      </c>
      <c r="AU121" s="152">
        <f t="shared" ref="AU121:AV121" si="98">SUM(AU116:AU120)</f>
        <v>2337624.8999999985</v>
      </c>
      <c r="AV121" s="152">
        <f t="shared" si="98"/>
        <v>9493031.6699999999</v>
      </c>
      <c r="AW121" s="152">
        <f t="shared" ref="AW121:AX121" si="99">SUM(AW116:AW120)</f>
        <v>11312448.25</v>
      </c>
      <c r="AX121" s="152">
        <f t="shared" si="99"/>
        <v>-803968.36999999918</v>
      </c>
      <c r="AY121" s="152">
        <f t="shared" ref="AY121:AZ121" si="100">SUM(AY116:AY120)</f>
        <v>-4146081.3</v>
      </c>
      <c r="AZ121" s="152">
        <f t="shared" si="100"/>
        <v>297975.34999999934</v>
      </c>
      <c r="BA121" s="152">
        <f t="shared" ref="BA121:BB121" si="101">SUM(BA116:BA120)</f>
        <v>437573.44</v>
      </c>
      <c r="BB121" s="152">
        <f t="shared" si="101"/>
        <v>1341862.27</v>
      </c>
      <c r="BC121" s="313"/>
      <c r="BD121" s="313"/>
      <c r="BE121" s="313"/>
      <c r="BF121" s="153"/>
      <c r="BG121" s="329"/>
      <c r="BH121" s="96">
        <f>SUM(BH116:BH120)</f>
        <v>8203599</v>
      </c>
      <c r="BI121" s="42"/>
    </row>
    <row r="122" spans="1:61" s="42" customFormat="1" x14ac:dyDescent="0.35">
      <c r="A122" s="166">
        <f>+A115+1</f>
        <v>12</v>
      </c>
      <c r="B122" s="51" t="s">
        <v>130</v>
      </c>
      <c r="C122" s="52"/>
      <c r="D122" s="53"/>
      <c r="E122" s="53"/>
      <c r="F122" s="53"/>
      <c r="G122" s="53"/>
      <c r="H122" s="53"/>
      <c r="I122" s="53"/>
      <c r="J122" s="53"/>
      <c r="K122" s="53"/>
      <c r="L122" s="54"/>
      <c r="M122" s="53"/>
      <c r="N122" s="53"/>
      <c r="O122" s="53"/>
      <c r="P122" s="53"/>
      <c r="Q122" s="53"/>
      <c r="R122" s="53"/>
      <c r="S122" s="53"/>
      <c r="T122" s="53"/>
      <c r="U122" s="219"/>
      <c r="V122" s="219"/>
      <c r="W122" s="219"/>
      <c r="X122" s="54"/>
      <c r="Y122" s="219"/>
      <c r="Z122" s="219"/>
      <c r="AA122" s="219"/>
      <c r="AB122" s="219"/>
      <c r="AC122" s="219"/>
      <c r="AD122" s="219"/>
      <c r="AE122" s="219"/>
      <c r="AF122" s="219"/>
      <c r="AG122" s="219"/>
      <c r="AH122" s="219"/>
      <c r="AI122" s="219"/>
      <c r="AJ122" s="54"/>
      <c r="AK122" s="55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308"/>
      <c r="BD122" s="308"/>
      <c r="BE122" s="308"/>
      <c r="BF122" s="57"/>
      <c r="BG122" s="327"/>
      <c r="BH122" s="55"/>
    </row>
    <row r="123" spans="1:61" s="42" customFormat="1" x14ac:dyDescent="0.35">
      <c r="A123" s="166"/>
      <c r="B123" s="43" t="s">
        <v>37</v>
      </c>
      <c r="C123" s="178">
        <v>4062.28</v>
      </c>
      <c r="D123" s="179">
        <v>3667.44</v>
      </c>
      <c r="E123" s="179">
        <v>2551.04</v>
      </c>
      <c r="F123" s="179">
        <v>1671.94</v>
      </c>
      <c r="G123" s="179">
        <v>1010.62</v>
      </c>
      <c r="H123" s="179">
        <v>990.47</v>
      </c>
      <c r="I123" s="179">
        <v>1151.82</v>
      </c>
      <c r="J123" s="179">
        <v>1877.68</v>
      </c>
      <c r="K123" s="179">
        <v>5654.75</v>
      </c>
      <c r="L123" s="180">
        <v>21323.33</v>
      </c>
      <c r="M123" s="179">
        <v>38320.699999999997</v>
      </c>
      <c r="N123" s="179">
        <v>84949.41</v>
      </c>
      <c r="O123" s="179">
        <v>274471.37</v>
      </c>
      <c r="P123" s="179">
        <v>242724.66</v>
      </c>
      <c r="Q123" s="111">
        <v>160858.01</v>
      </c>
      <c r="R123" s="111">
        <v>69699.98</v>
      </c>
      <c r="S123" s="111">
        <v>44539.5</v>
      </c>
      <c r="T123" s="111">
        <v>33883.93</v>
      </c>
      <c r="U123" s="221">
        <v>36182.31</v>
      </c>
      <c r="V123" s="221">
        <v>52375</v>
      </c>
      <c r="W123" s="221">
        <v>107163.38</v>
      </c>
      <c r="X123" s="180">
        <v>188765.05</v>
      </c>
      <c r="Y123" s="221">
        <v>291502</v>
      </c>
      <c r="Z123" s="221">
        <v>299297</v>
      </c>
      <c r="AA123" s="221">
        <v>281625.46000000002</v>
      </c>
      <c r="AB123" s="221">
        <v>177955.22</v>
      </c>
      <c r="AC123" s="221">
        <v>98050.22</v>
      </c>
      <c r="AD123" s="221">
        <v>54897.05</v>
      </c>
      <c r="AE123" s="221">
        <v>36620</v>
      </c>
      <c r="AF123" s="221">
        <v>32669.19</v>
      </c>
      <c r="AG123" s="221">
        <v>33631</v>
      </c>
      <c r="AH123" s="221"/>
      <c r="AI123" s="221"/>
      <c r="AJ123" s="112"/>
      <c r="AK123" s="179">
        <f t="shared" ref="AK123:AK127" si="102">O123-C123</f>
        <v>270409.08999999997</v>
      </c>
      <c r="AL123" s="113">
        <f>P123-D123</f>
        <v>239057.22</v>
      </c>
      <c r="AM123" s="113">
        <f>Q123-E123</f>
        <v>158306.97</v>
      </c>
      <c r="AN123" s="113">
        <f>R123-F123</f>
        <v>68028.039999999994</v>
      </c>
      <c r="AO123" s="113">
        <f>S123-G123</f>
        <v>43528.88</v>
      </c>
      <c r="AP123" s="113">
        <f>T123-H123</f>
        <v>32893.46</v>
      </c>
      <c r="AQ123" s="113">
        <f>U123-I123</f>
        <v>35030.49</v>
      </c>
      <c r="AR123" s="113">
        <f>V123-J123</f>
        <v>50497.32</v>
      </c>
      <c r="AS123" s="113">
        <f>W123-K123</f>
        <v>101508.63</v>
      </c>
      <c r="AT123" s="113">
        <f>X123-L123</f>
        <v>167441.71999999997</v>
      </c>
      <c r="AU123" s="113">
        <f>Y123-M123</f>
        <v>253181.3</v>
      </c>
      <c r="AV123" s="113">
        <f>Z123-N123</f>
        <v>214347.59</v>
      </c>
      <c r="AW123" s="113">
        <f>AA123-O123</f>
        <v>7154.0900000000256</v>
      </c>
      <c r="AX123" s="113">
        <f>AB123-P123</f>
        <v>-64769.440000000002</v>
      </c>
      <c r="AY123" s="113">
        <f>AC123-Q123</f>
        <v>-62807.790000000008</v>
      </c>
      <c r="AZ123" s="113">
        <f>AD123-R123</f>
        <v>-14802.929999999993</v>
      </c>
      <c r="BA123" s="113">
        <f>AE123-S123</f>
        <v>-7919.5</v>
      </c>
      <c r="BB123" s="113">
        <f>AF123-T123</f>
        <v>-1214.7400000000016</v>
      </c>
      <c r="BC123" s="312"/>
      <c r="BD123" s="312"/>
      <c r="BE123" s="312"/>
      <c r="BF123" s="114"/>
      <c r="BG123" s="328"/>
      <c r="BH123" s="71">
        <f>'MONTHLY SUMMARIES'!J87</f>
        <v>33631</v>
      </c>
    </row>
    <row r="124" spans="1:61" s="42" customFormat="1" x14ac:dyDescent="0.35">
      <c r="A124" s="166"/>
      <c r="B124" s="43" t="s">
        <v>38</v>
      </c>
      <c r="C124" s="178">
        <v>1570.7</v>
      </c>
      <c r="D124" s="179">
        <v>1485.33</v>
      </c>
      <c r="E124" s="179">
        <v>868.77</v>
      </c>
      <c r="F124" s="179">
        <v>939.98</v>
      </c>
      <c r="G124" s="179">
        <v>412.71</v>
      </c>
      <c r="H124" s="179">
        <v>358.16</v>
      </c>
      <c r="I124" s="179">
        <v>906.35</v>
      </c>
      <c r="J124" s="179">
        <v>701.48</v>
      </c>
      <c r="K124" s="179">
        <v>2265.6999999999998</v>
      </c>
      <c r="L124" s="180">
        <v>7681.58</v>
      </c>
      <c r="M124" s="179">
        <v>11184.32</v>
      </c>
      <c r="N124" s="179">
        <v>20656.560000000001</v>
      </c>
      <c r="O124" s="179">
        <v>34191.769999999997</v>
      </c>
      <c r="P124" s="179">
        <v>33035.24</v>
      </c>
      <c r="Q124" s="111">
        <v>14589.53</v>
      </c>
      <c r="R124" s="111">
        <v>8268.41</v>
      </c>
      <c r="S124" s="111">
        <v>5614.72</v>
      </c>
      <c r="T124" s="111">
        <v>4216.8100000000004</v>
      </c>
      <c r="U124" s="221">
        <v>4291.6099999999997</v>
      </c>
      <c r="V124" s="221">
        <v>6083</v>
      </c>
      <c r="W124" s="221">
        <v>14118.13</v>
      </c>
      <c r="X124" s="180">
        <v>23617.88</v>
      </c>
      <c r="Y124" s="221">
        <v>37984</v>
      </c>
      <c r="Z124" s="221">
        <v>38306</v>
      </c>
      <c r="AA124" s="221">
        <v>35609.78</v>
      </c>
      <c r="AB124" s="221">
        <v>25350.240000000002</v>
      </c>
      <c r="AC124" s="221">
        <v>10044</v>
      </c>
      <c r="AD124" s="221">
        <v>6808.39</v>
      </c>
      <c r="AE124" s="221">
        <v>4608</v>
      </c>
      <c r="AF124" s="221">
        <v>4199.92</v>
      </c>
      <c r="AG124" s="221">
        <v>4306</v>
      </c>
      <c r="AH124" s="221"/>
      <c r="AI124" s="221"/>
      <c r="AJ124" s="112"/>
      <c r="AK124" s="179">
        <f t="shared" si="102"/>
        <v>32621.069999999996</v>
      </c>
      <c r="AL124" s="113">
        <f>P124-D124</f>
        <v>31549.909999999996</v>
      </c>
      <c r="AM124" s="113">
        <f>Q124-E124</f>
        <v>13720.76</v>
      </c>
      <c r="AN124" s="113">
        <f>R124-F124</f>
        <v>7328.43</v>
      </c>
      <c r="AO124" s="113">
        <f>S124-G124</f>
        <v>5202.01</v>
      </c>
      <c r="AP124" s="113">
        <f>T124-H124</f>
        <v>3858.6500000000005</v>
      </c>
      <c r="AQ124" s="113">
        <f>U124-I124</f>
        <v>3385.2599999999998</v>
      </c>
      <c r="AR124" s="113">
        <f>V124-J124</f>
        <v>5381.52</v>
      </c>
      <c r="AS124" s="113">
        <f>W124-K124</f>
        <v>11852.43</v>
      </c>
      <c r="AT124" s="113">
        <f>X124-L124</f>
        <v>15936.300000000001</v>
      </c>
      <c r="AU124" s="113">
        <f>Y124-M124</f>
        <v>26799.68</v>
      </c>
      <c r="AV124" s="113">
        <f>Z124-N124</f>
        <v>17649.439999999999</v>
      </c>
      <c r="AW124" s="113">
        <f>AA124-O124</f>
        <v>1418.010000000002</v>
      </c>
      <c r="AX124" s="113">
        <f>AB124-P124</f>
        <v>-7684.9999999999964</v>
      </c>
      <c r="AY124" s="113">
        <f>AC124-Q124</f>
        <v>-4545.5300000000007</v>
      </c>
      <c r="AZ124" s="113">
        <f>AD124-R124</f>
        <v>-1460.0199999999995</v>
      </c>
      <c r="BA124" s="113">
        <f>AE124-S124</f>
        <v>-1006.7200000000003</v>
      </c>
      <c r="BB124" s="113">
        <f>AF124-T124</f>
        <v>-16.890000000000327</v>
      </c>
      <c r="BC124" s="312"/>
      <c r="BD124" s="312"/>
      <c r="BE124" s="312"/>
      <c r="BF124" s="114"/>
      <c r="BG124" s="328"/>
      <c r="BH124" s="71">
        <f>'MONTHLY SUMMARIES'!J88</f>
        <v>4306</v>
      </c>
    </row>
    <row r="125" spans="1:61" s="42" customFormat="1" x14ac:dyDescent="0.35">
      <c r="A125" s="166"/>
      <c r="B125" s="43" t="s">
        <v>39</v>
      </c>
      <c r="C125" s="178">
        <v>814.78</v>
      </c>
      <c r="D125" s="179">
        <v>391.25</v>
      </c>
      <c r="E125" s="179">
        <v>121.8</v>
      </c>
      <c r="F125" s="179">
        <v>16.920000000000002</v>
      </c>
      <c r="G125" s="179">
        <v>3.4</v>
      </c>
      <c r="H125" s="179">
        <v>2.72</v>
      </c>
      <c r="I125" s="179">
        <v>543.83000000000004</v>
      </c>
      <c r="J125" s="179">
        <v>534.94000000000005</v>
      </c>
      <c r="K125" s="179">
        <v>1498.74</v>
      </c>
      <c r="L125" s="180">
        <v>3556.77</v>
      </c>
      <c r="M125" s="179">
        <v>17894.599999999999</v>
      </c>
      <c r="N125" s="179">
        <v>42180.74</v>
      </c>
      <c r="O125" s="179">
        <v>120845.96</v>
      </c>
      <c r="P125" s="179">
        <v>99105.19</v>
      </c>
      <c r="Q125" s="111">
        <v>71509.98</v>
      </c>
      <c r="R125" s="111">
        <v>38468.910000000003</v>
      </c>
      <c r="S125" s="111">
        <v>38130.29</v>
      </c>
      <c r="T125" s="111">
        <v>35725.86</v>
      </c>
      <c r="U125" s="221">
        <v>40073.89</v>
      </c>
      <c r="V125" s="221">
        <v>49142</v>
      </c>
      <c r="W125" s="221">
        <v>75613.55</v>
      </c>
      <c r="X125" s="180">
        <v>130195.86</v>
      </c>
      <c r="Y125" s="221">
        <v>180911</v>
      </c>
      <c r="Z125" s="221">
        <v>184438</v>
      </c>
      <c r="AA125" s="221">
        <v>176880</v>
      </c>
      <c r="AB125" s="221">
        <v>124997.24</v>
      </c>
      <c r="AC125" s="221">
        <v>76795.95</v>
      </c>
      <c r="AD125" s="221">
        <v>62413.25</v>
      </c>
      <c r="AE125" s="221">
        <v>56873</v>
      </c>
      <c r="AF125" s="221">
        <v>53351.9</v>
      </c>
      <c r="AG125" s="221">
        <v>57571</v>
      </c>
      <c r="AH125" s="221"/>
      <c r="AI125" s="221"/>
      <c r="AJ125" s="112"/>
      <c r="AK125" s="179">
        <f t="shared" si="102"/>
        <v>120031.18000000001</v>
      </c>
      <c r="AL125" s="113">
        <f>P125-D125</f>
        <v>98713.94</v>
      </c>
      <c r="AM125" s="113">
        <f>Q125-E125</f>
        <v>71388.179999999993</v>
      </c>
      <c r="AN125" s="113">
        <f>R125-F125</f>
        <v>38451.990000000005</v>
      </c>
      <c r="AO125" s="113">
        <f>S125-G125</f>
        <v>38126.89</v>
      </c>
      <c r="AP125" s="113">
        <f>T125-H125</f>
        <v>35723.14</v>
      </c>
      <c r="AQ125" s="113">
        <f>U125-I125</f>
        <v>39530.06</v>
      </c>
      <c r="AR125" s="113">
        <f>V125-J125</f>
        <v>48607.06</v>
      </c>
      <c r="AS125" s="113">
        <f>W125-K125</f>
        <v>74114.81</v>
      </c>
      <c r="AT125" s="113">
        <f>X125-L125</f>
        <v>126639.09</v>
      </c>
      <c r="AU125" s="113">
        <f>Y125-M125</f>
        <v>163016.4</v>
      </c>
      <c r="AV125" s="113">
        <f>Z125-N125</f>
        <v>142257.26</v>
      </c>
      <c r="AW125" s="113">
        <f>AA125-O125</f>
        <v>56034.039999999994</v>
      </c>
      <c r="AX125" s="113">
        <f>AB125-P125</f>
        <v>25892.050000000003</v>
      </c>
      <c r="AY125" s="113">
        <f>AC125-Q125</f>
        <v>5285.9700000000012</v>
      </c>
      <c r="AZ125" s="113">
        <f>AD125-R125</f>
        <v>23944.339999999997</v>
      </c>
      <c r="BA125" s="113">
        <f>AE125-S125</f>
        <v>18742.71</v>
      </c>
      <c r="BB125" s="113">
        <f>AF125-T125</f>
        <v>17626.04</v>
      </c>
      <c r="BC125" s="312"/>
      <c r="BD125" s="312"/>
      <c r="BE125" s="312"/>
      <c r="BF125" s="114"/>
      <c r="BG125" s="328"/>
      <c r="BH125" s="71">
        <f>'MONTHLY SUMMARIES'!J89</f>
        <v>57571</v>
      </c>
    </row>
    <row r="126" spans="1:61" s="42" customFormat="1" x14ac:dyDescent="0.35">
      <c r="A126" s="166"/>
      <c r="B126" s="43" t="s">
        <v>40</v>
      </c>
      <c r="C126" s="178"/>
      <c r="D126" s="179"/>
      <c r="E126" s="179"/>
      <c r="F126" s="179"/>
      <c r="G126" s="179"/>
      <c r="H126" s="179"/>
      <c r="I126" s="179"/>
      <c r="J126" s="179"/>
      <c r="K126" s="179"/>
      <c r="L126" s="180"/>
      <c r="M126" s="179">
        <v>1386.05</v>
      </c>
      <c r="N126" s="179">
        <v>5783.94</v>
      </c>
      <c r="O126" s="179">
        <v>29221.05</v>
      </c>
      <c r="P126" s="179">
        <v>19844.400000000001</v>
      </c>
      <c r="Q126" s="111">
        <v>20247.05</v>
      </c>
      <c r="R126" s="111">
        <v>6481.69</v>
      </c>
      <c r="S126" s="111">
        <v>9477.19</v>
      </c>
      <c r="T126" s="111">
        <v>6791.9</v>
      </c>
      <c r="U126" s="221">
        <v>11704.4</v>
      </c>
      <c r="V126" s="221">
        <v>8020</v>
      </c>
      <c r="W126" s="221">
        <v>25966.11</v>
      </c>
      <c r="X126" s="180">
        <v>45509.57</v>
      </c>
      <c r="Y126" s="221">
        <v>53520</v>
      </c>
      <c r="Z126" s="221">
        <v>98198</v>
      </c>
      <c r="AA126" s="221">
        <v>87143.57</v>
      </c>
      <c r="AB126" s="221">
        <v>54093.68</v>
      </c>
      <c r="AC126" s="221">
        <v>31940</v>
      </c>
      <c r="AD126" s="221">
        <v>21438.41</v>
      </c>
      <c r="AE126" s="221">
        <v>14989</v>
      </c>
      <c r="AF126" s="221">
        <v>13894.85</v>
      </c>
      <c r="AG126" s="221">
        <v>15504</v>
      </c>
      <c r="AH126" s="221"/>
      <c r="AI126" s="221"/>
      <c r="AJ126" s="112"/>
      <c r="AK126" s="179">
        <f t="shared" si="102"/>
        <v>29221.05</v>
      </c>
      <c r="AL126" s="113">
        <f>P126-D126</f>
        <v>19844.400000000001</v>
      </c>
      <c r="AM126" s="113">
        <f>Q126-E126</f>
        <v>20247.05</v>
      </c>
      <c r="AN126" s="113">
        <f>R126-F126</f>
        <v>6481.69</v>
      </c>
      <c r="AO126" s="113">
        <f>S126-G126</f>
        <v>9477.19</v>
      </c>
      <c r="AP126" s="113">
        <f>T126-H126</f>
        <v>6791.9</v>
      </c>
      <c r="AQ126" s="113">
        <f>U126-I126</f>
        <v>11704.4</v>
      </c>
      <c r="AR126" s="113">
        <f>V126-J126</f>
        <v>8020</v>
      </c>
      <c r="AS126" s="113">
        <f>W126-K126</f>
        <v>25966.11</v>
      </c>
      <c r="AT126" s="113">
        <f>X126-L126</f>
        <v>45509.57</v>
      </c>
      <c r="AU126" s="113">
        <f>Y126-M126</f>
        <v>52133.95</v>
      </c>
      <c r="AV126" s="113">
        <f>Z126-N126</f>
        <v>92414.06</v>
      </c>
      <c r="AW126" s="113">
        <f>AA126-O126</f>
        <v>57922.520000000004</v>
      </c>
      <c r="AX126" s="113">
        <f>AB126-P126</f>
        <v>34249.279999999999</v>
      </c>
      <c r="AY126" s="113">
        <f>AC126-Q126</f>
        <v>11692.95</v>
      </c>
      <c r="AZ126" s="113">
        <f>AD126-R126</f>
        <v>14956.720000000001</v>
      </c>
      <c r="BA126" s="113">
        <f>AE126-S126</f>
        <v>5511.8099999999995</v>
      </c>
      <c r="BB126" s="113">
        <f>AF126-T126</f>
        <v>7102.9500000000007</v>
      </c>
      <c r="BC126" s="312"/>
      <c r="BD126" s="312"/>
      <c r="BE126" s="312"/>
      <c r="BF126" s="114"/>
      <c r="BG126" s="328"/>
      <c r="BH126" s="71">
        <f>'MONTHLY SUMMARIES'!J90</f>
        <v>15504</v>
      </c>
    </row>
    <row r="127" spans="1:61" s="42" customFormat="1" x14ac:dyDescent="0.35">
      <c r="A127" s="166"/>
      <c r="B127" s="43" t="s">
        <v>41</v>
      </c>
      <c r="C127" s="178"/>
      <c r="D127" s="179"/>
      <c r="E127" s="179"/>
      <c r="F127" s="179"/>
      <c r="G127" s="179"/>
      <c r="H127" s="179"/>
      <c r="I127" s="179"/>
      <c r="J127" s="179"/>
      <c r="K127" s="179"/>
      <c r="L127" s="180"/>
      <c r="M127" s="179"/>
      <c r="N127" s="179"/>
      <c r="O127" s="179">
        <v>0</v>
      </c>
      <c r="P127" s="179">
        <v>0</v>
      </c>
      <c r="Q127" s="111">
        <v>0</v>
      </c>
      <c r="R127" s="111">
        <v>0</v>
      </c>
      <c r="S127" s="111">
        <v>0</v>
      </c>
      <c r="T127" s="111">
        <v>54.64</v>
      </c>
      <c r="U127" s="221">
        <v>545.88</v>
      </c>
      <c r="V127" s="221">
        <v>1366</v>
      </c>
      <c r="W127" s="221">
        <v>6611.62</v>
      </c>
      <c r="X127" s="180">
        <v>11932.54</v>
      </c>
      <c r="Y127" s="221">
        <v>21871</v>
      </c>
      <c r="Z127" s="221">
        <v>23592</v>
      </c>
      <c r="AA127" s="221">
        <v>19777</v>
      </c>
      <c r="AB127" s="221">
        <v>13863.73</v>
      </c>
      <c r="AC127" s="221">
        <v>8709.9599999999991</v>
      </c>
      <c r="AD127" s="221">
        <v>6370.24</v>
      </c>
      <c r="AE127" s="221">
        <v>5285</v>
      </c>
      <c r="AF127" s="221">
        <v>3723.07</v>
      </c>
      <c r="AG127" s="221">
        <v>4969</v>
      </c>
      <c r="AH127" s="221"/>
      <c r="AI127" s="221"/>
      <c r="AJ127" s="112"/>
      <c r="AK127" s="179">
        <f t="shared" si="102"/>
        <v>0</v>
      </c>
      <c r="AL127" s="113">
        <f>P127-D127</f>
        <v>0</v>
      </c>
      <c r="AM127" s="113">
        <f>Q127-E127</f>
        <v>0</v>
      </c>
      <c r="AN127" s="113">
        <f>R127-F127</f>
        <v>0</v>
      </c>
      <c r="AO127" s="113">
        <f>S127-G127</f>
        <v>0</v>
      </c>
      <c r="AP127" s="113">
        <f>T127-H127</f>
        <v>54.64</v>
      </c>
      <c r="AQ127" s="113">
        <f>U127-I127</f>
        <v>545.88</v>
      </c>
      <c r="AR127" s="113">
        <f>V127-J127</f>
        <v>1366</v>
      </c>
      <c r="AS127" s="113">
        <f>W127-K127</f>
        <v>6611.62</v>
      </c>
      <c r="AT127" s="113">
        <f>X127-L127</f>
        <v>11932.54</v>
      </c>
      <c r="AU127" s="113">
        <f>Y127-M127</f>
        <v>21871</v>
      </c>
      <c r="AV127" s="113">
        <f>Z127-N127</f>
        <v>23592</v>
      </c>
      <c r="AW127" s="113">
        <f>AA127-O127</f>
        <v>19777</v>
      </c>
      <c r="AX127" s="113">
        <f>AB127-P127</f>
        <v>13863.73</v>
      </c>
      <c r="AY127" s="113">
        <f>AC127-Q127</f>
        <v>8709.9599999999991</v>
      </c>
      <c r="AZ127" s="113">
        <f>AD127-R127</f>
        <v>6370.24</v>
      </c>
      <c r="BA127" s="113">
        <f>AE127-S127</f>
        <v>5285</v>
      </c>
      <c r="BB127" s="113">
        <f>AF127-T127</f>
        <v>3668.4300000000003</v>
      </c>
      <c r="BC127" s="312"/>
      <c r="BD127" s="312"/>
      <c r="BE127" s="312"/>
      <c r="BF127" s="114"/>
      <c r="BG127" s="328"/>
      <c r="BH127" s="71">
        <f>'MONTHLY SUMMARIES'!J91</f>
        <v>4969</v>
      </c>
    </row>
    <row r="128" spans="1:61" s="147" customFormat="1" x14ac:dyDescent="0.35">
      <c r="A128" s="167"/>
      <c r="B128" s="43" t="s">
        <v>42</v>
      </c>
      <c r="C128" s="148">
        <f>SUM(C123:C127)</f>
        <v>6447.76</v>
      </c>
      <c r="D128" s="149">
        <f t="shared" ref="D128:X128" si="103">SUM(D123:D127)</f>
        <v>5544.02</v>
      </c>
      <c r="E128" s="149">
        <f t="shared" si="103"/>
        <v>3541.61</v>
      </c>
      <c r="F128" s="149">
        <f t="shared" si="103"/>
        <v>2628.84</v>
      </c>
      <c r="G128" s="149">
        <f t="shared" si="103"/>
        <v>1426.73</v>
      </c>
      <c r="H128" s="149">
        <f t="shared" si="103"/>
        <v>1351.3500000000001</v>
      </c>
      <c r="I128" s="149">
        <f t="shared" si="103"/>
        <v>2602</v>
      </c>
      <c r="J128" s="149">
        <f t="shared" si="103"/>
        <v>3114.1</v>
      </c>
      <c r="K128" s="149">
        <f t="shared" si="103"/>
        <v>9419.19</v>
      </c>
      <c r="L128" s="151">
        <f t="shared" si="103"/>
        <v>32561.680000000004</v>
      </c>
      <c r="M128" s="149">
        <f t="shared" si="103"/>
        <v>68785.67</v>
      </c>
      <c r="N128" s="149">
        <f t="shared" si="103"/>
        <v>153570.65</v>
      </c>
      <c r="O128" s="149">
        <f t="shared" si="103"/>
        <v>458730.15</v>
      </c>
      <c r="P128" s="149">
        <f t="shared" si="103"/>
        <v>394709.49000000005</v>
      </c>
      <c r="Q128" s="160">
        <f t="shared" si="103"/>
        <v>267204.57</v>
      </c>
      <c r="R128" s="160">
        <f t="shared" si="103"/>
        <v>122918.99</v>
      </c>
      <c r="S128" s="160">
        <f t="shared" si="103"/>
        <v>97761.700000000012</v>
      </c>
      <c r="T128" s="160">
        <f t="shared" si="103"/>
        <v>80673.14</v>
      </c>
      <c r="U128" s="160">
        <f t="shared" si="103"/>
        <v>92798.09</v>
      </c>
      <c r="V128" s="160">
        <f t="shared" si="103"/>
        <v>116986</v>
      </c>
      <c r="W128" s="160">
        <f t="shared" si="103"/>
        <v>229472.78999999998</v>
      </c>
      <c r="X128" s="151">
        <f t="shared" si="103"/>
        <v>400020.89999999997</v>
      </c>
      <c r="Y128" s="160">
        <v>585788</v>
      </c>
      <c r="Z128" s="264">
        <v>643831</v>
      </c>
      <c r="AA128" s="160">
        <f t="shared" ref="AA128" si="104">SUM(AA123:AA127)</f>
        <v>601035.81000000006</v>
      </c>
      <c r="AB128" s="264">
        <v>396260.11</v>
      </c>
      <c r="AC128" s="264">
        <v>225540.12999999998</v>
      </c>
      <c r="AD128" s="264">
        <v>151927.34</v>
      </c>
      <c r="AE128" s="264">
        <v>118375</v>
      </c>
      <c r="AF128" s="264">
        <v>107838.93000000002</v>
      </c>
      <c r="AG128" s="264">
        <v>115981</v>
      </c>
      <c r="AH128" s="264"/>
      <c r="AI128" s="264"/>
      <c r="AJ128" s="151"/>
      <c r="AK128" s="150">
        <f t="shared" ref="AK128:AK146" si="105">SUM(AK123:AK127)</f>
        <v>452282.38999999996</v>
      </c>
      <c r="AL128" s="152">
        <f t="shared" ref="AL128:AN128" si="106">SUM(AL123:AL127)</f>
        <v>389165.47000000003</v>
      </c>
      <c r="AM128" s="152">
        <f t="shared" si="106"/>
        <v>263662.96000000002</v>
      </c>
      <c r="AN128" s="152">
        <f t="shared" si="106"/>
        <v>120290.15000000001</v>
      </c>
      <c r="AO128" s="152">
        <f t="shared" ref="AO128:AP128" si="107">SUM(AO123:AO127)</f>
        <v>96334.97</v>
      </c>
      <c r="AP128" s="152">
        <f t="shared" si="107"/>
        <v>79321.789999999994</v>
      </c>
      <c r="AQ128" s="152">
        <f t="shared" ref="AQ128:AR128" si="108">SUM(AQ123:AQ127)</f>
        <v>90196.09</v>
      </c>
      <c r="AR128" s="152">
        <f t="shared" si="108"/>
        <v>113871.9</v>
      </c>
      <c r="AS128" s="152">
        <f t="shared" ref="AS128:AT128" si="109">SUM(AS123:AS127)</f>
        <v>220053.59999999998</v>
      </c>
      <c r="AT128" s="152">
        <f t="shared" si="109"/>
        <v>367459.22</v>
      </c>
      <c r="AU128" s="152">
        <f t="shared" ref="AU128:AV128" si="110">SUM(AU123:AU127)</f>
        <v>517002.33</v>
      </c>
      <c r="AV128" s="152">
        <f t="shared" si="110"/>
        <v>490260.35000000003</v>
      </c>
      <c r="AW128" s="152">
        <f t="shared" ref="AW128:AX128" si="111">SUM(AW123:AW127)</f>
        <v>142305.66000000003</v>
      </c>
      <c r="AX128" s="152">
        <f t="shared" si="111"/>
        <v>1550.619999999999</v>
      </c>
      <c r="AY128" s="152">
        <f t="shared" ref="AY128:AZ128" si="112">SUM(AY123:AY127)</f>
        <v>-41664.44000000001</v>
      </c>
      <c r="AZ128" s="152">
        <f t="shared" si="112"/>
        <v>29008.350000000006</v>
      </c>
      <c r="BA128" s="152">
        <f t="shared" ref="BA128:BB128" si="113">SUM(BA123:BA127)</f>
        <v>20613.299999999996</v>
      </c>
      <c r="BB128" s="152">
        <f t="shared" si="113"/>
        <v>27165.79</v>
      </c>
      <c r="BC128" s="313"/>
      <c r="BD128" s="313"/>
      <c r="BE128" s="313"/>
      <c r="BF128" s="153"/>
      <c r="BG128" s="329"/>
      <c r="BH128" s="96">
        <f>SUM(BH123:BH127)</f>
        <v>115981</v>
      </c>
      <c r="BI128" s="42"/>
    </row>
    <row r="129" spans="1:61" s="42" customFormat="1" x14ac:dyDescent="0.35">
      <c r="A129" s="166">
        <f>+A122+1</f>
        <v>13</v>
      </c>
      <c r="B129" s="51" t="s">
        <v>44</v>
      </c>
      <c r="C129" s="52"/>
      <c r="D129" s="53"/>
      <c r="E129" s="53"/>
      <c r="F129" s="53"/>
      <c r="G129" s="53"/>
      <c r="H129" s="53"/>
      <c r="I129" s="53"/>
      <c r="J129" s="53"/>
      <c r="K129" s="53"/>
      <c r="L129" s="54"/>
      <c r="M129" s="53"/>
      <c r="N129" s="53"/>
      <c r="O129" s="53"/>
      <c r="P129" s="53"/>
      <c r="Q129" s="53"/>
      <c r="R129" s="53"/>
      <c r="S129" s="53"/>
      <c r="T129" s="53"/>
      <c r="U129" s="219"/>
      <c r="V129" s="219"/>
      <c r="W129" s="219"/>
      <c r="X129" s="54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54"/>
      <c r="AK129" s="55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308"/>
      <c r="BD129" s="308"/>
      <c r="BE129" s="308"/>
      <c r="BF129" s="57"/>
      <c r="BG129" s="327"/>
      <c r="BH129" s="55"/>
    </row>
    <row r="130" spans="1:61" s="42" customFormat="1" x14ac:dyDescent="0.35">
      <c r="A130" s="166"/>
      <c r="B130" s="43" t="s">
        <v>37</v>
      </c>
      <c r="C130" s="110">
        <f>C116+C123</f>
        <v>30707044.260000002</v>
      </c>
      <c r="D130" s="111">
        <f t="shared" ref="D130:Q130" si="114">D116+D123</f>
        <v>20918769.620000001</v>
      </c>
      <c r="E130" s="111">
        <f t="shared" si="114"/>
        <v>12820560.579999998</v>
      </c>
      <c r="F130" s="111">
        <f t="shared" si="114"/>
        <v>7184646.3800000008</v>
      </c>
      <c r="G130" s="111">
        <f t="shared" si="114"/>
        <v>5414460.3300000001</v>
      </c>
      <c r="H130" s="111">
        <f t="shared" si="114"/>
        <v>4805277.2299999995</v>
      </c>
      <c r="I130" s="111">
        <f t="shared" si="114"/>
        <v>4995457.1100000003</v>
      </c>
      <c r="J130" s="111">
        <f t="shared" si="114"/>
        <v>6760753.1399999997</v>
      </c>
      <c r="K130" s="111">
        <f t="shared" si="114"/>
        <v>11659329.33</v>
      </c>
      <c r="L130" s="112">
        <f t="shared" si="114"/>
        <v>27116721.779999997</v>
      </c>
      <c r="M130" s="111">
        <f t="shared" si="114"/>
        <v>32224911.07</v>
      </c>
      <c r="N130" s="111">
        <f t="shared" si="114"/>
        <v>28612815.25</v>
      </c>
      <c r="O130" s="111">
        <f t="shared" si="114"/>
        <v>25912851.920000002</v>
      </c>
      <c r="P130" s="111">
        <f t="shared" si="114"/>
        <v>22838346.879999999</v>
      </c>
      <c r="Q130" s="111">
        <f t="shared" si="114"/>
        <v>15475656.799999999</v>
      </c>
      <c r="R130" s="111">
        <f t="shared" ref="R130:S130" si="115">R116+R123</f>
        <v>7187818.1700000009</v>
      </c>
      <c r="S130" s="111">
        <f t="shared" si="115"/>
        <v>5516209.1699999999</v>
      </c>
      <c r="T130" s="111">
        <f t="shared" ref="T130:U130" si="116">T116+T123</f>
        <v>4382922.0299999993</v>
      </c>
      <c r="U130" s="111">
        <f t="shared" si="116"/>
        <v>5066433.8999999994</v>
      </c>
      <c r="V130" s="111">
        <f t="shared" ref="V130:W130" si="117">V116+V123</f>
        <v>5848579</v>
      </c>
      <c r="W130" s="111">
        <f t="shared" si="117"/>
        <v>10866755.030000001</v>
      </c>
      <c r="X130" s="112">
        <f t="shared" ref="X130" si="118">X116+X123</f>
        <v>24020353.560000002</v>
      </c>
      <c r="Y130" s="111">
        <v>34250990</v>
      </c>
      <c r="Z130" s="221">
        <v>36152212</v>
      </c>
      <c r="AA130" s="221">
        <v>33184092.800000001</v>
      </c>
      <c r="AB130" s="221">
        <v>21598292.009999998</v>
      </c>
      <c r="AC130" s="221">
        <v>11984201.890000001</v>
      </c>
      <c r="AD130" s="221">
        <v>7119816.3199999994</v>
      </c>
      <c r="AE130" s="221">
        <v>5614729</v>
      </c>
      <c r="AF130" s="221">
        <v>5211780.96</v>
      </c>
      <c r="AG130" s="221">
        <v>5471661</v>
      </c>
      <c r="AH130" s="221"/>
      <c r="AI130" s="221"/>
      <c r="AJ130" s="112"/>
      <c r="AK130" s="39">
        <f>O130-C130</f>
        <v>-4794192.34</v>
      </c>
      <c r="AL130" s="113">
        <f>P130-D130</f>
        <v>1919577.2599999979</v>
      </c>
      <c r="AM130" s="113">
        <f>Q130-E130</f>
        <v>2655096.2200000007</v>
      </c>
      <c r="AN130" s="113">
        <f>R130-F130</f>
        <v>3171.7900000000373</v>
      </c>
      <c r="AO130" s="113">
        <f>S130-G130</f>
        <v>101748.83999999985</v>
      </c>
      <c r="AP130" s="113">
        <f>T130-H130</f>
        <v>-422355.20000000019</v>
      </c>
      <c r="AQ130" s="113">
        <f>U130-I130</f>
        <v>70976.789999999106</v>
      </c>
      <c r="AR130" s="113">
        <f>V130-J130</f>
        <v>-912174.13999999966</v>
      </c>
      <c r="AS130" s="113">
        <f>W130-K130</f>
        <v>-792574.29999999888</v>
      </c>
      <c r="AT130" s="113">
        <f>X130-L130</f>
        <v>-3096368.2199999951</v>
      </c>
      <c r="AU130" s="113">
        <f>Y130-M130</f>
        <v>2026078.9299999997</v>
      </c>
      <c r="AV130" s="113">
        <f>Z130-N130</f>
        <v>7539396.75</v>
      </c>
      <c r="AW130" s="113">
        <f>AA130-O130</f>
        <v>7271240.879999999</v>
      </c>
      <c r="AX130" s="113">
        <f>AB130-P130</f>
        <v>-1240054.870000001</v>
      </c>
      <c r="AY130" s="113">
        <f>AC130-Q130</f>
        <v>-3491454.9099999983</v>
      </c>
      <c r="AZ130" s="113">
        <f>AD130-R130</f>
        <v>-68001.85000000149</v>
      </c>
      <c r="BA130" s="113">
        <f>AE130-S130</f>
        <v>98519.830000000075</v>
      </c>
      <c r="BB130" s="113">
        <f>AF130-T130</f>
        <v>828858.93000000063</v>
      </c>
      <c r="BC130" s="312"/>
      <c r="BD130" s="312"/>
      <c r="BE130" s="312"/>
      <c r="BF130" s="114"/>
      <c r="BG130" s="328"/>
      <c r="BH130" s="71">
        <f>'MONTHLY SUMMARIES'!J94</f>
        <v>5471661</v>
      </c>
    </row>
    <row r="131" spans="1:61" s="42" customFormat="1" x14ac:dyDescent="0.35">
      <c r="A131" s="166"/>
      <c r="B131" s="238" t="s">
        <v>164</v>
      </c>
      <c r="C131" s="110"/>
      <c r="D131" s="111"/>
      <c r="E131" s="111"/>
      <c r="F131" s="111"/>
      <c r="G131" s="111"/>
      <c r="H131" s="111"/>
      <c r="I131" s="111"/>
      <c r="J131" s="111"/>
      <c r="K131" s="111"/>
      <c r="L131" s="112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237"/>
      <c r="X131" s="112">
        <f>X130-X132</f>
        <v>23590520.210000001</v>
      </c>
      <c r="Y131" s="240">
        <f>Y130-Y132</f>
        <v>33636440.990000002</v>
      </c>
      <c r="Z131" s="240">
        <f>Z130-Z132</f>
        <v>35520374.329999998</v>
      </c>
      <c r="AA131" s="240">
        <f>AA130-AA132</f>
        <v>32625070.400000002</v>
      </c>
      <c r="AB131" s="269">
        <v>21217388.939999998</v>
      </c>
      <c r="AC131" s="269">
        <v>11769559.17</v>
      </c>
      <c r="AD131" s="269">
        <v>6991955.3699999992</v>
      </c>
      <c r="AE131" s="269">
        <v>5520758.5599999996</v>
      </c>
      <c r="AF131" s="269">
        <v>5126579.4000000004</v>
      </c>
      <c r="AG131" s="269">
        <v>5381016</v>
      </c>
      <c r="AH131" s="269"/>
      <c r="AI131" s="269"/>
      <c r="AJ131" s="112"/>
      <c r="AK131" s="39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312"/>
      <c r="BD131" s="312"/>
      <c r="BE131" s="312"/>
      <c r="BF131" s="114"/>
      <c r="BG131" s="328"/>
      <c r="BH131" s="87">
        <f>BH130-BH132</f>
        <v>5381016</v>
      </c>
    </row>
    <row r="132" spans="1:61" s="42" customFormat="1" x14ac:dyDescent="0.35">
      <c r="A132" s="166"/>
      <c r="B132" s="238" t="s">
        <v>165</v>
      </c>
      <c r="C132" s="110"/>
      <c r="D132" s="111"/>
      <c r="E132" s="111"/>
      <c r="F132" s="111"/>
      <c r="G132" s="111"/>
      <c r="H132" s="111"/>
      <c r="I132" s="111"/>
      <c r="J132" s="111"/>
      <c r="K132" s="111"/>
      <c r="L132" s="112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237"/>
      <c r="X132" s="112">
        <v>429833.35</v>
      </c>
      <c r="Y132" s="240">
        <f>327668.81+286880.2</f>
        <v>614549.01</v>
      </c>
      <c r="Z132" s="240">
        <v>631837.66999999993</v>
      </c>
      <c r="AA132" s="269">
        <v>559022.4</v>
      </c>
      <c r="AB132" s="269">
        <v>380903.07</v>
      </c>
      <c r="AC132" s="269">
        <v>214642.72</v>
      </c>
      <c r="AD132" s="269">
        <v>127860.95000000001</v>
      </c>
      <c r="AE132" s="269">
        <v>93970.44</v>
      </c>
      <c r="AF132" s="269">
        <v>85201.56</v>
      </c>
      <c r="AG132" s="269">
        <v>90645</v>
      </c>
      <c r="AH132" s="269"/>
      <c r="AI132" s="269"/>
      <c r="AJ132" s="112"/>
      <c r="AK132" s="39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312"/>
      <c r="BD132" s="312"/>
      <c r="BE132" s="312"/>
      <c r="BF132" s="114"/>
      <c r="BG132" s="328"/>
      <c r="BH132" s="71">
        <f>GETPIVOTDATA("VALUE",'CRS ESCO pvt'!$I$2,"DATE_FILE",$BH$8,"COMPANY",$BH$6,"TRIM_CAT","Resdiential-ESCO","TRIM_LINE",11)+GETPIVOTDATA("VALUE",'CRS ESCO pvt'!$I$2,"DATE_FILE",$BH$8,"COMPANY",$BH$6,"TRIM_CAT","Resdiential-ESCO","TRIM_LINE",12)</f>
        <v>90645</v>
      </c>
    </row>
    <row r="133" spans="1:61" s="42" customFormat="1" x14ac:dyDescent="0.35">
      <c r="A133" s="166"/>
      <c r="B133" s="43" t="s">
        <v>38</v>
      </c>
      <c r="C133" s="110">
        <f t="shared" ref="C133:P133" si="119">C117+C124</f>
        <v>2064798.0999999999</v>
      </c>
      <c r="D133" s="111">
        <f t="shared" si="119"/>
        <v>1681719.2000000002</v>
      </c>
      <c r="E133" s="111">
        <f t="shared" si="119"/>
        <v>841091.67</v>
      </c>
      <c r="F133" s="111">
        <f t="shared" si="119"/>
        <v>524961.82999999996</v>
      </c>
      <c r="G133" s="111">
        <f t="shared" si="119"/>
        <v>339897.84</v>
      </c>
      <c r="H133" s="111">
        <f t="shared" si="119"/>
        <v>285638.28999999998</v>
      </c>
      <c r="I133" s="111">
        <f t="shared" si="119"/>
        <v>299466.99</v>
      </c>
      <c r="J133" s="111">
        <f t="shared" si="119"/>
        <v>408495.91</v>
      </c>
      <c r="K133" s="111">
        <f t="shared" si="119"/>
        <v>732007.59</v>
      </c>
      <c r="L133" s="112">
        <f t="shared" si="119"/>
        <v>1974673.06</v>
      </c>
      <c r="M133" s="111">
        <f t="shared" si="119"/>
        <v>2092179.02</v>
      </c>
      <c r="N133" s="111">
        <f t="shared" si="119"/>
        <v>1922755.96</v>
      </c>
      <c r="O133" s="111">
        <f t="shared" si="119"/>
        <v>1695440.9</v>
      </c>
      <c r="P133" s="111">
        <f t="shared" si="119"/>
        <v>1664794.1</v>
      </c>
      <c r="Q133" s="111">
        <f>Q117+Q124</f>
        <v>936221.08000000007</v>
      </c>
      <c r="R133" s="111">
        <f t="shared" ref="R133:S133" si="120">R117+R124</f>
        <v>490451.13999999996</v>
      </c>
      <c r="S133" s="111">
        <f t="shared" si="120"/>
        <v>374775.03999999998</v>
      </c>
      <c r="T133" s="111">
        <f t="shared" ref="T133:U133" si="121">T117+T124</f>
        <v>272823.09000000003</v>
      </c>
      <c r="U133" s="111">
        <f t="shared" si="121"/>
        <v>305756.78999999998</v>
      </c>
      <c r="V133" s="111">
        <f t="shared" ref="V133:W133" si="122">V117+V124</f>
        <v>370284</v>
      </c>
      <c r="W133" s="111">
        <f t="shared" si="122"/>
        <v>792894.68</v>
      </c>
      <c r="X133" s="112">
        <f t="shared" ref="X133" si="123">X117+X124</f>
        <v>1913378.8199999998</v>
      </c>
      <c r="Y133" s="111">
        <v>2569618</v>
      </c>
      <c r="Z133" s="221">
        <v>2702153</v>
      </c>
      <c r="AA133" s="221">
        <v>2537528.4899999998</v>
      </c>
      <c r="AB133" s="221">
        <v>1927296.26</v>
      </c>
      <c r="AC133" s="221">
        <v>917687.83</v>
      </c>
      <c r="AD133" s="221">
        <v>688597.05</v>
      </c>
      <c r="AE133" s="221">
        <v>481908</v>
      </c>
      <c r="AF133" s="221">
        <v>371495.49</v>
      </c>
      <c r="AG133" s="221">
        <v>397635</v>
      </c>
      <c r="AH133" s="221"/>
      <c r="AI133" s="221"/>
      <c r="AJ133" s="112"/>
      <c r="AK133" s="39">
        <f>O133-C133</f>
        <v>-369357.19999999995</v>
      </c>
      <c r="AL133" s="113">
        <f>P133-D133</f>
        <v>-16925.100000000093</v>
      </c>
      <c r="AM133" s="113">
        <f>Q133-E133</f>
        <v>95129.410000000033</v>
      </c>
      <c r="AN133" s="113">
        <f>R133-F133</f>
        <v>-34510.69</v>
      </c>
      <c r="AO133" s="113">
        <f>S133-G133</f>
        <v>34877.199999999953</v>
      </c>
      <c r="AP133" s="113">
        <f>T133-H133</f>
        <v>-12815.199999999953</v>
      </c>
      <c r="AQ133" s="113">
        <f>U133-I133</f>
        <v>6289.7999999999884</v>
      </c>
      <c r="AR133" s="113">
        <f>V133-J133</f>
        <v>-38211.909999999974</v>
      </c>
      <c r="AS133" s="113">
        <f>W133-K133</f>
        <v>60887.090000000084</v>
      </c>
      <c r="AT133" s="113">
        <f>X133-L133</f>
        <v>-61294.240000000224</v>
      </c>
      <c r="AU133" s="113">
        <f>Y133-M133</f>
        <v>477438.98</v>
      </c>
      <c r="AV133" s="113">
        <f>Z133-N133</f>
        <v>779397.04</v>
      </c>
      <c r="AW133" s="113">
        <f>AA133-O133</f>
        <v>842087.58999999985</v>
      </c>
      <c r="AX133" s="113">
        <f>AB133-P133</f>
        <v>262502.15999999992</v>
      </c>
      <c r="AY133" s="113">
        <f>AC133-Q133</f>
        <v>-18533.250000000116</v>
      </c>
      <c r="AZ133" s="113">
        <f>AD133-R133</f>
        <v>198145.91000000009</v>
      </c>
      <c r="BA133" s="113">
        <f>AE133-S133</f>
        <v>107132.96000000002</v>
      </c>
      <c r="BB133" s="113">
        <f>AF133-T133</f>
        <v>98672.399999999965</v>
      </c>
      <c r="BC133" s="312"/>
      <c r="BD133" s="312"/>
      <c r="BE133" s="312"/>
      <c r="BF133" s="114"/>
      <c r="BG133" s="328"/>
      <c r="BH133" s="71">
        <f>'MONTHLY SUMMARIES'!J95</f>
        <v>397635</v>
      </c>
    </row>
    <row r="134" spans="1:61" s="42" customFormat="1" x14ac:dyDescent="0.35">
      <c r="A134" s="166"/>
      <c r="B134" s="238" t="s">
        <v>164</v>
      </c>
      <c r="C134" s="110"/>
      <c r="D134" s="111"/>
      <c r="E134" s="111"/>
      <c r="F134" s="111"/>
      <c r="G134" s="111"/>
      <c r="H134" s="111"/>
      <c r="I134" s="111"/>
      <c r="J134" s="111"/>
      <c r="K134" s="111"/>
      <c r="L134" s="112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237"/>
      <c r="X134" s="112">
        <f>X133-X135</f>
        <v>1856033.7099999997</v>
      </c>
      <c r="Y134" s="240">
        <f>Y133-Y135</f>
        <v>2491144.62</v>
      </c>
      <c r="Z134" s="240">
        <f>Z133-Z135</f>
        <v>2620386.62</v>
      </c>
      <c r="AA134" s="240">
        <f>AA133-AA135</f>
        <v>2466032.61</v>
      </c>
      <c r="AB134" s="269">
        <v>1875002.29</v>
      </c>
      <c r="AC134" s="269">
        <v>895730.38</v>
      </c>
      <c r="AD134" s="269">
        <v>673069.31</v>
      </c>
      <c r="AE134" s="269">
        <v>467694.29</v>
      </c>
      <c r="AF134" s="269">
        <v>361508.63</v>
      </c>
      <c r="AG134" s="269">
        <v>387261</v>
      </c>
      <c r="AH134" s="269"/>
      <c r="AI134" s="269"/>
      <c r="AJ134" s="112"/>
      <c r="AK134" s="39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312"/>
      <c r="BD134" s="312"/>
      <c r="BE134" s="312"/>
      <c r="BF134" s="114"/>
      <c r="BG134" s="328"/>
      <c r="BH134" s="87">
        <f>BH133-BH135</f>
        <v>387261</v>
      </c>
    </row>
    <row r="135" spans="1:61" s="42" customFormat="1" x14ac:dyDescent="0.35">
      <c r="A135" s="166"/>
      <c r="B135" s="238" t="s">
        <v>165</v>
      </c>
      <c r="C135" s="110"/>
      <c r="D135" s="111"/>
      <c r="E135" s="111"/>
      <c r="F135" s="111"/>
      <c r="G135" s="111"/>
      <c r="H135" s="111"/>
      <c r="I135" s="111"/>
      <c r="J135" s="111"/>
      <c r="K135" s="111"/>
      <c r="L135" s="112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237"/>
      <c r="X135" s="112">
        <v>57345.11</v>
      </c>
      <c r="Y135" s="240">
        <f>41610.85+36862.53</f>
        <v>78473.38</v>
      </c>
      <c r="Z135" s="240">
        <v>81766.38</v>
      </c>
      <c r="AA135" s="269">
        <v>71495.88</v>
      </c>
      <c r="AB135" s="269">
        <v>52293.97</v>
      </c>
      <c r="AC135" s="269">
        <v>21957.45</v>
      </c>
      <c r="AD135" s="269">
        <v>15527.74</v>
      </c>
      <c r="AE135" s="269">
        <v>14213.710000000001</v>
      </c>
      <c r="AF135" s="269">
        <v>9986.86</v>
      </c>
      <c r="AG135" s="269">
        <v>10374</v>
      </c>
      <c r="AH135" s="269"/>
      <c r="AI135" s="269"/>
      <c r="AJ135" s="112"/>
      <c r="AK135" s="39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312"/>
      <c r="BD135" s="312"/>
      <c r="BE135" s="312"/>
      <c r="BF135" s="114"/>
      <c r="BG135" s="328"/>
      <c r="BH135" s="71">
        <f>GETPIVOTDATA("VALUE",'CRS ESCO pvt'!$I$2,"DATE_FILE",$BH$8,"COMPANY",$BH$6,"TRIM_CAT","Low Income Resdiential-ESCO","TRIM_LINE",11)+GETPIVOTDATA("VALUE",'CRS ESCO pvt'!$I$2,"DATE_FILE",$BH$8,"COMPANY",$BH$6,"TRIM_CAT","Low Income Resdiential-ESCO","TRIM_LINE",12)</f>
        <v>10374</v>
      </c>
    </row>
    <row r="136" spans="1:61" s="42" customFormat="1" x14ac:dyDescent="0.35">
      <c r="A136" s="166"/>
      <c r="B136" s="43" t="s">
        <v>39</v>
      </c>
      <c r="C136" s="110">
        <f t="shared" ref="C136:P136" si="124">C118+C125</f>
        <v>7158614.8300000001</v>
      </c>
      <c r="D136" s="111">
        <f t="shared" si="124"/>
        <v>4502597.99</v>
      </c>
      <c r="E136" s="111">
        <f t="shared" si="124"/>
        <v>2800234.8299999996</v>
      </c>
      <c r="F136" s="111">
        <f t="shared" si="124"/>
        <v>1544444.02</v>
      </c>
      <c r="G136" s="111">
        <f t="shared" si="124"/>
        <v>1250297.5999999999</v>
      </c>
      <c r="H136" s="111">
        <f t="shared" si="124"/>
        <v>1186601.49</v>
      </c>
      <c r="I136" s="111">
        <f t="shared" si="124"/>
        <v>1097488.6200000001</v>
      </c>
      <c r="J136" s="111">
        <f t="shared" si="124"/>
        <v>1538751.38</v>
      </c>
      <c r="K136" s="111">
        <f t="shared" si="124"/>
        <v>2426801.66</v>
      </c>
      <c r="L136" s="112">
        <f t="shared" si="124"/>
        <v>9489604.0899999999</v>
      </c>
      <c r="M136" s="111">
        <f t="shared" si="124"/>
        <v>7083826.0800000001</v>
      </c>
      <c r="N136" s="111">
        <f t="shared" si="124"/>
        <v>6435159.2200000007</v>
      </c>
      <c r="O136" s="111">
        <f t="shared" si="124"/>
        <v>5430167.6299999999</v>
      </c>
      <c r="P136" s="111">
        <f t="shared" si="124"/>
        <v>4529711.2</v>
      </c>
      <c r="Q136" s="111">
        <f>Q118+Q125</f>
        <v>3046415.75</v>
      </c>
      <c r="R136" s="111">
        <f t="shared" ref="R136:S136" si="125">R118+R125</f>
        <v>1252501.3299999998</v>
      </c>
      <c r="S136" s="111">
        <f t="shared" si="125"/>
        <v>1063958.08</v>
      </c>
      <c r="T136" s="111">
        <f t="shared" ref="T136:U136" si="126">T118+T125</f>
        <v>897310.46</v>
      </c>
      <c r="U136" s="111">
        <f t="shared" si="126"/>
        <v>1038768.62</v>
      </c>
      <c r="V136" s="111">
        <f t="shared" ref="V136:W136" si="127">V118+V125</f>
        <v>1229092</v>
      </c>
      <c r="W136" s="111">
        <f t="shared" si="127"/>
        <v>2275788.4899999998</v>
      </c>
      <c r="X136" s="112">
        <f t="shared" ref="X136" si="128">X118+X125</f>
        <v>5012604.9800000004</v>
      </c>
      <c r="Y136" s="111">
        <v>7496066</v>
      </c>
      <c r="Z136" s="221">
        <v>7616398</v>
      </c>
      <c r="AA136" s="221">
        <v>8002060.3799999999</v>
      </c>
      <c r="AB136" s="221">
        <v>4461548.4300000006</v>
      </c>
      <c r="AC136" s="221">
        <v>2612868.54</v>
      </c>
      <c r="AD136" s="221">
        <v>1407364.33</v>
      </c>
      <c r="AE136" s="221">
        <v>1184897</v>
      </c>
      <c r="AF136" s="221">
        <v>1171999.17</v>
      </c>
      <c r="AG136" s="221">
        <v>1180604</v>
      </c>
      <c r="AH136" s="221"/>
      <c r="AI136" s="221"/>
      <c r="AJ136" s="112"/>
      <c r="AK136" s="39">
        <f>O136-C136</f>
        <v>-1728447.2000000002</v>
      </c>
      <c r="AL136" s="113">
        <f>P136-D136</f>
        <v>27113.209999999963</v>
      </c>
      <c r="AM136" s="113">
        <f>Q136-E136</f>
        <v>246180.92000000039</v>
      </c>
      <c r="AN136" s="113">
        <f>R136-F136</f>
        <v>-291942.69000000018</v>
      </c>
      <c r="AO136" s="113">
        <f>S136-G136</f>
        <v>-186339.51999999979</v>
      </c>
      <c r="AP136" s="113">
        <f>T136-H136</f>
        <v>-289291.03000000003</v>
      </c>
      <c r="AQ136" s="113">
        <f>U136-I136</f>
        <v>-58720.000000000116</v>
      </c>
      <c r="AR136" s="113">
        <f>V136-J136</f>
        <v>-309659.37999999989</v>
      </c>
      <c r="AS136" s="113">
        <f>W136-K136</f>
        <v>-151013.17000000039</v>
      </c>
      <c r="AT136" s="113">
        <f>X136-L136</f>
        <v>-4476999.1099999994</v>
      </c>
      <c r="AU136" s="113">
        <f>Y136-M136</f>
        <v>412239.91999999993</v>
      </c>
      <c r="AV136" s="113">
        <f>Z136-N136</f>
        <v>1181238.7799999993</v>
      </c>
      <c r="AW136" s="113">
        <f>AA136-O136</f>
        <v>2571892.75</v>
      </c>
      <c r="AX136" s="113">
        <f>AB136-P136</f>
        <v>-68162.769999999553</v>
      </c>
      <c r="AY136" s="113">
        <f>AC136-Q136</f>
        <v>-433547.20999999996</v>
      </c>
      <c r="AZ136" s="113">
        <f>AD136-R136</f>
        <v>154863.00000000023</v>
      </c>
      <c r="BA136" s="113">
        <f>AE136-S136</f>
        <v>120938.91999999993</v>
      </c>
      <c r="BB136" s="113">
        <f>AF136-T136</f>
        <v>274688.70999999996</v>
      </c>
      <c r="BC136" s="312"/>
      <c r="BD136" s="312"/>
      <c r="BE136" s="312"/>
      <c r="BF136" s="114"/>
      <c r="BG136" s="328"/>
      <c r="BH136" s="71">
        <f>'MONTHLY SUMMARIES'!J96</f>
        <v>1180604</v>
      </c>
    </row>
    <row r="137" spans="1:61" s="42" customFormat="1" x14ac:dyDescent="0.35">
      <c r="A137" s="166"/>
      <c r="B137" s="43" t="s">
        <v>40</v>
      </c>
      <c r="C137" s="110">
        <f t="shared" ref="C137:Q137" si="129">C119+C126</f>
        <v>6838850.2800000003</v>
      </c>
      <c r="D137" s="111">
        <f t="shared" si="129"/>
        <v>2078460.05</v>
      </c>
      <c r="E137" s="111">
        <f t="shared" si="129"/>
        <v>1327294.81</v>
      </c>
      <c r="F137" s="111">
        <f t="shared" si="129"/>
        <v>1350865.6</v>
      </c>
      <c r="G137" s="111">
        <f t="shared" si="129"/>
        <v>566217.87</v>
      </c>
      <c r="H137" s="111">
        <f t="shared" si="129"/>
        <v>453421.5</v>
      </c>
      <c r="I137" s="111">
        <f t="shared" si="129"/>
        <v>426919.2</v>
      </c>
      <c r="J137" s="111">
        <f t="shared" si="129"/>
        <v>658308.48</v>
      </c>
      <c r="K137" s="111">
        <f t="shared" si="129"/>
        <v>1164826.24</v>
      </c>
      <c r="L137" s="112">
        <f t="shared" si="129"/>
        <v>2360744.09</v>
      </c>
      <c r="M137" s="111">
        <f t="shared" si="129"/>
        <v>2865707.05</v>
      </c>
      <c r="N137" s="111">
        <f t="shared" si="129"/>
        <v>2518075.5299999998</v>
      </c>
      <c r="O137" s="111">
        <f t="shared" si="129"/>
        <v>2332189.2199999997</v>
      </c>
      <c r="P137" s="111">
        <f t="shared" si="129"/>
        <v>1808520.13</v>
      </c>
      <c r="Q137" s="111">
        <f t="shared" si="129"/>
        <v>1327730.01</v>
      </c>
      <c r="R137" s="111">
        <f t="shared" ref="R137:S137" si="130">R119+R126</f>
        <v>539544.00999999989</v>
      </c>
      <c r="S137" s="111">
        <f t="shared" si="130"/>
        <v>341140.96</v>
      </c>
      <c r="T137" s="111">
        <f t="shared" ref="T137:U137" si="131">T119+T126</f>
        <v>264400.5</v>
      </c>
      <c r="U137" s="111">
        <f t="shared" si="131"/>
        <v>356944.74000000005</v>
      </c>
      <c r="V137" s="111">
        <f t="shared" ref="V137:W137" si="132">V119+V126</f>
        <v>655348</v>
      </c>
      <c r="W137" s="111">
        <f t="shared" si="132"/>
        <v>994589.77</v>
      </c>
      <c r="X137" s="112">
        <f t="shared" ref="X137" si="133">X119+X126</f>
        <v>1970580.1900000002</v>
      </c>
      <c r="Y137" s="111">
        <v>2762461</v>
      </c>
      <c r="Z137" s="221">
        <v>2845690</v>
      </c>
      <c r="AA137" s="221">
        <v>2848301.52</v>
      </c>
      <c r="AB137" s="221">
        <v>1825426.0899999999</v>
      </c>
      <c r="AC137" s="221">
        <v>1101830.3799999999</v>
      </c>
      <c r="AD137" s="221">
        <v>524652.97</v>
      </c>
      <c r="AE137" s="221">
        <v>413151</v>
      </c>
      <c r="AF137" s="221">
        <v>428938.97</v>
      </c>
      <c r="AG137" s="221">
        <v>445371</v>
      </c>
      <c r="AH137" s="221"/>
      <c r="AI137" s="221"/>
      <c r="AJ137" s="112"/>
      <c r="AK137" s="39">
        <f>O137-C137</f>
        <v>-4506661.0600000005</v>
      </c>
      <c r="AL137" s="113">
        <f>P137-D137</f>
        <v>-269939.92000000016</v>
      </c>
      <c r="AM137" s="113">
        <f>Q137-E137</f>
        <v>435.19999999995343</v>
      </c>
      <c r="AN137" s="113">
        <f>R137-F137</f>
        <v>-811321.5900000002</v>
      </c>
      <c r="AO137" s="113">
        <f>S137-G137</f>
        <v>-225076.90999999997</v>
      </c>
      <c r="AP137" s="113">
        <f>T137-H137</f>
        <v>-189021</v>
      </c>
      <c r="AQ137" s="113">
        <f>U137-I137</f>
        <v>-69974.459999999963</v>
      </c>
      <c r="AR137" s="113">
        <f>V137-J137</f>
        <v>-2960.4799999999814</v>
      </c>
      <c r="AS137" s="113">
        <f>W137-K137</f>
        <v>-170236.46999999997</v>
      </c>
      <c r="AT137" s="113">
        <f>X137-L137</f>
        <v>-390163.89999999967</v>
      </c>
      <c r="AU137" s="113">
        <f>Y137-M137</f>
        <v>-103246.04999999981</v>
      </c>
      <c r="AV137" s="113">
        <f>Z137-N137</f>
        <v>327614.4700000002</v>
      </c>
      <c r="AW137" s="113">
        <f>AA137-O137</f>
        <v>516112.30000000028</v>
      </c>
      <c r="AX137" s="113">
        <f>AB137-P137</f>
        <v>16905.959999999963</v>
      </c>
      <c r="AY137" s="113">
        <f>AC137-Q137</f>
        <v>-225899.63000000012</v>
      </c>
      <c r="AZ137" s="113">
        <f>AD137-R137</f>
        <v>-14891.039999999921</v>
      </c>
      <c r="BA137" s="113">
        <f>AE137-S137</f>
        <v>72010.039999999979</v>
      </c>
      <c r="BB137" s="113">
        <f>AF137-T137</f>
        <v>164538.46999999997</v>
      </c>
      <c r="BC137" s="312"/>
      <c r="BD137" s="312"/>
      <c r="BE137" s="312"/>
      <c r="BF137" s="114"/>
      <c r="BG137" s="328"/>
      <c r="BH137" s="71">
        <f>'MONTHLY SUMMARIES'!J97</f>
        <v>445371</v>
      </c>
    </row>
    <row r="138" spans="1:61" s="42" customFormat="1" x14ac:dyDescent="0.35">
      <c r="A138" s="166"/>
      <c r="B138" s="43" t="s">
        <v>41</v>
      </c>
      <c r="C138" s="110">
        <f t="shared" ref="C138:Q138" si="134">C120+C127</f>
        <v>3762025.66</v>
      </c>
      <c r="D138" s="111">
        <f t="shared" si="134"/>
        <v>1653639.88</v>
      </c>
      <c r="E138" s="111">
        <f t="shared" si="134"/>
        <v>1209935.4099999999</v>
      </c>
      <c r="F138" s="111">
        <f t="shared" si="134"/>
        <v>1081284.02</v>
      </c>
      <c r="G138" s="111">
        <f t="shared" si="134"/>
        <v>782809.59</v>
      </c>
      <c r="H138" s="111">
        <f t="shared" si="134"/>
        <v>904426.95</v>
      </c>
      <c r="I138" s="111">
        <f t="shared" si="134"/>
        <v>823881.53</v>
      </c>
      <c r="J138" s="111">
        <f t="shared" si="134"/>
        <v>1054995</v>
      </c>
      <c r="K138" s="111">
        <f t="shared" si="134"/>
        <v>1025378.5</v>
      </c>
      <c r="L138" s="112">
        <f t="shared" si="134"/>
        <v>1696099.28</v>
      </c>
      <c r="M138" s="111">
        <f t="shared" si="134"/>
        <v>1796338.55</v>
      </c>
      <c r="N138" s="111">
        <f t="shared" si="134"/>
        <v>1633914.02</v>
      </c>
      <c r="O138" s="111">
        <f t="shared" si="134"/>
        <v>1552071.46</v>
      </c>
      <c r="P138" s="111">
        <f t="shared" si="134"/>
        <v>1203522.1499999999</v>
      </c>
      <c r="Q138" s="111">
        <f t="shared" si="134"/>
        <v>1216447.52</v>
      </c>
      <c r="R138" s="111">
        <f t="shared" ref="R138:S138" si="135">R120+R127</f>
        <v>823192</v>
      </c>
      <c r="S138" s="111">
        <f t="shared" si="135"/>
        <v>732108.01</v>
      </c>
      <c r="T138" s="111">
        <f t="shared" ref="T138:U138" si="136">T120+T127</f>
        <v>703655.70000000007</v>
      </c>
      <c r="U138" s="111">
        <f t="shared" si="136"/>
        <v>795514.82</v>
      </c>
      <c r="V138" s="111">
        <f t="shared" ref="V138:W138" si="137">V120+V127</f>
        <v>771730</v>
      </c>
      <c r="W138" s="111">
        <f t="shared" si="137"/>
        <v>998790.09</v>
      </c>
      <c r="X138" s="112">
        <f t="shared" ref="X138" si="138">X120+X127</f>
        <v>1393888.03</v>
      </c>
      <c r="Y138" s="111">
        <v>1838454</v>
      </c>
      <c r="Z138" s="221">
        <v>1789559</v>
      </c>
      <c r="AA138" s="221">
        <v>1805491.85</v>
      </c>
      <c r="AB138" s="221">
        <v>1429913.92</v>
      </c>
      <c r="AC138" s="221">
        <v>1198136.78</v>
      </c>
      <c r="AD138" s="221">
        <v>880059.67999999993</v>
      </c>
      <c r="AE138" s="221">
        <v>791693</v>
      </c>
      <c r="AF138" s="221">
        <v>705925.25</v>
      </c>
      <c r="AG138" s="221">
        <v>824309</v>
      </c>
      <c r="AH138" s="221"/>
      <c r="AI138" s="221"/>
      <c r="AJ138" s="112"/>
      <c r="AK138" s="39">
        <f>O138-C138</f>
        <v>-2209954.2000000002</v>
      </c>
      <c r="AL138" s="113">
        <f>P138-D138</f>
        <v>-450117.73</v>
      </c>
      <c r="AM138" s="113">
        <f>Q138-E138</f>
        <v>6512.1100000001024</v>
      </c>
      <c r="AN138" s="113">
        <f>R138-F138</f>
        <v>-258092.02000000002</v>
      </c>
      <c r="AO138" s="113">
        <f>S138-G138</f>
        <v>-50701.579999999958</v>
      </c>
      <c r="AP138" s="113">
        <f>T138-H138</f>
        <v>-200771.24999999988</v>
      </c>
      <c r="AQ138" s="113">
        <f>U138-I138</f>
        <v>-28366.710000000079</v>
      </c>
      <c r="AR138" s="113">
        <f>V138-J138</f>
        <v>-283265</v>
      </c>
      <c r="AS138" s="113">
        <f>W138-K138</f>
        <v>-26588.410000000033</v>
      </c>
      <c r="AT138" s="113">
        <f>X138-L138</f>
        <v>-302211.25</v>
      </c>
      <c r="AU138" s="113">
        <f>Y138-M138</f>
        <v>42115.449999999953</v>
      </c>
      <c r="AV138" s="113">
        <f>Z138-N138</f>
        <v>155644.97999999998</v>
      </c>
      <c r="AW138" s="113">
        <f>AA138-O138</f>
        <v>253420.39000000013</v>
      </c>
      <c r="AX138" s="113">
        <f>AB138-P138</f>
        <v>226391.77000000002</v>
      </c>
      <c r="AY138" s="113">
        <f>AC138-Q138</f>
        <v>-18310.739999999991</v>
      </c>
      <c r="AZ138" s="113">
        <f>AD138-R138</f>
        <v>56867.679999999935</v>
      </c>
      <c r="BA138" s="113">
        <f>AE138-S138</f>
        <v>59584.989999999991</v>
      </c>
      <c r="BB138" s="113">
        <f>AF138-T138</f>
        <v>2269.5499999999302</v>
      </c>
      <c r="BC138" s="312"/>
      <c r="BD138" s="312"/>
      <c r="BE138" s="312"/>
      <c r="BF138" s="114"/>
      <c r="BG138" s="328"/>
      <c r="BH138" s="71">
        <f>'MONTHLY SUMMARIES'!J98</f>
        <v>824309</v>
      </c>
    </row>
    <row r="139" spans="1:61" s="147" customFormat="1" ht="15" thickBot="1" x14ac:dyDescent="0.4">
      <c r="A139" s="167"/>
      <c r="B139" s="58" t="s">
        <v>42</v>
      </c>
      <c r="C139" s="142">
        <f>SUM(C130:C138)</f>
        <v>50531333.13000001</v>
      </c>
      <c r="D139" s="143">
        <f t="shared" ref="D139:U139" si="139">SUM(D130:D138)</f>
        <v>30835186.740000002</v>
      </c>
      <c r="E139" s="143">
        <f t="shared" si="139"/>
        <v>18999117.299999997</v>
      </c>
      <c r="F139" s="143">
        <f t="shared" si="139"/>
        <v>11686201.85</v>
      </c>
      <c r="G139" s="143">
        <f t="shared" si="139"/>
        <v>8353683.2299999995</v>
      </c>
      <c r="H139" s="143">
        <f t="shared" si="139"/>
        <v>7635365.46</v>
      </c>
      <c r="I139" s="143">
        <f t="shared" si="139"/>
        <v>7643213.4500000011</v>
      </c>
      <c r="J139" s="143">
        <f t="shared" si="139"/>
        <v>10421303.91</v>
      </c>
      <c r="K139" s="143">
        <f t="shared" si="139"/>
        <v>17008343.32</v>
      </c>
      <c r="L139" s="144">
        <f t="shared" si="139"/>
        <v>42637842.299999997</v>
      </c>
      <c r="M139" s="143">
        <f t="shared" si="139"/>
        <v>46062961.769999996</v>
      </c>
      <c r="N139" s="143">
        <f t="shared" si="139"/>
        <v>41122719.980000004</v>
      </c>
      <c r="O139" s="143">
        <f t="shared" si="139"/>
        <v>36922721.130000003</v>
      </c>
      <c r="P139" s="143">
        <f t="shared" si="139"/>
        <v>32044894.459999997</v>
      </c>
      <c r="Q139" s="143">
        <f t="shared" si="139"/>
        <v>22002471.16</v>
      </c>
      <c r="R139" s="143">
        <f t="shared" si="139"/>
        <v>10293506.65</v>
      </c>
      <c r="S139" s="143">
        <f t="shared" si="139"/>
        <v>8028191.2599999998</v>
      </c>
      <c r="T139" s="143">
        <f t="shared" si="139"/>
        <v>6521111.7799999993</v>
      </c>
      <c r="U139" s="143">
        <f t="shared" si="139"/>
        <v>7563418.8700000001</v>
      </c>
      <c r="V139" s="143">
        <f t="shared" ref="V139" si="140">SUM(V130:V138)</f>
        <v>8875033</v>
      </c>
      <c r="W139" s="143">
        <f>SUM(W130+W133+W136+W137+W138)</f>
        <v>15928818.060000001</v>
      </c>
      <c r="X139" s="144">
        <f>SUM(X130+X133+X136+X137+X138)</f>
        <v>34310805.580000006</v>
      </c>
      <c r="Y139" s="143">
        <f t="shared" ref="Y139:AA139" si="141">SUM(Y130+Y133+Y136+Y137+Y138)</f>
        <v>48917589</v>
      </c>
      <c r="Z139" s="143">
        <f t="shared" si="141"/>
        <v>51106012</v>
      </c>
      <c r="AA139" s="143">
        <f t="shared" si="141"/>
        <v>48377475.040000007</v>
      </c>
      <c r="AB139" s="220">
        <v>31242476.710000001</v>
      </c>
      <c r="AC139" s="220">
        <v>17814725.420000002</v>
      </c>
      <c r="AD139" s="220">
        <v>10620490.35</v>
      </c>
      <c r="AE139" s="220">
        <v>8486378</v>
      </c>
      <c r="AF139" s="220">
        <v>7890139.8399999999</v>
      </c>
      <c r="AG139" s="220">
        <v>8319580</v>
      </c>
      <c r="AH139" s="220"/>
      <c r="AI139" s="220"/>
      <c r="AJ139" s="144"/>
      <c r="AK139" s="40">
        <f>SUM(AK130:AK138)</f>
        <v>-13608612</v>
      </c>
      <c r="AL139" s="145">
        <f t="shared" ref="AL139:AN139" si="142">SUM(AL130:AL138)</f>
        <v>1209707.7199999976</v>
      </c>
      <c r="AM139" s="145">
        <f t="shared" si="142"/>
        <v>3003353.8600000013</v>
      </c>
      <c r="AN139" s="145">
        <f t="shared" si="142"/>
        <v>-1392695.2000000004</v>
      </c>
      <c r="AO139" s="145">
        <f t="shared" ref="AO139:AP139" si="143">SUM(AO130:AO138)</f>
        <v>-325491.96999999991</v>
      </c>
      <c r="AP139" s="145">
        <f t="shared" si="143"/>
        <v>-1114253.6800000002</v>
      </c>
      <c r="AQ139" s="145">
        <f t="shared" ref="AQ139:AR139" si="144">SUM(AQ130:AQ138)</f>
        <v>-79794.580000001064</v>
      </c>
      <c r="AR139" s="145">
        <f t="shared" si="144"/>
        <v>-1546270.9099999995</v>
      </c>
      <c r="AS139" s="145">
        <f t="shared" ref="AS139:AT139" si="145">SUM(AS130:AS138)</f>
        <v>-1079525.2599999993</v>
      </c>
      <c r="AT139" s="145">
        <f t="shared" si="145"/>
        <v>-8327036.7199999942</v>
      </c>
      <c r="AU139" s="145">
        <f t="shared" ref="AU139:AV139" si="146">SUM(AU130:AU138)</f>
        <v>2854627.2299999995</v>
      </c>
      <c r="AV139" s="145">
        <f t="shared" si="146"/>
        <v>9983292.0200000014</v>
      </c>
      <c r="AW139" s="145">
        <f t="shared" ref="AW139:AX139" si="147">SUM(AW130:AW138)</f>
        <v>11454753.91</v>
      </c>
      <c r="AX139" s="145">
        <f t="shared" si="147"/>
        <v>-802417.7500000007</v>
      </c>
      <c r="AY139" s="145">
        <f t="shared" ref="AY139:AZ139" si="148">SUM(AY130:AY138)</f>
        <v>-4187745.7399999984</v>
      </c>
      <c r="AZ139" s="145">
        <f t="shared" si="148"/>
        <v>326983.69999999885</v>
      </c>
      <c r="BA139" s="145">
        <f t="shared" ref="BA139:BB139" si="149">SUM(BA130:BA138)</f>
        <v>458186.74</v>
      </c>
      <c r="BB139" s="145">
        <f t="shared" si="149"/>
        <v>1369028.0600000005</v>
      </c>
      <c r="BC139" s="309"/>
      <c r="BD139" s="309"/>
      <c r="BE139" s="309"/>
      <c r="BF139" s="146"/>
      <c r="BG139" s="329"/>
      <c r="BH139" s="297">
        <f>BH130+BH133+BH136+BH137+BH138</f>
        <v>8319580</v>
      </c>
      <c r="BI139" s="42"/>
    </row>
    <row r="140" spans="1:61" s="42" customFormat="1" x14ac:dyDescent="0.35">
      <c r="A140" s="166">
        <f>+A129+1</f>
        <v>14</v>
      </c>
      <c r="B140" s="115" t="s">
        <v>36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6"/>
      <c r="M140" s="105"/>
      <c r="N140" s="105"/>
      <c r="O140" s="105"/>
      <c r="P140" s="105"/>
      <c r="Q140" s="105"/>
      <c r="R140" s="105"/>
      <c r="S140" s="105"/>
      <c r="T140" s="105"/>
      <c r="U140" s="216"/>
      <c r="V140" s="216"/>
      <c r="W140" s="216"/>
      <c r="X140" s="10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106"/>
      <c r="AK140" s="107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305"/>
      <c r="BD140" s="305"/>
      <c r="BE140" s="305"/>
      <c r="BF140" s="109"/>
      <c r="BG140" s="327"/>
      <c r="BH140" s="107"/>
    </row>
    <row r="141" spans="1:61" s="42" customFormat="1" x14ac:dyDescent="0.35">
      <c r="A141" s="166"/>
      <c r="B141" s="43" t="s">
        <v>37</v>
      </c>
      <c r="C141" s="110">
        <v>26709287.260000002</v>
      </c>
      <c r="D141" s="111">
        <v>23353729.27</v>
      </c>
      <c r="E141" s="111">
        <v>17750565.609999999</v>
      </c>
      <c r="F141" s="39">
        <v>12205518</v>
      </c>
      <c r="G141" s="111">
        <v>10219939.470000001</v>
      </c>
      <c r="H141" s="111">
        <v>8991462.3699999992</v>
      </c>
      <c r="I141" s="111">
        <v>8011081.4900000002</v>
      </c>
      <c r="J141" s="111">
        <v>8877662.4499999993</v>
      </c>
      <c r="K141" s="111">
        <v>9757450.0199999996</v>
      </c>
      <c r="L141" s="112">
        <v>18861925.059999999</v>
      </c>
      <c r="M141" s="111">
        <v>24890809.73</v>
      </c>
      <c r="N141" s="111">
        <v>23523478.050000001</v>
      </c>
      <c r="O141" s="111">
        <v>24591579.73</v>
      </c>
      <c r="P141" s="111">
        <v>20786600.41</v>
      </c>
      <c r="Q141" s="111">
        <v>17869416.699999999</v>
      </c>
      <c r="R141" s="111">
        <v>12442045.939999999</v>
      </c>
      <c r="S141" s="111">
        <v>9198487.4000000004</v>
      </c>
      <c r="T141" s="111">
        <v>8304319.2800000003</v>
      </c>
      <c r="U141" s="221">
        <v>7858335.1600000001</v>
      </c>
      <c r="V141" s="221">
        <v>8057637</v>
      </c>
      <c r="W141" s="221">
        <v>9930780.0600000005</v>
      </c>
      <c r="X141" s="112">
        <v>17815173.890000001</v>
      </c>
      <c r="Y141" s="221">
        <v>22537607</v>
      </c>
      <c r="Z141" s="221">
        <v>26370575</v>
      </c>
      <c r="AA141" s="221">
        <v>31878693.620000001</v>
      </c>
      <c r="AB141" s="221">
        <v>22403683.579999998</v>
      </c>
      <c r="AC141" s="221">
        <v>16613544.529999999</v>
      </c>
      <c r="AD141" s="221">
        <v>12305538.98</v>
      </c>
      <c r="AE141" s="221">
        <v>9993212</v>
      </c>
      <c r="AF141" s="221">
        <v>9230896.6899999995</v>
      </c>
      <c r="AG141" s="221">
        <v>8000540</v>
      </c>
      <c r="AH141" s="221"/>
      <c r="AI141" s="221"/>
      <c r="AJ141" s="112"/>
      <c r="AK141" s="39">
        <f>O141-C141</f>
        <v>-2117707.5300000012</v>
      </c>
      <c r="AL141" s="113">
        <f>P141-D141</f>
        <v>-2567128.8599999994</v>
      </c>
      <c r="AM141" s="113">
        <f>Q141-E141</f>
        <v>118851.08999999985</v>
      </c>
      <c r="AN141" s="113">
        <f>R141-F141</f>
        <v>236527.93999999948</v>
      </c>
      <c r="AO141" s="113">
        <f>S141-G141</f>
        <v>-1021452.0700000003</v>
      </c>
      <c r="AP141" s="113">
        <f>T141-H141</f>
        <v>-687143.08999999892</v>
      </c>
      <c r="AQ141" s="113">
        <f>U141-I141</f>
        <v>-152746.33000000007</v>
      </c>
      <c r="AR141" s="113">
        <f>V141-J141</f>
        <v>-820025.44999999925</v>
      </c>
      <c r="AS141" s="113">
        <f>W141-K141</f>
        <v>173330.04000000097</v>
      </c>
      <c r="AT141" s="113">
        <f>X141-L141</f>
        <v>-1046751.1699999981</v>
      </c>
      <c r="AU141" s="113">
        <f>Y141-M141</f>
        <v>-2353202.7300000004</v>
      </c>
      <c r="AV141" s="113">
        <f>Z141-N141</f>
        <v>2847096.9499999993</v>
      </c>
      <c r="AW141" s="113">
        <f>AA141-O141</f>
        <v>7287113.8900000006</v>
      </c>
      <c r="AX141" s="113">
        <f>AB141-P141</f>
        <v>1617083.1699999981</v>
      </c>
      <c r="AY141" s="113">
        <f>AC141-Q141</f>
        <v>-1255872.17</v>
      </c>
      <c r="AZ141" s="113">
        <f>AD141-R141</f>
        <v>-136506.95999999903</v>
      </c>
      <c r="BA141" s="113">
        <f>AE141-S141</f>
        <v>794724.59999999963</v>
      </c>
      <c r="BB141" s="113">
        <f>AF141-T141</f>
        <v>926577.40999999922</v>
      </c>
      <c r="BC141" s="312"/>
      <c r="BD141" s="312"/>
      <c r="BE141" s="312"/>
      <c r="BF141" s="114"/>
      <c r="BG141" s="328"/>
      <c r="BH141" s="71">
        <f>'MONTHLY SUMMARIES'!J101</f>
        <v>8000540</v>
      </c>
    </row>
    <row r="142" spans="1:61" s="42" customFormat="1" x14ac:dyDescent="0.35">
      <c r="A142" s="166"/>
      <c r="B142" s="43" t="s">
        <v>38</v>
      </c>
      <c r="C142" s="110">
        <v>1113009.23</v>
      </c>
      <c r="D142" s="111">
        <v>1079739.75</v>
      </c>
      <c r="E142" s="111">
        <v>779053.37</v>
      </c>
      <c r="F142" s="39">
        <v>722786.06</v>
      </c>
      <c r="G142" s="111">
        <v>500686.05</v>
      </c>
      <c r="H142" s="111">
        <v>424680.06</v>
      </c>
      <c r="I142" s="111">
        <v>400897.62</v>
      </c>
      <c r="J142" s="111">
        <v>404672.98</v>
      </c>
      <c r="K142" s="111">
        <v>380488.66</v>
      </c>
      <c r="L142" s="112">
        <v>534674.61</v>
      </c>
      <c r="M142" s="111">
        <v>1364857.41</v>
      </c>
      <c r="N142" s="111">
        <v>1011564.12</v>
      </c>
      <c r="O142" s="111">
        <v>983515.14</v>
      </c>
      <c r="P142" s="111">
        <v>903007.04</v>
      </c>
      <c r="Q142" s="111">
        <v>748334.49</v>
      </c>
      <c r="R142" s="111">
        <v>581615.1</v>
      </c>
      <c r="S142" s="111">
        <v>461713.32</v>
      </c>
      <c r="T142" s="111">
        <v>355690.31</v>
      </c>
      <c r="U142" s="221">
        <v>328432.25</v>
      </c>
      <c r="V142" s="221">
        <v>321020</v>
      </c>
      <c r="W142" s="221">
        <v>361036.75</v>
      </c>
      <c r="X142" s="112">
        <v>659799.53</v>
      </c>
      <c r="Y142" s="221">
        <v>1098154</v>
      </c>
      <c r="Z142" s="221">
        <v>1286571</v>
      </c>
      <c r="AA142" s="221">
        <v>1479694.39</v>
      </c>
      <c r="AB142" s="221">
        <v>942074.32</v>
      </c>
      <c r="AC142" s="221">
        <v>968021.03</v>
      </c>
      <c r="AD142" s="221">
        <v>1022618.91</v>
      </c>
      <c r="AE142" s="221">
        <v>623953</v>
      </c>
      <c r="AF142" s="221">
        <v>535836.63</v>
      </c>
      <c r="AG142" s="221">
        <v>475390</v>
      </c>
      <c r="AH142" s="221"/>
      <c r="AI142" s="221"/>
      <c r="AJ142" s="112"/>
      <c r="AK142" s="39">
        <f>O142-C142</f>
        <v>-129494.08999999997</v>
      </c>
      <c r="AL142" s="113">
        <f>P142-D142</f>
        <v>-176732.70999999996</v>
      </c>
      <c r="AM142" s="113">
        <f>Q142-E142</f>
        <v>-30718.880000000005</v>
      </c>
      <c r="AN142" s="113">
        <f>R142-F142</f>
        <v>-141170.96000000008</v>
      </c>
      <c r="AO142" s="113">
        <f>S142-G142</f>
        <v>-38972.729999999981</v>
      </c>
      <c r="AP142" s="113">
        <f>T142-H142</f>
        <v>-68989.75</v>
      </c>
      <c r="AQ142" s="113">
        <f>U142-I142</f>
        <v>-72465.37</v>
      </c>
      <c r="AR142" s="113">
        <f>V142-J142</f>
        <v>-83652.979999999981</v>
      </c>
      <c r="AS142" s="113">
        <f>W142-K142</f>
        <v>-19451.909999999974</v>
      </c>
      <c r="AT142" s="113">
        <f>X142-L142</f>
        <v>125124.92000000004</v>
      </c>
      <c r="AU142" s="113">
        <f>Y142-M142</f>
        <v>-266703.40999999992</v>
      </c>
      <c r="AV142" s="113">
        <f>Z142-N142</f>
        <v>275006.88</v>
      </c>
      <c r="AW142" s="113">
        <f>AA142-O142</f>
        <v>496179.24999999988</v>
      </c>
      <c r="AX142" s="113">
        <f>AB142-P142</f>
        <v>39067.279999999912</v>
      </c>
      <c r="AY142" s="113">
        <f>AC142-Q142</f>
        <v>219686.54000000004</v>
      </c>
      <c r="AZ142" s="113">
        <f>AD142-R142</f>
        <v>441003.81000000006</v>
      </c>
      <c r="BA142" s="113">
        <f>AE142-S142</f>
        <v>162239.67999999999</v>
      </c>
      <c r="BB142" s="113">
        <f>AF142-T142</f>
        <v>180146.32</v>
      </c>
      <c r="BC142" s="312"/>
      <c r="BD142" s="312"/>
      <c r="BE142" s="312"/>
      <c r="BF142" s="114"/>
      <c r="BG142" s="328"/>
      <c r="BH142" s="71">
        <f>'MONTHLY SUMMARIES'!J102</f>
        <v>475390</v>
      </c>
    </row>
    <row r="143" spans="1:61" s="42" customFormat="1" x14ac:dyDescent="0.35">
      <c r="A143" s="166"/>
      <c r="B143" s="43" t="s">
        <v>39</v>
      </c>
      <c r="C143" s="110">
        <v>7262917.3700000001</v>
      </c>
      <c r="D143" s="111">
        <v>6257780.2199999997</v>
      </c>
      <c r="E143" s="111">
        <v>4749002.7699999996</v>
      </c>
      <c r="F143" s="39">
        <v>2473881.52</v>
      </c>
      <c r="G143" s="111">
        <v>1922878.6</v>
      </c>
      <c r="H143" s="111">
        <v>1532890.29</v>
      </c>
      <c r="I143" s="111">
        <v>1290683.56</v>
      </c>
      <c r="J143" s="111">
        <v>1536238.63</v>
      </c>
      <c r="K143" s="111">
        <v>1587989.51</v>
      </c>
      <c r="L143" s="112">
        <v>3408579.46</v>
      </c>
      <c r="M143" s="111">
        <v>6661560.3799999999</v>
      </c>
      <c r="N143" s="111">
        <v>5662212.7300000004</v>
      </c>
      <c r="O143" s="111">
        <v>6482498.3899999997</v>
      </c>
      <c r="P143" s="111">
        <v>4290432.8600000003</v>
      </c>
      <c r="Q143" s="111">
        <v>4049673.06</v>
      </c>
      <c r="R143" s="111">
        <v>2737715.78</v>
      </c>
      <c r="S143" s="111">
        <v>1667046.73</v>
      </c>
      <c r="T143" s="111">
        <v>1161519.45</v>
      </c>
      <c r="U143" s="221">
        <v>1131578.54</v>
      </c>
      <c r="V143" s="221">
        <v>1084537</v>
      </c>
      <c r="W143" s="221">
        <v>1517772.23</v>
      </c>
      <c r="X143" s="112">
        <v>2931194.48</v>
      </c>
      <c r="Y143" s="221">
        <v>4691292</v>
      </c>
      <c r="Z143" s="221">
        <v>6232493</v>
      </c>
      <c r="AA143" s="221">
        <v>9400136.4800000004</v>
      </c>
      <c r="AB143" s="221">
        <v>5633161.7199999997</v>
      </c>
      <c r="AC143" s="221">
        <v>3717526.37</v>
      </c>
      <c r="AD143" s="221">
        <v>2150121.54</v>
      </c>
      <c r="AE143" s="221">
        <v>1601207</v>
      </c>
      <c r="AF143" s="221">
        <v>1459035.53</v>
      </c>
      <c r="AG143" s="221">
        <v>1394235</v>
      </c>
      <c r="AH143" s="221"/>
      <c r="AI143" s="221"/>
      <c r="AJ143" s="112"/>
      <c r="AK143" s="39">
        <f>O143-C143</f>
        <v>-780418.98000000045</v>
      </c>
      <c r="AL143" s="113">
        <f>P143-D143</f>
        <v>-1967347.3599999994</v>
      </c>
      <c r="AM143" s="113">
        <f>Q143-E143</f>
        <v>-699329.7099999995</v>
      </c>
      <c r="AN143" s="113">
        <f>R143-F143</f>
        <v>263834.25999999978</v>
      </c>
      <c r="AO143" s="113">
        <f>S143-G143</f>
        <v>-255831.87000000011</v>
      </c>
      <c r="AP143" s="113">
        <f>T143-H143</f>
        <v>-371370.84000000008</v>
      </c>
      <c r="AQ143" s="113">
        <f>U143-I143</f>
        <v>-159105.02000000002</v>
      </c>
      <c r="AR143" s="113">
        <f>V143-J143</f>
        <v>-451701.62999999989</v>
      </c>
      <c r="AS143" s="113">
        <f>W143-K143</f>
        <v>-70217.280000000028</v>
      </c>
      <c r="AT143" s="113">
        <f>X143-L143</f>
        <v>-477384.98</v>
      </c>
      <c r="AU143" s="113">
        <f>Y143-M143</f>
        <v>-1970268.38</v>
      </c>
      <c r="AV143" s="113">
        <f>Z143-N143</f>
        <v>570280.26999999955</v>
      </c>
      <c r="AW143" s="113">
        <f>AA143-O143</f>
        <v>2917638.0900000008</v>
      </c>
      <c r="AX143" s="113">
        <f>AB143-P143</f>
        <v>1342728.8599999994</v>
      </c>
      <c r="AY143" s="113">
        <f>AC143-Q143</f>
        <v>-332146.68999999994</v>
      </c>
      <c r="AZ143" s="113">
        <f>AD143-R143</f>
        <v>-587594.23999999976</v>
      </c>
      <c r="BA143" s="113">
        <f>AE143-S143</f>
        <v>-65839.729999999981</v>
      </c>
      <c r="BB143" s="113">
        <f>AF143-T143</f>
        <v>297516.08000000007</v>
      </c>
      <c r="BC143" s="312"/>
      <c r="BD143" s="312"/>
      <c r="BE143" s="312"/>
      <c r="BF143" s="114"/>
      <c r="BG143" s="328"/>
      <c r="BH143" s="71">
        <f>'MONTHLY SUMMARIES'!J103</f>
        <v>1394235</v>
      </c>
    </row>
    <row r="144" spans="1:61" s="42" customFormat="1" x14ac:dyDescent="0.35">
      <c r="A144" s="166"/>
      <c r="B144" s="43" t="s">
        <v>40</v>
      </c>
      <c r="C144" s="110">
        <v>2915692.04</v>
      </c>
      <c r="D144" s="111">
        <v>3246239.97</v>
      </c>
      <c r="E144" s="111">
        <v>2302821.11</v>
      </c>
      <c r="F144" s="39">
        <v>1100333.48</v>
      </c>
      <c r="G144" s="111">
        <v>781671.08</v>
      </c>
      <c r="H144" s="111">
        <v>538470.56000000006</v>
      </c>
      <c r="I144" s="111">
        <v>429422.83</v>
      </c>
      <c r="J144" s="111">
        <v>530368.46</v>
      </c>
      <c r="K144" s="111">
        <v>628044.47</v>
      </c>
      <c r="L144" s="112">
        <v>1203021.6599999999</v>
      </c>
      <c r="M144" s="111">
        <v>2837963.07</v>
      </c>
      <c r="N144" s="111">
        <v>2225156.15</v>
      </c>
      <c r="O144" s="111">
        <v>2774600.92</v>
      </c>
      <c r="P144" s="111">
        <v>1616486.3999999999</v>
      </c>
      <c r="Q144" s="111">
        <v>1587910.36</v>
      </c>
      <c r="R144" s="111">
        <v>1366562.39</v>
      </c>
      <c r="S144" s="111">
        <v>666744.04</v>
      </c>
      <c r="T144" s="111">
        <v>350786.01</v>
      </c>
      <c r="U144" s="221">
        <v>319066.88</v>
      </c>
      <c r="V144" s="221">
        <v>356853</v>
      </c>
      <c r="W144" s="221">
        <v>517927.08</v>
      </c>
      <c r="X144" s="112">
        <v>1163186.19</v>
      </c>
      <c r="Y144" s="221">
        <v>1734924</v>
      </c>
      <c r="Z144" s="221">
        <v>2316928</v>
      </c>
      <c r="AA144" s="221">
        <v>3653058.24</v>
      </c>
      <c r="AB144" s="221">
        <v>2292724.25</v>
      </c>
      <c r="AC144" s="221">
        <v>1578136.76</v>
      </c>
      <c r="AD144" s="221">
        <v>804016.87</v>
      </c>
      <c r="AE144" s="221">
        <v>662438</v>
      </c>
      <c r="AF144" s="221">
        <v>512442.32</v>
      </c>
      <c r="AG144" s="221">
        <v>378314</v>
      </c>
      <c r="AH144" s="221"/>
      <c r="AI144" s="221"/>
      <c r="AJ144" s="112"/>
      <c r="AK144" s="39">
        <f>O144-C144</f>
        <v>-141091.12000000011</v>
      </c>
      <c r="AL144" s="113">
        <f>P144-D144</f>
        <v>-1629753.5700000003</v>
      </c>
      <c r="AM144" s="113">
        <f>Q144-E144</f>
        <v>-714910.74999999977</v>
      </c>
      <c r="AN144" s="113">
        <f>R144-F144</f>
        <v>266228.90999999992</v>
      </c>
      <c r="AO144" s="113">
        <f>S144-G144</f>
        <v>-114927.03999999992</v>
      </c>
      <c r="AP144" s="113">
        <f>T144-H144</f>
        <v>-187684.55000000005</v>
      </c>
      <c r="AQ144" s="113">
        <f>U144-I144</f>
        <v>-110355.95000000001</v>
      </c>
      <c r="AR144" s="113">
        <f>V144-J144</f>
        <v>-173515.45999999996</v>
      </c>
      <c r="AS144" s="113">
        <f>W144-K144</f>
        <v>-110117.38999999996</v>
      </c>
      <c r="AT144" s="113">
        <f>X144-L144</f>
        <v>-39835.469999999972</v>
      </c>
      <c r="AU144" s="113">
        <f>Y144-M144</f>
        <v>-1103039.0699999998</v>
      </c>
      <c r="AV144" s="113">
        <f>Z144-N144</f>
        <v>91771.850000000093</v>
      </c>
      <c r="AW144" s="113">
        <f>AA144-O144</f>
        <v>878457.3200000003</v>
      </c>
      <c r="AX144" s="113">
        <f>AB144-P144</f>
        <v>676237.85000000009</v>
      </c>
      <c r="AY144" s="113">
        <f>AC144-Q144</f>
        <v>-9773.6000000000931</v>
      </c>
      <c r="AZ144" s="113">
        <f>AD144-R144</f>
        <v>-562545.5199999999</v>
      </c>
      <c r="BA144" s="113">
        <f>AE144-S144</f>
        <v>-4306.0400000000373</v>
      </c>
      <c r="BB144" s="113">
        <f>AF144-T144</f>
        <v>161656.31</v>
      </c>
      <c r="BC144" s="312"/>
      <c r="BD144" s="312"/>
      <c r="BE144" s="312"/>
      <c r="BF144" s="114"/>
      <c r="BG144" s="328"/>
      <c r="BH144" s="71">
        <f>'MONTHLY SUMMARIES'!J104</f>
        <v>378314</v>
      </c>
    </row>
    <row r="145" spans="1:61" s="42" customFormat="1" x14ac:dyDescent="0.35">
      <c r="A145" s="166"/>
      <c r="B145" s="43" t="s">
        <v>41</v>
      </c>
      <c r="C145" s="110">
        <v>2291023.0699999998</v>
      </c>
      <c r="D145" s="111">
        <v>1739457.07</v>
      </c>
      <c r="E145" s="111">
        <v>1323151.3799999999</v>
      </c>
      <c r="F145" s="39">
        <v>1153389.01</v>
      </c>
      <c r="G145" s="111">
        <v>980325.59</v>
      </c>
      <c r="H145" s="111">
        <v>735549.52</v>
      </c>
      <c r="I145" s="111">
        <v>795050.01</v>
      </c>
      <c r="J145" s="111">
        <v>760735.03</v>
      </c>
      <c r="K145" s="111">
        <v>861636.04</v>
      </c>
      <c r="L145" s="112">
        <v>1104704.2</v>
      </c>
      <c r="M145" s="111">
        <v>1631230.53</v>
      </c>
      <c r="N145" s="111">
        <v>1373069.45</v>
      </c>
      <c r="O145" s="111">
        <v>1696234.99</v>
      </c>
      <c r="P145" s="111">
        <v>1299899.08</v>
      </c>
      <c r="Q145" s="111">
        <v>1027420.03</v>
      </c>
      <c r="R145" s="111">
        <v>1217735.82</v>
      </c>
      <c r="S145" s="111">
        <v>859166.05</v>
      </c>
      <c r="T145" s="111">
        <v>728189.21</v>
      </c>
      <c r="U145" s="221">
        <v>623502.71</v>
      </c>
      <c r="V145" s="221">
        <v>685804</v>
      </c>
      <c r="W145" s="221">
        <v>813648.14</v>
      </c>
      <c r="X145" s="112">
        <v>1140580.55</v>
      </c>
      <c r="Y145" s="221">
        <v>1418733</v>
      </c>
      <c r="Z145" s="221">
        <v>1494750</v>
      </c>
      <c r="AA145" s="221">
        <v>2197419.71</v>
      </c>
      <c r="AB145" s="221">
        <v>1614579.29</v>
      </c>
      <c r="AC145" s="221">
        <v>1045863.98</v>
      </c>
      <c r="AD145" s="221">
        <v>930321.33</v>
      </c>
      <c r="AE145" s="221">
        <v>723062</v>
      </c>
      <c r="AF145" s="221">
        <v>831724.24</v>
      </c>
      <c r="AG145" s="221">
        <v>1222488</v>
      </c>
      <c r="AH145" s="221"/>
      <c r="AI145" s="221"/>
      <c r="AJ145" s="112"/>
      <c r="AK145" s="39">
        <f>O145-C145</f>
        <v>-594788.07999999984</v>
      </c>
      <c r="AL145" s="113">
        <f>P145-D145</f>
        <v>-439557.99</v>
      </c>
      <c r="AM145" s="113">
        <f>Q145-E145</f>
        <v>-295731.34999999986</v>
      </c>
      <c r="AN145" s="113">
        <f>R145-F145</f>
        <v>64346.810000000056</v>
      </c>
      <c r="AO145" s="113">
        <f>S145-G145</f>
        <v>-121159.53999999992</v>
      </c>
      <c r="AP145" s="113">
        <f>T145-H145</f>
        <v>-7360.3100000000559</v>
      </c>
      <c r="AQ145" s="113">
        <f>U145-I145</f>
        <v>-171547.30000000005</v>
      </c>
      <c r="AR145" s="113">
        <f>V145-J145</f>
        <v>-74931.030000000028</v>
      </c>
      <c r="AS145" s="113">
        <f>W145-K145</f>
        <v>-47987.900000000023</v>
      </c>
      <c r="AT145" s="113">
        <f>X145-L145</f>
        <v>35876.350000000093</v>
      </c>
      <c r="AU145" s="113">
        <f>Y145-M145</f>
        <v>-212497.53000000003</v>
      </c>
      <c r="AV145" s="113">
        <f>Z145-N145</f>
        <v>121680.55000000005</v>
      </c>
      <c r="AW145" s="113">
        <f>AA145-O145</f>
        <v>501184.72</v>
      </c>
      <c r="AX145" s="113">
        <f>AB145-P145</f>
        <v>314680.20999999996</v>
      </c>
      <c r="AY145" s="113">
        <f>AC145-Q145</f>
        <v>18443.949999999953</v>
      </c>
      <c r="AZ145" s="113">
        <f>AD145-R145</f>
        <v>-287414.49000000011</v>
      </c>
      <c r="BA145" s="113">
        <f>AE145-S145</f>
        <v>-136104.05000000005</v>
      </c>
      <c r="BB145" s="113">
        <f>AF145-T145</f>
        <v>103535.03000000003</v>
      </c>
      <c r="BC145" s="312"/>
      <c r="BD145" s="312"/>
      <c r="BE145" s="312"/>
      <c r="BF145" s="114"/>
      <c r="BG145" s="328"/>
      <c r="BH145" s="71">
        <f>'MONTHLY SUMMARIES'!J105</f>
        <v>1222488</v>
      </c>
    </row>
    <row r="146" spans="1:61" s="147" customFormat="1" x14ac:dyDescent="0.35">
      <c r="A146" s="167"/>
      <c r="B146" s="43" t="s">
        <v>42</v>
      </c>
      <c r="C146" s="148">
        <f>SUM(C141:C145)</f>
        <v>40291928.969999999</v>
      </c>
      <c r="D146" s="149">
        <f t="shared" ref="D146:BH160" si="150">SUM(D141:D145)</f>
        <v>35676946.280000001</v>
      </c>
      <c r="E146" s="149">
        <f t="shared" si="150"/>
        <v>26904594.239999998</v>
      </c>
      <c r="F146" s="150">
        <f t="shared" si="150"/>
        <v>17655908.07</v>
      </c>
      <c r="G146" s="149">
        <f t="shared" si="150"/>
        <v>14405500.790000001</v>
      </c>
      <c r="H146" s="149">
        <f t="shared" si="150"/>
        <v>12223052.799999999</v>
      </c>
      <c r="I146" s="149">
        <f t="shared" si="150"/>
        <v>10927135.51</v>
      </c>
      <c r="J146" s="149">
        <f t="shared" si="150"/>
        <v>12109677.549999999</v>
      </c>
      <c r="K146" s="149">
        <f t="shared" si="150"/>
        <v>13215608.699999999</v>
      </c>
      <c r="L146" s="151">
        <f t="shared" si="150"/>
        <v>25112904.989999998</v>
      </c>
      <c r="M146" s="149">
        <f t="shared" si="150"/>
        <v>37386421.119999997</v>
      </c>
      <c r="N146" s="149">
        <f t="shared" si="150"/>
        <v>33795480.5</v>
      </c>
      <c r="O146" s="149">
        <f t="shared" si="150"/>
        <v>36528429.170000002</v>
      </c>
      <c r="P146" s="149">
        <f t="shared" si="150"/>
        <v>28896425.789999999</v>
      </c>
      <c r="Q146" s="149">
        <f t="shared" si="150"/>
        <v>25282754.639999997</v>
      </c>
      <c r="R146" s="149">
        <f t="shared" si="150"/>
        <v>18345675.029999997</v>
      </c>
      <c r="S146" s="149">
        <f t="shared" si="150"/>
        <v>12853157.540000003</v>
      </c>
      <c r="T146" s="149">
        <f t="shared" si="150"/>
        <v>10900504.259999998</v>
      </c>
      <c r="U146" s="149">
        <f t="shared" si="150"/>
        <v>10260915.539999999</v>
      </c>
      <c r="V146" s="149">
        <f t="shared" si="150"/>
        <v>10505851</v>
      </c>
      <c r="W146" s="149">
        <f t="shared" si="150"/>
        <v>13141164.260000002</v>
      </c>
      <c r="X146" s="151">
        <f t="shared" si="150"/>
        <v>23709934.640000004</v>
      </c>
      <c r="Y146" s="149">
        <v>31480710</v>
      </c>
      <c r="Z146" s="264">
        <v>37701317</v>
      </c>
      <c r="AA146" s="264">
        <v>48609002.440000005</v>
      </c>
      <c r="AB146" s="264">
        <v>32886223.159999996</v>
      </c>
      <c r="AC146" s="264">
        <v>23923092.670000002</v>
      </c>
      <c r="AD146" s="264">
        <v>17212617.629999999</v>
      </c>
      <c r="AE146" s="264">
        <v>13603872</v>
      </c>
      <c r="AF146" s="264">
        <v>12569935.41</v>
      </c>
      <c r="AG146" s="264">
        <v>11470967</v>
      </c>
      <c r="AH146" s="264"/>
      <c r="AI146" s="264"/>
      <c r="AJ146" s="151"/>
      <c r="AK146" s="150">
        <f t="shared" si="105"/>
        <v>-3763499.8000000017</v>
      </c>
      <c r="AL146" s="152">
        <f t="shared" ref="AL146:AN146" si="151">SUM(AL141:AL145)</f>
        <v>-6780520.4899999993</v>
      </c>
      <c r="AM146" s="152">
        <f t="shared" si="151"/>
        <v>-1621839.5999999994</v>
      </c>
      <c r="AN146" s="152">
        <f t="shared" si="151"/>
        <v>689766.95999999915</v>
      </c>
      <c r="AO146" s="152">
        <f t="shared" ref="AO146:AP146" si="152">SUM(AO141:AO145)</f>
        <v>-1552343.2500000005</v>
      </c>
      <c r="AP146" s="152">
        <f t="shared" si="152"/>
        <v>-1322548.5399999991</v>
      </c>
      <c r="AQ146" s="152">
        <f t="shared" ref="AQ146:AR146" si="153">SUM(AQ141:AQ145)</f>
        <v>-666219.9700000002</v>
      </c>
      <c r="AR146" s="152">
        <f t="shared" si="153"/>
        <v>-1603826.5499999991</v>
      </c>
      <c r="AS146" s="152">
        <f t="shared" ref="AS146:AT146" si="154">SUM(AS141:AS145)</f>
        <v>-74444.439999999013</v>
      </c>
      <c r="AT146" s="152">
        <f t="shared" si="154"/>
        <v>-1402970.349999998</v>
      </c>
      <c r="AU146" s="152">
        <f t="shared" ref="AU146:AV146" si="155">SUM(AU141:AU145)</f>
        <v>-5905711.1200000001</v>
      </c>
      <c r="AV146" s="152">
        <f t="shared" si="155"/>
        <v>3905836.4999999991</v>
      </c>
      <c r="AW146" s="152">
        <f t="shared" ref="AW146:AX146" si="156">SUM(AW141:AW145)</f>
        <v>12080573.270000001</v>
      </c>
      <c r="AX146" s="152">
        <f t="shared" si="156"/>
        <v>3989797.3699999973</v>
      </c>
      <c r="AY146" s="152">
        <f t="shared" ref="AY146:AZ146" si="157">SUM(AY141:AY145)</f>
        <v>-1359661.97</v>
      </c>
      <c r="AZ146" s="152">
        <f t="shared" si="157"/>
        <v>-1133057.3999999987</v>
      </c>
      <c r="BA146" s="152">
        <f t="shared" ref="BA146:BB146" si="158">SUM(BA141:BA145)</f>
        <v>750714.4599999995</v>
      </c>
      <c r="BB146" s="152">
        <f t="shared" si="158"/>
        <v>1669431.1499999994</v>
      </c>
      <c r="BC146" s="313"/>
      <c r="BD146" s="313"/>
      <c r="BE146" s="313"/>
      <c r="BF146" s="153"/>
      <c r="BG146" s="329"/>
      <c r="BH146" s="50">
        <f t="shared" si="150"/>
        <v>11470967</v>
      </c>
      <c r="BI146" s="42"/>
    </row>
    <row r="147" spans="1:61" s="66" customFormat="1" x14ac:dyDescent="0.35">
      <c r="A147" s="166">
        <f>+A140+1</f>
        <v>15</v>
      </c>
      <c r="B147" s="97" t="s">
        <v>32</v>
      </c>
      <c r="C147" s="98"/>
      <c r="D147" s="99"/>
      <c r="E147" s="99"/>
      <c r="F147" s="99"/>
      <c r="G147" s="99"/>
      <c r="H147" s="99"/>
      <c r="I147" s="99"/>
      <c r="J147" s="99"/>
      <c r="K147" s="99"/>
      <c r="L147" s="100"/>
      <c r="M147" s="99"/>
      <c r="N147" s="99"/>
      <c r="O147" s="99"/>
      <c r="P147" s="99"/>
      <c r="Q147" s="99"/>
      <c r="R147" s="99"/>
      <c r="S147" s="99"/>
      <c r="T147" s="99"/>
      <c r="U147" s="215"/>
      <c r="V147" s="215"/>
      <c r="W147" s="215"/>
      <c r="X147" s="100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100"/>
      <c r="AK147" s="101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304"/>
      <c r="BD147" s="304"/>
      <c r="BE147" s="304"/>
      <c r="BF147" s="103"/>
      <c r="BG147" s="324"/>
      <c r="BH147" s="101"/>
      <c r="BI147" s="42"/>
    </row>
    <row r="148" spans="1:61" s="66" customFormat="1" x14ac:dyDescent="0.35">
      <c r="A148" s="166"/>
      <c r="B148" s="67" t="s">
        <v>37</v>
      </c>
      <c r="C148" s="116">
        <v>149543</v>
      </c>
      <c r="D148" s="117">
        <v>153220</v>
      </c>
      <c r="E148" s="117">
        <v>155275</v>
      </c>
      <c r="F148" s="38">
        <v>142022</v>
      </c>
      <c r="G148" s="117">
        <v>151543</v>
      </c>
      <c r="H148" s="117">
        <v>148485</v>
      </c>
      <c r="I148" s="117">
        <v>142909</v>
      </c>
      <c r="J148" s="117">
        <v>161854</v>
      </c>
      <c r="K148" s="117">
        <v>142467</v>
      </c>
      <c r="L148" s="118">
        <v>161426</v>
      </c>
      <c r="M148" s="117">
        <v>163374</v>
      </c>
      <c r="N148" s="117">
        <v>149817</v>
      </c>
      <c r="O148" s="117">
        <v>166136</v>
      </c>
      <c r="P148" s="117">
        <v>159619</v>
      </c>
      <c r="Q148" s="117">
        <v>159804</v>
      </c>
      <c r="R148" s="117">
        <v>160848</v>
      </c>
      <c r="S148" s="117">
        <v>156131</v>
      </c>
      <c r="T148" s="117">
        <v>156137</v>
      </c>
      <c r="U148" s="222">
        <v>154592</v>
      </c>
      <c r="V148" s="222">
        <v>151416</v>
      </c>
      <c r="W148" s="222">
        <v>150112</v>
      </c>
      <c r="X148" s="118">
        <v>165582</v>
      </c>
      <c r="Y148" s="222">
        <v>145017</v>
      </c>
      <c r="Z148" s="222">
        <v>152263</v>
      </c>
      <c r="AA148" s="222">
        <v>157282</v>
      </c>
      <c r="AB148" s="222">
        <v>155575</v>
      </c>
      <c r="AC148" s="222">
        <v>163565</v>
      </c>
      <c r="AD148" s="222">
        <v>159797</v>
      </c>
      <c r="AE148" s="222">
        <v>157461</v>
      </c>
      <c r="AF148" s="222">
        <v>160714</v>
      </c>
      <c r="AG148" s="222">
        <v>151407</v>
      </c>
      <c r="AH148" s="222"/>
      <c r="AI148" s="222"/>
      <c r="AJ148" s="118"/>
      <c r="AK148" s="38">
        <f>O148-C148</f>
        <v>16593</v>
      </c>
      <c r="AL148" s="119">
        <f>P148-D148</f>
        <v>6399</v>
      </c>
      <c r="AM148" s="119">
        <f>Q148-E148</f>
        <v>4529</v>
      </c>
      <c r="AN148" s="119">
        <f>R148-F148</f>
        <v>18826</v>
      </c>
      <c r="AO148" s="119">
        <f>S148-G148</f>
        <v>4588</v>
      </c>
      <c r="AP148" s="119">
        <f>T148-H148</f>
        <v>7652</v>
      </c>
      <c r="AQ148" s="119">
        <f>U148-I148</f>
        <v>11683</v>
      </c>
      <c r="AR148" s="119">
        <f>V148-J148</f>
        <v>-10438</v>
      </c>
      <c r="AS148" s="119">
        <f>W148-K148</f>
        <v>7645</v>
      </c>
      <c r="AT148" s="119">
        <f>X148-L148</f>
        <v>4156</v>
      </c>
      <c r="AU148" s="119">
        <f>Y148-M148</f>
        <v>-18357</v>
      </c>
      <c r="AV148" s="119">
        <f>Z148-N148</f>
        <v>2446</v>
      </c>
      <c r="AW148" s="119">
        <f>AA148-O148</f>
        <v>-8854</v>
      </c>
      <c r="AX148" s="119">
        <f>AB148-P148</f>
        <v>-4044</v>
      </c>
      <c r="AY148" s="119">
        <f>AC148-Q148</f>
        <v>3761</v>
      </c>
      <c r="AZ148" s="119">
        <f>AD148-R148</f>
        <v>-1051</v>
      </c>
      <c r="BA148" s="119">
        <f>AE148-S148</f>
        <v>1330</v>
      </c>
      <c r="BB148" s="119">
        <f>AF148-T148</f>
        <v>4577</v>
      </c>
      <c r="BC148" s="314"/>
      <c r="BD148" s="314"/>
      <c r="BE148" s="314"/>
      <c r="BF148" s="120"/>
      <c r="BG148" s="325"/>
      <c r="BH148" s="71">
        <f>'MONTHLY SUMMARIES'!J108</f>
        <v>151407</v>
      </c>
      <c r="BI148" s="42"/>
    </row>
    <row r="149" spans="1:61" s="66" customFormat="1" x14ac:dyDescent="0.35">
      <c r="A149" s="166"/>
      <c r="B149" s="67" t="s">
        <v>38</v>
      </c>
      <c r="C149" s="116">
        <v>7741</v>
      </c>
      <c r="D149" s="117">
        <v>7916</v>
      </c>
      <c r="E149" s="117">
        <v>7333</v>
      </c>
      <c r="F149" s="38">
        <v>7582</v>
      </c>
      <c r="G149" s="117">
        <v>6006</v>
      </c>
      <c r="H149" s="117">
        <v>5795</v>
      </c>
      <c r="I149" s="117">
        <v>5791</v>
      </c>
      <c r="J149" s="117">
        <v>6414</v>
      </c>
      <c r="K149" s="117">
        <v>5609</v>
      </c>
      <c r="L149" s="118">
        <v>5831</v>
      </c>
      <c r="M149" s="117">
        <v>9622</v>
      </c>
      <c r="N149" s="117">
        <v>7568</v>
      </c>
      <c r="O149" s="117">
        <v>7803</v>
      </c>
      <c r="P149" s="117">
        <v>8286</v>
      </c>
      <c r="Q149" s="117">
        <v>7632</v>
      </c>
      <c r="R149" s="117">
        <v>7177</v>
      </c>
      <c r="S149" s="117">
        <v>6256</v>
      </c>
      <c r="T149" s="117">
        <v>5926</v>
      </c>
      <c r="U149" s="222">
        <v>6162</v>
      </c>
      <c r="V149" s="222">
        <v>6122</v>
      </c>
      <c r="W149" s="222">
        <v>6099</v>
      </c>
      <c r="X149" s="118">
        <v>7373</v>
      </c>
      <c r="Y149" s="222">
        <v>8720</v>
      </c>
      <c r="Z149" s="222">
        <v>9296</v>
      </c>
      <c r="AA149" s="222">
        <v>8482</v>
      </c>
      <c r="AB149" s="222">
        <v>7461</v>
      </c>
      <c r="AC149" s="222">
        <v>8885</v>
      </c>
      <c r="AD149" s="222">
        <v>10806</v>
      </c>
      <c r="AE149" s="222">
        <v>7020</v>
      </c>
      <c r="AF149" s="222">
        <v>7302</v>
      </c>
      <c r="AG149" s="222">
        <v>6889</v>
      </c>
      <c r="AH149" s="222"/>
      <c r="AI149" s="222"/>
      <c r="AJ149" s="118"/>
      <c r="AK149" s="38">
        <f>O149-C149</f>
        <v>62</v>
      </c>
      <c r="AL149" s="119">
        <f>P149-D149</f>
        <v>370</v>
      </c>
      <c r="AM149" s="119">
        <f>Q149-E149</f>
        <v>299</v>
      </c>
      <c r="AN149" s="119">
        <f>R149-F149</f>
        <v>-405</v>
      </c>
      <c r="AO149" s="119">
        <f>S149-G149</f>
        <v>250</v>
      </c>
      <c r="AP149" s="119">
        <f>T149-H149</f>
        <v>131</v>
      </c>
      <c r="AQ149" s="119">
        <f>U149-I149</f>
        <v>371</v>
      </c>
      <c r="AR149" s="119">
        <f>V149-J149</f>
        <v>-292</v>
      </c>
      <c r="AS149" s="119">
        <f>W149-K149</f>
        <v>490</v>
      </c>
      <c r="AT149" s="119">
        <f>X149-L149</f>
        <v>1542</v>
      </c>
      <c r="AU149" s="119">
        <f>Y149-M149</f>
        <v>-902</v>
      </c>
      <c r="AV149" s="119">
        <f>Z149-N149</f>
        <v>1728</v>
      </c>
      <c r="AW149" s="119">
        <f>AA149-O149</f>
        <v>679</v>
      </c>
      <c r="AX149" s="119">
        <f>AB149-P149</f>
        <v>-825</v>
      </c>
      <c r="AY149" s="119">
        <f>AC149-Q149</f>
        <v>1253</v>
      </c>
      <c r="AZ149" s="119">
        <f>AD149-R149</f>
        <v>3629</v>
      </c>
      <c r="BA149" s="119">
        <f>AE149-S149</f>
        <v>764</v>
      </c>
      <c r="BB149" s="119">
        <f>AF149-T149</f>
        <v>1376</v>
      </c>
      <c r="BC149" s="314"/>
      <c r="BD149" s="314"/>
      <c r="BE149" s="314"/>
      <c r="BF149" s="120"/>
      <c r="BG149" s="325"/>
      <c r="BH149" s="71">
        <f>'MONTHLY SUMMARIES'!J109</f>
        <v>6889</v>
      </c>
      <c r="BI149" s="42"/>
    </row>
    <row r="150" spans="1:61" s="66" customFormat="1" x14ac:dyDescent="0.35">
      <c r="A150" s="166"/>
      <c r="B150" s="67" t="s">
        <v>39</v>
      </c>
      <c r="C150" s="116">
        <v>15205</v>
      </c>
      <c r="D150" s="117">
        <v>15163</v>
      </c>
      <c r="E150" s="117">
        <v>17265</v>
      </c>
      <c r="F150" s="38">
        <v>14079</v>
      </c>
      <c r="G150" s="117">
        <v>15316</v>
      </c>
      <c r="H150" s="117">
        <v>15499</v>
      </c>
      <c r="I150" s="117">
        <v>13716</v>
      </c>
      <c r="J150" s="117">
        <v>16113</v>
      </c>
      <c r="K150" s="117">
        <v>13187</v>
      </c>
      <c r="L150" s="118">
        <v>15347</v>
      </c>
      <c r="M150" s="117">
        <v>18183</v>
      </c>
      <c r="N150" s="117">
        <v>14312</v>
      </c>
      <c r="O150" s="117">
        <v>17104</v>
      </c>
      <c r="P150" s="117">
        <v>13810</v>
      </c>
      <c r="Q150" s="117">
        <v>15522</v>
      </c>
      <c r="R150" s="117">
        <v>16126</v>
      </c>
      <c r="S150" s="117">
        <v>16689</v>
      </c>
      <c r="T150" s="117">
        <v>15312</v>
      </c>
      <c r="U150" s="222">
        <v>15581</v>
      </c>
      <c r="V150" s="222">
        <v>14623</v>
      </c>
      <c r="W150" s="222">
        <v>14440</v>
      </c>
      <c r="X150" s="118">
        <v>15638</v>
      </c>
      <c r="Y150" s="222">
        <v>14619</v>
      </c>
      <c r="Z150" s="222">
        <v>15288</v>
      </c>
      <c r="AA150" s="222">
        <v>18197</v>
      </c>
      <c r="AB150" s="222">
        <v>16008</v>
      </c>
      <c r="AC150" s="222">
        <v>16631</v>
      </c>
      <c r="AD150" s="222">
        <v>15606</v>
      </c>
      <c r="AE150" s="222">
        <v>15915</v>
      </c>
      <c r="AF150" s="222">
        <v>16421</v>
      </c>
      <c r="AG150" s="222">
        <v>15055</v>
      </c>
      <c r="AH150" s="222"/>
      <c r="AI150" s="222"/>
      <c r="AJ150" s="118"/>
      <c r="AK150" s="38">
        <f>O150-C150</f>
        <v>1899</v>
      </c>
      <c r="AL150" s="119">
        <f>P150-D150</f>
        <v>-1353</v>
      </c>
      <c r="AM150" s="119">
        <f>Q150-E150</f>
        <v>-1743</v>
      </c>
      <c r="AN150" s="119">
        <f>R150-F150</f>
        <v>2047</v>
      </c>
      <c r="AO150" s="119">
        <f>S150-G150</f>
        <v>1373</v>
      </c>
      <c r="AP150" s="119">
        <f>T150-H150</f>
        <v>-187</v>
      </c>
      <c r="AQ150" s="119">
        <f>U150-I150</f>
        <v>1865</v>
      </c>
      <c r="AR150" s="119">
        <f>V150-J150</f>
        <v>-1490</v>
      </c>
      <c r="AS150" s="119">
        <f>W150-K150</f>
        <v>1253</v>
      </c>
      <c r="AT150" s="119">
        <f>X150-L150</f>
        <v>291</v>
      </c>
      <c r="AU150" s="119">
        <f>Y150-M150</f>
        <v>-3564</v>
      </c>
      <c r="AV150" s="119">
        <f>Z150-N150</f>
        <v>976</v>
      </c>
      <c r="AW150" s="119">
        <f>AA150-O150</f>
        <v>1093</v>
      </c>
      <c r="AX150" s="119">
        <f>AB150-P150</f>
        <v>2198</v>
      </c>
      <c r="AY150" s="119">
        <f>AC150-Q150</f>
        <v>1109</v>
      </c>
      <c r="AZ150" s="119">
        <f>AD150-R150</f>
        <v>-520</v>
      </c>
      <c r="BA150" s="119">
        <f>AE150-S150</f>
        <v>-774</v>
      </c>
      <c r="BB150" s="119">
        <f>AF150-T150</f>
        <v>1109</v>
      </c>
      <c r="BC150" s="314"/>
      <c r="BD150" s="314"/>
      <c r="BE150" s="314"/>
      <c r="BF150" s="120"/>
      <c r="BG150" s="325"/>
      <c r="BH150" s="71">
        <f>'MONTHLY SUMMARIES'!J110</f>
        <v>15055</v>
      </c>
      <c r="BI150" s="42"/>
    </row>
    <row r="151" spans="1:61" s="66" customFormat="1" x14ac:dyDescent="0.35">
      <c r="A151" s="166"/>
      <c r="B151" s="67" t="s">
        <v>40</v>
      </c>
      <c r="C151" s="116">
        <v>659</v>
      </c>
      <c r="D151" s="117">
        <v>737</v>
      </c>
      <c r="E151" s="117">
        <v>760</v>
      </c>
      <c r="F151" s="38">
        <v>585</v>
      </c>
      <c r="G151" s="117">
        <v>626</v>
      </c>
      <c r="H151" s="117">
        <v>668</v>
      </c>
      <c r="I151" s="117">
        <v>596</v>
      </c>
      <c r="J151" s="117">
        <v>671</v>
      </c>
      <c r="K151" s="117">
        <v>512</v>
      </c>
      <c r="L151" s="118">
        <v>594</v>
      </c>
      <c r="M151" s="117">
        <v>769</v>
      </c>
      <c r="N151" s="117">
        <v>586</v>
      </c>
      <c r="O151" s="117">
        <v>736</v>
      </c>
      <c r="P151" s="117">
        <v>513</v>
      </c>
      <c r="Q151" s="117">
        <v>605</v>
      </c>
      <c r="R151" s="117">
        <v>693</v>
      </c>
      <c r="S151" s="117">
        <v>694</v>
      </c>
      <c r="T151" s="117">
        <v>527</v>
      </c>
      <c r="U151" s="222">
        <v>573</v>
      </c>
      <c r="V151" s="222">
        <v>505</v>
      </c>
      <c r="W151" s="222">
        <v>485</v>
      </c>
      <c r="X151" s="118">
        <v>556</v>
      </c>
      <c r="Y151" s="222">
        <v>513</v>
      </c>
      <c r="Z151" s="222">
        <v>534</v>
      </c>
      <c r="AA151" s="222">
        <v>643</v>
      </c>
      <c r="AB151" s="222">
        <v>568</v>
      </c>
      <c r="AC151" s="222">
        <v>586</v>
      </c>
      <c r="AD151" s="222">
        <v>555</v>
      </c>
      <c r="AE151" s="222">
        <v>587</v>
      </c>
      <c r="AF151" s="222">
        <v>636</v>
      </c>
      <c r="AG151" s="222">
        <v>501</v>
      </c>
      <c r="AH151" s="222"/>
      <c r="AI151" s="222"/>
      <c r="AJ151" s="118"/>
      <c r="AK151" s="38">
        <f>O151-C151</f>
        <v>77</v>
      </c>
      <c r="AL151" s="119">
        <f>P151-D151</f>
        <v>-224</v>
      </c>
      <c r="AM151" s="119">
        <f>Q151-E151</f>
        <v>-155</v>
      </c>
      <c r="AN151" s="119">
        <f>R151-F151</f>
        <v>108</v>
      </c>
      <c r="AO151" s="119">
        <f>S151-G151</f>
        <v>68</v>
      </c>
      <c r="AP151" s="119">
        <f>T151-H151</f>
        <v>-141</v>
      </c>
      <c r="AQ151" s="119">
        <f>U151-I151</f>
        <v>-23</v>
      </c>
      <c r="AR151" s="119">
        <f>V151-J151</f>
        <v>-166</v>
      </c>
      <c r="AS151" s="119">
        <f>W151-K151</f>
        <v>-27</v>
      </c>
      <c r="AT151" s="119">
        <f>X151-L151</f>
        <v>-38</v>
      </c>
      <c r="AU151" s="119">
        <f>Y151-M151</f>
        <v>-256</v>
      </c>
      <c r="AV151" s="119">
        <f>Z151-N151</f>
        <v>-52</v>
      </c>
      <c r="AW151" s="119">
        <f>AA151-O151</f>
        <v>-93</v>
      </c>
      <c r="AX151" s="119">
        <f>AB151-P151</f>
        <v>55</v>
      </c>
      <c r="AY151" s="119">
        <f>AC151-Q151</f>
        <v>-19</v>
      </c>
      <c r="AZ151" s="119">
        <f>AD151-R151</f>
        <v>-138</v>
      </c>
      <c r="BA151" s="119">
        <f>AE151-S151</f>
        <v>-107</v>
      </c>
      <c r="BB151" s="119">
        <f>AF151-T151</f>
        <v>109</v>
      </c>
      <c r="BC151" s="314"/>
      <c r="BD151" s="314"/>
      <c r="BE151" s="314"/>
      <c r="BF151" s="120"/>
      <c r="BG151" s="325"/>
      <c r="BH151" s="71">
        <f>'MONTHLY SUMMARIES'!J111</f>
        <v>501</v>
      </c>
      <c r="BI151" s="42"/>
    </row>
    <row r="152" spans="1:61" s="66" customFormat="1" x14ac:dyDescent="0.35">
      <c r="A152" s="166"/>
      <c r="B152" s="67" t="s">
        <v>41</v>
      </c>
      <c r="C152" s="116">
        <v>135</v>
      </c>
      <c r="D152" s="117">
        <v>152</v>
      </c>
      <c r="E152" s="117">
        <v>156</v>
      </c>
      <c r="F152" s="38">
        <v>127</v>
      </c>
      <c r="G152" s="117">
        <v>160</v>
      </c>
      <c r="H152" s="117">
        <v>144</v>
      </c>
      <c r="I152" s="117">
        <v>111</v>
      </c>
      <c r="J152" s="117">
        <v>149</v>
      </c>
      <c r="K152" s="117">
        <v>115</v>
      </c>
      <c r="L152" s="118">
        <v>137</v>
      </c>
      <c r="M152" s="117">
        <v>171</v>
      </c>
      <c r="N152" s="117">
        <v>129</v>
      </c>
      <c r="O152" s="117">
        <v>181</v>
      </c>
      <c r="P152" s="117">
        <v>126</v>
      </c>
      <c r="Q152" s="117">
        <v>151</v>
      </c>
      <c r="R152" s="117">
        <v>162</v>
      </c>
      <c r="S152" s="117">
        <v>180</v>
      </c>
      <c r="T152" s="117">
        <v>116</v>
      </c>
      <c r="U152" s="222">
        <v>128</v>
      </c>
      <c r="V152" s="222">
        <v>122</v>
      </c>
      <c r="W152" s="222">
        <v>146</v>
      </c>
      <c r="X152" s="118">
        <v>132</v>
      </c>
      <c r="Y152" s="222">
        <v>112</v>
      </c>
      <c r="Z152" s="222">
        <v>116</v>
      </c>
      <c r="AA152" s="222">
        <v>135</v>
      </c>
      <c r="AB152" s="222">
        <v>126</v>
      </c>
      <c r="AC152" s="222">
        <v>106</v>
      </c>
      <c r="AD152" s="222">
        <v>117</v>
      </c>
      <c r="AE152" s="222">
        <v>103</v>
      </c>
      <c r="AF152" s="222">
        <v>134</v>
      </c>
      <c r="AG152" s="222">
        <v>117</v>
      </c>
      <c r="AH152" s="222"/>
      <c r="AI152" s="222"/>
      <c r="AJ152" s="118"/>
      <c r="AK152" s="38">
        <f>O152-C152</f>
        <v>46</v>
      </c>
      <c r="AL152" s="119">
        <f>P152-D152</f>
        <v>-26</v>
      </c>
      <c r="AM152" s="119">
        <f>Q152-E152</f>
        <v>-5</v>
      </c>
      <c r="AN152" s="119">
        <f>R152-F152</f>
        <v>35</v>
      </c>
      <c r="AO152" s="119">
        <f>S152-G152</f>
        <v>20</v>
      </c>
      <c r="AP152" s="119">
        <f>T152-H152</f>
        <v>-28</v>
      </c>
      <c r="AQ152" s="119">
        <f>U152-I152</f>
        <v>17</v>
      </c>
      <c r="AR152" s="119">
        <f>V152-J152</f>
        <v>-27</v>
      </c>
      <c r="AS152" s="119">
        <f>W152-K152</f>
        <v>31</v>
      </c>
      <c r="AT152" s="119">
        <f>X152-L152</f>
        <v>-5</v>
      </c>
      <c r="AU152" s="119">
        <f>Y152-M152</f>
        <v>-59</v>
      </c>
      <c r="AV152" s="119">
        <f>Z152-N152</f>
        <v>-13</v>
      </c>
      <c r="AW152" s="119">
        <f>AA152-O152</f>
        <v>-46</v>
      </c>
      <c r="AX152" s="119">
        <f>AB152-P152</f>
        <v>0</v>
      </c>
      <c r="AY152" s="119">
        <f>AC152-Q152</f>
        <v>-45</v>
      </c>
      <c r="AZ152" s="119">
        <f>AD152-R152</f>
        <v>-45</v>
      </c>
      <c r="BA152" s="119">
        <f>AE152-S152</f>
        <v>-77</v>
      </c>
      <c r="BB152" s="119">
        <f>AF152-T152</f>
        <v>18</v>
      </c>
      <c r="BC152" s="314"/>
      <c r="BD152" s="314"/>
      <c r="BE152" s="314"/>
      <c r="BF152" s="120"/>
      <c r="BG152" s="325"/>
      <c r="BH152" s="71">
        <f>'MONTHLY SUMMARIES'!J112</f>
        <v>117</v>
      </c>
      <c r="BI152" s="42"/>
    </row>
    <row r="153" spans="1:61" s="82" customFormat="1" ht="15" thickBot="1" x14ac:dyDescent="0.4">
      <c r="A153" s="167"/>
      <c r="B153" s="75" t="s">
        <v>42</v>
      </c>
      <c r="C153" s="76">
        <f>SUM(C148:C152)</f>
        <v>173283</v>
      </c>
      <c r="D153" s="77">
        <f t="shared" ref="D153:AK160" si="159">SUM(D148:D152)</f>
        <v>177188</v>
      </c>
      <c r="E153" s="77">
        <f t="shared" si="159"/>
        <v>180789</v>
      </c>
      <c r="F153" s="79">
        <f t="shared" si="159"/>
        <v>164395</v>
      </c>
      <c r="G153" s="77">
        <f t="shared" si="159"/>
        <v>173651</v>
      </c>
      <c r="H153" s="77">
        <f t="shared" si="159"/>
        <v>170591</v>
      </c>
      <c r="I153" s="77">
        <f t="shared" si="159"/>
        <v>163123</v>
      </c>
      <c r="J153" s="77">
        <f t="shared" si="159"/>
        <v>185201</v>
      </c>
      <c r="K153" s="77">
        <f t="shared" si="159"/>
        <v>161890</v>
      </c>
      <c r="L153" s="78">
        <f t="shared" si="159"/>
        <v>183335</v>
      </c>
      <c r="M153" s="77">
        <f t="shared" si="159"/>
        <v>192119</v>
      </c>
      <c r="N153" s="77">
        <f t="shared" si="159"/>
        <v>172412</v>
      </c>
      <c r="O153" s="77">
        <f t="shared" si="159"/>
        <v>191960</v>
      </c>
      <c r="P153" s="77">
        <f t="shared" si="159"/>
        <v>182354</v>
      </c>
      <c r="Q153" s="77">
        <f t="shared" si="159"/>
        <v>183714</v>
      </c>
      <c r="R153" s="77">
        <f t="shared" si="159"/>
        <v>185006</v>
      </c>
      <c r="S153" s="77">
        <f t="shared" si="159"/>
        <v>179950</v>
      </c>
      <c r="T153" s="77">
        <f t="shared" si="159"/>
        <v>178018</v>
      </c>
      <c r="U153" s="77">
        <f t="shared" si="159"/>
        <v>177036</v>
      </c>
      <c r="V153" s="77">
        <f t="shared" si="159"/>
        <v>172788</v>
      </c>
      <c r="W153" s="77">
        <f t="shared" si="159"/>
        <v>171282</v>
      </c>
      <c r="X153" s="78">
        <f t="shared" si="159"/>
        <v>189281</v>
      </c>
      <c r="Y153" s="77">
        <v>168981</v>
      </c>
      <c r="Z153" s="211">
        <v>177497</v>
      </c>
      <c r="AA153" s="77">
        <v>184739</v>
      </c>
      <c r="AB153" s="211">
        <v>179738</v>
      </c>
      <c r="AC153" s="211">
        <v>189773</v>
      </c>
      <c r="AD153" s="211">
        <v>186881</v>
      </c>
      <c r="AE153" s="211">
        <v>181086</v>
      </c>
      <c r="AF153" s="211">
        <v>185207</v>
      </c>
      <c r="AG153" s="211">
        <v>173969</v>
      </c>
      <c r="AH153" s="211"/>
      <c r="AI153" s="211"/>
      <c r="AJ153" s="78"/>
      <c r="AK153" s="79">
        <f t="shared" si="159"/>
        <v>18677</v>
      </c>
      <c r="AL153" s="80">
        <f t="shared" ref="AL153:AN153" si="160">SUM(AL148:AL152)</f>
        <v>5166</v>
      </c>
      <c r="AM153" s="80">
        <f t="shared" si="160"/>
        <v>2925</v>
      </c>
      <c r="AN153" s="80">
        <f t="shared" si="160"/>
        <v>20611</v>
      </c>
      <c r="AO153" s="80">
        <f t="shared" ref="AO153:AP153" si="161">SUM(AO148:AO152)</f>
        <v>6299</v>
      </c>
      <c r="AP153" s="80">
        <f t="shared" si="161"/>
        <v>7427</v>
      </c>
      <c r="AQ153" s="80">
        <f t="shared" ref="AQ153:AR153" si="162">SUM(AQ148:AQ152)</f>
        <v>13913</v>
      </c>
      <c r="AR153" s="80">
        <f t="shared" si="162"/>
        <v>-12413</v>
      </c>
      <c r="AS153" s="80">
        <f t="shared" ref="AS153:AT153" si="163">SUM(AS148:AS152)</f>
        <v>9392</v>
      </c>
      <c r="AT153" s="80">
        <f t="shared" si="163"/>
        <v>5946</v>
      </c>
      <c r="AU153" s="80">
        <f t="shared" ref="AU153:AV153" si="164">SUM(AU148:AU152)</f>
        <v>-23138</v>
      </c>
      <c r="AV153" s="80">
        <f t="shared" si="164"/>
        <v>5085</v>
      </c>
      <c r="AW153" s="80">
        <f t="shared" ref="AW153:AX153" si="165">SUM(AW148:AW152)</f>
        <v>-7221</v>
      </c>
      <c r="AX153" s="80">
        <f t="shared" si="165"/>
        <v>-2616</v>
      </c>
      <c r="AY153" s="80">
        <f t="shared" ref="AY153:AZ153" si="166">SUM(AY148:AY152)</f>
        <v>6059</v>
      </c>
      <c r="AZ153" s="80">
        <f t="shared" si="166"/>
        <v>1875</v>
      </c>
      <c r="BA153" s="80">
        <f t="shared" ref="BA153:BB153" si="167">SUM(BA148:BA152)</f>
        <v>1136</v>
      </c>
      <c r="BB153" s="80">
        <f t="shared" si="167"/>
        <v>7189</v>
      </c>
      <c r="BC153" s="300"/>
      <c r="BD153" s="300"/>
      <c r="BE153" s="300"/>
      <c r="BF153" s="81"/>
      <c r="BG153" s="326"/>
      <c r="BH153" s="79">
        <f t="shared" si="150"/>
        <v>173969</v>
      </c>
      <c r="BI153" s="42"/>
    </row>
    <row r="154" spans="1:61" s="42" customFormat="1" x14ac:dyDescent="0.35">
      <c r="A154" s="166">
        <f>+A147+1</f>
        <v>16</v>
      </c>
      <c r="B154" s="115" t="s">
        <v>45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6"/>
      <c r="M154" s="105"/>
      <c r="N154" s="105"/>
      <c r="O154" s="105"/>
      <c r="P154" s="105"/>
      <c r="Q154" s="105"/>
      <c r="R154" s="105"/>
      <c r="S154" s="105"/>
      <c r="T154" s="105"/>
      <c r="U154" s="216"/>
      <c r="V154" s="216"/>
      <c r="W154" s="216"/>
      <c r="X154" s="10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106"/>
      <c r="AK154" s="107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305"/>
      <c r="BD154" s="305"/>
      <c r="BE154" s="305"/>
      <c r="BF154" s="109"/>
      <c r="BG154" s="327"/>
      <c r="BH154" s="107"/>
    </row>
    <row r="155" spans="1:61" s="42" customFormat="1" x14ac:dyDescent="0.35">
      <c r="A155" s="166"/>
      <c r="B155" s="43" t="s">
        <v>37</v>
      </c>
      <c r="C155" s="110">
        <f t="shared" ref="C155:O155" si="168">C130-C141</f>
        <v>3997757</v>
      </c>
      <c r="D155" s="111">
        <f t="shared" si="168"/>
        <v>-2434959.6499999985</v>
      </c>
      <c r="E155" s="111">
        <f t="shared" si="168"/>
        <v>-4930005.0300000012</v>
      </c>
      <c r="F155" s="39">
        <f t="shared" si="168"/>
        <v>-5020871.6199999992</v>
      </c>
      <c r="G155" s="111">
        <f t="shared" si="168"/>
        <v>-4805479.1400000006</v>
      </c>
      <c r="H155" s="111">
        <f t="shared" si="168"/>
        <v>-4186185.1399999997</v>
      </c>
      <c r="I155" s="111">
        <f t="shared" si="168"/>
        <v>-3015624.38</v>
      </c>
      <c r="J155" s="111">
        <f t="shared" si="168"/>
        <v>-2116909.3099999996</v>
      </c>
      <c r="K155" s="111">
        <f t="shared" si="168"/>
        <v>1901879.3100000005</v>
      </c>
      <c r="L155" s="112">
        <f t="shared" si="168"/>
        <v>8254796.7199999988</v>
      </c>
      <c r="M155" s="111">
        <f t="shared" si="168"/>
        <v>7334101.3399999999</v>
      </c>
      <c r="N155" s="111">
        <f t="shared" si="168"/>
        <v>5089337.1999999993</v>
      </c>
      <c r="O155" s="111">
        <f t="shared" si="168"/>
        <v>1321272.1900000013</v>
      </c>
      <c r="P155" s="111">
        <f t="shared" ref="P155:R155" si="169">P130-P141</f>
        <v>2051746.4699999988</v>
      </c>
      <c r="Q155" s="111">
        <f t="shared" si="169"/>
        <v>-2393759.9000000004</v>
      </c>
      <c r="R155" s="111">
        <f t="shared" si="169"/>
        <v>-5254227.7699999986</v>
      </c>
      <c r="S155" s="111">
        <f t="shared" ref="S155:T155" si="170">S130-S141</f>
        <v>-3682278.2300000004</v>
      </c>
      <c r="T155" s="111">
        <f t="shared" si="170"/>
        <v>-3921397.2500000009</v>
      </c>
      <c r="U155" s="111">
        <f t="shared" ref="U155:V155" si="171">U130-U141</f>
        <v>-2791901.2600000007</v>
      </c>
      <c r="V155" s="111">
        <f t="shared" si="171"/>
        <v>-2209058</v>
      </c>
      <c r="W155" s="111">
        <f t="shared" ref="W155:Z155" si="172">W130-W141</f>
        <v>935974.97000000067</v>
      </c>
      <c r="X155" s="112">
        <f t="shared" si="172"/>
        <v>6205179.6700000018</v>
      </c>
      <c r="Y155" s="111">
        <f t="shared" si="172"/>
        <v>11713383</v>
      </c>
      <c r="Z155" s="111">
        <f t="shared" si="172"/>
        <v>9781637</v>
      </c>
      <c r="AA155" s="111">
        <f t="shared" ref="AA155:AB155" si="173">AA130-AA141</f>
        <v>1305399.1799999997</v>
      </c>
      <c r="AB155" s="111">
        <f t="shared" si="173"/>
        <v>-805391.5700000003</v>
      </c>
      <c r="AC155" s="221">
        <v>-4629342.6399999987</v>
      </c>
      <c r="AD155" s="221">
        <v>-5185722.6600000011</v>
      </c>
      <c r="AE155" s="221">
        <v>-4378483</v>
      </c>
      <c r="AF155" s="221">
        <v>-4019115.7299999995</v>
      </c>
      <c r="AG155" s="221">
        <v>-2528879</v>
      </c>
      <c r="AH155" s="221"/>
      <c r="AI155" s="221"/>
      <c r="AJ155" s="112"/>
      <c r="AK155" s="39">
        <f>O155-C155</f>
        <v>-2676484.8099999987</v>
      </c>
      <c r="AL155" s="113">
        <f>P155-D155</f>
        <v>4486706.1199999973</v>
      </c>
      <c r="AM155" s="113">
        <f>Q155-E155</f>
        <v>2536245.1300000008</v>
      </c>
      <c r="AN155" s="113">
        <f>R155-F155</f>
        <v>-233356.14999999944</v>
      </c>
      <c r="AO155" s="113">
        <f>S155-G155</f>
        <v>1123200.9100000001</v>
      </c>
      <c r="AP155" s="113">
        <f>T155-H155</f>
        <v>264787.88999999873</v>
      </c>
      <c r="AQ155" s="113">
        <f>U155-I155</f>
        <v>223723.11999999918</v>
      </c>
      <c r="AR155" s="113">
        <f>V155-J155</f>
        <v>-92148.69000000041</v>
      </c>
      <c r="AS155" s="113">
        <f>W155-K155</f>
        <v>-965904.33999999985</v>
      </c>
      <c r="AT155" s="113">
        <f>X155-L155</f>
        <v>-2049617.049999997</v>
      </c>
      <c r="AU155" s="113">
        <f>Y155-M155</f>
        <v>4379281.66</v>
      </c>
      <c r="AV155" s="113">
        <f>Z155-N155</f>
        <v>4692299.8000000007</v>
      </c>
      <c r="AW155" s="113">
        <f>AA155-O155</f>
        <v>-15873.010000001639</v>
      </c>
      <c r="AX155" s="113">
        <f>AB155-P155</f>
        <v>-2857138.0399999991</v>
      </c>
      <c r="AY155" s="113">
        <f>AC155-Q155</f>
        <v>-2235582.7399999984</v>
      </c>
      <c r="AZ155" s="113">
        <f>AD155-R155</f>
        <v>68505.109999997541</v>
      </c>
      <c r="BA155" s="113">
        <f>AE155-S155</f>
        <v>-696204.76999999955</v>
      </c>
      <c r="BB155" s="113">
        <f>AF155-T155</f>
        <v>-97718.479999998584</v>
      </c>
      <c r="BC155" s="312"/>
      <c r="BD155" s="312"/>
      <c r="BE155" s="312"/>
      <c r="BF155" s="114"/>
      <c r="BG155" s="328"/>
      <c r="BH155" s="71">
        <f>'MONTHLY SUMMARIES'!J115</f>
        <v>-2528879</v>
      </c>
    </row>
    <row r="156" spans="1:61" s="42" customFormat="1" x14ac:dyDescent="0.35">
      <c r="A156" s="166"/>
      <c r="B156" s="43" t="s">
        <v>38</v>
      </c>
      <c r="C156" s="110">
        <f t="shared" ref="C156:O156" si="174">C133-C142</f>
        <v>951788.86999999988</v>
      </c>
      <c r="D156" s="111">
        <f t="shared" si="174"/>
        <v>601979.45000000019</v>
      </c>
      <c r="E156" s="111">
        <f t="shared" si="174"/>
        <v>62038.300000000047</v>
      </c>
      <c r="F156" s="39">
        <f t="shared" si="174"/>
        <v>-197824.2300000001</v>
      </c>
      <c r="G156" s="111">
        <f t="shared" si="174"/>
        <v>-160788.20999999996</v>
      </c>
      <c r="H156" s="111">
        <f t="shared" si="174"/>
        <v>-139041.77000000002</v>
      </c>
      <c r="I156" s="111">
        <f t="shared" si="174"/>
        <v>-101430.63</v>
      </c>
      <c r="J156" s="111">
        <f t="shared" si="174"/>
        <v>3822.929999999993</v>
      </c>
      <c r="K156" s="111">
        <f t="shared" si="174"/>
        <v>351518.93</v>
      </c>
      <c r="L156" s="112">
        <f t="shared" si="174"/>
        <v>1439998.4500000002</v>
      </c>
      <c r="M156" s="111">
        <f t="shared" si="174"/>
        <v>727321.6100000001</v>
      </c>
      <c r="N156" s="111">
        <f t="shared" si="174"/>
        <v>911191.84</v>
      </c>
      <c r="O156" s="111">
        <f t="shared" si="174"/>
        <v>711925.75999999989</v>
      </c>
      <c r="P156" s="111">
        <f t="shared" ref="P156:R156" si="175">P133-P142</f>
        <v>761787.06</v>
      </c>
      <c r="Q156" s="111">
        <f t="shared" si="175"/>
        <v>187886.59000000008</v>
      </c>
      <c r="R156" s="111">
        <f t="shared" si="175"/>
        <v>-91163.960000000021</v>
      </c>
      <c r="S156" s="111">
        <f t="shared" ref="S156:T156" si="176">S133-S142</f>
        <v>-86938.280000000028</v>
      </c>
      <c r="T156" s="111">
        <f t="shared" si="176"/>
        <v>-82867.219999999972</v>
      </c>
      <c r="U156" s="111">
        <f t="shared" ref="U156:V156" si="177">U133-U142</f>
        <v>-22675.460000000021</v>
      </c>
      <c r="V156" s="111">
        <f t="shared" si="177"/>
        <v>49264</v>
      </c>
      <c r="W156" s="111">
        <f t="shared" ref="W156:Z156" si="178">W133-W142</f>
        <v>431857.93000000005</v>
      </c>
      <c r="X156" s="112">
        <f t="shared" si="178"/>
        <v>1253579.2899999998</v>
      </c>
      <c r="Y156" s="111">
        <f t="shared" si="178"/>
        <v>1471464</v>
      </c>
      <c r="Z156" s="111">
        <f t="shared" si="178"/>
        <v>1415582</v>
      </c>
      <c r="AA156" s="111">
        <f t="shared" ref="AA156:AB156" si="179">AA133-AA142</f>
        <v>1057834.0999999999</v>
      </c>
      <c r="AB156" s="111">
        <f t="shared" si="179"/>
        <v>985221.94000000006</v>
      </c>
      <c r="AC156" s="221">
        <v>-50333.20000000007</v>
      </c>
      <c r="AD156" s="221">
        <v>-334021.86</v>
      </c>
      <c r="AE156" s="221">
        <v>-142045</v>
      </c>
      <c r="AF156" s="221">
        <v>-164341.14000000001</v>
      </c>
      <c r="AG156" s="221">
        <v>-77755</v>
      </c>
      <c r="AH156" s="221"/>
      <c r="AI156" s="221"/>
      <c r="AJ156" s="112"/>
      <c r="AK156" s="39">
        <f>O156-C156</f>
        <v>-239863.11</v>
      </c>
      <c r="AL156" s="113">
        <f>P156-D156</f>
        <v>159807.60999999987</v>
      </c>
      <c r="AM156" s="113">
        <f>Q156-E156</f>
        <v>125848.29000000004</v>
      </c>
      <c r="AN156" s="113">
        <f>R156-F156</f>
        <v>106660.27000000008</v>
      </c>
      <c r="AO156" s="113">
        <f>S156-G156</f>
        <v>73849.929999999935</v>
      </c>
      <c r="AP156" s="113">
        <f>T156-H156</f>
        <v>56174.550000000047</v>
      </c>
      <c r="AQ156" s="113">
        <f>U156-I156</f>
        <v>78755.169999999984</v>
      </c>
      <c r="AR156" s="113">
        <f>V156-J156</f>
        <v>45441.070000000007</v>
      </c>
      <c r="AS156" s="113">
        <f>W156-K156</f>
        <v>80339.000000000058</v>
      </c>
      <c r="AT156" s="113">
        <f>X156-L156</f>
        <v>-186419.16000000038</v>
      </c>
      <c r="AU156" s="113">
        <f>Y156-M156</f>
        <v>744142.3899999999</v>
      </c>
      <c r="AV156" s="113">
        <f>Z156-N156</f>
        <v>504390.16000000003</v>
      </c>
      <c r="AW156" s="113">
        <f>AA156-O156</f>
        <v>345908.33999999997</v>
      </c>
      <c r="AX156" s="113">
        <f>AB156-P156</f>
        <v>223434.88</v>
      </c>
      <c r="AY156" s="113">
        <f>AC156-Q156</f>
        <v>-238219.79000000015</v>
      </c>
      <c r="AZ156" s="113">
        <f>AD156-R156</f>
        <v>-242857.89999999997</v>
      </c>
      <c r="BA156" s="113">
        <f>AE156-S156</f>
        <v>-55106.719999999972</v>
      </c>
      <c r="BB156" s="113">
        <f>AF156-T156</f>
        <v>-81473.920000000042</v>
      </c>
      <c r="BC156" s="312"/>
      <c r="BD156" s="312"/>
      <c r="BE156" s="312"/>
      <c r="BF156" s="114"/>
      <c r="BG156" s="328"/>
      <c r="BH156" s="71">
        <f>'MONTHLY SUMMARIES'!J116</f>
        <v>-77755</v>
      </c>
    </row>
    <row r="157" spans="1:61" s="42" customFormat="1" x14ac:dyDescent="0.35">
      <c r="A157" s="166"/>
      <c r="B157" s="43" t="s">
        <v>39</v>
      </c>
      <c r="C157" s="110">
        <f t="shared" ref="C157:O159" si="180">C136-C143</f>
        <v>-104302.54000000004</v>
      </c>
      <c r="D157" s="111">
        <f t="shared" si="180"/>
        <v>-1755182.2299999995</v>
      </c>
      <c r="E157" s="111">
        <f t="shared" si="180"/>
        <v>-1948767.94</v>
      </c>
      <c r="F157" s="39">
        <f t="shared" si="180"/>
        <v>-929437.5</v>
      </c>
      <c r="G157" s="111">
        <f t="shared" si="180"/>
        <v>-672581.00000000023</v>
      </c>
      <c r="H157" s="111">
        <f t="shared" si="180"/>
        <v>-346288.80000000005</v>
      </c>
      <c r="I157" s="111">
        <f t="shared" si="180"/>
        <v>-193194.93999999994</v>
      </c>
      <c r="J157" s="111">
        <f t="shared" si="180"/>
        <v>2512.75</v>
      </c>
      <c r="K157" s="111">
        <f t="shared" si="180"/>
        <v>838812.15000000014</v>
      </c>
      <c r="L157" s="112">
        <f t="shared" si="180"/>
        <v>6081024.6299999999</v>
      </c>
      <c r="M157" s="111">
        <f t="shared" si="180"/>
        <v>422265.70000000019</v>
      </c>
      <c r="N157" s="111">
        <f t="shared" si="180"/>
        <v>772946.49000000022</v>
      </c>
      <c r="O157" s="111">
        <f t="shared" si="180"/>
        <v>-1052330.7599999998</v>
      </c>
      <c r="P157" s="111">
        <f t="shared" ref="P157:R157" si="181">P136-P143</f>
        <v>239278.33999999985</v>
      </c>
      <c r="Q157" s="111">
        <f t="shared" si="181"/>
        <v>-1003257.31</v>
      </c>
      <c r="R157" s="111">
        <f t="shared" si="181"/>
        <v>-1485214.45</v>
      </c>
      <c r="S157" s="111">
        <f t="shared" ref="S157:T157" si="182">S136-S143</f>
        <v>-603088.64999999991</v>
      </c>
      <c r="T157" s="111">
        <f t="shared" si="182"/>
        <v>-264208.99</v>
      </c>
      <c r="U157" s="111">
        <f t="shared" ref="U157:V157" si="183">U136-U143</f>
        <v>-92809.920000000042</v>
      </c>
      <c r="V157" s="111">
        <f t="shared" si="183"/>
        <v>144555</v>
      </c>
      <c r="W157" s="111">
        <f t="shared" ref="W157:Z157" si="184">W136-W143</f>
        <v>758016.25999999978</v>
      </c>
      <c r="X157" s="112">
        <f t="shared" si="184"/>
        <v>2081410.5000000005</v>
      </c>
      <c r="Y157" s="111">
        <f t="shared" si="184"/>
        <v>2804774</v>
      </c>
      <c r="Z157" s="111">
        <f t="shared" si="184"/>
        <v>1383905</v>
      </c>
      <c r="AA157" s="111">
        <f t="shared" ref="AA157:AB157" si="185">AA136-AA143</f>
        <v>-1398076.1000000006</v>
      </c>
      <c r="AB157" s="111">
        <f t="shared" si="185"/>
        <v>-1171613.2899999991</v>
      </c>
      <c r="AC157" s="221">
        <v>-1104657.83</v>
      </c>
      <c r="AD157" s="221">
        <v>-742757.21</v>
      </c>
      <c r="AE157" s="221">
        <v>-416310</v>
      </c>
      <c r="AF157" s="221">
        <v>-287036.3600000001</v>
      </c>
      <c r="AG157" s="221">
        <v>-213631</v>
      </c>
      <c r="AH157" s="221"/>
      <c r="AI157" s="221"/>
      <c r="AJ157" s="112"/>
      <c r="AK157" s="39">
        <f>O157-C157</f>
        <v>-948028.21999999974</v>
      </c>
      <c r="AL157" s="113">
        <f>P157-D157</f>
        <v>1994460.5699999994</v>
      </c>
      <c r="AM157" s="113">
        <f>Q157-E157</f>
        <v>945510.62999999989</v>
      </c>
      <c r="AN157" s="113">
        <f>R157-F157</f>
        <v>-555776.94999999995</v>
      </c>
      <c r="AO157" s="113">
        <f>S157-G157</f>
        <v>69492.350000000326</v>
      </c>
      <c r="AP157" s="113">
        <f>T157-H157</f>
        <v>82079.810000000056</v>
      </c>
      <c r="AQ157" s="113">
        <f>U157-I157</f>
        <v>100385.0199999999</v>
      </c>
      <c r="AR157" s="113">
        <f>V157-J157</f>
        <v>142042.25</v>
      </c>
      <c r="AS157" s="113">
        <f>W157-K157</f>
        <v>-80795.890000000363</v>
      </c>
      <c r="AT157" s="113">
        <f>X157-L157</f>
        <v>-3999614.1299999994</v>
      </c>
      <c r="AU157" s="113">
        <f>Y157-M157</f>
        <v>2382508.2999999998</v>
      </c>
      <c r="AV157" s="113">
        <f>Z157-N157</f>
        <v>610958.50999999978</v>
      </c>
      <c r="AW157" s="113">
        <f>AA157-O157</f>
        <v>-345745.34000000078</v>
      </c>
      <c r="AX157" s="113">
        <f>AB157-P157</f>
        <v>-1410891.629999999</v>
      </c>
      <c r="AY157" s="113">
        <f>AC157-Q157</f>
        <v>-101400.52000000002</v>
      </c>
      <c r="AZ157" s="113">
        <f>AD157-R157</f>
        <v>742457.24</v>
      </c>
      <c r="BA157" s="113">
        <f>AE157-S157</f>
        <v>186778.64999999991</v>
      </c>
      <c r="BB157" s="113">
        <f>AF157-T157</f>
        <v>-22827.370000000112</v>
      </c>
      <c r="BC157" s="312"/>
      <c r="BD157" s="312"/>
      <c r="BE157" s="312"/>
      <c r="BF157" s="114"/>
      <c r="BG157" s="328"/>
      <c r="BH157" s="71">
        <f>'MONTHLY SUMMARIES'!J117</f>
        <v>-213631</v>
      </c>
    </row>
    <row r="158" spans="1:61" s="42" customFormat="1" x14ac:dyDescent="0.35">
      <c r="A158" s="166"/>
      <c r="B158" s="43" t="s">
        <v>40</v>
      </c>
      <c r="C158" s="110">
        <f t="shared" si="180"/>
        <v>3923158.24</v>
      </c>
      <c r="D158" s="111">
        <f t="shared" si="180"/>
        <v>-1167779.9200000002</v>
      </c>
      <c r="E158" s="111">
        <f t="shared" si="180"/>
        <v>-975526.29999999981</v>
      </c>
      <c r="F158" s="39">
        <f t="shared" si="180"/>
        <v>250532.12000000011</v>
      </c>
      <c r="G158" s="111">
        <f t="shared" si="180"/>
        <v>-215453.20999999996</v>
      </c>
      <c r="H158" s="111">
        <f t="shared" si="180"/>
        <v>-85049.060000000056</v>
      </c>
      <c r="I158" s="111">
        <f t="shared" si="180"/>
        <v>-2503.6300000000047</v>
      </c>
      <c r="J158" s="111">
        <f t="shared" si="180"/>
        <v>127940.02000000002</v>
      </c>
      <c r="K158" s="111">
        <f t="shared" si="180"/>
        <v>536781.77</v>
      </c>
      <c r="L158" s="112">
        <f t="shared" si="180"/>
        <v>1157722.43</v>
      </c>
      <c r="M158" s="111">
        <f t="shared" si="180"/>
        <v>27743.979999999981</v>
      </c>
      <c r="N158" s="111">
        <f t="shared" si="180"/>
        <v>292919.37999999989</v>
      </c>
      <c r="O158" s="111">
        <f t="shared" si="180"/>
        <v>-442411.70000000019</v>
      </c>
      <c r="P158" s="111">
        <f t="shared" ref="P158:R158" si="186">P137-P144</f>
        <v>192033.72999999998</v>
      </c>
      <c r="Q158" s="111">
        <f t="shared" si="186"/>
        <v>-260180.35000000009</v>
      </c>
      <c r="R158" s="111">
        <f t="shared" si="186"/>
        <v>-827018.38</v>
      </c>
      <c r="S158" s="111">
        <f t="shared" ref="S158:T158" si="187">S137-S144</f>
        <v>-325603.08</v>
      </c>
      <c r="T158" s="111">
        <f t="shared" si="187"/>
        <v>-86385.510000000009</v>
      </c>
      <c r="U158" s="111">
        <f t="shared" ref="U158:V158" si="188">U137-U144</f>
        <v>37877.860000000044</v>
      </c>
      <c r="V158" s="111">
        <f t="shared" si="188"/>
        <v>298495</v>
      </c>
      <c r="W158" s="111">
        <f t="shared" ref="W158:Z158" si="189">W137-W144</f>
        <v>476662.69</v>
      </c>
      <c r="X158" s="112">
        <f t="shared" si="189"/>
        <v>807394.00000000023</v>
      </c>
      <c r="Y158" s="111">
        <f t="shared" si="189"/>
        <v>1027537</v>
      </c>
      <c r="Z158" s="111">
        <f t="shared" si="189"/>
        <v>528762</v>
      </c>
      <c r="AA158" s="111">
        <f t="shared" ref="AA158:AB158" si="190">AA137-AA144</f>
        <v>-804756.7200000002</v>
      </c>
      <c r="AB158" s="111">
        <f t="shared" si="190"/>
        <v>-467298.16000000015</v>
      </c>
      <c r="AC158" s="221">
        <v>-476306.38000000012</v>
      </c>
      <c r="AD158" s="221">
        <v>-279363.90000000002</v>
      </c>
      <c r="AE158" s="221">
        <v>-249287</v>
      </c>
      <c r="AF158" s="221">
        <v>-83503.350000000035</v>
      </c>
      <c r="AG158" s="221">
        <v>67057</v>
      </c>
      <c r="AH158" s="221"/>
      <c r="AI158" s="221"/>
      <c r="AJ158" s="112"/>
      <c r="AK158" s="39">
        <f>O158-C158</f>
        <v>-4365569.9400000004</v>
      </c>
      <c r="AL158" s="113">
        <f>P158-D158</f>
        <v>1359813.6500000001</v>
      </c>
      <c r="AM158" s="113">
        <f>Q158-E158</f>
        <v>715345.94999999972</v>
      </c>
      <c r="AN158" s="113">
        <f>R158-F158</f>
        <v>-1077550.5</v>
      </c>
      <c r="AO158" s="113">
        <f>S158-G158</f>
        <v>-110149.87000000005</v>
      </c>
      <c r="AP158" s="113">
        <f>T158-H158</f>
        <v>-1336.4499999999534</v>
      </c>
      <c r="AQ158" s="113">
        <f>U158-I158</f>
        <v>40381.490000000049</v>
      </c>
      <c r="AR158" s="113">
        <f>V158-J158</f>
        <v>170554.97999999998</v>
      </c>
      <c r="AS158" s="113">
        <f>W158-K158</f>
        <v>-60119.080000000016</v>
      </c>
      <c r="AT158" s="113">
        <f>X158-L158</f>
        <v>-350328.4299999997</v>
      </c>
      <c r="AU158" s="113">
        <f>Y158-M158</f>
        <v>999793.02</v>
      </c>
      <c r="AV158" s="113">
        <f>Z158-N158</f>
        <v>235842.62000000011</v>
      </c>
      <c r="AW158" s="113">
        <f>AA158-O158</f>
        <v>-362345.02</v>
      </c>
      <c r="AX158" s="113">
        <f>AB158-P158</f>
        <v>-659331.89000000013</v>
      </c>
      <c r="AY158" s="113">
        <f>AC158-Q158</f>
        <v>-216126.03000000003</v>
      </c>
      <c r="AZ158" s="113">
        <f>AD158-R158</f>
        <v>547654.48</v>
      </c>
      <c r="BA158" s="113">
        <f>AE158-S158</f>
        <v>76316.080000000016</v>
      </c>
      <c r="BB158" s="113">
        <f>AF158-T158</f>
        <v>2882.1599999999744</v>
      </c>
      <c r="BC158" s="312"/>
      <c r="BD158" s="312"/>
      <c r="BE158" s="312"/>
      <c r="BF158" s="114"/>
      <c r="BG158" s="328"/>
      <c r="BH158" s="71">
        <f>'MONTHLY SUMMARIES'!J118</f>
        <v>67057</v>
      </c>
    </row>
    <row r="159" spans="1:61" s="42" customFormat="1" x14ac:dyDescent="0.35">
      <c r="A159" s="166"/>
      <c r="B159" s="43" t="s">
        <v>41</v>
      </c>
      <c r="C159" s="110">
        <f t="shared" si="180"/>
        <v>1471002.5900000003</v>
      </c>
      <c r="D159" s="111">
        <f t="shared" si="180"/>
        <v>-85817.190000000177</v>
      </c>
      <c r="E159" s="111">
        <f t="shared" si="180"/>
        <v>-113215.96999999997</v>
      </c>
      <c r="F159" s="39">
        <f t="shared" si="180"/>
        <v>-72104.989999999991</v>
      </c>
      <c r="G159" s="111">
        <f t="shared" si="180"/>
        <v>-197516</v>
      </c>
      <c r="H159" s="111">
        <f t="shared" si="180"/>
        <v>168877.42999999993</v>
      </c>
      <c r="I159" s="111">
        <f t="shared" si="180"/>
        <v>28831.520000000019</v>
      </c>
      <c r="J159" s="111">
        <f t="shared" si="180"/>
        <v>294259.96999999997</v>
      </c>
      <c r="K159" s="111">
        <f t="shared" si="180"/>
        <v>163742.45999999996</v>
      </c>
      <c r="L159" s="112">
        <f t="shared" si="180"/>
        <v>591395.08000000007</v>
      </c>
      <c r="M159" s="111">
        <f t="shared" si="180"/>
        <v>165108.02000000002</v>
      </c>
      <c r="N159" s="111">
        <f t="shared" si="180"/>
        <v>260844.57000000007</v>
      </c>
      <c r="O159" s="111">
        <f t="shared" si="180"/>
        <v>-144163.53000000003</v>
      </c>
      <c r="P159" s="111">
        <f t="shared" ref="P159:R159" si="191">P138-P145</f>
        <v>-96376.930000000168</v>
      </c>
      <c r="Q159" s="111">
        <f t="shared" si="191"/>
        <v>189027.49</v>
      </c>
      <c r="R159" s="111">
        <f t="shared" si="191"/>
        <v>-394543.82000000007</v>
      </c>
      <c r="S159" s="111">
        <f t="shared" ref="S159:T159" si="192">S138-S145</f>
        <v>-127058.04000000004</v>
      </c>
      <c r="T159" s="111">
        <f t="shared" si="192"/>
        <v>-24533.509999999893</v>
      </c>
      <c r="U159" s="111">
        <f t="shared" ref="U159:V159" si="193">U138-U145</f>
        <v>172012.11</v>
      </c>
      <c r="V159" s="111">
        <f t="shared" si="193"/>
        <v>85926</v>
      </c>
      <c r="W159" s="111">
        <f t="shared" ref="W159:Z159" si="194">W138-W145</f>
        <v>185141.94999999995</v>
      </c>
      <c r="X159" s="112">
        <f t="shared" si="194"/>
        <v>253307.47999999998</v>
      </c>
      <c r="Y159" s="111">
        <f t="shared" si="194"/>
        <v>419721</v>
      </c>
      <c r="Z159" s="111">
        <f t="shared" si="194"/>
        <v>294809</v>
      </c>
      <c r="AA159" s="111">
        <f t="shared" ref="AA159:AB159" si="195">AA138-AA145</f>
        <v>-391927.85999999987</v>
      </c>
      <c r="AB159" s="111">
        <f t="shared" si="195"/>
        <v>-184665.37000000011</v>
      </c>
      <c r="AC159" s="221">
        <v>152272.80000000005</v>
      </c>
      <c r="AD159" s="221">
        <v>-50261.650000000023</v>
      </c>
      <c r="AE159" s="221">
        <v>68631</v>
      </c>
      <c r="AF159" s="221">
        <v>-125798.98999999999</v>
      </c>
      <c r="AG159" s="221">
        <v>-398179</v>
      </c>
      <c r="AH159" s="221"/>
      <c r="AI159" s="221"/>
      <c r="AJ159" s="112"/>
      <c r="AK159" s="39">
        <f>O159-C159</f>
        <v>-1615166.1200000003</v>
      </c>
      <c r="AL159" s="113">
        <f>P159-D159</f>
        <v>-10559.739999999991</v>
      </c>
      <c r="AM159" s="113">
        <f>Q159-E159</f>
        <v>302243.45999999996</v>
      </c>
      <c r="AN159" s="113">
        <f>R159-F159</f>
        <v>-322438.83000000007</v>
      </c>
      <c r="AO159" s="113">
        <f>S159-G159</f>
        <v>70457.959999999963</v>
      </c>
      <c r="AP159" s="113">
        <f>T159-H159</f>
        <v>-193410.93999999983</v>
      </c>
      <c r="AQ159" s="113">
        <f>U159-I159</f>
        <v>143180.58999999997</v>
      </c>
      <c r="AR159" s="113">
        <f>V159-J159</f>
        <v>-208333.96999999997</v>
      </c>
      <c r="AS159" s="113">
        <f>W159-K159</f>
        <v>21399.489999999991</v>
      </c>
      <c r="AT159" s="113">
        <f>X159-L159</f>
        <v>-338087.60000000009</v>
      </c>
      <c r="AU159" s="113">
        <f>Y159-M159</f>
        <v>254612.97999999998</v>
      </c>
      <c r="AV159" s="113">
        <f>Z159-N159</f>
        <v>33964.429999999935</v>
      </c>
      <c r="AW159" s="113">
        <f>AA159-O159</f>
        <v>-247764.32999999984</v>
      </c>
      <c r="AX159" s="113">
        <f>AB159-P159</f>
        <v>-88288.439999999944</v>
      </c>
      <c r="AY159" s="113">
        <f>AC159-Q159</f>
        <v>-36754.689999999944</v>
      </c>
      <c r="AZ159" s="113">
        <f>AD159-R159</f>
        <v>344282.17000000004</v>
      </c>
      <c r="BA159" s="113">
        <f>AE159-S159</f>
        <v>195689.04000000004</v>
      </c>
      <c r="BB159" s="113">
        <f>AF159-T159</f>
        <v>-101265.4800000001</v>
      </c>
      <c r="BC159" s="312"/>
      <c r="BD159" s="312"/>
      <c r="BE159" s="312"/>
      <c r="BF159" s="114"/>
      <c r="BG159" s="328"/>
      <c r="BH159" s="71">
        <f>'MONTHLY SUMMARIES'!J119</f>
        <v>-398179</v>
      </c>
    </row>
    <row r="160" spans="1:61" s="147" customFormat="1" ht="15" thickBot="1" x14ac:dyDescent="0.4">
      <c r="A160" s="167"/>
      <c r="B160" s="58" t="s">
        <v>42</v>
      </c>
      <c r="C160" s="142">
        <f>SUM(C155:C159)</f>
        <v>10239404.16</v>
      </c>
      <c r="D160" s="143">
        <f t="shared" ref="D160:U160" si="196">SUM(D155:D159)</f>
        <v>-4841759.5399999982</v>
      </c>
      <c r="E160" s="143">
        <f t="shared" si="196"/>
        <v>-7905476.9400000013</v>
      </c>
      <c r="F160" s="40">
        <f t="shared" si="196"/>
        <v>-5969706.2199999997</v>
      </c>
      <c r="G160" s="143">
        <f t="shared" si="196"/>
        <v>-6051817.5600000005</v>
      </c>
      <c r="H160" s="143">
        <f t="shared" si="196"/>
        <v>-4587687.34</v>
      </c>
      <c r="I160" s="143">
        <f t="shared" si="196"/>
        <v>-3283922.0599999996</v>
      </c>
      <c r="J160" s="143">
        <f t="shared" si="196"/>
        <v>-1688373.6399999994</v>
      </c>
      <c r="K160" s="143">
        <f t="shared" si="196"/>
        <v>3792734.6200000006</v>
      </c>
      <c r="L160" s="144">
        <f t="shared" si="196"/>
        <v>17524937.309999995</v>
      </c>
      <c r="M160" s="143">
        <f t="shared" si="196"/>
        <v>8676540.6500000004</v>
      </c>
      <c r="N160" s="143">
        <f t="shared" si="196"/>
        <v>7327239.4799999995</v>
      </c>
      <c r="O160" s="143">
        <f t="shared" si="196"/>
        <v>394291.96000000113</v>
      </c>
      <c r="P160" s="143">
        <f t="shared" si="196"/>
        <v>3148468.6699999985</v>
      </c>
      <c r="Q160" s="143">
        <f t="shared" si="196"/>
        <v>-3280283.4800000004</v>
      </c>
      <c r="R160" s="143">
        <f t="shared" si="196"/>
        <v>-8052168.379999999</v>
      </c>
      <c r="S160" s="143">
        <f t="shared" si="196"/>
        <v>-4824966.28</v>
      </c>
      <c r="T160" s="143">
        <f t="shared" si="196"/>
        <v>-4379392.4800000004</v>
      </c>
      <c r="U160" s="143">
        <f t="shared" si="196"/>
        <v>-2697496.6700000009</v>
      </c>
      <c r="V160" s="143">
        <f t="shared" ref="V160:W160" si="197">SUM(V155:V159)</f>
        <v>-1630818</v>
      </c>
      <c r="W160" s="143">
        <f t="shared" si="197"/>
        <v>2787653.8000000007</v>
      </c>
      <c r="X160" s="144">
        <f t="shared" ref="X160:Z160" si="198">SUM(X155:X159)</f>
        <v>10600870.940000003</v>
      </c>
      <c r="Y160" s="143">
        <f t="shared" si="198"/>
        <v>17436879</v>
      </c>
      <c r="Z160" s="143">
        <f t="shared" si="198"/>
        <v>13404695</v>
      </c>
      <c r="AA160" s="143">
        <f t="shared" ref="AA160:AB160" si="199">SUM(AA155:AA159)</f>
        <v>-231527.4000000013</v>
      </c>
      <c r="AB160" s="143">
        <f t="shared" si="199"/>
        <v>-1643746.4499999997</v>
      </c>
      <c r="AC160" s="220">
        <v>-6108367.2499999991</v>
      </c>
      <c r="AD160" s="220">
        <v>-6592127.2800000021</v>
      </c>
      <c r="AE160" s="220">
        <v>-5117494</v>
      </c>
      <c r="AF160" s="220">
        <v>-4679795.5699999994</v>
      </c>
      <c r="AG160" s="220">
        <v>-3151387</v>
      </c>
      <c r="AH160" s="220"/>
      <c r="AI160" s="220"/>
      <c r="AJ160" s="144"/>
      <c r="AK160" s="40">
        <f t="shared" si="159"/>
        <v>-9845112.1999999993</v>
      </c>
      <c r="AL160" s="145">
        <f t="shared" ref="AL160:AN160" si="200">SUM(AL155:AL159)</f>
        <v>7990228.2099999962</v>
      </c>
      <c r="AM160" s="145">
        <f t="shared" si="200"/>
        <v>4625193.46</v>
      </c>
      <c r="AN160" s="145">
        <f t="shared" si="200"/>
        <v>-2082462.1599999995</v>
      </c>
      <c r="AO160" s="145">
        <f t="shared" ref="AO160:AP160" si="201">SUM(AO155:AO159)</f>
        <v>1226851.2800000003</v>
      </c>
      <c r="AP160" s="145">
        <f t="shared" si="201"/>
        <v>208294.85999999905</v>
      </c>
      <c r="AQ160" s="145">
        <f t="shared" ref="AQ160:AR160" si="202">SUM(AQ155:AQ159)</f>
        <v>586425.38999999908</v>
      </c>
      <c r="AR160" s="145">
        <f t="shared" si="202"/>
        <v>57555.639999999607</v>
      </c>
      <c r="AS160" s="145">
        <f t="shared" ref="AS160:AT160" si="203">SUM(AS155:AS159)</f>
        <v>-1005080.8200000003</v>
      </c>
      <c r="AT160" s="145">
        <f t="shared" si="203"/>
        <v>-6924066.3699999955</v>
      </c>
      <c r="AU160" s="145">
        <f t="shared" ref="AU160:AV160" si="204">SUM(AU155:AU159)</f>
        <v>8760338.3499999996</v>
      </c>
      <c r="AV160" s="145">
        <f t="shared" si="204"/>
        <v>6077455.5200000005</v>
      </c>
      <c r="AW160" s="145">
        <f t="shared" ref="AW160:AX160" si="205">SUM(AW155:AW159)</f>
        <v>-625819.36000000231</v>
      </c>
      <c r="AX160" s="145">
        <f t="shared" si="205"/>
        <v>-4792215.1199999973</v>
      </c>
      <c r="AY160" s="145">
        <f t="shared" ref="AY160:AZ160" si="206">SUM(AY155:AY159)</f>
        <v>-2828083.7699999982</v>
      </c>
      <c r="AZ160" s="145">
        <f t="shared" si="206"/>
        <v>1460041.0999999978</v>
      </c>
      <c r="BA160" s="145">
        <f t="shared" ref="BA160:BB160" si="207">SUM(BA155:BA159)</f>
        <v>-292527.71999999956</v>
      </c>
      <c r="BB160" s="145">
        <f t="shared" si="207"/>
        <v>-300403.08999999886</v>
      </c>
      <c r="BC160" s="309"/>
      <c r="BD160" s="309"/>
      <c r="BE160" s="309"/>
      <c r="BF160" s="146"/>
      <c r="BG160" s="329"/>
      <c r="BH160" s="40">
        <f t="shared" si="150"/>
        <v>-3151387</v>
      </c>
    </row>
    <row r="161" spans="1:60" s="66" customFormat="1" x14ac:dyDescent="0.35">
      <c r="A161" s="166">
        <f>+A154+1</f>
        <v>17</v>
      </c>
      <c r="B161" s="121" t="s">
        <v>46</v>
      </c>
      <c r="C161" s="84"/>
      <c r="D161" s="85"/>
      <c r="E161" s="85"/>
      <c r="F161" s="85"/>
      <c r="G161" s="85"/>
      <c r="H161" s="85"/>
      <c r="I161" s="85"/>
      <c r="J161" s="85"/>
      <c r="K161" s="85"/>
      <c r="L161" s="86"/>
      <c r="M161" s="85"/>
      <c r="N161" s="85"/>
      <c r="O161" s="85"/>
      <c r="P161" s="85"/>
      <c r="Q161" s="85"/>
      <c r="R161" s="85"/>
      <c r="S161" s="85"/>
      <c r="T161" s="85"/>
      <c r="U161" s="212"/>
      <c r="V161" s="212"/>
      <c r="W161" s="212"/>
      <c r="X161" s="86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86"/>
      <c r="AK161" s="87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301"/>
      <c r="BD161" s="301"/>
      <c r="BE161" s="301"/>
      <c r="BF161" s="89"/>
      <c r="BG161" s="324"/>
      <c r="BH161" s="87"/>
    </row>
    <row r="162" spans="1:60" s="66" customFormat="1" x14ac:dyDescent="0.35">
      <c r="A162" s="166"/>
      <c r="B162" s="67" t="s">
        <v>37</v>
      </c>
      <c r="C162" s="68">
        <v>14</v>
      </c>
      <c r="D162" s="69">
        <v>13</v>
      </c>
      <c r="E162" s="69">
        <v>15</v>
      </c>
      <c r="F162" s="71">
        <v>15</v>
      </c>
      <c r="G162" s="69">
        <v>15</v>
      </c>
      <c r="H162" s="71">
        <v>16</v>
      </c>
      <c r="I162" s="69">
        <v>16</v>
      </c>
      <c r="J162" s="71">
        <v>15</v>
      </c>
      <c r="K162" s="69">
        <v>13</v>
      </c>
      <c r="L162" s="122">
        <v>11</v>
      </c>
      <c r="M162" s="71">
        <v>11</v>
      </c>
      <c r="N162" s="71">
        <v>9</v>
      </c>
      <c r="O162" s="71">
        <v>8</v>
      </c>
      <c r="P162" s="71">
        <v>10</v>
      </c>
      <c r="Q162" s="69">
        <v>10</v>
      </c>
      <c r="R162" s="71">
        <v>10</v>
      </c>
      <c r="S162" s="69">
        <v>7</v>
      </c>
      <c r="T162" s="71">
        <v>6</v>
      </c>
      <c r="U162" s="223">
        <v>5</v>
      </c>
      <c r="V162" s="223">
        <v>3</v>
      </c>
      <c r="W162" s="223">
        <v>2</v>
      </c>
      <c r="X162" s="122">
        <v>2</v>
      </c>
      <c r="Y162" s="223">
        <v>4</v>
      </c>
      <c r="Z162" s="223">
        <v>6</v>
      </c>
      <c r="AA162" s="223">
        <v>6</v>
      </c>
      <c r="AB162" s="223">
        <v>5</v>
      </c>
      <c r="AC162" s="223">
        <v>5</v>
      </c>
      <c r="AD162" s="223">
        <v>7</v>
      </c>
      <c r="AE162" s="223">
        <v>8</v>
      </c>
      <c r="AF162" s="223">
        <v>9</v>
      </c>
      <c r="AG162" s="223">
        <v>11</v>
      </c>
      <c r="AH162" s="223"/>
      <c r="AI162" s="223"/>
      <c r="AJ162" s="122"/>
      <c r="AK162" s="71">
        <f>O162-C162</f>
        <v>-6</v>
      </c>
      <c r="AL162" s="123">
        <f>P162-D162</f>
        <v>-3</v>
      </c>
      <c r="AM162" s="123">
        <f>Q162-E162</f>
        <v>-5</v>
      </c>
      <c r="AN162" s="123">
        <f>R162-F162</f>
        <v>-5</v>
      </c>
      <c r="AO162" s="123">
        <f>S162-G162</f>
        <v>-8</v>
      </c>
      <c r="AP162" s="123">
        <f>T162-H162</f>
        <v>-10</v>
      </c>
      <c r="AQ162" s="123">
        <f>U162-I162</f>
        <v>-11</v>
      </c>
      <c r="AR162" s="123">
        <f>V162-J162</f>
        <v>-12</v>
      </c>
      <c r="AS162" s="123">
        <f>W162-K162</f>
        <v>-11</v>
      </c>
      <c r="AT162" s="123">
        <f>X162-L162</f>
        <v>-9</v>
      </c>
      <c r="AU162" s="123">
        <f>Y162-M162</f>
        <v>-7</v>
      </c>
      <c r="AV162" s="123">
        <f>Z162-N162</f>
        <v>-3</v>
      </c>
      <c r="AW162" s="123">
        <f>AA162-O162</f>
        <v>-2</v>
      </c>
      <c r="AX162" s="123">
        <f>AB162-P162</f>
        <v>-5</v>
      </c>
      <c r="AY162" s="123">
        <f>AC162-Q162</f>
        <v>-5</v>
      </c>
      <c r="AZ162" s="123">
        <f>AD162-R162</f>
        <v>-3</v>
      </c>
      <c r="BA162" s="123">
        <f>AE162-S162</f>
        <v>1</v>
      </c>
      <c r="BB162" s="123">
        <f>AF162-T162</f>
        <v>3</v>
      </c>
      <c r="BC162" s="315"/>
      <c r="BD162" s="315"/>
      <c r="BE162" s="315"/>
      <c r="BF162" s="125"/>
      <c r="BG162" s="325"/>
      <c r="BH162" s="71">
        <f>'MONTHLY SUMMARIES'!J122</f>
        <v>11</v>
      </c>
    </row>
    <row r="163" spans="1:60" s="66" customFormat="1" x14ac:dyDescent="0.35">
      <c r="A163" s="166"/>
      <c r="B163" s="238" t="s">
        <v>164</v>
      </c>
      <c r="C163" s="68"/>
      <c r="D163" s="69"/>
      <c r="E163" s="69"/>
      <c r="F163" s="71"/>
      <c r="G163" s="69"/>
      <c r="H163" s="71"/>
      <c r="I163" s="69"/>
      <c r="J163" s="71"/>
      <c r="K163" s="69"/>
      <c r="L163" s="122"/>
      <c r="M163" s="71"/>
      <c r="N163" s="71"/>
      <c r="O163" s="71"/>
      <c r="P163" s="71"/>
      <c r="Q163" s="69"/>
      <c r="R163" s="71"/>
      <c r="S163" s="69"/>
      <c r="T163" s="71"/>
      <c r="U163" s="223"/>
      <c r="V163" s="223"/>
      <c r="W163" s="237">
        <f>W162-W164</f>
        <v>2</v>
      </c>
      <c r="X163" s="122">
        <f>X162-X164</f>
        <v>2</v>
      </c>
      <c r="Y163" s="237">
        <f>Y162-Y164</f>
        <v>4</v>
      </c>
      <c r="Z163" s="237">
        <f>Z162-Z164</f>
        <v>6</v>
      </c>
      <c r="AA163" s="266">
        <v>6</v>
      </c>
      <c r="AB163" s="266">
        <v>5</v>
      </c>
      <c r="AC163" s="266">
        <v>5</v>
      </c>
      <c r="AD163" s="266">
        <v>7</v>
      </c>
      <c r="AE163" s="266">
        <v>8</v>
      </c>
      <c r="AF163" s="266">
        <v>9</v>
      </c>
      <c r="AG163" s="266">
        <v>11</v>
      </c>
      <c r="AH163" s="266"/>
      <c r="AI163" s="266"/>
      <c r="AJ163" s="122"/>
      <c r="AK163" s="71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315"/>
      <c r="BD163" s="315"/>
      <c r="BE163" s="315"/>
      <c r="BF163" s="125"/>
      <c r="BG163" s="325"/>
      <c r="BH163" s="87">
        <f>BH162-BH164</f>
        <v>11</v>
      </c>
    </row>
    <row r="164" spans="1:60" s="66" customFormat="1" x14ac:dyDescent="0.35">
      <c r="A164" s="166"/>
      <c r="B164" s="238" t="s">
        <v>165</v>
      </c>
      <c r="C164" s="68"/>
      <c r="D164" s="69"/>
      <c r="E164" s="69"/>
      <c r="F164" s="71"/>
      <c r="G164" s="69"/>
      <c r="H164" s="71"/>
      <c r="I164" s="69"/>
      <c r="J164" s="71"/>
      <c r="K164" s="69"/>
      <c r="L164" s="122"/>
      <c r="M164" s="71"/>
      <c r="N164" s="71"/>
      <c r="O164" s="71"/>
      <c r="P164" s="71"/>
      <c r="Q164" s="69"/>
      <c r="R164" s="71"/>
      <c r="S164" s="69"/>
      <c r="T164" s="71"/>
      <c r="U164" s="223"/>
      <c r="V164" s="223"/>
      <c r="W164" s="237">
        <v>0</v>
      </c>
      <c r="X164" s="122">
        <v>0</v>
      </c>
      <c r="Y164" s="237">
        <v>0</v>
      </c>
      <c r="Z164" s="237">
        <f>BH164</f>
        <v>0</v>
      </c>
      <c r="AA164" s="266">
        <v>0</v>
      </c>
      <c r="AB164" s="266">
        <v>0</v>
      </c>
      <c r="AC164" s="266">
        <v>0</v>
      </c>
      <c r="AD164" s="266">
        <v>0</v>
      </c>
      <c r="AE164" s="266">
        <v>0</v>
      </c>
      <c r="AF164" s="266">
        <v>0</v>
      </c>
      <c r="AG164" s="266">
        <v>0</v>
      </c>
      <c r="AH164" s="266"/>
      <c r="AI164" s="266"/>
      <c r="AJ164" s="122"/>
      <c r="AK164" s="71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315"/>
      <c r="BD164" s="315"/>
      <c r="BE164" s="315"/>
      <c r="BF164" s="125"/>
      <c r="BG164" s="325"/>
      <c r="BH164" s="71">
        <f>IF(ISERROR(GETPIVOTDATA("VALUE",'CRS ESCO pvt'!$I$2,"DATE_FILE",$BH$8,"COMPANY",$BH$6,"TRIM_CAT","Resdiential-ESCO","TRIM_LINE",A161))=TRUE,0,GETPIVOTDATA("VALUE",'CRS ESCO pvt'!$I$2,"DATE_FILE",$BH$8,"COMPANY",$BH$6,"TRIM_CAT","Resdiential-ESCO","TRIM_LINE",A161))</f>
        <v>0</v>
      </c>
    </row>
    <row r="165" spans="1:60" s="66" customFormat="1" x14ac:dyDescent="0.35">
      <c r="A165" s="166"/>
      <c r="B165" s="67" t="s">
        <v>38</v>
      </c>
      <c r="C165" s="68">
        <v>95</v>
      </c>
      <c r="D165" s="69">
        <v>91</v>
      </c>
      <c r="E165" s="69">
        <v>110</v>
      </c>
      <c r="F165" s="71">
        <v>126</v>
      </c>
      <c r="G165" s="69">
        <v>137</v>
      </c>
      <c r="H165" s="71">
        <v>139</v>
      </c>
      <c r="I165" s="69">
        <v>145</v>
      </c>
      <c r="J165" s="71">
        <v>139</v>
      </c>
      <c r="K165" s="69">
        <v>148</v>
      </c>
      <c r="L165" s="122">
        <v>141</v>
      </c>
      <c r="M165" s="71">
        <v>121</v>
      </c>
      <c r="N165" s="71">
        <v>117</v>
      </c>
      <c r="O165" s="71">
        <v>122</v>
      </c>
      <c r="P165" s="71">
        <v>121</v>
      </c>
      <c r="Q165" s="69">
        <v>129</v>
      </c>
      <c r="R165" s="71">
        <v>127</v>
      </c>
      <c r="S165" s="69">
        <v>128</v>
      </c>
      <c r="T165" s="71">
        <v>118</v>
      </c>
      <c r="U165" s="223">
        <v>104</v>
      </c>
      <c r="V165" s="223">
        <v>117</v>
      </c>
      <c r="W165" s="223">
        <v>126</v>
      </c>
      <c r="X165" s="122">
        <v>140</v>
      </c>
      <c r="Y165" s="223">
        <v>167</v>
      </c>
      <c r="Z165" s="223">
        <v>207</v>
      </c>
      <c r="AA165" s="223">
        <v>233</v>
      </c>
      <c r="AB165" s="223">
        <v>277</v>
      </c>
      <c r="AC165" s="223">
        <v>303</v>
      </c>
      <c r="AD165" s="223">
        <v>333</v>
      </c>
      <c r="AE165" s="223">
        <v>455</v>
      </c>
      <c r="AF165" s="223">
        <v>528</v>
      </c>
      <c r="AG165" s="223">
        <v>564</v>
      </c>
      <c r="AH165" s="223"/>
      <c r="AI165" s="223"/>
      <c r="AJ165" s="122"/>
      <c r="AK165" s="71">
        <f>O165-C165</f>
        <v>27</v>
      </c>
      <c r="AL165" s="123">
        <f>P165-D165</f>
        <v>30</v>
      </c>
      <c r="AM165" s="123">
        <f>Q165-E165</f>
        <v>19</v>
      </c>
      <c r="AN165" s="123">
        <f>R165-F165</f>
        <v>1</v>
      </c>
      <c r="AO165" s="123">
        <f>S165-G165</f>
        <v>-9</v>
      </c>
      <c r="AP165" s="123">
        <f>T165-H165</f>
        <v>-21</v>
      </c>
      <c r="AQ165" s="123">
        <f>U165-I165</f>
        <v>-41</v>
      </c>
      <c r="AR165" s="123">
        <f>V165-J165</f>
        <v>-22</v>
      </c>
      <c r="AS165" s="123">
        <f>W165-K165</f>
        <v>-22</v>
      </c>
      <c r="AT165" s="123">
        <f>X165-L165</f>
        <v>-1</v>
      </c>
      <c r="AU165" s="123">
        <f>Y165-M165</f>
        <v>46</v>
      </c>
      <c r="AV165" s="123">
        <f>Z165-N165</f>
        <v>90</v>
      </c>
      <c r="AW165" s="123">
        <f>AA165-O165</f>
        <v>111</v>
      </c>
      <c r="AX165" s="123">
        <f>AB165-P165</f>
        <v>156</v>
      </c>
      <c r="AY165" s="123">
        <f>AC165-Q165</f>
        <v>174</v>
      </c>
      <c r="AZ165" s="123">
        <f>AD165-R165</f>
        <v>206</v>
      </c>
      <c r="BA165" s="123">
        <f>AE165-S165</f>
        <v>327</v>
      </c>
      <c r="BB165" s="123">
        <f>AF165-T165</f>
        <v>410</v>
      </c>
      <c r="BC165" s="315"/>
      <c r="BD165" s="315"/>
      <c r="BE165" s="315"/>
      <c r="BF165" s="125"/>
      <c r="BG165" s="325"/>
      <c r="BH165" s="71">
        <f>'MONTHLY SUMMARIES'!J123</f>
        <v>564</v>
      </c>
    </row>
    <row r="166" spans="1:60" s="66" customFormat="1" x14ac:dyDescent="0.35">
      <c r="A166" s="166"/>
      <c r="B166" s="238" t="s">
        <v>164</v>
      </c>
      <c r="C166" s="68"/>
      <c r="D166" s="69"/>
      <c r="E166" s="69"/>
      <c r="F166" s="71"/>
      <c r="G166" s="69"/>
      <c r="H166" s="71"/>
      <c r="I166" s="69"/>
      <c r="J166" s="71"/>
      <c r="K166" s="69"/>
      <c r="L166" s="122"/>
      <c r="M166" s="71"/>
      <c r="N166" s="71"/>
      <c r="O166" s="71"/>
      <c r="P166" s="71"/>
      <c r="Q166" s="69"/>
      <c r="R166" s="71"/>
      <c r="S166" s="69"/>
      <c r="T166" s="71"/>
      <c r="U166" s="223"/>
      <c r="V166" s="223"/>
      <c r="W166" s="237">
        <f>W165-W167</f>
        <v>125</v>
      </c>
      <c r="X166" s="122">
        <f>X165-X167</f>
        <v>140</v>
      </c>
      <c r="Y166" s="237">
        <f>Y165-Y167</f>
        <v>166</v>
      </c>
      <c r="Z166" s="237">
        <f>Z165-Z167</f>
        <v>206</v>
      </c>
      <c r="AA166" s="266">
        <v>233</v>
      </c>
      <c r="AB166" s="266">
        <v>277</v>
      </c>
      <c r="AC166" s="266">
        <v>303</v>
      </c>
      <c r="AD166" s="266">
        <v>333</v>
      </c>
      <c r="AE166" s="266">
        <v>455</v>
      </c>
      <c r="AF166" s="266">
        <v>527</v>
      </c>
      <c r="AG166" s="266">
        <v>563</v>
      </c>
      <c r="AH166" s="266"/>
      <c r="AI166" s="266"/>
      <c r="AJ166" s="122"/>
      <c r="AK166" s="71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315"/>
      <c r="BD166" s="315"/>
      <c r="BE166" s="315"/>
      <c r="BF166" s="125"/>
      <c r="BG166" s="325"/>
      <c r="BH166" s="87">
        <f>BH165-BH167</f>
        <v>563</v>
      </c>
    </row>
    <row r="167" spans="1:60" s="66" customFormat="1" x14ac:dyDescent="0.35">
      <c r="A167" s="166"/>
      <c r="B167" s="238" t="s">
        <v>165</v>
      </c>
      <c r="C167" s="68"/>
      <c r="D167" s="69"/>
      <c r="E167" s="69"/>
      <c r="F167" s="71"/>
      <c r="G167" s="69"/>
      <c r="H167" s="71"/>
      <c r="I167" s="69"/>
      <c r="J167" s="71"/>
      <c r="K167" s="69"/>
      <c r="L167" s="122"/>
      <c r="M167" s="71"/>
      <c r="N167" s="71"/>
      <c r="O167" s="71"/>
      <c r="P167" s="71"/>
      <c r="Q167" s="69"/>
      <c r="R167" s="71"/>
      <c r="S167" s="69"/>
      <c r="T167" s="71"/>
      <c r="U167" s="223"/>
      <c r="V167" s="223"/>
      <c r="W167" s="237">
        <v>1</v>
      </c>
      <c r="X167" s="122">
        <v>0</v>
      </c>
      <c r="Y167" s="237">
        <v>1</v>
      </c>
      <c r="Z167" s="237">
        <f>BH167</f>
        <v>1</v>
      </c>
      <c r="AA167" s="266">
        <v>0</v>
      </c>
      <c r="AB167" s="266">
        <v>0</v>
      </c>
      <c r="AC167" s="266">
        <v>0</v>
      </c>
      <c r="AD167" s="266">
        <v>0</v>
      </c>
      <c r="AE167" s="266">
        <v>0</v>
      </c>
      <c r="AF167" s="266">
        <v>1</v>
      </c>
      <c r="AG167" s="266">
        <v>1</v>
      </c>
      <c r="AH167" s="266"/>
      <c r="AI167" s="266"/>
      <c r="AJ167" s="122"/>
      <c r="AK167" s="71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315"/>
      <c r="BD167" s="315"/>
      <c r="BE167" s="315"/>
      <c r="BF167" s="125"/>
      <c r="BG167" s="325"/>
      <c r="BH167" s="71">
        <f>GETPIVOTDATA("VALUE",'CRS ESCO pvt'!$I$2,"DATE_FILE",$BH$8,"COMPANY",$BH$6,"TRIM_CAT","Low Income Resdiential-ESCO","TRIM_LINE",A161)</f>
        <v>1</v>
      </c>
    </row>
    <row r="168" spans="1:60" s="66" customFormat="1" x14ac:dyDescent="0.35">
      <c r="A168" s="166"/>
      <c r="B168" s="67" t="s">
        <v>39</v>
      </c>
      <c r="C168" s="68"/>
      <c r="D168" s="69"/>
      <c r="E168" s="69"/>
      <c r="F168" s="71"/>
      <c r="G168" s="69"/>
      <c r="H168" s="71"/>
      <c r="I168" s="69"/>
      <c r="J168" s="71"/>
      <c r="K168" s="69"/>
      <c r="L168" s="122"/>
      <c r="M168" s="71"/>
      <c r="N168" s="71"/>
      <c r="O168" s="71"/>
      <c r="P168" s="71">
        <v>0</v>
      </c>
      <c r="Q168" s="69">
        <v>0</v>
      </c>
      <c r="R168" s="71">
        <v>0</v>
      </c>
      <c r="S168" s="69">
        <v>0</v>
      </c>
      <c r="T168" s="71">
        <v>0</v>
      </c>
      <c r="U168" s="223">
        <v>0</v>
      </c>
      <c r="V168" s="223">
        <v>0</v>
      </c>
      <c r="W168" s="223">
        <v>0</v>
      </c>
      <c r="X168" s="122">
        <v>0</v>
      </c>
      <c r="Y168" s="223">
        <v>0</v>
      </c>
      <c r="Z168" s="223">
        <v>0</v>
      </c>
      <c r="AA168" s="223">
        <v>0</v>
      </c>
      <c r="AB168" s="223">
        <v>0</v>
      </c>
      <c r="AC168" s="223">
        <v>0</v>
      </c>
      <c r="AD168" s="223">
        <v>0</v>
      </c>
      <c r="AE168" s="223">
        <v>0</v>
      </c>
      <c r="AF168" s="223">
        <v>0</v>
      </c>
      <c r="AG168" s="223">
        <v>0</v>
      </c>
      <c r="AH168" s="223"/>
      <c r="AI168" s="223"/>
      <c r="AJ168" s="122"/>
      <c r="AK168" s="71">
        <f>O168-C168</f>
        <v>0</v>
      </c>
      <c r="AL168" s="123">
        <f>P168-D168</f>
        <v>0</v>
      </c>
      <c r="AM168" s="123">
        <f>Q168-E168</f>
        <v>0</v>
      </c>
      <c r="AN168" s="123">
        <f>R168-F168</f>
        <v>0</v>
      </c>
      <c r="AO168" s="123">
        <f>S168-G168</f>
        <v>0</v>
      </c>
      <c r="AP168" s="123">
        <f>T168-H168</f>
        <v>0</v>
      </c>
      <c r="AQ168" s="123">
        <f>U168-I168</f>
        <v>0</v>
      </c>
      <c r="AR168" s="123">
        <f>V168-J168</f>
        <v>0</v>
      </c>
      <c r="AS168" s="123">
        <f>W168-K168</f>
        <v>0</v>
      </c>
      <c r="AT168" s="123">
        <f>X168-L168</f>
        <v>0</v>
      </c>
      <c r="AU168" s="123">
        <f>Y168-M168</f>
        <v>0</v>
      </c>
      <c r="AV168" s="123">
        <f>Z168-N168</f>
        <v>0</v>
      </c>
      <c r="AW168" s="123">
        <f>AA168-O168</f>
        <v>0</v>
      </c>
      <c r="AX168" s="123">
        <f>AB168-P168</f>
        <v>0</v>
      </c>
      <c r="AY168" s="123">
        <f>AC168-Q168</f>
        <v>0</v>
      </c>
      <c r="AZ168" s="123">
        <f>AD168-R168</f>
        <v>0</v>
      </c>
      <c r="BA168" s="123">
        <f>AE168-S168</f>
        <v>0</v>
      </c>
      <c r="BB168" s="123">
        <f>AF168-T168</f>
        <v>0</v>
      </c>
      <c r="BC168" s="315"/>
      <c r="BD168" s="315"/>
      <c r="BE168" s="315"/>
      <c r="BF168" s="125"/>
      <c r="BG168" s="325"/>
      <c r="BH168" s="71">
        <f>'MONTHLY SUMMARIES'!J124</f>
        <v>0</v>
      </c>
    </row>
    <row r="169" spans="1:60" s="66" customFormat="1" x14ac:dyDescent="0.35">
      <c r="A169" s="166"/>
      <c r="B169" s="67" t="s">
        <v>40</v>
      </c>
      <c r="C169" s="68"/>
      <c r="D169" s="69"/>
      <c r="E169" s="69"/>
      <c r="F169" s="71"/>
      <c r="G169" s="69"/>
      <c r="H169" s="71"/>
      <c r="I169" s="69"/>
      <c r="J169" s="71"/>
      <c r="K169" s="69"/>
      <c r="L169" s="122"/>
      <c r="M169" s="71"/>
      <c r="N169" s="71"/>
      <c r="O169" s="71"/>
      <c r="P169" s="71">
        <v>0</v>
      </c>
      <c r="Q169" s="69">
        <v>0</v>
      </c>
      <c r="R169" s="71">
        <v>0</v>
      </c>
      <c r="S169" s="69">
        <v>0</v>
      </c>
      <c r="T169" s="71">
        <v>0</v>
      </c>
      <c r="U169" s="223">
        <v>0</v>
      </c>
      <c r="V169" s="223">
        <v>0</v>
      </c>
      <c r="W169" s="223">
        <v>0</v>
      </c>
      <c r="X169" s="122">
        <v>0</v>
      </c>
      <c r="Y169" s="223">
        <v>0</v>
      </c>
      <c r="Z169" s="223">
        <v>0</v>
      </c>
      <c r="AA169" s="223">
        <v>0</v>
      </c>
      <c r="AB169" s="223">
        <v>0</v>
      </c>
      <c r="AC169" s="223">
        <v>0</v>
      </c>
      <c r="AD169" s="223">
        <v>0</v>
      </c>
      <c r="AE169" s="223">
        <v>0</v>
      </c>
      <c r="AF169" s="223">
        <v>0</v>
      </c>
      <c r="AG169" s="223">
        <v>0</v>
      </c>
      <c r="AH169" s="223"/>
      <c r="AI169" s="223"/>
      <c r="AJ169" s="122"/>
      <c r="AK169" s="71">
        <f>O169-C169</f>
        <v>0</v>
      </c>
      <c r="AL169" s="123">
        <f>P169-D169</f>
        <v>0</v>
      </c>
      <c r="AM169" s="123">
        <f>Q169-E169</f>
        <v>0</v>
      </c>
      <c r="AN169" s="123">
        <f>R169-F169</f>
        <v>0</v>
      </c>
      <c r="AO169" s="123">
        <f>S169-G169</f>
        <v>0</v>
      </c>
      <c r="AP169" s="123">
        <f>T169-H169</f>
        <v>0</v>
      </c>
      <c r="AQ169" s="123">
        <f>U169-I169</f>
        <v>0</v>
      </c>
      <c r="AR169" s="123">
        <f>V169-J169</f>
        <v>0</v>
      </c>
      <c r="AS169" s="123">
        <f>W169-K169</f>
        <v>0</v>
      </c>
      <c r="AT169" s="123">
        <f>X169-L169</f>
        <v>0</v>
      </c>
      <c r="AU169" s="123">
        <f>Y169-M169</f>
        <v>0</v>
      </c>
      <c r="AV169" s="123">
        <f>Z169-N169</f>
        <v>0</v>
      </c>
      <c r="AW169" s="123">
        <f>AA169-O169</f>
        <v>0</v>
      </c>
      <c r="AX169" s="123">
        <f>AB169-P169</f>
        <v>0</v>
      </c>
      <c r="AY169" s="123">
        <f>AC169-Q169</f>
        <v>0</v>
      </c>
      <c r="AZ169" s="123">
        <f>AD169-R169</f>
        <v>0</v>
      </c>
      <c r="BA169" s="123">
        <f>AE169-S169</f>
        <v>0</v>
      </c>
      <c r="BB169" s="123">
        <f>AF169-T169</f>
        <v>0</v>
      </c>
      <c r="BC169" s="315"/>
      <c r="BD169" s="315"/>
      <c r="BE169" s="315"/>
      <c r="BF169" s="125"/>
      <c r="BG169" s="325"/>
      <c r="BH169" s="71">
        <f>'MONTHLY SUMMARIES'!J125</f>
        <v>0</v>
      </c>
    </row>
    <row r="170" spans="1:60" s="66" customFormat="1" x14ac:dyDescent="0.35">
      <c r="A170" s="166"/>
      <c r="B170" s="67" t="s">
        <v>41</v>
      </c>
      <c r="C170" s="68"/>
      <c r="D170" s="69"/>
      <c r="E170" s="69"/>
      <c r="F170" s="71"/>
      <c r="G170" s="69"/>
      <c r="H170" s="71"/>
      <c r="I170" s="69"/>
      <c r="J170" s="71"/>
      <c r="K170" s="69"/>
      <c r="L170" s="122"/>
      <c r="M170" s="71"/>
      <c r="N170" s="71"/>
      <c r="O170" s="71"/>
      <c r="P170" s="71">
        <v>0</v>
      </c>
      <c r="Q170" s="69">
        <v>0</v>
      </c>
      <c r="R170" s="71">
        <v>0</v>
      </c>
      <c r="S170" s="69">
        <v>0</v>
      </c>
      <c r="T170" s="71">
        <v>0</v>
      </c>
      <c r="U170" s="223">
        <v>0</v>
      </c>
      <c r="V170" s="223">
        <v>0</v>
      </c>
      <c r="W170" s="223">
        <v>0</v>
      </c>
      <c r="X170" s="122">
        <v>0</v>
      </c>
      <c r="Y170" s="223">
        <v>0</v>
      </c>
      <c r="Z170" s="223">
        <v>0</v>
      </c>
      <c r="AA170" s="223">
        <v>0</v>
      </c>
      <c r="AB170" s="223">
        <v>0</v>
      </c>
      <c r="AC170" s="223">
        <v>0</v>
      </c>
      <c r="AD170" s="223">
        <v>0</v>
      </c>
      <c r="AE170" s="223">
        <v>0</v>
      </c>
      <c r="AF170" s="223">
        <v>0</v>
      </c>
      <c r="AG170" s="223">
        <v>0</v>
      </c>
      <c r="AH170" s="223"/>
      <c r="AI170" s="223"/>
      <c r="AJ170" s="122"/>
      <c r="AK170" s="71">
        <f>O170-C170</f>
        <v>0</v>
      </c>
      <c r="AL170" s="123">
        <f>P170-D170</f>
        <v>0</v>
      </c>
      <c r="AM170" s="123">
        <f>Q170-E170</f>
        <v>0</v>
      </c>
      <c r="AN170" s="123">
        <f>R170-F170</f>
        <v>0</v>
      </c>
      <c r="AO170" s="123">
        <f>S170-G170</f>
        <v>0</v>
      </c>
      <c r="AP170" s="123">
        <f>T170-H170</f>
        <v>0</v>
      </c>
      <c r="AQ170" s="123">
        <f>U170-I170</f>
        <v>0</v>
      </c>
      <c r="AR170" s="123">
        <f>V170-J170</f>
        <v>0</v>
      </c>
      <c r="AS170" s="123">
        <f>W170-K170</f>
        <v>0</v>
      </c>
      <c r="AT170" s="123">
        <f>X170-L170</f>
        <v>0</v>
      </c>
      <c r="AU170" s="123">
        <f>Y170-M170</f>
        <v>0</v>
      </c>
      <c r="AV170" s="123">
        <f>Z170-N170</f>
        <v>0</v>
      </c>
      <c r="AW170" s="123">
        <f>AA170-O170</f>
        <v>0</v>
      </c>
      <c r="AX170" s="123">
        <f>AB170-P170</f>
        <v>0</v>
      </c>
      <c r="AY170" s="123">
        <f>AC170-Q170</f>
        <v>0</v>
      </c>
      <c r="AZ170" s="123">
        <f>AD170-R170</f>
        <v>0</v>
      </c>
      <c r="BA170" s="123">
        <f>AE170-S170</f>
        <v>0</v>
      </c>
      <c r="BB170" s="123">
        <f>AF170-T170</f>
        <v>0</v>
      </c>
      <c r="BC170" s="315"/>
      <c r="BD170" s="315"/>
      <c r="BE170" s="315"/>
      <c r="BF170" s="125"/>
      <c r="BG170" s="325"/>
      <c r="BH170" s="71">
        <f>'MONTHLY SUMMARIES'!J126</f>
        <v>0</v>
      </c>
    </row>
    <row r="171" spans="1:60" s="82" customFormat="1" x14ac:dyDescent="0.35">
      <c r="A171" s="167"/>
      <c r="B171" s="67" t="s">
        <v>42</v>
      </c>
      <c r="C171" s="137">
        <f t="shared" ref="C171:V171" si="208">SUM(C162:C170)</f>
        <v>109</v>
      </c>
      <c r="D171" s="138">
        <f t="shared" si="208"/>
        <v>104</v>
      </c>
      <c r="E171" s="138">
        <f t="shared" si="208"/>
        <v>125</v>
      </c>
      <c r="F171" s="139">
        <f t="shared" si="208"/>
        <v>141</v>
      </c>
      <c r="G171" s="138">
        <f t="shared" si="208"/>
        <v>152</v>
      </c>
      <c r="H171" s="139">
        <f t="shared" si="208"/>
        <v>155</v>
      </c>
      <c r="I171" s="138">
        <f t="shared" si="208"/>
        <v>161</v>
      </c>
      <c r="J171" s="139">
        <f t="shared" si="208"/>
        <v>154</v>
      </c>
      <c r="K171" s="138">
        <f t="shared" si="208"/>
        <v>161</v>
      </c>
      <c r="L171" s="140">
        <f t="shared" si="208"/>
        <v>152</v>
      </c>
      <c r="M171" s="139">
        <f t="shared" si="208"/>
        <v>132</v>
      </c>
      <c r="N171" s="139">
        <f t="shared" si="208"/>
        <v>126</v>
      </c>
      <c r="O171" s="139">
        <f t="shared" si="208"/>
        <v>130</v>
      </c>
      <c r="P171" s="139">
        <f t="shared" si="208"/>
        <v>131</v>
      </c>
      <c r="Q171" s="139">
        <f t="shared" si="208"/>
        <v>139</v>
      </c>
      <c r="R171" s="139">
        <f t="shared" si="208"/>
        <v>137</v>
      </c>
      <c r="S171" s="139">
        <f t="shared" si="208"/>
        <v>135</v>
      </c>
      <c r="T171" s="139">
        <f t="shared" si="208"/>
        <v>124</v>
      </c>
      <c r="U171" s="139">
        <f t="shared" si="208"/>
        <v>109</v>
      </c>
      <c r="V171" s="139">
        <f t="shared" si="208"/>
        <v>120</v>
      </c>
      <c r="W171" s="224">
        <f>SUM(W162+W165+W168+W169+W170)</f>
        <v>128</v>
      </c>
      <c r="X171" s="140">
        <f>SUM(X162+X165+X168+X169+X170)</f>
        <v>142</v>
      </c>
      <c r="Y171" s="224">
        <v>171</v>
      </c>
      <c r="Z171" s="224">
        <v>213</v>
      </c>
      <c r="AA171" s="224">
        <v>239</v>
      </c>
      <c r="AB171" s="224">
        <v>282</v>
      </c>
      <c r="AC171" s="224">
        <v>308</v>
      </c>
      <c r="AD171" s="224">
        <v>340</v>
      </c>
      <c r="AE171" s="224">
        <v>463</v>
      </c>
      <c r="AF171" s="224">
        <v>537</v>
      </c>
      <c r="AG171" s="224">
        <v>575</v>
      </c>
      <c r="AH171" s="224"/>
      <c r="AI171" s="224"/>
      <c r="AJ171" s="140"/>
      <c r="AK171" s="139">
        <f>SUM(AK162:AK170)</f>
        <v>21</v>
      </c>
      <c r="AL171" s="141">
        <f t="shared" ref="AL171:AN171" si="209">SUM(AL162:AL170)</f>
        <v>27</v>
      </c>
      <c r="AM171" s="141">
        <f t="shared" si="209"/>
        <v>14</v>
      </c>
      <c r="AN171" s="141">
        <f t="shared" si="209"/>
        <v>-4</v>
      </c>
      <c r="AO171" s="141">
        <f t="shared" ref="AO171:AP171" si="210">SUM(AO162:AO170)</f>
        <v>-17</v>
      </c>
      <c r="AP171" s="141">
        <f t="shared" si="210"/>
        <v>-31</v>
      </c>
      <c r="AQ171" s="141">
        <f t="shared" ref="AQ171:AR171" si="211">SUM(AQ162:AQ170)</f>
        <v>-52</v>
      </c>
      <c r="AR171" s="141">
        <f t="shared" si="211"/>
        <v>-34</v>
      </c>
      <c r="AS171" s="141">
        <f t="shared" ref="AS171:AT171" si="212">SUM(AS162:AS170)</f>
        <v>-33</v>
      </c>
      <c r="AT171" s="141">
        <f t="shared" si="212"/>
        <v>-10</v>
      </c>
      <c r="AU171" s="141">
        <f t="shared" ref="AU171:AV171" si="213">SUM(AU162:AU170)</f>
        <v>39</v>
      </c>
      <c r="AV171" s="141">
        <f t="shared" si="213"/>
        <v>87</v>
      </c>
      <c r="AW171" s="141">
        <f t="shared" ref="AW171:AX171" si="214">SUM(AW162:AW170)</f>
        <v>109</v>
      </c>
      <c r="AX171" s="141">
        <f t="shared" si="214"/>
        <v>151</v>
      </c>
      <c r="AY171" s="141">
        <f t="shared" ref="AY171:AZ171" si="215">SUM(AY162:AY170)</f>
        <v>169</v>
      </c>
      <c r="AZ171" s="141">
        <f t="shared" si="215"/>
        <v>203</v>
      </c>
      <c r="BA171" s="141">
        <f t="shared" ref="BA171:BB171" si="216">SUM(BA162:BA170)</f>
        <v>328</v>
      </c>
      <c r="BB171" s="141">
        <f t="shared" si="216"/>
        <v>413</v>
      </c>
      <c r="BC171" s="316"/>
      <c r="BD171" s="316"/>
      <c r="BE171" s="316"/>
      <c r="BF171" s="136"/>
      <c r="BG171" s="326"/>
      <c r="BH171" s="296">
        <f>BH162+BH165+BH168+BH169+BH170</f>
        <v>575</v>
      </c>
    </row>
    <row r="172" spans="1:60" s="66" customFormat="1" x14ac:dyDescent="0.35">
      <c r="A172" s="166">
        <f>+A161+1</f>
        <v>18</v>
      </c>
      <c r="B172" s="126" t="s">
        <v>22</v>
      </c>
      <c r="C172" s="98"/>
      <c r="D172" s="99"/>
      <c r="E172" s="99"/>
      <c r="F172" s="99"/>
      <c r="G172" s="99"/>
      <c r="H172" s="99"/>
      <c r="I172" s="99"/>
      <c r="J172" s="99"/>
      <c r="K172" s="99"/>
      <c r="L172" s="100"/>
      <c r="M172" s="99"/>
      <c r="N172" s="99"/>
      <c r="O172" s="99"/>
      <c r="P172" s="99"/>
      <c r="Q172" s="99"/>
      <c r="R172" s="99"/>
      <c r="S172" s="99"/>
      <c r="T172" s="99"/>
      <c r="U172" s="215"/>
      <c r="V172" s="215"/>
      <c r="W172" s="215"/>
      <c r="X172" s="100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100"/>
      <c r="AK172" s="101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304"/>
      <c r="BD172" s="304"/>
      <c r="BE172" s="304"/>
      <c r="BF172" s="103"/>
      <c r="BG172" s="324"/>
      <c r="BH172" s="101"/>
    </row>
    <row r="173" spans="1:60" s="66" customFormat="1" x14ac:dyDescent="0.35">
      <c r="A173" s="166"/>
      <c r="B173" s="67" t="s">
        <v>37</v>
      </c>
      <c r="C173" s="127">
        <v>8</v>
      </c>
      <c r="D173" s="73">
        <v>21</v>
      </c>
      <c r="E173" s="73">
        <v>128</v>
      </c>
      <c r="F173" s="73">
        <v>158</v>
      </c>
      <c r="G173" s="73">
        <v>176</v>
      </c>
      <c r="H173" s="124">
        <v>195</v>
      </c>
      <c r="I173" s="73">
        <v>308</v>
      </c>
      <c r="J173" s="124">
        <v>271</v>
      </c>
      <c r="K173" s="73">
        <v>62</v>
      </c>
      <c r="L173" s="125">
        <v>9</v>
      </c>
      <c r="M173" s="124">
        <v>22</v>
      </c>
      <c r="N173" s="124">
        <v>17</v>
      </c>
      <c r="O173" s="124">
        <v>2</v>
      </c>
      <c r="P173" s="124">
        <v>0</v>
      </c>
      <c r="Q173" s="73">
        <v>0</v>
      </c>
      <c r="R173" s="124">
        <v>0</v>
      </c>
      <c r="S173" s="73">
        <v>0</v>
      </c>
      <c r="T173" s="124">
        <v>0</v>
      </c>
      <c r="U173" s="225">
        <v>0</v>
      </c>
      <c r="V173" s="225">
        <v>0</v>
      </c>
      <c r="W173" s="225">
        <v>0</v>
      </c>
      <c r="X173" s="125">
        <v>0</v>
      </c>
      <c r="Y173" s="225">
        <v>0</v>
      </c>
      <c r="Z173" s="225">
        <v>0</v>
      </c>
      <c r="AA173" s="225">
        <v>0</v>
      </c>
      <c r="AB173" s="225">
        <v>0</v>
      </c>
      <c r="AC173" s="225">
        <v>0</v>
      </c>
      <c r="AD173" s="225">
        <v>0</v>
      </c>
      <c r="AE173" s="225">
        <v>181</v>
      </c>
      <c r="AF173" s="225">
        <v>268</v>
      </c>
      <c r="AG173" s="225">
        <v>186</v>
      </c>
      <c r="AH173" s="225"/>
      <c r="AI173" s="225"/>
      <c r="AJ173" s="125"/>
      <c r="AK173" s="127">
        <f>O173-C173</f>
        <v>-6</v>
      </c>
      <c r="AL173" s="124">
        <f>P173-D173</f>
        <v>-21</v>
      </c>
      <c r="AM173" s="124">
        <f>Q173-E173</f>
        <v>-128</v>
      </c>
      <c r="AN173" s="124">
        <f>R173-F173</f>
        <v>-158</v>
      </c>
      <c r="AO173" s="124">
        <f>S173-G173</f>
        <v>-176</v>
      </c>
      <c r="AP173" s="124">
        <f>T173-H173</f>
        <v>-195</v>
      </c>
      <c r="AQ173" s="124">
        <f>U173-I173</f>
        <v>-308</v>
      </c>
      <c r="AR173" s="124">
        <f>V173-J173</f>
        <v>-271</v>
      </c>
      <c r="AS173" s="124">
        <f>W173-K173</f>
        <v>-62</v>
      </c>
      <c r="AT173" s="124">
        <f>X173-L173</f>
        <v>-9</v>
      </c>
      <c r="AU173" s="124">
        <f>Y173-M173</f>
        <v>-22</v>
      </c>
      <c r="AV173" s="124">
        <f>Z173-N173</f>
        <v>-17</v>
      </c>
      <c r="AW173" s="124">
        <f>AA173-O173</f>
        <v>-2</v>
      </c>
      <c r="AX173" s="124">
        <f>AB173-P173</f>
        <v>0</v>
      </c>
      <c r="AY173" s="124">
        <f>AC173-Q173</f>
        <v>0</v>
      </c>
      <c r="AZ173" s="124">
        <f>AD173-R173</f>
        <v>0</v>
      </c>
      <c r="BA173" s="124">
        <f>AE173-S173</f>
        <v>181</v>
      </c>
      <c r="BB173" s="124">
        <f>AF173-T173</f>
        <v>268</v>
      </c>
      <c r="BC173" s="225"/>
      <c r="BD173" s="225"/>
      <c r="BE173" s="225"/>
      <c r="BF173" s="125"/>
      <c r="BG173" s="325"/>
      <c r="BH173" s="71">
        <f>'MONTHLY SUMMARIES'!J129</f>
        <v>186</v>
      </c>
    </row>
    <row r="174" spans="1:60" s="66" customFormat="1" x14ac:dyDescent="0.35">
      <c r="A174" s="166"/>
      <c r="B174" s="238" t="s">
        <v>164</v>
      </c>
      <c r="C174" s="127"/>
      <c r="D174" s="73"/>
      <c r="E174" s="73"/>
      <c r="F174" s="73"/>
      <c r="G174" s="73"/>
      <c r="H174" s="124"/>
      <c r="I174" s="73"/>
      <c r="J174" s="124"/>
      <c r="K174" s="73"/>
      <c r="L174" s="125"/>
      <c r="M174" s="124"/>
      <c r="N174" s="124"/>
      <c r="O174" s="124"/>
      <c r="P174" s="124"/>
      <c r="Q174" s="73"/>
      <c r="R174" s="124"/>
      <c r="S174" s="73"/>
      <c r="T174" s="124"/>
      <c r="U174" s="225"/>
      <c r="V174" s="225"/>
      <c r="W174" s="237">
        <f>W173-W175</f>
        <v>0</v>
      </c>
      <c r="X174" s="125">
        <f>X173-X175</f>
        <v>0</v>
      </c>
      <c r="Y174" s="237">
        <v>0</v>
      </c>
      <c r="Z174" s="266">
        <v>0</v>
      </c>
      <c r="AA174" s="266">
        <v>0</v>
      </c>
      <c r="AB174" s="266">
        <v>0</v>
      </c>
      <c r="AC174" s="266">
        <v>0</v>
      </c>
      <c r="AD174" s="266">
        <v>0</v>
      </c>
      <c r="AE174" s="266">
        <v>181</v>
      </c>
      <c r="AF174" s="266">
        <v>268</v>
      </c>
      <c r="AG174" s="266">
        <v>186</v>
      </c>
      <c r="AH174" s="266"/>
      <c r="AI174" s="266"/>
      <c r="AJ174" s="125"/>
      <c r="AK174" s="127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225"/>
      <c r="BD174" s="225"/>
      <c r="BE174" s="225"/>
      <c r="BF174" s="125"/>
      <c r="BG174" s="325"/>
      <c r="BH174" s="87">
        <f>BH173-BH175</f>
        <v>186</v>
      </c>
    </row>
    <row r="175" spans="1:60" s="66" customFormat="1" x14ac:dyDescent="0.35">
      <c r="A175" s="166"/>
      <c r="B175" s="238" t="s">
        <v>165</v>
      </c>
      <c r="C175" s="127"/>
      <c r="D175" s="73"/>
      <c r="E175" s="73"/>
      <c r="F175" s="73"/>
      <c r="G175" s="73"/>
      <c r="H175" s="124"/>
      <c r="I175" s="73"/>
      <c r="J175" s="124"/>
      <c r="K175" s="73"/>
      <c r="L175" s="125"/>
      <c r="M175" s="124"/>
      <c r="N175" s="124"/>
      <c r="O175" s="124"/>
      <c r="P175" s="124"/>
      <c r="Q175" s="73"/>
      <c r="R175" s="124"/>
      <c r="S175" s="73"/>
      <c r="T175" s="124"/>
      <c r="U175" s="225"/>
      <c r="V175" s="225"/>
      <c r="W175" s="237">
        <v>0</v>
      </c>
      <c r="X175" s="125">
        <v>0</v>
      </c>
      <c r="Y175" s="237">
        <v>0</v>
      </c>
      <c r="Z175" s="266">
        <v>0</v>
      </c>
      <c r="AA175" s="266">
        <v>0</v>
      </c>
      <c r="AB175" s="266">
        <v>0</v>
      </c>
      <c r="AC175" s="266">
        <v>0</v>
      </c>
      <c r="AD175" s="266">
        <v>0</v>
      </c>
      <c r="AE175" s="266">
        <v>0</v>
      </c>
      <c r="AF175" s="266">
        <v>0</v>
      </c>
      <c r="AG175" s="266">
        <v>0</v>
      </c>
      <c r="AH175" s="266"/>
      <c r="AI175" s="266"/>
      <c r="AJ175" s="125"/>
      <c r="AK175" s="127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225"/>
      <c r="BD175" s="225"/>
      <c r="BE175" s="225"/>
      <c r="BF175" s="125"/>
      <c r="BG175" s="325"/>
      <c r="BH175" s="71">
        <f>IF(ISERROR(GETPIVOTDATA("VALUE",'CRS ESCO pvt'!$I$2,"DATE_FILE",$BH$8,"COMPANY",$BH$6,"TRIM_CAT","Resdiential-ESCO","TRIM_LINE",A172))=TRUE,0,GETPIVOTDATA("VALUE",'CRS ESCO pvt'!$I$2,"DATE_FILE",$BH$8,"COMPANY",$BH$6,"TRIM_CAT","Resdiential-ESCO","TRIM_LINE",A172))</f>
        <v>0</v>
      </c>
    </row>
    <row r="176" spans="1:60" s="66" customFormat="1" x14ac:dyDescent="0.35">
      <c r="A176" s="166"/>
      <c r="B176" s="67" t="s">
        <v>38</v>
      </c>
      <c r="C176" s="127">
        <v>1</v>
      </c>
      <c r="D176" s="73"/>
      <c r="E176" s="73">
        <v>22</v>
      </c>
      <c r="F176" s="73">
        <v>33</v>
      </c>
      <c r="G176" s="73">
        <v>32</v>
      </c>
      <c r="H176" s="124">
        <v>43</v>
      </c>
      <c r="I176" s="73">
        <v>71</v>
      </c>
      <c r="J176" s="124">
        <v>70</v>
      </c>
      <c r="K176" s="73">
        <v>2</v>
      </c>
      <c r="L176" s="125"/>
      <c r="M176" s="124"/>
      <c r="N176" s="124"/>
      <c r="O176" s="124"/>
      <c r="P176" s="124">
        <v>0</v>
      </c>
      <c r="Q176" s="73">
        <v>0</v>
      </c>
      <c r="R176" s="124">
        <v>0</v>
      </c>
      <c r="S176" s="73">
        <v>0</v>
      </c>
      <c r="T176" s="124">
        <v>0</v>
      </c>
      <c r="U176" s="225">
        <v>0</v>
      </c>
      <c r="V176" s="225">
        <v>0</v>
      </c>
      <c r="W176" s="225">
        <v>0</v>
      </c>
      <c r="X176" s="125">
        <v>0</v>
      </c>
      <c r="Y176" s="225">
        <v>0</v>
      </c>
      <c r="Z176" s="225">
        <v>0</v>
      </c>
      <c r="AA176" s="225">
        <v>0</v>
      </c>
      <c r="AB176" s="225">
        <v>0</v>
      </c>
      <c r="AC176" s="225">
        <v>0</v>
      </c>
      <c r="AD176" s="225">
        <v>0</v>
      </c>
      <c r="AE176" s="225">
        <v>0</v>
      </c>
      <c r="AF176" s="225">
        <v>63</v>
      </c>
      <c r="AG176" s="225">
        <v>93</v>
      </c>
      <c r="AH176" s="225"/>
      <c r="AI176" s="225"/>
      <c r="AJ176" s="125"/>
      <c r="AK176" s="127">
        <f>O176-C176</f>
        <v>-1</v>
      </c>
      <c r="AL176" s="124">
        <f>P176-D176</f>
        <v>0</v>
      </c>
      <c r="AM176" s="124">
        <f>Q176-E176</f>
        <v>-22</v>
      </c>
      <c r="AN176" s="124">
        <f>R176-F176</f>
        <v>-33</v>
      </c>
      <c r="AO176" s="124">
        <f>S176-G176</f>
        <v>-32</v>
      </c>
      <c r="AP176" s="124">
        <f>T176-H176</f>
        <v>-43</v>
      </c>
      <c r="AQ176" s="124">
        <f>U176-I176</f>
        <v>-71</v>
      </c>
      <c r="AR176" s="124">
        <f>V176-J176</f>
        <v>-70</v>
      </c>
      <c r="AS176" s="124">
        <f>W176-K176</f>
        <v>-2</v>
      </c>
      <c r="AT176" s="124">
        <f>X176-L176</f>
        <v>0</v>
      </c>
      <c r="AU176" s="124">
        <f>Y176-M176</f>
        <v>0</v>
      </c>
      <c r="AV176" s="124">
        <f>Z176-N176</f>
        <v>0</v>
      </c>
      <c r="AW176" s="124">
        <f>AA176-O176</f>
        <v>0</v>
      </c>
      <c r="AX176" s="124">
        <f>AB176-P176</f>
        <v>0</v>
      </c>
      <c r="AY176" s="124">
        <f>AC176-Q176</f>
        <v>0</v>
      </c>
      <c r="AZ176" s="124">
        <f>AD176-R176</f>
        <v>0</v>
      </c>
      <c r="BA176" s="124">
        <f>AE176-S176</f>
        <v>0</v>
      </c>
      <c r="BB176" s="124">
        <f>AF176-T176</f>
        <v>63</v>
      </c>
      <c r="BC176" s="225"/>
      <c r="BD176" s="225"/>
      <c r="BE176" s="225"/>
      <c r="BF176" s="125"/>
      <c r="BG176" s="325"/>
      <c r="BH176" s="71">
        <f>'MONTHLY SUMMARIES'!J130</f>
        <v>93</v>
      </c>
    </row>
    <row r="177" spans="1:61" s="66" customFormat="1" x14ac:dyDescent="0.35">
      <c r="A177" s="166"/>
      <c r="B177" s="238" t="s">
        <v>164</v>
      </c>
      <c r="C177" s="127"/>
      <c r="D177" s="73"/>
      <c r="E177" s="73"/>
      <c r="F177" s="73"/>
      <c r="G177" s="73"/>
      <c r="H177" s="124"/>
      <c r="I177" s="73"/>
      <c r="J177" s="124"/>
      <c r="K177" s="73"/>
      <c r="L177" s="125"/>
      <c r="M177" s="124"/>
      <c r="N177" s="124"/>
      <c r="O177" s="124"/>
      <c r="P177" s="124"/>
      <c r="Q177" s="73"/>
      <c r="R177" s="124"/>
      <c r="S177" s="73"/>
      <c r="T177" s="124"/>
      <c r="U177" s="225"/>
      <c r="V177" s="225"/>
      <c r="W177" s="237">
        <f>W176-W178</f>
        <v>0</v>
      </c>
      <c r="X177" s="125">
        <f>X176-X178</f>
        <v>0</v>
      </c>
      <c r="Y177" s="237">
        <v>0</v>
      </c>
      <c r="Z177" s="266">
        <v>0</v>
      </c>
      <c r="AA177" s="266">
        <v>0</v>
      </c>
      <c r="AB177" s="266">
        <v>0</v>
      </c>
      <c r="AC177" s="266">
        <v>0</v>
      </c>
      <c r="AD177" s="266">
        <v>0</v>
      </c>
      <c r="AE177" s="266">
        <v>0</v>
      </c>
      <c r="AF177" s="266">
        <v>62</v>
      </c>
      <c r="AG177" s="266">
        <v>93</v>
      </c>
      <c r="AH177" s="266"/>
      <c r="AI177" s="266"/>
      <c r="AJ177" s="125"/>
      <c r="AK177" s="127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225"/>
      <c r="BD177" s="225"/>
      <c r="BE177" s="225"/>
      <c r="BF177" s="125"/>
      <c r="BG177" s="325"/>
      <c r="BH177" s="87">
        <f>BH176-BH178</f>
        <v>93</v>
      </c>
    </row>
    <row r="178" spans="1:61" s="66" customFormat="1" x14ac:dyDescent="0.35">
      <c r="A178" s="166"/>
      <c r="B178" s="238" t="s">
        <v>165</v>
      </c>
      <c r="C178" s="127"/>
      <c r="D178" s="73"/>
      <c r="E178" s="73"/>
      <c r="F178" s="73"/>
      <c r="G178" s="73"/>
      <c r="H178" s="124"/>
      <c r="I178" s="73"/>
      <c r="J178" s="124"/>
      <c r="K178" s="73"/>
      <c r="L178" s="125"/>
      <c r="M178" s="124"/>
      <c r="N178" s="124"/>
      <c r="O178" s="124"/>
      <c r="P178" s="124"/>
      <c r="Q178" s="73"/>
      <c r="R178" s="124"/>
      <c r="S178" s="73"/>
      <c r="T178" s="124"/>
      <c r="U178" s="225"/>
      <c r="V178" s="225"/>
      <c r="W178" s="237">
        <v>0</v>
      </c>
      <c r="X178" s="125">
        <v>0</v>
      </c>
      <c r="Y178" s="237">
        <v>0</v>
      </c>
      <c r="Z178" s="266">
        <v>0</v>
      </c>
      <c r="AA178" s="266">
        <v>0</v>
      </c>
      <c r="AB178" s="266">
        <v>0</v>
      </c>
      <c r="AC178" s="266">
        <v>0</v>
      </c>
      <c r="AD178" s="266">
        <v>0</v>
      </c>
      <c r="AE178" s="266">
        <v>0</v>
      </c>
      <c r="AF178" s="266">
        <v>1</v>
      </c>
      <c r="AG178" s="266">
        <v>0</v>
      </c>
      <c r="AH178" s="266"/>
      <c r="AI178" s="266"/>
      <c r="AJ178" s="125"/>
      <c r="AK178" s="127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225"/>
      <c r="BD178" s="225"/>
      <c r="BE178" s="225"/>
      <c r="BF178" s="125"/>
      <c r="BG178" s="325"/>
      <c r="BH178" s="71">
        <f>IF(ISERROR(GETPIVOTDATA("VALUE",'CRS ESCO pvt'!$I$2,"DATE_FILE",$BH$8,"COMPANY",$BH$6,"TRIM_CAT","Low Income Resdiential-ESCO","TRIM_LINE",A172))=TRUE,0,GETPIVOTDATA("VALUE",'CRS ESCO pvt'!$I$2,"DATE_FILE",$BH$8,"COMPANY",$BH$6,"TRIM_CAT","Low Income Resdiential-ESCO","TRIM_LINE",A172))</f>
        <v>0</v>
      </c>
    </row>
    <row r="179" spans="1:61" s="66" customFormat="1" x14ac:dyDescent="0.35">
      <c r="A179" s="166"/>
      <c r="B179" s="67" t="s">
        <v>39</v>
      </c>
      <c r="C179" s="127">
        <v>22</v>
      </c>
      <c r="D179" s="73">
        <v>32</v>
      </c>
      <c r="E179" s="73">
        <v>33</v>
      </c>
      <c r="F179" s="73">
        <v>29</v>
      </c>
      <c r="G179" s="73">
        <v>46</v>
      </c>
      <c r="H179" s="124">
        <v>39</v>
      </c>
      <c r="I179" s="73">
        <v>21</v>
      </c>
      <c r="J179" s="124">
        <v>7</v>
      </c>
      <c r="K179" s="73">
        <v>7</v>
      </c>
      <c r="L179" s="125">
        <v>8</v>
      </c>
      <c r="M179" s="124">
        <v>15</v>
      </c>
      <c r="N179" s="124">
        <v>14</v>
      </c>
      <c r="O179" s="124">
        <v>11</v>
      </c>
      <c r="P179" s="124">
        <v>0</v>
      </c>
      <c r="Q179" s="73">
        <v>0</v>
      </c>
      <c r="R179" s="124">
        <v>0</v>
      </c>
      <c r="S179" s="73">
        <v>0</v>
      </c>
      <c r="T179" s="124">
        <v>0</v>
      </c>
      <c r="U179" s="225">
        <v>0</v>
      </c>
      <c r="V179" s="225">
        <v>0</v>
      </c>
      <c r="W179" s="225">
        <v>0</v>
      </c>
      <c r="X179" s="125">
        <v>0</v>
      </c>
      <c r="Y179" s="225">
        <v>2</v>
      </c>
      <c r="Z179" s="225">
        <v>6</v>
      </c>
      <c r="AA179" s="225">
        <v>7</v>
      </c>
      <c r="AB179" s="225">
        <v>7</v>
      </c>
      <c r="AC179" s="225">
        <v>6</v>
      </c>
      <c r="AD179" s="225">
        <v>0</v>
      </c>
      <c r="AE179" s="225">
        <v>21</v>
      </c>
      <c r="AF179" s="225">
        <v>30</v>
      </c>
      <c r="AG179" s="225">
        <v>50</v>
      </c>
      <c r="AH179" s="225"/>
      <c r="AI179" s="225"/>
      <c r="AJ179" s="125"/>
      <c r="AK179" s="127">
        <f>O179-C179</f>
        <v>-11</v>
      </c>
      <c r="AL179" s="124">
        <f>P179-D179</f>
        <v>-32</v>
      </c>
      <c r="AM179" s="124">
        <f>Q179-E179</f>
        <v>-33</v>
      </c>
      <c r="AN179" s="124">
        <f>R179-F179</f>
        <v>-29</v>
      </c>
      <c r="AO179" s="124">
        <f>S179-G179</f>
        <v>-46</v>
      </c>
      <c r="AP179" s="124">
        <f>T179-H179</f>
        <v>-39</v>
      </c>
      <c r="AQ179" s="124">
        <f>U179-I179</f>
        <v>-21</v>
      </c>
      <c r="AR179" s="124">
        <f>V179-J179</f>
        <v>-7</v>
      </c>
      <c r="AS179" s="124">
        <f>W179-K179</f>
        <v>-7</v>
      </c>
      <c r="AT179" s="124">
        <f>X179-L179</f>
        <v>-8</v>
      </c>
      <c r="AU179" s="124">
        <f>Y179-M179</f>
        <v>-13</v>
      </c>
      <c r="AV179" s="124">
        <f>Z179-N179</f>
        <v>-8</v>
      </c>
      <c r="AW179" s="124">
        <f>AA179-O179</f>
        <v>-4</v>
      </c>
      <c r="AX179" s="124">
        <f>AB179-P179</f>
        <v>7</v>
      </c>
      <c r="AY179" s="124">
        <f>AC179-Q179</f>
        <v>6</v>
      </c>
      <c r="AZ179" s="124">
        <f>AD179-R179</f>
        <v>0</v>
      </c>
      <c r="BA179" s="124">
        <f>AE179-S179</f>
        <v>21</v>
      </c>
      <c r="BB179" s="124">
        <f>AF179-T179</f>
        <v>30</v>
      </c>
      <c r="BC179" s="225"/>
      <c r="BD179" s="225"/>
      <c r="BE179" s="225"/>
      <c r="BF179" s="125"/>
      <c r="BG179" s="325"/>
      <c r="BH179" s="71">
        <f>'MONTHLY SUMMARIES'!J131</f>
        <v>50</v>
      </c>
    </row>
    <row r="180" spans="1:61" s="66" customFormat="1" x14ac:dyDescent="0.35">
      <c r="A180" s="166"/>
      <c r="B180" s="67" t="s">
        <v>40</v>
      </c>
      <c r="C180" s="127"/>
      <c r="D180" s="73"/>
      <c r="E180" s="73"/>
      <c r="F180" s="73">
        <v>1</v>
      </c>
      <c r="G180" s="73">
        <v>1</v>
      </c>
      <c r="H180" s="124"/>
      <c r="I180" s="73"/>
      <c r="J180" s="124"/>
      <c r="K180" s="73"/>
      <c r="L180" s="125"/>
      <c r="M180" s="124"/>
      <c r="N180" s="124"/>
      <c r="O180" s="124">
        <v>1</v>
      </c>
      <c r="P180" s="124">
        <v>0</v>
      </c>
      <c r="Q180" s="73">
        <v>0</v>
      </c>
      <c r="R180" s="124">
        <v>0</v>
      </c>
      <c r="S180" s="73">
        <v>0</v>
      </c>
      <c r="T180" s="124">
        <v>0</v>
      </c>
      <c r="U180" s="225">
        <v>0</v>
      </c>
      <c r="V180" s="225">
        <v>0</v>
      </c>
      <c r="W180" s="225">
        <v>0</v>
      </c>
      <c r="X180" s="125">
        <v>0</v>
      </c>
      <c r="Y180" s="225">
        <v>0</v>
      </c>
      <c r="Z180" s="225">
        <v>0</v>
      </c>
      <c r="AA180" s="225">
        <v>0</v>
      </c>
      <c r="AB180" s="225">
        <v>1</v>
      </c>
      <c r="AC180" s="225">
        <v>0</v>
      </c>
      <c r="AD180" s="225">
        <v>0</v>
      </c>
      <c r="AE180" s="225">
        <v>0</v>
      </c>
      <c r="AF180" s="225">
        <v>0</v>
      </c>
      <c r="AG180" s="225">
        <v>2</v>
      </c>
      <c r="AH180" s="225"/>
      <c r="AI180" s="225"/>
      <c r="AJ180" s="125"/>
      <c r="AK180" s="127">
        <f>O180-C180</f>
        <v>1</v>
      </c>
      <c r="AL180" s="124">
        <f>P180-D180</f>
        <v>0</v>
      </c>
      <c r="AM180" s="124">
        <f>Q180-E180</f>
        <v>0</v>
      </c>
      <c r="AN180" s="124">
        <f>R180-F180</f>
        <v>-1</v>
      </c>
      <c r="AO180" s="124">
        <f>S180-G180</f>
        <v>-1</v>
      </c>
      <c r="AP180" s="124">
        <f>T180-H180</f>
        <v>0</v>
      </c>
      <c r="AQ180" s="124">
        <f>U180-I180</f>
        <v>0</v>
      </c>
      <c r="AR180" s="124">
        <f>V180-J180</f>
        <v>0</v>
      </c>
      <c r="AS180" s="124">
        <f>W180-K180</f>
        <v>0</v>
      </c>
      <c r="AT180" s="124">
        <f>X180-L180</f>
        <v>0</v>
      </c>
      <c r="AU180" s="124">
        <f>Y180-M180</f>
        <v>0</v>
      </c>
      <c r="AV180" s="124">
        <f>Z180-N180</f>
        <v>0</v>
      </c>
      <c r="AW180" s="124">
        <f>AA180-O180</f>
        <v>-1</v>
      </c>
      <c r="AX180" s="124">
        <f>AB180-P180</f>
        <v>1</v>
      </c>
      <c r="AY180" s="124">
        <f>AC180-Q180</f>
        <v>0</v>
      </c>
      <c r="AZ180" s="124">
        <f>AD180-R180</f>
        <v>0</v>
      </c>
      <c r="BA180" s="124">
        <f>AE180-S180</f>
        <v>0</v>
      </c>
      <c r="BB180" s="124">
        <f>AF180-T180</f>
        <v>0</v>
      </c>
      <c r="BC180" s="225"/>
      <c r="BD180" s="225"/>
      <c r="BE180" s="225"/>
      <c r="BF180" s="125"/>
      <c r="BG180" s="325"/>
      <c r="BH180" s="71">
        <f>'MONTHLY SUMMARIES'!J132</f>
        <v>2</v>
      </c>
    </row>
    <row r="181" spans="1:61" s="66" customFormat="1" x14ac:dyDescent="0.35">
      <c r="A181" s="166"/>
      <c r="B181" s="67" t="s">
        <v>41</v>
      </c>
      <c r="C181" s="127"/>
      <c r="D181" s="73"/>
      <c r="E181" s="73"/>
      <c r="F181" s="73"/>
      <c r="G181" s="73"/>
      <c r="H181" s="124"/>
      <c r="I181" s="73"/>
      <c r="J181" s="124"/>
      <c r="K181" s="73"/>
      <c r="L181" s="125"/>
      <c r="M181" s="124"/>
      <c r="N181" s="124"/>
      <c r="O181" s="124"/>
      <c r="P181" s="124">
        <v>0</v>
      </c>
      <c r="Q181" s="73">
        <v>0</v>
      </c>
      <c r="R181" s="124">
        <v>0</v>
      </c>
      <c r="S181" s="73">
        <v>0</v>
      </c>
      <c r="T181" s="124">
        <v>0</v>
      </c>
      <c r="U181" s="225">
        <v>0</v>
      </c>
      <c r="V181" s="225">
        <v>0</v>
      </c>
      <c r="W181" s="225">
        <v>0</v>
      </c>
      <c r="X181" s="125">
        <v>0</v>
      </c>
      <c r="Y181" s="225">
        <v>0</v>
      </c>
      <c r="Z181" s="225">
        <v>0</v>
      </c>
      <c r="AA181" s="225">
        <v>0</v>
      </c>
      <c r="AB181" s="225">
        <v>0</v>
      </c>
      <c r="AC181" s="225">
        <v>0</v>
      </c>
      <c r="AD181" s="225">
        <v>0</v>
      </c>
      <c r="AE181" s="225">
        <v>0</v>
      </c>
      <c r="AF181" s="225">
        <v>0</v>
      </c>
      <c r="AG181" s="225">
        <v>0</v>
      </c>
      <c r="AH181" s="225"/>
      <c r="AI181" s="225"/>
      <c r="AJ181" s="125"/>
      <c r="AK181" s="127">
        <f>O181-C181</f>
        <v>0</v>
      </c>
      <c r="AL181" s="124">
        <f>P181-D181</f>
        <v>0</v>
      </c>
      <c r="AM181" s="124">
        <f>Q181-E181</f>
        <v>0</v>
      </c>
      <c r="AN181" s="124">
        <f>R181-F181</f>
        <v>0</v>
      </c>
      <c r="AO181" s="124">
        <f>S181-G181</f>
        <v>0</v>
      </c>
      <c r="AP181" s="124">
        <f>T181-H181</f>
        <v>0</v>
      </c>
      <c r="AQ181" s="124">
        <f>U181-I181</f>
        <v>0</v>
      </c>
      <c r="AR181" s="124">
        <f>V181-J181</f>
        <v>0</v>
      </c>
      <c r="AS181" s="124">
        <f>W181-K181</f>
        <v>0</v>
      </c>
      <c r="AT181" s="124">
        <f>X181-L181</f>
        <v>0</v>
      </c>
      <c r="AU181" s="124">
        <f>Y181-M181</f>
        <v>0</v>
      </c>
      <c r="AV181" s="124">
        <f>Z181-N181</f>
        <v>0</v>
      </c>
      <c r="AW181" s="124">
        <f>AA181-O181</f>
        <v>0</v>
      </c>
      <c r="AX181" s="124">
        <f>AB181-P181</f>
        <v>0</v>
      </c>
      <c r="AY181" s="124">
        <f>AC181-Q181</f>
        <v>0</v>
      </c>
      <c r="AZ181" s="124">
        <f>AD181-R181</f>
        <v>0</v>
      </c>
      <c r="BA181" s="124">
        <f>AE181-S181</f>
        <v>0</v>
      </c>
      <c r="BB181" s="124">
        <f>AF181-T181</f>
        <v>0</v>
      </c>
      <c r="BC181" s="225"/>
      <c r="BD181" s="225"/>
      <c r="BE181" s="225"/>
      <c r="BF181" s="125"/>
      <c r="BG181" s="325"/>
      <c r="BH181" s="71">
        <f>'MONTHLY SUMMARIES'!J133</f>
        <v>0</v>
      </c>
    </row>
    <row r="182" spans="1:61" s="82" customFormat="1" x14ac:dyDescent="0.35">
      <c r="A182" s="167"/>
      <c r="B182" s="67" t="s">
        <v>42</v>
      </c>
      <c r="C182" s="133">
        <f t="shared" ref="C182:V182" si="217">SUM(C173:C181)</f>
        <v>31</v>
      </c>
      <c r="D182" s="134">
        <f t="shared" si="217"/>
        <v>53</v>
      </c>
      <c r="E182" s="134">
        <f t="shared" si="217"/>
        <v>183</v>
      </c>
      <c r="F182" s="134">
        <f t="shared" si="217"/>
        <v>221</v>
      </c>
      <c r="G182" s="134">
        <f t="shared" si="217"/>
        <v>255</v>
      </c>
      <c r="H182" s="135">
        <f t="shared" si="217"/>
        <v>277</v>
      </c>
      <c r="I182" s="134">
        <f t="shared" si="217"/>
        <v>400</v>
      </c>
      <c r="J182" s="135">
        <f t="shared" si="217"/>
        <v>348</v>
      </c>
      <c r="K182" s="134">
        <f t="shared" si="217"/>
        <v>71</v>
      </c>
      <c r="L182" s="136">
        <f t="shared" si="217"/>
        <v>17</v>
      </c>
      <c r="M182" s="135">
        <f t="shared" si="217"/>
        <v>37</v>
      </c>
      <c r="N182" s="139">
        <f t="shared" si="217"/>
        <v>31</v>
      </c>
      <c r="O182" s="139">
        <f t="shared" si="217"/>
        <v>14</v>
      </c>
      <c r="P182" s="139">
        <f t="shared" si="217"/>
        <v>0</v>
      </c>
      <c r="Q182" s="139">
        <f t="shared" si="217"/>
        <v>0</v>
      </c>
      <c r="R182" s="139">
        <f t="shared" si="217"/>
        <v>0</v>
      </c>
      <c r="S182" s="139">
        <f t="shared" si="217"/>
        <v>0</v>
      </c>
      <c r="T182" s="139">
        <f t="shared" si="217"/>
        <v>0</v>
      </c>
      <c r="U182" s="139">
        <f t="shared" si="217"/>
        <v>0</v>
      </c>
      <c r="V182" s="139">
        <f t="shared" si="217"/>
        <v>0</v>
      </c>
      <c r="W182" s="226">
        <f>SUM(W173+W176+W179+W180+W181)</f>
        <v>0</v>
      </c>
      <c r="X182" s="136">
        <f>SUM(X173+X176+X179+X180+X181)</f>
        <v>0</v>
      </c>
      <c r="Y182" s="226">
        <v>2</v>
      </c>
      <c r="Z182" s="226">
        <v>6</v>
      </c>
      <c r="AA182" s="226">
        <v>7</v>
      </c>
      <c r="AB182" s="226">
        <v>8</v>
      </c>
      <c r="AC182" s="226">
        <v>6</v>
      </c>
      <c r="AD182" s="226">
        <v>0</v>
      </c>
      <c r="AE182" s="226">
        <v>202</v>
      </c>
      <c r="AF182" s="226">
        <v>361</v>
      </c>
      <c r="AG182" s="226">
        <v>331</v>
      </c>
      <c r="AH182" s="226"/>
      <c r="AI182" s="226"/>
      <c r="AJ182" s="136"/>
      <c r="AK182" s="133">
        <f>SUM(AK173:AK181)</f>
        <v>-17</v>
      </c>
      <c r="AL182" s="135">
        <f t="shared" ref="AL182:AN182" si="218">SUM(AL173:AL181)</f>
        <v>-53</v>
      </c>
      <c r="AM182" s="135">
        <f t="shared" si="218"/>
        <v>-183</v>
      </c>
      <c r="AN182" s="135">
        <f t="shared" si="218"/>
        <v>-221</v>
      </c>
      <c r="AO182" s="135">
        <f t="shared" ref="AO182:AP182" si="219">SUM(AO173:AO181)</f>
        <v>-255</v>
      </c>
      <c r="AP182" s="135">
        <f t="shared" si="219"/>
        <v>-277</v>
      </c>
      <c r="AQ182" s="135">
        <f t="shared" ref="AQ182:AR182" si="220">SUM(AQ173:AQ181)</f>
        <v>-400</v>
      </c>
      <c r="AR182" s="135">
        <f t="shared" si="220"/>
        <v>-348</v>
      </c>
      <c r="AS182" s="135">
        <f t="shared" ref="AS182:AT182" si="221">SUM(AS173:AS181)</f>
        <v>-71</v>
      </c>
      <c r="AT182" s="135">
        <f t="shared" si="221"/>
        <v>-17</v>
      </c>
      <c r="AU182" s="135">
        <f t="shared" ref="AU182:AV182" si="222">SUM(AU173:AU181)</f>
        <v>-35</v>
      </c>
      <c r="AV182" s="135">
        <f t="shared" si="222"/>
        <v>-25</v>
      </c>
      <c r="AW182" s="135">
        <f t="shared" ref="AW182:AX182" si="223">SUM(AW173:AW181)</f>
        <v>-7</v>
      </c>
      <c r="AX182" s="135">
        <f t="shared" si="223"/>
        <v>8</v>
      </c>
      <c r="AY182" s="135">
        <f t="shared" ref="AY182:AZ182" si="224">SUM(AY173:AY181)</f>
        <v>6</v>
      </c>
      <c r="AZ182" s="135">
        <f t="shared" si="224"/>
        <v>0</v>
      </c>
      <c r="BA182" s="135">
        <f t="shared" ref="BA182:BB182" si="225">SUM(BA173:BA181)</f>
        <v>202</v>
      </c>
      <c r="BB182" s="135">
        <f t="shared" si="225"/>
        <v>361</v>
      </c>
      <c r="BC182" s="226"/>
      <c r="BD182" s="226"/>
      <c r="BE182" s="226"/>
      <c r="BF182" s="136"/>
      <c r="BG182" s="326"/>
      <c r="BH182" s="296">
        <f>BH173+BH176+BH179+BH180+BH181</f>
        <v>331</v>
      </c>
    </row>
    <row r="183" spans="1:61" s="66" customFormat="1" x14ac:dyDescent="0.35">
      <c r="A183" s="166" t="s">
        <v>199</v>
      </c>
      <c r="B183" s="126" t="s">
        <v>200</v>
      </c>
      <c r="C183" s="98"/>
      <c r="D183" s="99"/>
      <c r="E183" s="99"/>
      <c r="F183" s="99"/>
      <c r="G183" s="99"/>
      <c r="H183" s="99"/>
      <c r="I183" s="99"/>
      <c r="J183" s="99"/>
      <c r="K183" s="99"/>
      <c r="L183" s="100"/>
      <c r="M183" s="99"/>
      <c r="N183" s="99"/>
      <c r="O183" s="99"/>
      <c r="P183" s="99"/>
      <c r="Q183" s="99"/>
      <c r="R183" s="99"/>
      <c r="S183" s="99"/>
      <c r="T183" s="99"/>
      <c r="U183" s="215"/>
      <c r="V183" s="215"/>
      <c r="W183" s="215"/>
      <c r="X183" s="100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100"/>
      <c r="AK183" s="101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304"/>
      <c r="BD183" s="304"/>
      <c r="BE183" s="304"/>
      <c r="BF183" s="103"/>
      <c r="BG183" s="324"/>
      <c r="BH183" s="101"/>
    </row>
    <row r="184" spans="1:61" s="66" customFormat="1" x14ac:dyDescent="0.35">
      <c r="A184" s="166"/>
      <c r="B184" s="67" t="s">
        <v>37</v>
      </c>
      <c r="C184" s="127"/>
      <c r="D184" s="73"/>
      <c r="E184" s="73"/>
      <c r="F184" s="73"/>
      <c r="G184" s="73"/>
      <c r="H184" s="124"/>
      <c r="I184" s="73"/>
      <c r="J184" s="124"/>
      <c r="K184" s="73"/>
      <c r="L184" s="125"/>
      <c r="M184" s="124"/>
      <c r="N184" s="124"/>
      <c r="O184" s="124"/>
      <c r="P184" s="124"/>
      <c r="Q184" s="73"/>
      <c r="R184" s="124"/>
      <c r="S184" s="73"/>
      <c r="T184" s="124"/>
      <c r="U184" s="225"/>
      <c r="V184" s="225"/>
      <c r="W184" s="225"/>
      <c r="X184" s="125"/>
      <c r="Y184" s="225"/>
      <c r="Z184" s="225"/>
      <c r="AA184" s="225"/>
      <c r="AB184" s="225"/>
      <c r="AC184" s="225"/>
      <c r="AD184" s="225"/>
      <c r="AE184" s="225"/>
      <c r="AF184" s="225">
        <v>159</v>
      </c>
      <c r="AG184" s="225">
        <v>137</v>
      </c>
      <c r="AH184" s="225"/>
      <c r="AI184" s="225"/>
      <c r="AJ184" s="125"/>
      <c r="AK184" s="127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225"/>
      <c r="BD184" s="225"/>
      <c r="BE184" s="225"/>
      <c r="BF184" s="125"/>
      <c r="BG184" s="325"/>
      <c r="BH184" s="71">
        <f>'MONTHLY SUMMARIES'!J136</f>
        <v>137</v>
      </c>
      <c r="BI184" s="225"/>
    </row>
    <row r="185" spans="1:61" s="66" customFormat="1" x14ac:dyDescent="0.35">
      <c r="A185" s="166"/>
      <c r="B185" s="238" t="s">
        <v>164</v>
      </c>
      <c r="C185" s="127"/>
      <c r="D185" s="73"/>
      <c r="E185" s="73"/>
      <c r="F185" s="73"/>
      <c r="G185" s="73"/>
      <c r="H185" s="124"/>
      <c r="I185" s="73"/>
      <c r="J185" s="124"/>
      <c r="K185" s="73"/>
      <c r="L185" s="125"/>
      <c r="M185" s="124"/>
      <c r="N185" s="124"/>
      <c r="O185" s="124"/>
      <c r="P185" s="124"/>
      <c r="Q185" s="73"/>
      <c r="R185" s="124"/>
      <c r="S185" s="73"/>
      <c r="T185" s="124"/>
      <c r="U185" s="225"/>
      <c r="V185" s="225"/>
      <c r="W185" s="237"/>
      <c r="X185" s="125"/>
      <c r="Y185" s="237"/>
      <c r="Z185" s="266"/>
      <c r="AA185" s="266"/>
      <c r="AB185" s="266"/>
      <c r="AC185" s="266"/>
      <c r="AD185" s="266"/>
      <c r="AE185" s="266"/>
      <c r="AF185" s="266">
        <v>159</v>
      </c>
      <c r="AG185" s="266">
        <v>137</v>
      </c>
      <c r="AH185" s="266"/>
      <c r="AI185" s="266"/>
      <c r="AJ185" s="125"/>
      <c r="AK185" s="127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225"/>
      <c r="BD185" s="225"/>
      <c r="BE185" s="225"/>
      <c r="BF185" s="125"/>
      <c r="BG185" s="325"/>
      <c r="BH185" s="87">
        <f>BH184-BH186</f>
        <v>137</v>
      </c>
      <c r="BI185" s="225"/>
    </row>
    <row r="186" spans="1:61" s="66" customFormat="1" x14ac:dyDescent="0.35">
      <c r="A186" s="166"/>
      <c r="B186" s="238" t="s">
        <v>165</v>
      </c>
      <c r="C186" s="127"/>
      <c r="D186" s="73"/>
      <c r="E186" s="73"/>
      <c r="F186" s="73"/>
      <c r="G186" s="73"/>
      <c r="H186" s="124"/>
      <c r="I186" s="73"/>
      <c r="J186" s="124"/>
      <c r="K186" s="73"/>
      <c r="L186" s="125"/>
      <c r="M186" s="124"/>
      <c r="N186" s="124"/>
      <c r="O186" s="124"/>
      <c r="P186" s="124"/>
      <c r="Q186" s="73"/>
      <c r="R186" s="124"/>
      <c r="S186" s="73"/>
      <c r="T186" s="124"/>
      <c r="U186" s="225"/>
      <c r="V186" s="225"/>
      <c r="W186" s="237"/>
      <c r="X186" s="125"/>
      <c r="Y186" s="237"/>
      <c r="Z186" s="266"/>
      <c r="AA186" s="266"/>
      <c r="AB186" s="266"/>
      <c r="AC186" s="266"/>
      <c r="AD186" s="266"/>
      <c r="AE186" s="266"/>
      <c r="AF186" s="266">
        <v>0</v>
      </c>
      <c r="AG186" s="266">
        <v>0</v>
      </c>
      <c r="AH186" s="266"/>
      <c r="AI186" s="266"/>
      <c r="AJ186" s="125"/>
      <c r="AK186" s="127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225"/>
      <c r="BD186" s="225"/>
      <c r="BE186" s="225"/>
      <c r="BF186" s="125"/>
      <c r="BG186" s="325"/>
      <c r="BH186" s="71">
        <f>IF(ISERROR(GETPIVOTDATA("VALUE",'CRS ESCO pvt'!$I$2,"DATE_FILE",$BH$8,"COMPANY",$BH$6,"TRIM_CAT","Resdiential-ESCO","TRIM_LINE",99))=TRUE,0,GETPIVOTDATA("VALUE",'CRS ESCO pvt'!$I$2,"DATE_FILE",$BH$8,"COMPANY",$BH$6,"TRIM_CAT","Resdiential-ESCO","TRIM_LINE",99))</f>
        <v>0</v>
      </c>
      <c r="BI186" s="225"/>
    </row>
    <row r="187" spans="1:61" s="66" customFormat="1" x14ac:dyDescent="0.35">
      <c r="A187" s="166"/>
      <c r="B187" s="67" t="s">
        <v>38</v>
      </c>
      <c r="C187" s="127"/>
      <c r="D187" s="73"/>
      <c r="E187" s="73"/>
      <c r="F187" s="73"/>
      <c r="G187" s="73"/>
      <c r="H187" s="124"/>
      <c r="I187" s="73"/>
      <c r="J187" s="124"/>
      <c r="K187" s="73"/>
      <c r="L187" s="125"/>
      <c r="M187" s="124"/>
      <c r="N187" s="124"/>
      <c r="O187" s="124"/>
      <c r="P187" s="124"/>
      <c r="Q187" s="73"/>
      <c r="R187" s="124"/>
      <c r="S187" s="73"/>
      <c r="T187" s="124"/>
      <c r="U187" s="225"/>
      <c r="V187" s="225"/>
      <c r="W187" s="225"/>
      <c r="X187" s="125"/>
      <c r="Y187" s="225"/>
      <c r="Z187" s="225"/>
      <c r="AA187" s="225"/>
      <c r="AB187" s="225"/>
      <c r="AC187" s="225"/>
      <c r="AD187" s="225"/>
      <c r="AE187" s="225"/>
      <c r="AF187" s="225">
        <v>38</v>
      </c>
      <c r="AG187" s="225">
        <v>69</v>
      </c>
      <c r="AH187" s="225"/>
      <c r="AI187" s="225"/>
      <c r="AJ187" s="125"/>
      <c r="AK187" s="127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225"/>
      <c r="BD187" s="225"/>
      <c r="BE187" s="225"/>
      <c r="BF187" s="125"/>
      <c r="BG187" s="325"/>
      <c r="BH187" s="71">
        <f>'MONTHLY SUMMARIES'!J137</f>
        <v>69</v>
      </c>
      <c r="BI187" s="225"/>
    </row>
    <row r="188" spans="1:61" s="66" customFormat="1" x14ac:dyDescent="0.35">
      <c r="A188" s="166"/>
      <c r="B188" s="238" t="s">
        <v>164</v>
      </c>
      <c r="C188" s="127"/>
      <c r="D188" s="73"/>
      <c r="E188" s="73"/>
      <c r="F188" s="73"/>
      <c r="G188" s="73"/>
      <c r="H188" s="124"/>
      <c r="I188" s="73"/>
      <c r="J188" s="124"/>
      <c r="K188" s="73"/>
      <c r="L188" s="125"/>
      <c r="M188" s="124"/>
      <c r="N188" s="124"/>
      <c r="O188" s="124"/>
      <c r="P188" s="124"/>
      <c r="Q188" s="73"/>
      <c r="R188" s="124"/>
      <c r="S188" s="73"/>
      <c r="T188" s="124"/>
      <c r="U188" s="225"/>
      <c r="V188" s="225"/>
      <c r="W188" s="237"/>
      <c r="X188" s="125"/>
      <c r="Y188" s="237"/>
      <c r="Z188" s="266"/>
      <c r="AA188" s="266"/>
      <c r="AB188" s="266"/>
      <c r="AC188" s="266"/>
      <c r="AD188" s="266"/>
      <c r="AE188" s="266"/>
      <c r="AF188" s="266">
        <v>37</v>
      </c>
      <c r="AG188" s="266">
        <v>69</v>
      </c>
      <c r="AH188" s="266"/>
      <c r="AI188" s="266"/>
      <c r="AJ188" s="125"/>
      <c r="AK188" s="127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225"/>
      <c r="BD188" s="225"/>
      <c r="BE188" s="225"/>
      <c r="BF188" s="125"/>
      <c r="BG188" s="325"/>
      <c r="BH188" s="87">
        <f>BH187-BH189</f>
        <v>69</v>
      </c>
      <c r="BI188" s="225"/>
    </row>
    <row r="189" spans="1:61" s="66" customFormat="1" x14ac:dyDescent="0.35">
      <c r="A189" s="166"/>
      <c r="B189" s="238" t="s">
        <v>165</v>
      </c>
      <c r="C189" s="127"/>
      <c r="D189" s="73"/>
      <c r="E189" s="73"/>
      <c r="F189" s="73"/>
      <c r="G189" s="73"/>
      <c r="H189" s="124"/>
      <c r="I189" s="73"/>
      <c r="J189" s="124"/>
      <c r="K189" s="73"/>
      <c r="L189" s="125"/>
      <c r="M189" s="124"/>
      <c r="N189" s="124"/>
      <c r="O189" s="124"/>
      <c r="P189" s="124"/>
      <c r="Q189" s="73"/>
      <c r="R189" s="124"/>
      <c r="S189" s="73"/>
      <c r="T189" s="124"/>
      <c r="U189" s="225"/>
      <c r="V189" s="225"/>
      <c r="W189" s="237"/>
      <c r="X189" s="125"/>
      <c r="Y189" s="237"/>
      <c r="Z189" s="266"/>
      <c r="AA189" s="266"/>
      <c r="AB189" s="266"/>
      <c r="AC189" s="266"/>
      <c r="AD189" s="266"/>
      <c r="AE189" s="266"/>
      <c r="AF189" s="266">
        <v>1</v>
      </c>
      <c r="AG189" s="266">
        <v>0</v>
      </c>
      <c r="AH189" s="266"/>
      <c r="AI189" s="266"/>
      <c r="AJ189" s="125"/>
      <c r="AK189" s="127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225"/>
      <c r="BD189" s="225"/>
      <c r="BE189" s="225"/>
      <c r="BF189" s="125"/>
      <c r="BG189" s="325"/>
      <c r="BH189" s="71">
        <f>IF(ISERROR(GETPIVOTDATA("VALUE",'CRS ESCO pvt'!$I$2,"DATE_FILE",$BH$8,"COMPANY",$BH$6,"TRIM_CAT","Low Income Resdiential-ESCO","TRIM_LINE",99))=TRUE,0,GETPIVOTDATA("VALUE",'CRS ESCO pvt'!$I$2,"DATE_FILE",$BH$8,"COMPANY",$BH$6,"TRIM_CAT","Low Income Resdiential-ESCO","TRIM_LINE",99))</f>
        <v>0</v>
      </c>
      <c r="BI189" s="225"/>
    </row>
    <row r="190" spans="1:61" s="66" customFormat="1" x14ac:dyDescent="0.35">
      <c r="A190" s="166"/>
      <c r="B190" s="67" t="s">
        <v>39</v>
      </c>
      <c r="C190" s="127"/>
      <c r="D190" s="73"/>
      <c r="E190" s="73"/>
      <c r="F190" s="73"/>
      <c r="G190" s="73"/>
      <c r="H190" s="124"/>
      <c r="I190" s="73"/>
      <c r="J190" s="124"/>
      <c r="K190" s="73"/>
      <c r="L190" s="125"/>
      <c r="M190" s="124"/>
      <c r="N190" s="124"/>
      <c r="O190" s="124"/>
      <c r="P190" s="124"/>
      <c r="Q190" s="73"/>
      <c r="R190" s="124"/>
      <c r="S190" s="73"/>
      <c r="T190" s="124"/>
      <c r="U190" s="225"/>
      <c r="V190" s="225"/>
      <c r="W190" s="225"/>
      <c r="X190" s="125"/>
      <c r="Y190" s="225"/>
      <c r="Z190" s="225"/>
      <c r="AA190" s="225"/>
      <c r="AB190" s="225"/>
      <c r="AC190" s="225"/>
      <c r="AD190" s="225"/>
      <c r="AE190" s="225"/>
      <c r="AF190" s="225">
        <v>3</v>
      </c>
      <c r="AG190" s="225">
        <v>17</v>
      </c>
      <c r="AH190" s="225"/>
      <c r="AI190" s="225"/>
      <c r="AJ190" s="125"/>
      <c r="AK190" s="127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225"/>
      <c r="BD190" s="225"/>
      <c r="BE190" s="225"/>
      <c r="BF190" s="125"/>
      <c r="BG190" s="325"/>
      <c r="BH190" s="71">
        <f>'MONTHLY SUMMARIES'!J138</f>
        <v>17</v>
      </c>
    </row>
    <row r="191" spans="1:61" s="66" customFormat="1" x14ac:dyDescent="0.35">
      <c r="A191" s="166"/>
      <c r="B191" s="67" t="s">
        <v>40</v>
      </c>
      <c r="C191" s="127"/>
      <c r="D191" s="73"/>
      <c r="E191" s="73"/>
      <c r="F191" s="73"/>
      <c r="G191" s="73"/>
      <c r="H191" s="124"/>
      <c r="I191" s="73"/>
      <c r="J191" s="124"/>
      <c r="K191" s="73"/>
      <c r="L191" s="125"/>
      <c r="M191" s="124"/>
      <c r="N191" s="124"/>
      <c r="O191" s="124"/>
      <c r="P191" s="124"/>
      <c r="Q191" s="73"/>
      <c r="R191" s="124"/>
      <c r="S191" s="73"/>
      <c r="T191" s="124"/>
      <c r="U191" s="225"/>
      <c r="V191" s="225"/>
      <c r="W191" s="225"/>
      <c r="X191" s="125"/>
      <c r="Y191" s="225"/>
      <c r="Z191" s="225"/>
      <c r="AA191" s="225"/>
      <c r="AB191" s="225"/>
      <c r="AC191" s="225"/>
      <c r="AD191" s="225"/>
      <c r="AE191" s="225"/>
      <c r="AF191" s="225">
        <v>0</v>
      </c>
      <c r="AG191" s="225">
        <v>1</v>
      </c>
      <c r="AH191" s="225"/>
      <c r="AI191" s="225"/>
      <c r="AJ191" s="125"/>
      <c r="AK191" s="127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225"/>
      <c r="BD191" s="225"/>
      <c r="BE191" s="225"/>
      <c r="BF191" s="125"/>
      <c r="BG191" s="325"/>
      <c r="BH191" s="71">
        <f>'MONTHLY SUMMARIES'!J139</f>
        <v>1</v>
      </c>
    </row>
    <row r="192" spans="1:61" s="66" customFormat="1" x14ac:dyDescent="0.35">
      <c r="A192" s="166"/>
      <c r="B192" s="67" t="s">
        <v>41</v>
      </c>
      <c r="C192" s="127"/>
      <c r="D192" s="73"/>
      <c r="E192" s="73"/>
      <c r="F192" s="73"/>
      <c r="G192" s="73"/>
      <c r="H192" s="124"/>
      <c r="I192" s="73"/>
      <c r="J192" s="124"/>
      <c r="K192" s="73"/>
      <c r="L192" s="125"/>
      <c r="M192" s="124"/>
      <c r="N192" s="124"/>
      <c r="O192" s="124"/>
      <c r="P192" s="124"/>
      <c r="Q192" s="73"/>
      <c r="R192" s="124"/>
      <c r="S192" s="73"/>
      <c r="T192" s="124"/>
      <c r="U192" s="225"/>
      <c r="V192" s="225"/>
      <c r="W192" s="225"/>
      <c r="X192" s="125"/>
      <c r="Y192" s="225"/>
      <c r="Z192" s="225"/>
      <c r="AA192" s="225"/>
      <c r="AB192" s="225"/>
      <c r="AC192" s="225"/>
      <c r="AD192" s="225"/>
      <c r="AE192" s="225"/>
      <c r="AF192" s="225">
        <v>0</v>
      </c>
      <c r="AG192" s="225">
        <v>0</v>
      </c>
      <c r="AH192" s="225"/>
      <c r="AI192" s="225"/>
      <c r="AJ192" s="125"/>
      <c r="AK192" s="127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225"/>
      <c r="BD192" s="225"/>
      <c r="BE192" s="225"/>
      <c r="BF192" s="125"/>
      <c r="BG192" s="325"/>
      <c r="BH192" s="71">
        <f>'MONTHLY SUMMARIES'!J140</f>
        <v>0</v>
      </c>
    </row>
    <row r="193" spans="1:60" s="82" customFormat="1" x14ac:dyDescent="0.35">
      <c r="A193" s="167"/>
      <c r="B193" s="67" t="s">
        <v>42</v>
      </c>
      <c r="C193" s="133"/>
      <c r="D193" s="134"/>
      <c r="E193" s="134"/>
      <c r="F193" s="134"/>
      <c r="G193" s="134"/>
      <c r="H193" s="135"/>
      <c r="I193" s="134"/>
      <c r="J193" s="135"/>
      <c r="K193" s="134"/>
      <c r="L193" s="136"/>
      <c r="M193" s="135"/>
      <c r="N193" s="139"/>
      <c r="O193" s="139"/>
      <c r="P193" s="139"/>
      <c r="Q193" s="139"/>
      <c r="R193" s="139"/>
      <c r="S193" s="139"/>
      <c r="T193" s="139"/>
      <c r="U193" s="139"/>
      <c r="V193" s="139"/>
      <c r="W193" s="226"/>
      <c r="X193" s="136"/>
      <c r="Y193" s="226"/>
      <c r="Z193" s="226"/>
      <c r="AA193" s="226"/>
      <c r="AB193" s="226"/>
      <c r="AC193" s="226"/>
      <c r="AD193" s="226"/>
      <c r="AE193" s="226"/>
      <c r="AF193" s="226">
        <v>200</v>
      </c>
      <c r="AG193" s="226">
        <v>224</v>
      </c>
      <c r="AH193" s="226"/>
      <c r="AI193" s="226"/>
      <c r="AJ193" s="136"/>
      <c r="AK193" s="133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226"/>
      <c r="BD193" s="226"/>
      <c r="BE193" s="226"/>
      <c r="BF193" s="136"/>
      <c r="BG193" s="326"/>
      <c r="BH193" s="296">
        <f>BH184+BH187+BH190+BH191+BH192</f>
        <v>224</v>
      </c>
    </row>
    <row r="194" spans="1:60" s="66" customFormat="1" x14ac:dyDescent="0.35">
      <c r="A194" s="166">
        <f>+A172+1</f>
        <v>19</v>
      </c>
      <c r="B194" s="126" t="s">
        <v>21</v>
      </c>
      <c r="C194" s="98"/>
      <c r="D194" s="99"/>
      <c r="E194" s="99"/>
      <c r="F194" s="99"/>
      <c r="G194" s="99"/>
      <c r="H194" s="99"/>
      <c r="I194" s="99"/>
      <c r="J194" s="99"/>
      <c r="K194" s="99"/>
      <c r="L194" s="100"/>
      <c r="M194" s="99"/>
      <c r="N194" s="99"/>
      <c r="O194" s="99"/>
      <c r="P194" s="99"/>
      <c r="Q194" s="99"/>
      <c r="R194" s="99"/>
      <c r="S194" s="99"/>
      <c r="T194" s="99"/>
      <c r="U194" s="215"/>
      <c r="V194" s="215"/>
      <c r="W194" s="215"/>
      <c r="X194" s="100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100"/>
      <c r="AK194" s="101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304"/>
      <c r="BD194" s="304"/>
      <c r="BE194" s="304"/>
      <c r="BF194" s="103"/>
      <c r="BG194" s="324"/>
      <c r="BH194" s="101"/>
    </row>
    <row r="195" spans="1:60" s="66" customFormat="1" x14ac:dyDescent="0.35">
      <c r="A195" s="166"/>
      <c r="B195" s="67" t="s">
        <v>37</v>
      </c>
      <c r="C195" s="127">
        <v>1476</v>
      </c>
      <c r="D195" s="73">
        <v>2071</v>
      </c>
      <c r="E195" s="73">
        <v>3086</v>
      </c>
      <c r="F195" s="73">
        <v>3249</v>
      </c>
      <c r="G195" s="73">
        <v>3127</v>
      </c>
      <c r="H195" s="124">
        <v>2949</v>
      </c>
      <c r="I195" s="73">
        <v>2736</v>
      </c>
      <c r="J195" s="124">
        <v>2571</v>
      </c>
      <c r="K195" s="73">
        <v>2037</v>
      </c>
      <c r="L195" s="125">
        <v>1508</v>
      </c>
      <c r="M195" s="124">
        <v>1031</v>
      </c>
      <c r="N195" s="124">
        <v>941</v>
      </c>
      <c r="O195" s="124">
        <v>872</v>
      </c>
      <c r="P195" s="124">
        <v>721</v>
      </c>
      <c r="Q195" s="73">
        <v>614</v>
      </c>
      <c r="R195" s="124">
        <v>636</v>
      </c>
      <c r="S195" s="73">
        <v>557</v>
      </c>
      <c r="T195" s="124">
        <v>504</v>
      </c>
      <c r="U195" s="225">
        <v>526</v>
      </c>
      <c r="V195" s="225">
        <v>498</v>
      </c>
      <c r="W195" s="225">
        <v>496</v>
      </c>
      <c r="X195" s="125">
        <v>476</v>
      </c>
      <c r="Y195" s="225">
        <v>515</v>
      </c>
      <c r="Z195" s="225">
        <v>580</v>
      </c>
      <c r="AA195" s="225">
        <v>670</v>
      </c>
      <c r="AB195" s="225">
        <v>785</v>
      </c>
      <c r="AC195" s="225">
        <v>1104</v>
      </c>
      <c r="AD195" s="225">
        <v>1676</v>
      </c>
      <c r="AE195" s="225">
        <v>2769</v>
      </c>
      <c r="AF195" s="225">
        <v>3137</v>
      </c>
      <c r="AG195" s="225">
        <v>3223</v>
      </c>
      <c r="AH195" s="225"/>
      <c r="AI195" s="225"/>
      <c r="AJ195" s="125"/>
      <c r="AK195" s="127">
        <f>O195-C195</f>
        <v>-604</v>
      </c>
      <c r="AL195" s="124">
        <f>P195-D195</f>
        <v>-1350</v>
      </c>
      <c r="AM195" s="124">
        <f>Q195-E195</f>
        <v>-2472</v>
      </c>
      <c r="AN195" s="124">
        <f>R195-F195</f>
        <v>-2613</v>
      </c>
      <c r="AO195" s="124">
        <f>S195-G195</f>
        <v>-2570</v>
      </c>
      <c r="AP195" s="124">
        <f>T195-H195</f>
        <v>-2445</v>
      </c>
      <c r="AQ195" s="124">
        <f>U195-I195</f>
        <v>-2210</v>
      </c>
      <c r="AR195" s="124">
        <f>V195-J195</f>
        <v>-2073</v>
      </c>
      <c r="AS195" s="124">
        <f>W195-K195</f>
        <v>-1541</v>
      </c>
      <c r="AT195" s="124">
        <f>X195-L195</f>
        <v>-1032</v>
      </c>
      <c r="AU195" s="124">
        <f>Y195-M195</f>
        <v>-516</v>
      </c>
      <c r="AV195" s="124">
        <f>Z195-N195</f>
        <v>-361</v>
      </c>
      <c r="AW195" s="124">
        <f>AA195-O195</f>
        <v>-202</v>
      </c>
      <c r="AX195" s="124">
        <f>AB195-P195</f>
        <v>64</v>
      </c>
      <c r="AY195" s="124">
        <f>AC195-Q195</f>
        <v>490</v>
      </c>
      <c r="AZ195" s="124">
        <f>AD195-R195</f>
        <v>1040</v>
      </c>
      <c r="BA195" s="124">
        <f>AE195-S195</f>
        <v>2212</v>
      </c>
      <c r="BB195" s="124">
        <f>AF195-T195</f>
        <v>2633</v>
      </c>
      <c r="BC195" s="225"/>
      <c r="BD195" s="225"/>
      <c r="BE195" s="225"/>
      <c r="BF195" s="125"/>
      <c r="BG195" s="325"/>
      <c r="BH195" s="71">
        <f>'MONTHLY SUMMARIES'!J143</f>
        <v>3223</v>
      </c>
    </row>
    <row r="196" spans="1:60" s="66" customFormat="1" x14ac:dyDescent="0.35">
      <c r="A196" s="166"/>
      <c r="B196" s="238" t="s">
        <v>164</v>
      </c>
      <c r="C196" s="127"/>
      <c r="D196" s="73"/>
      <c r="E196" s="73"/>
      <c r="F196" s="73"/>
      <c r="G196" s="73"/>
      <c r="H196" s="124"/>
      <c r="I196" s="73"/>
      <c r="J196" s="124"/>
      <c r="K196" s="73"/>
      <c r="L196" s="125"/>
      <c r="M196" s="124"/>
      <c r="N196" s="124"/>
      <c r="O196" s="124"/>
      <c r="P196" s="124"/>
      <c r="Q196" s="73"/>
      <c r="R196" s="124"/>
      <c r="S196" s="73"/>
      <c r="T196" s="124"/>
      <c r="U196" s="225"/>
      <c r="V196" s="225"/>
      <c r="W196" s="237">
        <f>W195-W197</f>
        <v>495</v>
      </c>
      <c r="X196" s="125">
        <f>X195-X197</f>
        <v>475</v>
      </c>
      <c r="Y196" s="237">
        <f>Y195-Y197</f>
        <v>514</v>
      </c>
      <c r="Z196" s="237">
        <f>Z195-Z197</f>
        <v>580</v>
      </c>
      <c r="AA196" s="266">
        <v>665</v>
      </c>
      <c r="AB196" s="266">
        <v>781</v>
      </c>
      <c r="AC196" s="266">
        <v>1100</v>
      </c>
      <c r="AD196" s="266">
        <v>1670</v>
      </c>
      <c r="AE196" s="266">
        <v>2761</v>
      </c>
      <c r="AF196" s="266">
        <v>3130</v>
      </c>
      <c r="AG196" s="266">
        <v>3215</v>
      </c>
      <c r="AH196" s="266"/>
      <c r="AI196" s="266"/>
      <c r="AJ196" s="125"/>
      <c r="AK196" s="127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225"/>
      <c r="BD196" s="225"/>
      <c r="BE196" s="225"/>
      <c r="BF196" s="125"/>
      <c r="BG196" s="325"/>
      <c r="BH196" s="87">
        <f>BH195-BH197</f>
        <v>3215</v>
      </c>
    </row>
    <row r="197" spans="1:60" s="66" customFormat="1" x14ac:dyDescent="0.35">
      <c r="A197" s="166"/>
      <c r="B197" s="238" t="s">
        <v>165</v>
      </c>
      <c r="C197" s="127"/>
      <c r="D197" s="73"/>
      <c r="E197" s="73"/>
      <c r="F197" s="73"/>
      <c r="G197" s="73"/>
      <c r="H197" s="124"/>
      <c r="I197" s="73"/>
      <c r="J197" s="124"/>
      <c r="K197" s="73"/>
      <c r="L197" s="125"/>
      <c r="M197" s="124"/>
      <c r="N197" s="124"/>
      <c r="O197" s="124"/>
      <c r="P197" s="124"/>
      <c r="Q197" s="73"/>
      <c r="R197" s="124"/>
      <c r="S197" s="73"/>
      <c r="T197" s="124"/>
      <c r="U197" s="225"/>
      <c r="V197" s="225"/>
      <c r="W197" s="237">
        <v>1</v>
      </c>
      <c r="X197" s="125">
        <v>1</v>
      </c>
      <c r="Y197" s="237">
        <v>1</v>
      </c>
      <c r="Z197" s="237">
        <v>0</v>
      </c>
      <c r="AA197" s="266">
        <v>5</v>
      </c>
      <c r="AB197" s="266">
        <v>4</v>
      </c>
      <c r="AC197" s="266">
        <v>4</v>
      </c>
      <c r="AD197" s="266">
        <v>6</v>
      </c>
      <c r="AE197" s="266">
        <v>8</v>
      </c>
      <c r="AF197" s="266">
        <v>7</v>
      </c>
      <c r="AG197" s="266">
        <v>8</v>
      </c>
      <c r="AH197" s="266"/>
      <c r="AI197" s="266"/>
      <c r="AJ197" s="125"/>
      <c r="AK197" s="127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225"/>
      <c r="BD197" s="225"/>
      <c r="BE197" s="225"/>
      <c r="BF197" s="125"/>
      <c r="BG197" s="325"/>
      <c r="BH197" s="71">
        <f>IF(ISERROR(GETPIVOTDATA("VALUE",'CRS ESCO pvt'!$I$2,"DATE_FILE",$BH$8,"COMPANY",$BH$6,"TRIM_CAT","Resdiential-ESCO","TRIM_LINE",A194))=TRUE,0,GETPIVOTDATA("VALUE",'CRS ESCO pvt'!$I$2,"DATE_FILE",$BH$8,"COMPANY",$BH$6,"TRIM_CAT","Resdiential-ESCO","TRIM_LINE",A194))</f>
        <v>8</v>
      </c>
    </row>
    <row r="198" spans="1:60" s="66" customFormat="1" x14ac:dyDescent="0.35">
      <c r="A198" s="166"/>
      <c r="B198" s="67" t="s">
        <v>38</v>
      </c>
      <c r="C198" s="127">
        <v>380</v>
      </c>
      <c r="D198" s="73">
        <v>447</v>
      </c>
      <c r="E198" s="73">
        <v>680</v>
      </c>
      <c r="F198" s="73">
        <v>758</v>
      </c>
      <c r="G198" s="73">
        <v>759</v>
      </c>
      <c r="H198" s="124">
        <v>778</v>
      </c>
      <c r="I198" s="73">
        <v>779</v>
      </c>
      <c r="J198" s="124">
        <v>760</v>
      </c>
      <c r="K198" s="73">
        <v>638</v>
      </c>
      <c r="L198" s="125">
        <v>447</v>
      </c>
      <c r="M198" s="124">
        <v>285</v>
      </c>
      <c r="N198" s="124">
        <v>263</v>
      </c>
      <c r="O198" s="124">
        <v>235</v>
      </c>
      <c r="P198" s="124">
        <v>193</v>
      </c>
      <c r="Q198" s="73">
        <v>158</v>
      </c>
      <c r="R198" s="124">
        <v>174</v>
      </c>
      <c r="S198" s="73">
        <v>171</v>
      </c>
      <c r="T198" s="124">
        <v>164</v>
      </c>
      <c r="U198" s="225">
        <v>160</v>
      </c>
      <c r="V198" s="225">
        <v>155</v>
      </c>
      <c r="W198" s="225">
        <v>161</v>
      </c>
      <c r="X198" s="125">
        <v>136</v>
      </c>
      <c r="Y198" s="225">
        <v>135</v>
      </c>
      <c r="Z198" s="225">
        <v>151</v>
      </c>
      <c r="AA198" s="225">
        <v>176</v>
      </c>
      <c r="AB198" s="225">
        <v>201</v>
      </c>
      <c r="AC198" s="225">
        <v>229</v>
      </c>
      <c r="AD198" s="225">
        <v>347</v>
      </c>
      <c r="AE198" s="225">
        <v>630</v>
      </c>
      <c r="AF198" s="225">
        <v>787</v>
      </c>
      <c r="AG198" s="225">
        <v>903</v>
      </c>
      <c r="AH198" s="225"/>
      <c r="AI198" s="225"/>
      <c r="AJ198" s="125"/>
      <c r="AK198" s="127">
        <f>O198-C198</f>
        <v>-145</v>
      </c>
      <c r="AL198" s="124">
        <f>P198-D198</f>
        <v>-254</v>
      </c>
      <c r="AM198" s="124">
        <f>Q198-E198</f>
        <v>-522</v>
      </c>
      <c r="AN198" s="124">
        <f>R198-F198</f>
        <v>-584</v>
      </c>
      <c r="AO198" s="124">
        <f>S198-G198</f>
        <v>-588</v>
      </c>
      <c r="AP198" s="124">
        <f>T198-H198</f>
        <v>-614</v>
      </c>
      <c r="AQ198" s="124">
        <f>U198-I198</f>
        <v>-619</v>
      </c>
      <c r="AR198" s="124">
        <f>V198-J198</f>
        <v>-605</v>
      </c>
      <c r="AS198" s="124">
        <f>W198-K198</f>
        <v>-477</v>
      </c>
      <c r="AT198" s="124">
        <f>X198-L198</f>
        <v>-311</v>
      </c>
      <c r="AU198" s="124">
        <f>Y198-M198</f>
        <v>-150</v>
      </c>
      <c r="AV198" s="124">
        <f>Z198-N198</f>
        <v>-112</v>
      </c>
      <c r="AW198" s="124">
        <f>AA198-O198</f>
        <v>-59</v>
      </c>
      <c r="AX198" s="124">
        <f>AB198-P198</f>
        <v>8</v>
      </c>
      <c r="AY198" s="124">
        <f>AC198-Q198</f>
        <v>71</v>
      </c>
      <c r="AZ198" s="124">
        <f>AD198-R198</f>
        <v>173</v>
      </c>
      <c r="BA198" s="124">
        <f>AE198-S198</f>
        <v>459</v>
      </c>
      <c r="BB198" s="124">
        <f>AF198-T198</f>
        <v>623</v>
      </c>
      <c r="BC198" s="225"/>
      <c r="BD198" s="225"/>
      <c r="BE198" s="225"/>
      <c r="BF198" s="125"/>
      <c r="BG198" s="325"/>
      <c r="BH198" s="71">
        <f>'MONTHLY SUMMARIES'!J144</f>
        <v>903</v>
      </c>
    </row>
    <row r="199" spans="1:60" s="66" customFormat="1" x14ac:dyDescent="0.35">
      <c r="A199" s="166"/>
      <c r="B199" s="238" t="s">
        <v>164</v>
      </c>
      <c r="C199" s="127"/>
      <c r="D199" s="73"/>
      <c r="E199" s="73"/>
      <c r="F199" s="73"/>
      <c r="G199" s="73"/>
      <c r="H199" s="124"/>
      <c r="I199" s="73"/>
      <c r="J199" s="124"/>
      <c r="K199" s="73"/>
      <c r="L199" s="125"/>
      <c r="M199" s="124"/>
      <c r="N199" s="124"/>
      <c r="O199" s="124"/>
      <c r="P199" s="124"/>
      <c r="Q199" s="73"/>
      <c r="R199" s="124"/>
      <c r="S199" s="73"/>
      <c r="T199" s="124"/>
      <c r="U199" s="225"/>
      <c r="V199" s="225"/>
      <c r="W199" s="237">
        <f>W198-W200</f>
        <v>160</v>
      </c>
      <c r="X199" s="125">
        <f>X198-X200</f>
        <v>135</v>
      </c>
      <c r="Y199" s="237">
        <f>Y198-Y200</f>
        <v>134</v>
      </c>
      <c r="Z199" s="237">
        <f>Z198-Z200</f>
        <v>151</v>
      </c>
      <c r="AA199" s="266">
        <v>176</v>
      </c>
      <c r="AB199" s="266">
        <v>201</v>
      </c>
      <c r="AC199" s="266">
        <v>229</v>
      </c>
      <c r="AD199" s="266">
        <v>347</v>
      </c>
      <c r="AE199" s="266">
        <v>630</v>
      </c>
      <c r="AF199" s="266">
        <v>781</v>
      </c>
      <c r="AG199" s="266">
        <v>897</v>
      </c>
      <c r="AH199" s="266"/>
      <c r="AI199" s="266"/>
      <c r="AJ199" s="125"/>
      <c r="AK199" s="127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225"/>
      <c r="BD199" s="225"/>
      <c r="BE199" s="225"/>
      <c r="BF199" s="125"/>
      <c r="BG199" s="325"/>
      <c r="BH199" s="87">
        <f>BH198-BH200</f>
        <v>897</v>
      </c>
    </row>
    <row r="200" spans="1:60" s="66" customFormat="1" x14ac:dyDescent="0.35">
      <c r="A200" s="166"/>
      <c r="B200" s="238" t="s">
        <v>165</v>
      </c>
      <c r="C200" s="127"/>
      <c r="D200" s="73"/>
      <c r="E200" s="73"/>
      <c r="F200" s="73"/>
      <c r="G200" s="73"/>
      <c r="H200" s="124"/>
      <c r="I200" s="73"/>
      <c r="J200" s="124"/>
      <c r="K200" s="73"/>
      <c r="L200" s="125"/>
      <c r="M200" s="124"/>
      <c r="N200" s="124"/>
      <c r="O200" s="124"/>
      <c r="P200" s="124"/>
      <c r="Q200" s="73"/>
      <c r="R200" s="124"/>
      <c r="S200" s="73"/>
      <c r="T200" s="124"/>
      <c r="U200" s="225"/>
      <c r="V200" s="225"/>
      <c r="W200" s="237">
        <v>1</v>
      </c>
      <c r="X200" s="125">
        <v>1</v>
      </c>
      <c r="Y200" s="237">
        <v>1</v>
      </c>
      <c r="Z200" s="237">
        <v>0</v>
      </c>
      <c r="AA200" s="266">
        <v>0</v>
      </c>
      <c r="AB200" s="266">
        <v>0</v>
      </c>
      <c r="AC200" s="266">
        <v>0</v>
      </c>
      <c r="AD200" s="266">
        <v>0</v>
      </c>
      <c r="AE200" s="266">
        <v>0</v>
      </c>
      <c r="AF200" s="266">
        <v>6</v>
      </c>
      <c r="AG200" s="266">
        <v>6</v>
      </c>
      <c r="AH200" s="266"/>
      <c r="AI200" s="266"/>
      <c r="AJ200" s="125"/>
      <c r="AK200" s="127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225"/>
      <c r="BD200" s="225"/>
      <c r="BE200" s="225"/>
      <c r="BF200" s="125"/>
      <c r="BG200" s="325"/>
      <c r="BH200" s="71">
        <f>IF(ISERROR(GETPIVOTDATA("VALUE",'CRS ESCO pvt'!$I$2,"DATE_FILE",$BH$8,"COMPANY",$BH$6,"TRIM_CAT","Low Income Resdiential-ESCO","TRIM_LINE",A194))=TRUE,0,GETPIVOTDATA("VALUE",'CRS ESCO pvt'!$I$2,"DATE_FILE",$BH$8,"COMPANY",$BH$6,"TRIM_CAT","Low Income Resdiential-ESCO","TRIM_LINE",A194))</f>
        <v>6</v>
      </c>
    </row>
    <row r="201" spans="1:60" s="66" customFormat="1" x14ac:dyDescent="0.35">
      <c r="A201" s="166"/>
      <c r="B201" s="67" t="s">
        <v>39</v>
      </c>
      <c r="C201" s="127">
        <v>52</v>
      </c>
      <c r="D201" s="73">
        <v>85</v>
      </c>
      <c r="E201" s="73">
        <v>101</v>
      </c>
      <c r="F201" s="73">
        <v>93</v>
      </c>
      <c r="G201" s="73">
        <v>73</v>
      </c>
      <c r="H201" s="124">
        <v>65</v>
      </c>
      <c r="I201" s="73">
        <v>50</v>
      </c>
      <c r="J201" s="124">
        <v>49</v>
      </c>
      <c r="K201" s="73">
        <v>38</v>
      </c>
      <c r="L201" s="125">
        <v>38</v>
      </c>
      <c r="M201" s="124">
        <v>35</v>
      </c>
      <c r="N201" s="124">
        <v>38</v>
      </c>
      <c r="O201" s="124">
        <v>39</v>
      </c>
      <c r="P201" s="124">
        <v>28</v>
      </c>
      <c r="Q201" s="73">
        <v>24</v>
      </c>
      <c r="R201" s="124">
        <v>25</v>
      </c>
      <c r="S201" s="73">
        <v>30</v>
      </c>
      <c r="T201" s="124">
        <v>39</v>
      </c>
      <c r="U201" s="225">
        <v>55</v>
      </c>
      <c r="V201" s="225">
        <v>73</v>
      </c>
      <c r="W201" s="225">
        <v>87</v>
      </c>
      <c r="X201" s="125">
        <v>107</v>
      </c>
      <c r="Y201" s="225">
        <v>96</v>
      </c>
      <c r="Z201" s="225">
        <v>94</v>
      </c>
      <c r="AA201" s="225">
        <v>86</v>
      </c>
      <c r="AB201" s="225">
        <v>86</v>
      </c>
      <c r="AC201" s="225">
        <v>98</v>
      </c>
      <c r="AD201" s="225">
        <v>92</v>
      </c>
      <c r="AE201" s="225">
        <v>88</v>
      </c>
      <c r="AF201" s="225">
        <v>92</v>
      </c>
      <c r="AG201" s="225">
        <v>105</v>
      </c>
      <c r="AH201" s="225"/>
      <c r="AI201" s="225"/>
      <c r="AJ201" s="125"/>
      <c r="AK201" s="127">
        <f>O201-C201</f>
        <v>-13</v>
      </c>
      <c r="AL201" s="124">
        <f>P201-D201</f>
        <v>-57</v>
      </c>
      <c r="AM201" s="124">
        <f>Q201-E201</f>
        <v>-77</v>
      </c>
      <c r="AN201" s="124">
        <f>R201-F201</f>
        <v>-68</v>
      </c>
      <c r="AO201" s="124">
        <f>S201-G201</f>
        <v>-43</v>
      </c>
      <c r="AP201" s="124">
        <f>T201-H201</f>
        <v>-26</v>
      </c>
      <c r="AQ201" s="124">
        <f>U201-I201</f>
        <v>5</v>
      </c>
      <c r="AR201" s="124">
        <f>V201-J201</f>
        <v>24</v>
      </c>
      <c r="AS201" s="124">
        <f>W201-K201</f>
        <v>49</v>
      </c>
      <c r="AT201" s="124">
        <f>X201-L201</f>
        <v>69</v>
      </c>
      <c r="AU201" s="124">
        <f>Y201-M201</f>
        <v>61</v>
      </c>
      <c r="AV201" s="124">
        <f>Z201-N201</f>
        <v>56</v>
      </c>
      <c r="AW201" s="124">
        <f>AA201-O201</f>
        <v>47</v>
      </c>
      <c r="AX201" s="124">
        <f>AB201-P201</f>
        <v>58</v>
      </c>
      <c r="AY201" s="124">
        <f>AC201-Q201</f>
        <v>74</v>
      </c>
      <c r="AZ201" s="124">
        <f>AD201-R201</f>
        <v>67</v>
      </c>
      <c r="BA201" s="124">
        <f>AE201-S201</f>
        <v>58</v>
      </c>
      <c r="BB201" s="124">
        <f>AF201-T201</f>
        <v>53</v>
      </c>
      <c r="BC201" s="225"/>
      <c r="BD201" s="225"/>
      <c r="BE201" s="225"/>
      <c r="BF201" s="125"/>
      <c r="BG201" s="325"/>
      <c r="BH201" s="71">
        <f>'MONTHLY SUMMARIES'!J145</f>
        <v>105</v>
      </c>
    </row>
    <row r="202" spans="1:60" s="66" customFormat="1" x14ac:dyDescent="0.35">
      <c r="A202" s="166"/>
      <c r="B202" s="67" t="s">
        <v>40</v>
      </c>
      <c r="C202" s="127">
        <v>3</v>
      </c>
      <c r="D202" s="73">
        <v>5</v>
      </c>
      <c r="E202" s="73">
        <v>4</v>
      </c>
      <c r="F202" s="73">
        <v>3</v>
      </c>
      <c r="G202" s="73">
        <v>2</v>
      </c>
      <c r="H202" s="124">
        <v>2</v>
      </c>
      <c r="I202" s="73"/>
      <c r="J202" s="124"/>
      <c r="K202" s="73"/>
      <c r="L202" s="125"/>
      <c r="M202" s="124"/>
      <c r="N202" s="124"/>
      <c r="O202" s="124"/>
      <c r="P202" s="124">
        <v>0</v>
      </c>
      <c r="Q202" s="73">
        <v>1</v>
      </c>
      <c r="R202" s="124">
        <v>1</v>
      </c>
      <c r="S202" s="73">
        <v>1</v>
      </c>
      <c r="T202" s="124">
        <v>3</v>
      </c>
      <c r="U202" s="225">
        <v>3</v>
      </c>
      <c r="V202" s="225">
        <v>3</v>
      </c>
      <c r="W202" s="225">
        <v>3</v>
      </c>
      <c r="X202" s="125">
        <v>3</v>
      </c>
      <c r="Y202" s="225">
        <v>3</v>
      </c>
      <c r="Z202" s="225">
        <v>3</v>
      </c>
      <c r="AA202" s="225">
        <v>3</v>
      </c>
      <c r="AB202" s="225">
        <v>3</v>
      </c>
      <c r="AC202" s="225">
        <v>2</v>
      </c>
      <c r="AD202" s="225">
        <v>3</v>
      </c>
      <c r="AE202" s="225">
        <v>1</v>
      </c>
      <c r="AF202" s="225">
        <v>1</v>
      </c>
      <c r="AG202" s="225">
        <v>1</v>
      </c>
      <c r="AH202" s="225"/>
      <c r="AI202" s="225"/>
      <c r="AJ202" s="125"/>
      <c r="AK202" s="127">
        <f>O202-C202</f>
        <v>-3</v>
      </c>
      <c r="AL202" s="124">
        <f>P202-D202</f>
        <v>-5</v>
      </c>
      <c r="AM202" s="124">
        <f>Q202-E202</f>
        <v>-3</v>
      </c>
      <c r="AN202" s="124">
        <f>R202-F202</f>
        <v>-2</v>
      </c>
      <c r="AO202" s="124">
        <f>S202-G202</f>
        <v>-1</v>
      </c>
      <c r="AP202" s="124">
        <f>T202-H202</f>
        <v>1</v>
      </c>
      <c r="AQ202" s="124">
        <f>U202-I202</f>
        <v>3</v>
      </c>
      <c r="AR202" s="124">
        <f>V202-J202</f>
        <v>3</v>
      </c>
      <c r="AS202" s="124">
        <f>W202-K202</f>
        <v>3</v>
      </c>
      <c r="AT202" s="124">
        <f>X202-L202</f>
        <v>3</v>
      </c>
      <c r="AU202" s="124">
        <f>Y202-M202</f>
        <v>3</v>
      </c>
      <c r="AV202" s="124">
        <f>Z202-N202</f>
        <v>3</v>
      </c>
      <c r="AW202" s="124">
        <f>AA202-O202</f>
        <v>3</v>
      </c>
      <c r="AX202" s="124">
        <f>AB202-P202</f>
        <v>3</v>
      </c>
      <c r="AY202" s="124">
        <f>AC202-Q202</f>
        <v>1</v>
      </c>
      <c r="AZ202" s="124">
        <f>AD202-R202</f>
        <v>2</v>
      </c>
      <c r="BA202" s="124">
        <f>AE202-S202</f>
        <v>0</v>
      </c>
      <c r="BB202" s="124">
        <f>AF202-T202</f>
        <v>-2</v>
      </c>
      <c r="BC202" s="225"/>
      <c r="BD202" s="225"/>
      <c r="BE202" s="225"/>
      <c r="BF202" s="125"/>
      <c r="BG202" s="325"/>
      <c r="BH202" s="71">
        <f>'MONTHLY SUMMARIES'!J146</f>
        <v>1</v>
      </c>
    </row>
    <row r="203" spans="1:60" s="66" customFormat="1" x14ac:dyDescent="0.35">
      <c r="A203" s="166"/>
      <c r="B203" s="67" t="s">
        <v>41</v>
      </c>
      <c r="C203" s="127"/>
      <c r="D203" s="73"/>
      <c r="E203" s="73"/>
      <c r="F203" s="73"/>
      <c r="G203" s="73">
        <v>1</v>
      </c>
      <c r="H203" s="124">
        <v>1</v>
      </c>
      <c r="I203" s="73">
        <v>1</v>
      </c>
      <c r="J203" s="124">
        <v>1</v>
      </c>
      <c r="K203" s="73">
        <v>2</v>
      </c>
      <c r="L203" s="125">
        <v>2</v>
      </c>
      <c r="M203" s="124">
        <v>2</v>
      </c>
      <c r="N203" s="124">
        <v>2</v>
      </c>
      <c r="O203" s="124">
        <v>2</v>
      </c>
      <c r="P203" s="124">
        <v>1</v>
      </c>
      <c r="Q203" s="73">
        <v>1</v>
      </c>
      <c r="R203" s="124">
        <v>0</v>
      </c>
      <c r="S203" s="73">
        <v>0</v>
      </c>
      <c r="T203" s="124">
        <v>0</v>
      </c>
      <c r="U203" s="225">
        <v>0</v>
      </c>
      <c r="V203" s="225">
        <v>0</v>
      </c>
      <c r="W203" s="225">
        <v>0</v>
      </c>
      <c r="X203" s="125">
        <v>0</v>
      </c>
      <c r="Y203" s="225">
        <v>0</v>
      </c>
      <c r="Z203" s="225">
        <v>0</v>
      </c>
      <c r="AA203" s="225">
        <v>0</v>
      </c>
      <c r="AB203" s="225">
        <v>0</v>
      </c>
      <c r="AC203" s="225">
        <v>0</v>
      </c>
      <c r="AD203" s="225">
        <v>1</v>
      </c>
      <c r="AE203" s="225">
        <v>1</v>
      </c>
      <c r="AF203" s="225">
        <v>0</v>
      </c>
      <c r="AG203" s="225">
        <v>1</v>
      </c>
      <c r="AH203" s="225"/>
      <c r="AI203" s="225"/>
      <c r="AJ203" s="125"/>
      <c r="AK203" s="127">
        <f>O203-C203</f>
        <v>2</v>
      </c>
      <c r="AL203" s="124">
        <f>P203-D203</f>
        <v>1</v>
      </c>
      <c r="AM203" s="124">
        <f>Q203-E203</f>
        <v>1</v>
      </c>
      <c r="AN203" s="124">
        <f>R203-F203</f>
        <v>0</v>
      </c>
      <c r="AO203" s="124">
        <f>S203-G203</f>
        <v>-1</v>
      </c>
      <c r="AP203" s="124">
        <f>T203-H203</f>
        <v>-1</v>
      </c>
      <c r="AQ203" s="124">
        <f>U203-I203</f>
        <v>-1</v>
      </c>
      <c r="AR203" s="124">
        <f>V203-J203</f>
        <v>-1</v>
      </c>
      <c r="AS203" s="124">
        <f>W203-K203</f>
        <v>-2</v>
      </c>
      <c r="AT203" s="124">
        <f>X203-L203</f>
        <v>-2</v>
      </c>
      <c r="AU203" s="124">
        <f>Y203-M203</f>
        <v>-2</v>
      </c>
      <c r="AV203" s="124">
        <f>Z203-N203</f>
        <v>-2</v>
      </c>
      <c r="AW203" s="124">
        <f>AA203-O203</f>
        <v>-2</v>
      </c>
      <c r="AX203" s="124">
        <f>AB203-P203</f>
        <v>-1</v>
      </c>
      <c r="AY203" s="124">
        <f>AC203-Q203</f>
        <v>-1</v>
      </c>
      <c r="AZ203" s="124">
        <f>AD203-R203</f>
        <v>1</v>
      </c>
      <c r="BA203" s="124">
        <f>AE203-S203</f>
        <v>1</v>
      </c>
      <c r="BB203" s="124">
        <f>AF203-T203</f>
        <v>0</v>
      </c>
      <c r="BC203" s="225"/>
      <c r="BD203" s="225"/>
      <c r="BE203" s="225"/>
      <c r="BF203" s="125"/>
      <c r="BG203" s="325"/>
      <c r="BH203" s="71">
        <f>'MONTHLY SUMMARIES'!J147</f>
        <v>1</v>
      </c>
    </row>
    <row r="204" spans="1:60" s="82" customFormat="1" ht="15" thickBot="1" x14ac:dyDescent="0.4">
      <c r="A204" s="167"/>
      <c r="B204" s="128" t="s">
        <v>42</v>
      </c>
      <c r="C204" s="129">
        <f>SUM(C195:C203)</f>
        <v>1911</v>
      </c>
      <c r="D204" s="130">
        <f t="shared" ref="D204:V204" si="226">SUM(D195:D203)</f>
        <v>2608</v>
      </c>
      <c r="E204" s="130">
        <f t="shared" si="226"/>
        <v>3871</v>
      </c>
      <c r="F204" s="130">
        <f t="shared" si="226"/>
        <v>4103</v>
      </c>
      <c r="G204" s="130">
        <f t="shared" si="226"/>
        <v>3962</v>
      </c>
      <c r="H204" s="131">
        <f t="shared" si="226"/>
        <v>3795</v>
      </c>
      <c r="I204" s="130">
        <f t="shared" si="226"/>
        <v>3566</v>
      </c>
      <c r="J204" s="131">
        <f t="shared" si="226"/>
        <v>3381</v>
      </c>
      <c r="K204" s="130">
        <f t="shared" si="226"/>
        <v>2715</v>
      </c>
      <c r="L204" s="132">
        <f t="shared" si="226"/>
        <v>1995</v>
      </c>
      <c r="M204" s="131">
        <f t="shared" si="226"/>
        <v>1353</v>
      </c>
      <c r="N204" s="131">
        <f t="shared" si="226"/>
        <v>1244</v>
      </c>
      <c r="O204" s="131">
        <f t="shared" si="226"/>
        <v>1148</v>
      </c>
      <c r="P204" s="131">
        <f t="shared" si="226"/>
        <v>943</v>
      </c>
      <c r="Q204" s="131">
        <f t="shared" si="226"/>
        <v>798</v>
      </c>
      <c r="R204" s="131">
        <f t="shared" si="226"/>
        <v>836</v>
      </c>
      <c r="S204" s="131">
        <f t="shared" si="226"/>
        <v>759</v>
      </c>
      <c r="T204" s="131">
        <f t="shared" si="226"/>
        <v>710</v>
      </c>
      <c r="U204" s="131">
        <f t="shared" si="226"/>
        <v>744</v>
      </c>
      <c r="V204" s="131">
        <f t="shared" si="226"/>
        <v>729</v>
      </c>
      <c r="W204" s="227">
        <f>SUM(W195+W198+W201+W202+W203)</f>
        <v>747</v>
      </c>
      <c r="X204" s="132">
        <f>SUM(X195+X198+X201+X202+X203)</f>
        <v>722</v>
      </c>
      <c r="Y204" s="227">
        <v>749</v>
      </c>
      <c r="Z204" s="227">
        <v>828</v>
      </c>
      <c r="AA204" s="227">
        <v>935</v>
      </c>
      <c r="AB204" s="227">
        <v>1075</v>
      </c>
      <c r="AC204" s="227">
        <v>1433</v>
      </c>
      <c r="AD204" s="227">
        <v>2119</v>
      </c>
      <c r="AE204" s="227">
        <v>3489</v>
      </c>
      <c r="AF204" s="227">
        <v>4017</v>
      </c>
      <c r="AG204" s="227">
        <v>4233</v>
      </c>
      <c r="AH204" s="227"/>
      <c r="AI204" s="227"/>
      <c r="AJ204" s="132"/>
      <c r="AK204" s="129">
        <f t="shared" ref="AK204" si="227">SUM(AK195:AK203)</f>
        <v>-763</v>
      </c>
      <c r="AL204" s="131">
        <f t="shared" ref="AL204:AN204" si="228">SUM(AL195:AL203)</f>
        <v>-1665</v>
      </c>
      <c r="AM204" s="131">
        <f t="shared" si="228"/>
        <v>-3073</v>
      </c>
      <c r="AN204" s="131">
        <f t="shared" si="228"/>
        <v>-3267</v>
      </c>
      <c r="AO204" s="131">
        <f t="shared" ref="AO204:AP204" si="229">SUM(AO195:AO203)</f>
        <v>-3203</v>
      </c>
      <c r="AP204" s="131">
        <f t="shared" si="229"/>
        <v>-3085</v>
      </c>
      <c r="AQ204" s="131">
        <f t="shared" ref="AQ204:AR204" si="230">SUM(AQ195:AQ203)</f>
        <v>-2822</v>
      </c>
      <c r="AR204" s="131">
        <f t="shared" si="230"/>
        <v>-2652</v>
      </c>
      <c r="AS204" s="131">
        <f t="shared" ref="AS204:AT204" si="231">SUM(AS195:AS203)</f>
        <v>-1968</v>
      </c>
      <c r="AT204" s="131">
        <f t="shared" si="231"/>
        <v>-1273</v>
      </c>
      <c r="AU204" s="131">
        <f t="shared" ref="AU204:AV204" si="232">SUM(AU195:AU203)</f>
        <v>-604</v>
      </c>
      <c r="AV204" s="131">
        <f t="shared" si="232"/>
        <v>-416</v>
      </c>
      <c r="AW204" s="131">
        <f t="shared" ref="AW204:AX204" si="233">SUM(AW195:AW203)</f>
        <v>-213</v>
      </c>
      <c r="AX204" s="131">
        <f t="shared" si="233"/>
        <v>132</v>
      </c>
      <c r="AY204" s="131">
        <f t="shared" ref="AY204:AZ204" si="234">SUM(AY195:AY203)</f>
        <v>635</v>
      </c>
      <c r="AZ204" s="131">
        <f t="shared" si="234"/>
        <v>1283</v>
      </c>
      <c r="BA204" s="131">
        <f t="shared" ref="BA204:BB204" si="235">SUM(BA195:BA203)</f>
        <v>2730</v>
      </c>
      <c r="BB204" s="131">
        <f t="shared" si="235"/>
        <v>3307</v>
      </c>
      <c r="BC204" s="227"/>
      <c r="BD204" s="227"/>
      <c r="BE204" s="227"/>
      <c r="BF204" s="132"/>
      <c r="BG204" s="326"/>
      <c r="BH204" s="131">
        <f>BH195+BH198+BH201+BH202+BH203</f>
        <v>4233</v>
      </c>
    </row>
    <row r="205" spans="1:60" s="66" customFormat="1" ht="15" thickTop="1" x14ac:dyDescent="0.35">
      <c r="A205" s="166">
        <f>+A194+1</f>
        <v>20</v>
      </c>
      <c r="B205" s="121" t="s">
        <v>160</v>
      </c>
      <c r="C205" s="84"/>
      <c r="D205" s="85"/>
      <c r="E205" s="85"/>
      <c r="F205" s="85"/>
      <c r="G205" s="85"/>
      <c r="H205" s="85"/>
      <c r="I205" s="85"/>
      <c r="J205" s="85"/>
      <c r="K205" s="85"/>
      <c r="L205" s="86"/>
      <c r="M205" s="85"/>
      <c r="N205" s="85"/>
      <c r="O205" s="85"/>
      <c r="P205" s="85"/>
      <c r="Q205" s="85"/>
      <c r="R205" s="85"/>
      <c r="S205" s="85"/>
      <c r="T205" s="85"/>
      <c r="U205" s="212"/>
      <c r="V205" s="212"/>
      <c r="W205" s="212"/>
      <c r="X205" s="86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86"/>
      <c r="AK205" s="87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301"/>
      <c r="BD205" s="301"/>
      <c r="BE205" s="301"/>
      <c r="BF205" s="89"/>
      <c r="BG205" s="324"/>
      <c r="BH205" s="87"/>
    </row>
    <row r="206" spans="1:60" s="66" customFormat="1" x14ac:dyDescent="0.35">
      <c r="A206" s="166"/>
      <c r="B206" s="67" t="s">
        <v>37</v>
      </c>
      <c r="C206" s="241">
        <v>14846696.24</v>
      </c>
      <c r="D206" s="242">
        <v>10962028.220000001</v>
      </c>
      <c r="E206" s="242">
        <v>6253703.0800000001</v>
      </c>
      <c r="F206" s="243">
        <v>4899055.96</v>
      </c>
      <c r="G206" s="242">
        <v>4386200.05</v>
      </c>
      <c r="H206" s="243">
        <v>3571338.52</v>
      </c>
      <c r="I206" s="242">
        <v>3707648.8</v>
      </c>
      <c r="J206" s="243">
        <v>4461976.79</v>
      </c>
      <c r="K206" s="242">
        <v>5991737.3300000001</v>
      </c>
      <c r="L206" s="244">
        <v>12776033.640000001</v>
      </c>
      <c r="M206" s="243">
        <v>13098091.560000001</v>
      </c>
      <c r="N206" s="243">
        <v>13691663.630000001</v>
      </c>
      <c r="O206" s="243">
        <v>11289668.02</v>
      </c>
      <c r="P206" s="243">
        <v>11703643.75</v>
      </c>
      <c r="Q206" s="242">
        <v>6989138</v>
      </c>
      <c r="R206" s="243">
        <v>4405951</v>
      </c>
      <c r="S206" s="242">
        <v>3379718</v>
      </c>
      <c r="T206" s="243">
        <v>3229458</v>
      </c>
      <c r="U206" s="245">
        <v>3634956</v>
      </c>
      <c r="V206" s="245">
        <v>3842422</v>
      </c>
      <c r="W206" s="245">
        <v>6011359</v>
      </c>
      <c r="X206" s="244">
        <v>12194215</v>
      </c>
      <c r="Y206" s="245">
        <v>14773039</v>
      </c>
      <c r="Z206" s="245">
        <v>17547542</v>
      </c>
      <c r="AA206" s="245">
        <v>14826295</v>
      </c>
      <c r="AB206" s="245">
        <v>9345126</v>
      </c>
      <c r="AC206" s="245">
        <v>5655320</v>
      </c>
      <c r="AD206" s="245">
        <v>4555833</v>
      </c>
      <c r="AE206" s="245">
        <v>3489434</v>
      </c>
      <c r="AF206" s="245">
        <v>3609761</v>
      </c>
      <c r="AG206" s="245">
        <v>3941910</v>
      </c>
      <c r="AH206" s="245"/>
      <c r="AI206" s="245"/>
      <c r="AJ206" s="122"/>
      <c r="AK206" s="252">
        <f>O206-C206</f>
        <v>-3557028.2200000007</v>
      </c>
      <c r="AL206" s="253">
        <f>P206-D206</f>
        <v>741615.52999999933</v>
      </c>
      <c r="AM206" s="253">
        <f>Q206-E206</f>
        <v>735434.91999999993</v>
      </c>
      <c r="AN206" s="253">
        <f>R206-F206</f>
        <v>-493104.95999999996</v>
      </c>
      <c r="AO206" s="253">
        <f>S206-G206</f>
        <v>-1006482.0499999998</v>
      </c>
      <c r="AP206" s="253">
        <f>T206-H206</f>
        <v>-341880.52</v>
      </c>
      <c r="AQ206" s="253">
        <f>U206-I206</f>
        <v>-72692.799999999814</v>
      </c>
      <c r="AR206" s="253">
        <f>V206-J206</f>
        <v>-619554.79</v>
      </c>
      <c r="AS206" s="253">
        <f>W206-K206</f>
        <v>19621.669999999925</v>
      </c>
      <c r="AT206" s="253">
        <f>X206-L206</f>
        <v>-581818.6400000006</v>
      </c>
      <c r="AU206" s="253">
        <f>Y206-M206</f>
        <v>1674947.4399999995</v>
      </c>
      <c r="AV206" s="253">
        <f>Z206-N206</f>
        <v>3855878.3699999992</v>
      </c>
      <c r="AW206" s="253">
        <f>AA206-O206</f>
        <v>3536626.9800000004</v>
      </c>
      <c r="AX206" s="253">
        <f>AB206-P206</f>
        <v>-2358517.75</v>
      </c>
      <c r="AY206" s="253">
        <f>AC206-Q206</f>
        <v>-1333818</v>
      </c>
      <c r="AZ206" s="253">
        <f>AD206-R206</f>
        <v>149882</v>
      </c>
      <c r="BA206" s="253">
        <f>AE206-S206</f>
        <v>109716</v>
      </c>
      <c r="BB206" s="253">
        <f>AF206-T206</f>
        <v>380303</v>
      </c>
      <c r="BC206" s="317"/>
      <c r="BD206" s="317"/>
      <c r="BE206" s="317"/>
      <c r="BF206" s="125"/>
      <c r="BG206" s="325"/>
      <c r="BH206" s="71">
        <f>'MONTHLY SUMMARIES'!J150</f>
        <v>3941910</v>
      </c>
    </row>
    <row r="207" spans="1:60" s="66" customFormat="1" x14ac:dyDescent="0.35">
      <c r="A207" s="166"/>
      <c r="B207" s="238" t="s">
        <v>164</v>
      </c>
      <c r="C207" s="241"/>
      <c r="D207" s="242"/>
      <c r="E207" s="242"/>
      <c r="F207" s="243"/>
      <c r="G207" s="242"/>
      <c r="H207" s="243"/>
      <c r="I207" s="242"/>
      <c r="J207" s="243"/>
      <c r="K207" s="242"/>
      <c r="L207" s="244"/>
      <c r="M207" s="243"/>
      <c r="N207" s="243"/>
      <c r="O207" s="243"/>
      <c r="P207" s="243"/>
      <c r="Q207" s="242"/>
      <c r="R207" s="243"/>
      <c r="S207" s="242"/>
      <c r="T207" s="243"/>
      <c r="U207" s="245"/>
      <c r="V207" s="245"/>
      <c r="W207" s="246">
        <f>W206-W208</f>
        <v>5902621.9800000004</v>
      </c>
      <c r="X207" s="278">
        <f>X206-X208</f>
        <v>11981977.300000001</v>
      </c>
      <c r="Y207" s="246">
        <f>Y206-Y208</f>
        <v>14506429.880000001</v>
      </c>
      <c r="Z207" s="237">
        <f>Z206-Z208</f>
        <v>17221589</v>
      </c>
      <c r="AA207" s="266">
        <v>14565981.27</v>
      </c>
      <c r="AB207" s="266">
        <v>9191168.8300000001</v>
      </c>
      <c r="AC207" s="266">
        <v>5562726.4100000001</v>
      </c>
      <c r="AD207" s="266">
        <v>4488717.25</v>
      </c>
      <c r="AE207" s="266">
        <v>3438234.84</v>
      </c>
      <c r="AF207" s="266">
        <v>3558616.28</v>
      </c>
      <c r="AG207" s="266">
        <v>3883944</v>
      </c>
      <c r="AH207" s="266"/>
      <c r="AI207" s="266"/>
      <c r="AJ207" s="122"/>
      <c r="AK207" s="252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317"/>
      <c r="BD207" s="317"/>
      <c r="BE207" s="317"/>
      <c r="BF207" s="125"/>
      <c r="BG207" s="325"/>
      <c r="BH207" s="87">
        <f>BH206-BH208</f>
        <v>3883944</v>
      </c>
    </row>
    <row r="208" spans="1:60" s="66" customFormat="1" x14ac:dyDescent="0.35">
      <c r="A208" s="166"/>
      <c r="B208" s="238" t="s">
        <v>165</v>
      </c>
      <c r="C208" s="241"/>
      <c r="D208" s="242"/>
      <c r="E208" s="242"/>
      <c r="F208" s="243"/>
      <c r="G208" s="242"/>
      <c r="H208" s="243"/>
      <c r="I208" s="242"/>
      <c r="J208" s="243"/>
      <c r="K208" s="242"/>
      <c r="L208" s="244"/>
      <c r="M208" s="243"/>
      <c r="N208" s="243"/>
      <c r="O208" s="243"/>
      <c r="P208" s="243"/>
      <c r="Q208" s="242"/>
      <c r="R208" s="243"/>
      <c r="S208" s="242"/>
      <c r="T208" s="243"/>
      <c r="U208" s="245"/>
      <c r="V208" s="245"/>
      <c r="W208" s="246">
        <v>108737.02</v>
      </c>
      <c r="X208" s="278">
        <v>212237.7</v>
      </c>
      <c r="Y208" s="246">
        <v>266609.12</v>
      </c>
      <c r="Z208" s="237">
        <v>325953</v>
      </c>
      <c r="AA208" s="266">
        <v>260313.73</v>
      </c>
      <c r="AB208" s="266">
        <v>153957.17000000001</v>
      </c>
      <c r="AC208" s="266">
        <v>92593.59</v>
      </c>
      <c r="AD208" s="266">
        <v>67115.75</v>
      </c>
      <c r="AE208" s="266">
        <v>51199.16</v>
      </c>
      <c r="AF208" s="266">
        <v>51144.72</v>
      </c>
      <c r="AG208" s="266">
        <v>57966</v>
      </c>
      <c r="AH208" s="266"/>
      <c r="AI208" s="266"/>
      <c r="AJ208" s="122"/>
      <c r="AK208" s="252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53"/>
      <c r="AV208" s="253"/>
      <c r="AW208" s="253"/>
      <c r="AX208" s="253"/>
      <c r="AY208" s="253"/>
      <c r="AZ208" s="253"/>
      <c r="BA208" s="253"/>
      <c r="BB208" s="253"/>
      <c r="BC208" s="317"/>
      <c r="BD208" s="317"/>
      <c r="BE208" s="317"/>
      <c r="BF208" s="125"/>
      <c r="BG208" s="325"/>
      <c r="BH208" s="71">
        <f>GETPIVOTDATA("VALUE",'CRS ESCO pvt'!$I$2,"DATE_FILE",$BH$8,"COMPANY",$BH$6,"TRIM_CAT","Resdiential-ESCO","TRIM_LINE",A205)</f>
        <v>57966</v>
      </c>
    </row>
    <row r="209" spans="1:60" s="66" customFormat="1" x14ac:dyDescent="0.35">
      <c r="A209" s="166"/>
      <c r="B209" s="67" t="s">
        <v>38</v>
      </c>
      <c r="C209" s="241">
        <v>1078358.7</v>
      </c>
      <c r="D209" s="242">
        <v>877535.45</v>
      </c>
      <c r="E209" s="242">
        <v>486027.16</v>
      </c>
      <c r="F209" s="243">
        <v>362719.1</v>
      </c>
      <c r="G209" s="242">
        <v>249897.31</v>
      </c>
      <c r="H209" s="243">
        <v>260376.52</v>
      </c>
      <c r="I209" s="242">
        <v>254593.89</v>
      </c>
      <c r="J209" s="243">
        <v>276814.67</v>
      </c>
      <c r="K209" s="242">
        <v>433603.14</v>
      </c>
      <c r="L209" s="244">
        <v>1028700.94</v>
      </c>
      <c r="M209" s="243">
        <v>955733.57</v>
      </c>
      <c r="N209" s="243">
        <v>955992.45</v>
      </c>
      <c r="O209" s="243">
        <v>788096.06</v>
      </c>
      <c r="P209" s="243">
        <v>713039.59</v>
      </c>
      <c r="Q209" s="242">
        <v>471004</v>
      </c>
      <c r="R209" s="243">
        <v>293772</v>
      </c>
      <c r="S209" s="242">
        <v>231262</v>
      </c>
      <c r="T209" s="243">
        <v>218650</v>
      </c>
      <c r="U209" s="245">
        <v>214528</v>
      </c>
      <c r="V209" s="245">
        <v>249137</v>
      </c>
      <c r="W209" s="245">
        <v>438132</v>
      </c>
      <c r="X209" s="244">
        <v>905959</v>
      </c>
      <c r="Y209" s="245">
        <v>1164607</v>
      </c>
      <c r="Z209" s="245">
        <v>1292714</v>
      </c>
      <c r="AA209" s="245">
        <v>1148017</v>
      </c>
      <c r="AB209" s="245">
        <v>939124</v>
      </c>
      <c r="AC209" s="245">
        <v>601304</v>
      </c>
      <c r="AD209" s="245">
        <v>450551</v>
      </c>
      <c r="AE209" s="245">
        <v>275907</v>
      </c>
      <c r="AF209" s="245">
        <v>265946</v>
      </c>
      <c r="AG209" s="245">
        <v>278839</v>
      </c>
      <c r="AH209" s="245"/>
      <c r="AI209" s="245"/>
      <c r="AJ209" s="122"/>
      <c r="AK209" s="252">
        <f>O209-C209</f>
        <v>-290262.6399999999</v>
      </c>
      <c r="AL209" s="253">
        <f>P209-D209</f>
        <v>-164495.85999999999</v>
      </c>
      <c r="AM209" s="253">
        <f>Q209-E209</f>
        <v>-15023.159999999974</v>
      </c>
      <c r="AN209" s="253">
        <f>R209-F209</f>
        <v>-68947.099999999977</v>
      </c>
      <c r="AO209" s="253">
        <f>S209-G209</f>
        <v>-18635.309999999998</v>
      </c>
      <c r="AP209" s="253">
        <f>T209-H209</f>
        <v>-41726.51999999999</v>
      </c>
      <c r="AQ209" s="253">
        <f>U209-I209</f>
        <v>-40065.890000000014</v>
      </c>
      <c r="AR209" s="253">
        <f>V209-J209</f>
        <v>-27677.669999999984</v>
      </c>
      <c r="AS209" s="253">
        <f>W209-K209</f>
        <v>4528.859999999986</v>
      </c>
      <c r="AT209" s="253">
        <f>X209-L209</f>
        <v>-122741.93999999994</v>
      </c>
      <c r="AU209" s="253">
        <f>Y209-M209</f>
        <v>208873.43000000005</v>
      </c>
      <c r="AV209" s="253">
        <f>Z209-N209</f>
        <v>336721.55000000005</v>
      </c>
      <c r="AW209" s="253">
        <f>AA209-O209</f>
        <v>359920.93999999994</v>
      </c>
      <c r="AX209" s="253">
        <f>AB209-P209</f>
        <v>226084.41000000003</v>
      </c>
      <c r="AY209" s="253">
        <f>AC209-Q209</f>
        <v>130300</v>
      </c>
      <c r="AZ209" s="253">
        <f>AD209-R209</f>
        <v>156779</v>
      </c>
      <c r="BA209" s="253">
        <f>AE209-S209</f>
        <v>44645</v>
      </c>
      <c r="BB209" s="253">
        <f>AF209-T209</f>
        <v>47296</v>
      </c>
      <c r="BC209" s="317"/>
      <c r="BD209" s="317"/>
      <c r="BE209" s="317"/>
      <c r="BF209" s="125"/>
      <c r="BG209" s="325"/>
      <c r="BH209" s="71">
        <f>'MONTHLY SUMMARIES'!J151</f>
        <v>278839</v>
      </c>
    </row>
    <row r="210" spans="1:60" s="66" customFormat="1" x14ac:dyDescent="0.35">
      <c r="A210" s="166"/>
      <c r="B210" s="238" t="s">
        <v>164</v>
      </c>
      <c r="C210" s="241"/>
      <c r="D210" s="242"/>
      <c r="E210" s="242"/>
      <c r="F210" s="243"/>
      <c r="G210" s="242"/>
      <c r="H210" s="243"/>
      <c r="I210" s="242"/>
      <c r="J210" s="243"/>
      <c r="K210" s="242"/>
      <c r="L210" s="244"/>
      <c r="M210" s="243"/>
      <c r="N210" s="243"/>
      <c r="O210" s="243"/>
      <c r="P210" s="243"/>
      <c r="Q210" s="242"/>
      <c r="R210" s="243"/>
      <c r="S210" s="242"/>
      <c r="T210" s="243"/>
      <c r="U210" s="245"/>
      <c r="V210" s="245"/>
      <c r="W210" s="246">
        <f>W209-W211</f>
        <v>425588.76</v>
      </c>
      <c r="X210" s="278">
        <f>X209-X211</f>
        <v>879471.12</v>
      </c>
      <c r="Y210" s="246">
        <f>Y209-Y211</f>
        <v>1134529.6599999999</v>
      </c>
      <c r="Z210" s="237">
        <f>Z209-Z211</f>
        <v>1261267</v>
      </c>
      <c r="AA210" s="266">
        <v>1121278.73</v>
      </c>
      <c r="AB210" s="266">
        <v>918814.18</v>
      </c>
      <c r="AC210" s="266">
        <v>591805.44999999995</v>
      </c>
      <c r="AD210" s="266">
        <v>444235.5</v>
      </c>
      <c r="AE210" s="266">
        <v>271534.11</v>
      </c>
      <c r="AF210" s="266">
        <v>261782.44</v>
      </c>
      <c r="AG210" s="266">
        <v>274456</v>
      </c>
      <c r="AH210" s="266"/>
      <c r="AI210" s="266"/>
      <c r="AJ210" s="122"/>
      <c r="AK210" s="252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317"/>
      <c r="BD210" s="317"/>
      <c r="BE210" s="317"/>
      <c r="BF210" s="125"/>
      <c r="BG210" s="325"/>
      <c r="BH210" s="87">
        <f>BH209-BH211</f>
        <v>274456</v>
      </c>
    </row>
    <row r="211" spans="1:60" s="66" customFormat="1" x14ac:dyDescent="0.35">
      <c r="A211" s="166"/>
      <c r="B211" s="238" t="s">
        <v>165</v>
      </c>
      <c r="C211" s="241"/>
      <c r="D211" s="242"/>
      <c r="E211" s="242"/>
      <c r="F211" s="243"/>
      <c r="G211" s="242"/>
      <c r="H211" s="243"/>
      <c r="I211" s="242"/>
      <c r="J211" s="243"/>
      <c r="K211" s="242"/>
      <c r="L211" s="244"/>
      <c r="M211" s="243"/>
      <c r="N211" s="243"/>
      <c r="O211" s="243"/>
      <c r="P211" s="243"/>
      <c r="Q211" s="242"/>
      <c r="R211" s="243"/>
      <c r="S211" s="242"/>
      <c r="T211" s="243"/>
      <c r="U211" s="245"/>
      <c r="V211" s="245"/>
      <c r="W211" s="246">
        <v>12543.24</v>
      </c>
      <c r="X211" s="278">
        <v>26487.88</v>
      </c>
      <c r="Y211" s="246">
        <v>30077.34</v>
      </c>
      <c r="Z211" s="237">
        <v>31447</v>
      </c>
      <c r="AA211" s="266">
        <v>26738.27</v>
      </c>
      <c r="AB211" s="266">
        <v>20309.82</v>
      </c>
      <c r="AC211" s="266">
        <v>9498.5499999999993</v>
      </c>
      <c r="AD211" s="266">
        <v>6315.5</v>
      </c>
      <c r="AE211" s="266">
        <v>4372.8900000000003</v>
      </c>
      <c r="AF211" s="266">
        <v>4163.5600000000004</v>
      </c>
      <c r="AG211" s="266">
        <v>4383</v>
      </c>
      <c r="AH211" s="266"/>
      <c r="AI211" s="266"/>
      <c r="AJ211" s="122"/>
      <c r="AK211" s="252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317"/>
      <c r="BD211" s="317"/>
      <c r="BE211" s="317"/>
      <c r="BF211" s="125"/>
      <c r="BG211" s="325"/>
      <c r="BH211" s="71">
        <f>GETPIVOTDATA("VALUE",'CRS ESCO pvt'!$I$2,"DATE_FILE",$BH$8,"COMPANY",$BH$6,"TRIM_CAT","Low Income Resdiential-ESCO","TRIM_LINE",A205)</f>
        <v>4383</v>
      </c>
    </row>
    <row r="212" spans="1:60" s="66" customFormat="1" x14ac:dyDescent="0.35">
      <c r="A212" s="166"/>
      <c r="B212" s="67" t="s">
        <v>39</v>
      </c>
      <c r="C212" s="241">
        <v>5043542.8499999996</v>
      </c>
      <c r="D212" s="242">
        <v>3293201.55</v>
      </c>
      <c r="E212" s="242">
        <v>1674029.8</v>
      </c>
      <c r="F212" s="243">
        <v>1179371.94</v>
      </c>
      <c r="G212" s="242">
        <v>904191.49</v>
      </c>
      <c r="H212" s="243">
        <v>810935.18</v>
      </c>
      <c r="I212" s="242">
        <v>790495.12</v>
      </c>
      <c r="J212" s="243">
        <v>945449.86</v>
      </c>
      <c r="K212" s="242">
        <v>1758428.22</v>
      </c>
      <c r="L212" s="244">
        <v>4054819.26</v>
      </c>
      <c r="M212" s="243">
        <v>4227079.5599999996</v>
      </c>
      <c r="N212" s="243">
        <v>4443744.6100000003</v>
      </c>
      <c r="O212" s="243">
        <v>3591303.57</v>
      </c>
      <c r="P212" s="243">
        <v>3439566.27</v>
      </c>
      <c r="Q212" s="242">
        <v>1954089</v>
      </c>
      <c r="R212" s="243">
        <v>900771</v>
      </c>
      <c r="S212" s="242">
        <v>636679</v>
      </c>
      <c r="T212" s="243">
        <v>620869</v>
      </c>
      <c r="U212" s="245">
        <v>627052</v>
      </c>
      <c r="V212" s="245">
        <v>758577</v>
      </c>
      <c r="W212" s="245">
        <v>1452898</v>
      </c>
      <c r="X212" s="244">
        <v>3268018</v>
      </c>
      <c r="Y212" s="245">
        <v>5099072</v>
      </c>
      <c r="Z212" s="245">
        <v>5670565</v>
      </c>
      <c r="AA212" s="245">
        <v>4395358</v>
      </c>
      <c r="AB212" s="245">
        <v>2572609</v>
      </c>
      <c r="AC212" s="245">
        <v>1414016</v>
      </c>
      <c r="AD212" s="245">
        <v>909234</v>
      </c>
      <c r="AE212" s="245">
        <v>767522</v>
      </c>
      <c r="AF212" s="245">
        <v>670891</v>
      </c>
      <c r="AG212" s="245">
        <v>798249</v>
      </c>
      <c r="AH212" s="245"/>
      <c r="AI212" s="245"/>
      <c r="AJ212" s="122"/>
      <c r="AK212" s="252">
        <f t="shared" ref="AK212:AT214" si="236">O212-C212</f>
        <v>-1452239.2799999998</v>
      </c>
      <c r="AL212" s="253">
        <f t="shared" si="236"/>
        <v>146364.7200000002</v>
      </c>
      <c r="AM212" s="253">
        <f t="shared" si="236"/>
        <v>280059.19999999995</v>
      </c>
      <c r="AN212" s="253">
        <f t="shared" si="236"/>
        <v>-278600.93999999994</v>
      </c>
      <c r="AO212" s="253">
        <f t="shared" si="236"/>
        <v>-267512.49</v>
      </c>
      <c r="AP212" s="253">
        <f t="shared" si="236"/>
        <v>-190066.18000000005</v>
      </c>
      <c r="AQ212" s="253">
        <f t="shared" si="236"/>
        <v>-163443.12</v>
      </c>
      <c r="AR212" s="253">
        <f t="shared" si="236"/>
        <v>-186872.86</v>
      </c>
      <c r="AS212" s="253">
        <f t="shared" si="236"/>
        <v>-305530.21999999997</v>
      </c>
      <c r="AT212" s="253">
        <f t="shared" si="236"/>
        <v>-786801.25999999978</v>
      </c>
      <c r="AU212" s="253">
        <f>Y212-M212</f>
        <v>871992.44000000041</v>
      </c>
      <c r="AV212" s="253">
        <f>Z212-N212</f>
        <v>1226820.3899999997</v>
      </c>
      <c r="AW212" s="253">
        <f>AA212-O212</f>
        <v>804054.43000000017</v>
      </c>
      <c r="AX212" s="253">
        <f>AB212-P212</f>
        <v>-866957.27</v>
      </c>
      <c r="AY212" s="253">
        <f>AC212-Q212</f>
        <v>-540073</v>
      </c>
      <c r="AZ212" s="253">
        <f>AD212-R212</f>
        <v>8463</v>
      </c>
      <c r="BA212" s="253">
        <f>AE212-S212</f>
        <v>130843</v>
      </c>
      <c r="BB212" s="253">
        <f>AF212-T212</f>
        <v>50022</v>
      </c>
      <c r="BC212" s="317"/>
      <c r="BD212" s="317"/>
      <c r="BE212" s="317"/>
      <c r="BF212" s="125"/>
      <c r="BG212" s="325"/>
      <c r="BH212" s="71">
        <f>'MONTHLY SUMMARIES'!J152</f>
        <v>798249</v>
      </c>
    </row>
    <row r="213" spans="1:60" s="66" customFormat="1" x14ac:dyDescent="0.35">
      <c r="A213" s="166"/>
      <c r="B213" s="67" t="s">
        <v>40</v>
      </c>
      <c r="C213" s="241">
        <v>2479835.08</v>
      </c>
      <c r="D213" s="242">
        <v>1605798.73</v>
      </c>
      <c r="E213" s="242">
        <v>778628.45</v>
      </c>
      <c r="F213" s="243">
        <v>494929.37</v>
      </c>
      <c r="G213" s="242">
        <v>401515.23</v>
      </c>
      <c r="H213" s="243">
        <v>294931.77</v>
      </c>
      <c r="I213" s="242">
        <v>267948.86</v>
      </c>
      <c r="J213" s="243">
        <v>429768.9</v>
      </c>
      <c r="K213" s="242">
        <v>973412.31</v>
      </c>
      <c r="L213" s="244">
        <v>1854858.67</v>
      </c>
      <c r="M213" s="243">
        <v>1813456.36</v>
      </c>
      <c r="N213" s="243">
        <v>1875597.1</v>
      </c>
      <c r="O213" s="243">
        <v>1575861.76</v>
      </c>
      <c r="P213" s="243">
        <v>1467697.69</v>
      </c>
      <c r="Q213" s="242">
        <v>912068</v>
      </c>
      <c r="R213" s="243">
        <v>364128</v>
      </c>
      <c r="S213" s="242">
        <v>210487</v>
      </c>
      <c r="T213" s="243">
        <v>187603</v>
      </c>
      <c r="U213" s="245">
        <v>221936</v>
      </c>
      <c r="V213" s="245">
        <v>433778</v>
      </c>
      <c r="W213" s="245">
        <v>732186</v>
      </c>
      <c r="X213" s="244">
        <v>1470971</v>
      </c>
      <c r="Y213" s="245">
        <v>2028407</v>
      </c>
      <c r="Z213" s="245">
        <v>2282413</v>
      </c>
      <c r="AA213" s="245">
        <v>1928154</v>
      </c>
      <c r="AB213" s="245">
        <v>1078163</v>
      </c>
      <c r="AC213" s="245">
        <v>660841</v>
      </c>
      <c r="AD213" s="245">
        <v>365557</v>
      </c>
      <c r="AE213" s="245">
        <v>276452</v>
      </c>
      <c r="AF213" s="245">
        <v>220809</v>
      </c>
      <c r="AG213" s="245">
        <v>262108</v>
      </c>
      <c r="AH213" s="245"/>
      <c r="AI213" s="245"/>
      <c r="AJ213" s="122"/>
      <c r="AK213" s="252">
        <f t="shared" si="236"/>
        <v>-903973.32000000007</v>
      </c>
      <c r="AL213" s="253">
        <f t="shared" si="236"/>
        <v>-138101.04000000004</v>
      </c>
      <c r="AM213" s="253">
        <f t="shared" si="236"/>
        <v>133439.55000000005</v>
      </c>
      <c r="AN213" s="253">
        <f t="shared" si="236"/>
        <v>-130801.37</v>
      </c>
      <c r="AO213" s="253">
        <f t="shared" si="236"/>
        <v>-191028.22999999998</v>
      </c>
      <c r="AP213" s="253">
        <f t="shared" si="236"/>
        <v>-107328.77000000002</v>
      </c>
      <c r="AQ213" s="253">
        <f t="shared" si="236"/>
        <v>-46012.859999999986</v>
      </c>
      <c r="AR213" s="253">
        <f t="shared" si="236"/>
        <v>4009.0999999999767</v>
      </c>
      <c r="AS213" s="253">
        <f t="shared" si="236"/>
        <v>-241226.31000000006</v>
      </c>
      <c r="AT213" s="253">
        <f t="shared" si="236"/>
        <v>-383887.66999999993</v>
      </c>
      <c r="AU213" s="253">
        <f>Y213-M213</f>
        <v>214950.6399999999</v>
      </c>
      <c r="AV213" s="253">
        <f>Z213-N213</f>
        <v>406815.89999999991</v>
      </c>
      <c r="AW213" s="253">
        <f>AA213-O213</f>
        <v>352292.24</v>
      </c>
      <c r="AX213" s="253">
        <f>AB213-P213</f>
        <v>-389534.68999999994</v>
      </c>
      <c r="AY213" s="253">
        <f>AC213-Q213</f>
        <v>-251227</v>
      </c>
      <c r="AZ213" s="253">
        <f>AD213-R213</f>
        <v>1429</v>
      </c>
      <c r="BA213" s="253">
        <f>AE213-S213</f>
        <v>65965</v>
      </c>
      <c r="BB213" s="253">
        <f>AF213-T213</f>
        <v>33206</v>
      </c>
      <c r="BC213" s="317"/>
      <c r="BD213" s="317"/>
      <c r="BE213" s="317"/>
      <c r="BF213" s="125"/>
      <c r="BG213" s="325"/>
      <c r="BH213" s="71">
        <f>'MONTHLY SUMMARIES'!J153</f>
        <v>262108</v>
      </c>
    </row>
    <row r="214" spans="1:60" s="66" customFormat="1" x14ac:dyDescent="0.35">
      <c r="A214" s="166"/>
      <c r="B214" s="67" t="s">
        <v>41</v>
      </c>
      <c r="C214" s="241">
        <v>1047926.89</v>
      </c>
      <c r="D214" s="242">
        <v>1175666.8899999999</v>
      </c>
      <c r="E214" s="242">
        <v>522417.19</v>
      </c>
      <c r="F214" s="243">
        <v>636364.76</v>
      </c>
      <c r="G214" s="242">
        <v>467572.43</v>
      </c>
      <c r="H214" s="243">
        <v>402655.95</v>
      </c>
      <c r="I214" s="242">
        <v>391042.6</v>
      </c>
      <c r="J214" s="243">
        <v>586406.43999999994</v>
      </c>
      <c r="K214" s="242">
        <v>582610.56000000006</v>
      </c>
      <c r="L214" s="244">
        <v>1109699.32</v>
      </c>
      <c r="M214" s="243">
        <v>1061131.2</v>
      </c>
      <c r="N214" s="243">
        <v>1004458.65</v>
      </c>
      <c r="O214" s="243">
        <v>1010557.19</v>
      </c>
      <c r="P214" s="243">
        <v>963518.65</v>
      </c>
      <c r="Q214" s="242">
        <v>840998</v>
      </c>
      <c r="R214" s="243">
        <v>442259</v>
      </c>
      <c r="S214" s="242">
        <v>166355</v>
      </c>
      <c r="T214" s="243">
        <v>332752</v>
      </c>
      <c r="U214" s="245">
        <v>403710</v>
      </c>
      <c r="V214" s="245">
        <v>405087</v>
      </c>
      <c r="W214" s="245">
        <v>712927</v>
      </c>
      <c r="X214" s="244">
        <v>964919</v>
      </c>
      <c r="Y214" s="245">
        <v>1075490</v>
      </c>
      <c r="Z214" s="245">
        <v>1188556</v>
      </c>
      <c r="AA214" s="245">
        <v>936365</v>
      </c>
      <c r="AB214" s="245">
        <v>558207</v>
      </c>
      <c r="AC214" s="245">
        <v>613928</v>
      </c>
      <c r="AD214" s="245">
        <v>540523</v>
      </c>
      <c r="AE214" s="245">
        <v>524700</v>
      </c>
      <c r="AF214" s="245">
        <v>405209</v>
      </c>
      <c r="AG214" s="245">
        <v>524870</v>
      </c>
      <c r="AH214" s="245"/>
      <c r="AI214" s="245"/>
      <c r="AJ214" s="122"/>
      <c r="AK214" s="252">
        <f t="shared" si="236"/>
        <v>-37369.70000000007</v>
      </c>
      <c r="AL214" s="253">
        <f t="shared" si="236"/>
        <v>-212148.23999999987</v>
      </c>
      <c r="AM214" s="253">
        <f t="shared" si="236"/>
        <v>318580.81</v>
      </c>
      <c r="AN214" s="253">
        <f t="shared" si="236"/>
        <v>-194105.76</v>
      </c>
      <c r="AO214" s="253">
        <f t="shared" si="236"/>
        <v>-301217.43</v>
      </c>
      <c r="AP214" s="253">
        <f t="shared" si="236"/>
        <v>-69903.950000000012</v>
      </c>
      <c r="AQ214" s="253">
        <f t="shared" si="236"/>
        <v>12667.400000000023</v>
      </c>
      <c r="AR214" s="253">
        <f t="shared" si="236"/>
        <v>-181319.43999999994</v>
      </c>
      <c r="AS214" s="253">
        <f t="shared" si="236"/>
        <v>130316.43999999994</v>
      </c>
      <c r="AT214" s="253">
        <f t="shared" si="236"/>
        <v>-144780.32000000007</v>
      </c>
      <c r="AU214" s="253">
        <f>Y214-M214</f>
        <v>14358.800000000047</v>
      </c>
      <c r="AV214" s="253">
        <f>Z214-N214</f>
        <v>184097.34999999998</v>
      </c>
      <c r="AW214" s="253">
        <f>AA214-O214</f>
        <v>-74192.189999999944</v>
      </c>
      <c r="AX214" s="253">
        <f>AB214-P214</f>
        <v>-405311.65</v>
      </c>
      <c r="AY214" s="253">
        <f>AC214-Q214</f>
        <v>-227070</v>
      </c>
      <c r="AZ214" s="253">
        <f>AD214-R214</f>
        <v>98264</v>
      </c>
      <c r="BA214" s="253">
        <f>AE214-S214</f>
        <v>358345</v>
      </c>
      <c r="BB214" s="253">
        <f>AF214-T214</f>
        <v>72457</v>
      </c>
      <c r="BC214" s="317"/>
      <c r="BD214" s="317"/>
      <c r="BE214" s="317"/>
      <c r="BF214" s="125"/>
      <c r="BG214" s="325"/>
      <c r="BH214" s="71">
        <f>'MONTHLY SUMMARIES'!J154</f>
        <v>524870</v>
      </c>
    </row>
    <row r="215" spans="1:60" s="82" customFormat="1" x14ac:dyDescent="0.35">
      <c r="A215" s="167"/>
      <c r="B215" s="67" t="s">
        <v>42</v>
      </c>
      <c r="C215" s="247">
        <f>SUM(C206:C214)</f>
        <v>24496359.759999998</v>
      </c>
      <c r="D215" s="248">
        <f t="shared" ref="D215:AN215" si="237">SUM(D206:D214)</f>
        <v>17914230.84</v>
      </c>
      <c r="E215" s="248">
        <f t="shared" si="237"/>
        <v>9714805.6799999997</v>
      </c>
      <c r="F215" s="249">
        <f t="shared" si="237"/>
        <v>7572441.1299999999</v>
      </c>
      <c r="G215" s="248">
        <f t="shared" si="237"/>
        <v>6409376.5099999998</v>
      </c>
      <c r="H215" s="249">
        <f t="shared" si="237"/>
        <v>5340237.9400000004</v>
      </c>
      <c r="I215" s="248">
        <f t="shared" si="237"/>
        <v>5411729.2699999996</v>
      </c>
      <c r="J215" s="249">
        <f t="shared" si="237"/>
        <v>6700416.6600000001</v>
      </c>
      <c r="K215" s="248">
        <f t="shared" si="237"/>
        <v>9739791.5600000005</v>
      </c>
      <c r="L215" s="250">
        <f t="shared" si="237"/>
        <v>20824111.829999998</v>
      </c>
      <c r="M215" s="249">
        <f t="shared" si="237"/>
        <v>21155492.25</v>
      </c>
      <c r="N215" s="249">
        <f t="shared" si="237"/>
        <v>21971456.440000001</v>
      </c>
      <c r="O215" s="249">
        <f t="shared" si="237"/>
        <v>18255486.600000001</v>
      </c>
      <c r="P215" s="249">
        <f t="shared" si="237"/>
        <v>18287465.949999999</v>
      </c>
      <c r="Q215" s="249">
        <f t="shared" si="237"/>
        <v>11167297</v>
      </c>
      <c r="R215" s="249">
        <f t="shared" si="237"/>
        <v>6406881</v>
      </c>
      <c r="S215" s="249">
        <f t="shared" si="237"/>
        <v>4624501</v>
      </c>
      <c r="T215" s="249">
        <f t="shared" si="237"/>
        <v>4589332</v>
      </c>
      <c r="U215" s="249">
        <f t="shared" si="237"/>
        <v>5102182</v>
      </c>
      <c r="V215" s="249">
        <f t="shared" si="237"/>
        <v>5689001</v>
      </c>
      <c r="W215" s="251">
        <f>SUM(W206+W209+W212+W213+W214)</f>
        <v>9347502</v>
      </c>
      <c r="X215" s="250">
        <f>SUM(X206+X209+X212+X213+X214)</f>
        <v>18804082</v>
      </c>
      <c r="Y215" s="251">
        <v>24140615</v>
      </c>
      <c r="Z215" s="251">
        <v>27981790</v>
      </c>
      <c r="AA215" s="251">
        <v>23234189</v>
      </c>
      <c r="AB215" s="251">
        <v>14493229</v>
      </c>
      <c r="AC215" s="251">
        <v>8945409</v>
      </c>
      <c r="AD215" s="251">
        <v>6821698</v>
      </c>
      <c r="AE215" s="251">
        <v>5334015</v>
      </c>
      <c r="AF215" s="251">
        <v>5172616</v>
      </c>
      <c r="AG215" s="251">
        <v>5805976</v>
      </c>
      <c r="AH215" s="251"/>
      <c r="AI215" s="251"/>
      <c r="AJ215" s="140"/>
      <c r="AK215" s="254">
        <f t="shared" si="237"/>
        <v>-6240873.1600000011</v>
      </c>
      <c r="AL215" s="255">
        <f t="shared" si="237"/>
        <v>373235.10999999964</v>
      </c>
      <c r="AM215" s="255">
        <f t="shared" si="237"/>
        <v>1452491.32</v>
      </c>
      <c r="AN215" s="255">
        <f t="shared" si="237"/>
        <v>-1165560.1299999999</v>
      </c>
      <c r="AO215" s="255">
        <f t="shared" ref="AO215:AP215" si="238">SUM(AO206:AO214)</f>
        <v>-1784875.5099999998</v>
      </c>
      <c r="AP215" s="255">
        <f t="shared" si="238"/>
        <v>-750905.94000000018</v>
      </c>
      <c r="AQ215" s="255">
        <f t="shared" ref="AQ215:AR215" si="239">SUM(AQ206:AQ214)</f>
        <v>-309547.26999999979</v>
      </c>
      <c r="AR215" s="255">
        <f t="shared" si="239"/>
        <v>-1011415.6599999999</v>
      </c>
      <c r="AS215" s="255">
        <f t="shared" ref="AS215:AT215" si="240">SUM(AS206:AS214)</f>
        <v>-392289.56000000017</v>
      </c>
      <c r="AT215" s="255">
        <f t="shared" si="240"/>
        <v>-2020029.8300000003</v>
      </c>
      <c r="AU215" s="255">
        <f t="shared" ref="AU215:AV215" si="241">SUM(AU206:AU214)</f>
        <v>2985122.75</v>
      </c>
      <c r="AV215" s="255">
        <f t="shared" si="241"/>
        <v>6010333.5599999987</v>
      </c>
      <c r="AW215" s="255">
        <f t="shared" ref="AW215:AX215" si="242">SUM(AW206:AW214)</f>
        <v>4978702.4000000004</v>
      </c>
      <c r="AX215" s="255">
        <f t="shared" si="242"/>
        <v>-3794236.9499999997</v>
      </c>
      <c r="AY215" s="255">
        <f t="shared" ref="AY215:AZ215" si="243">SUM(AY206:AY214)</f>
        <v>-2221888</v>
      </c>
      <c r="AZ215" s="255">
        <f t="shared" si="243"/>
        <v>414817</v>
      </c>
      <c r="BA215" s="255">
        <f t="shared" ref="BA215:BB215" si="244">SUM(BA206:BA214)</f>
        <v>709514</v>
      </c>
      <c r="BB215" s="255">
        <f t="shared" si="244"/>
        <v>583284</v>
      </c>
      <c r="BC215" s="318"/>
      <c r="BD215" s="318"/>
      <c r="BE215" s="318"/>
      <c r="BF215" s="136"/>
      <c r="BG215" s="326"/>
      <c r="BH215" s="296">
        <f>BH206+BH209+BH212+BH213+BH214</f>
        <v>5805976</v>
      </c>
    </row>
    <row r="216" spans="1:60" s="66" customFormat="1" x14ac:dyDescent="0.35">
      <c r="A216" s="166">
        <f>+A205+1</f>
        <v>21</v>
      </c>
      <c r="B216" s="126" t="s">
        <v>161</v>
      </c>
      <c r="C216" s="98"/>
      <c r="D216" s="99"/>
      <c r="E216" s="99"/>
      <c r="F216" s="99"/>
      <c r="G216" s="99"/>
      <c r="H216" s="99"/>
      <c r="I216" s="99"/>
      <c r="J216" s="99"/>
      <c r="K216" s="99"/>
      <c r="L216" s="100"/>
      <c r="M216" s="99"/>
      <c r="N216" s="99"/>
      <c r="O216" s="99"/>
      <c r="P216" s="99"/>
      <c r="Q216" s="99"/>
      <c r="R216" s="99"/>
      <c r="S216" s="99"/>
      <c r="T216" s="99"/>
      <c r="U216" s="215"/>
      <c r="V216" s="215"/>
      <c r="W216" s="215"/>
      <c r="X216" s="100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100"/>
      <c r="AK216" s="101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304"/>
      <c r="BD216" s="304"/>
      <c r="BE216" s="304"/>
      <c r="BF216" s="103"/>
      <c r="BG216" s="324"/>
      <c r="BH216" s="101"/>
    </row>
    <row r="217" spans="1:60" s="66" customFormat="1" x14ac:dyDescent="0.35">
      <c r="A217" s="166"/>
      <c r="B217" s="67" t="s">
        <v>37</v>
      </c>
      <c r="C217" s="127"/>
      <c r="D217" s="197">
        <f t="shared" ref="D217:AE217" si="245">(C98+C206+D130-D98-D206)/(C98+C206+D130-D206)</f>
        <v>0.60357559543553274</v>
      </c>
      <c r="E217" s="198">
        <f t="shared" si="245"/>
        <v>0.56188838895537507</v>
      </c>
      <c r="F217" s="198">
        <f t="shared" si="245"/>
        <v>0.42817828045150014</v>
      </c>
      <c r="G217" s="198">
        <f t="shared" si="245"/>
        <v>0.36334852014088931</v>
      </c>
      <c r="H217" s="199">
        <f t="shared" si="245"/>
        <v>0.39914850438071103</v>
      </c>
      <c r="I217" s="198">
        <f t="shared" si="245"/>
        <v>0.37377173038616135</v>
      </c>
      <c r="J217" s="199">
        <f t="shared" si="245"/>
        <v>0.43303613399555324</v>
      </c>
      <c r="K217" s="198">
        <f t="shared" si="245"/>
        <v>0.54910946743988587</v>
      </c>
      <c r="L217" s="200">
        <f t="shared" si="245"/>
        <v>0.68143778821808643</v>
      </c>
      <c r="M217" s="199">
        <f t="shared" si="245"/>
        <v>0.74676491235559073</v>
      </c>
      <c r="N217" s="199">
        <f t="shared" si="245"/>
        <v>0.68477967284155916</v>
      </c>
      <c r="O217" s="199">
        <f t="shared" si="245"/>
        <v>0.65939896446836366</v>
      </c>
      <c r="P217" s="199">
        <f t="shared" si="245"/>
        <v>0.58780681503457832</v>
      </c>
      <c r="Q217" s="199">
        <f t="shared" si="245"/>
        <v>0.56611028854638368</v>
      </c>
      <c r="R217" s="199">
        <f t="shared" si="245"/>
        <v>0.39197145928439486</v>
      </c>
      <c r="S217" s="199">
        <f t="shared" si="245"/>
        <v>0.35313914950685948</v>
      </c>
      <c r="T217" s="199">
        <f t="shared" si="245"/>
        <v>0.27080718276645127</v>
      </c>
      <c r="U217" s="199">
        <f t="shared" si="245"/>
        <v>0.2812655766754722</v>
      </c>
      <c r="V217" s="199">
        <f t="shared" si="245"/>
        <v>0.32014682836870256</v>
      </c>
      <c r="W217" s="199">
        <f t="shared" si="245"/>
        <v>0.41849963048474392</v>
      </c>
      <c r="X217" s="200">
        <f t="shared" si="245"/>
        <v>0.57136626222200737</v>
      </c>
      <c r="Y217" s="199">
        <f t="shared" si="245"/>
        <v>0.68672811631749286</v>
      </c>
      <c r="Z217" s="199">
        <f t="shared" si="245"/>
        <v>0.66531389247680839</v>
      </c>
      <c r="AA217" s="199">
        <f t="shared" si="245"/>
        <v>0.66292776222014882</v>
      </c>
      <c r="AB217" s="199">
        <f t="shared" si="245"/>
        <v>0.59002987320461786</v>
      </c>
      <c r="AC217" s="199">
        <f t="shared" si="245"/>
        <v>0.46482401630173253</v>
      </c>
      <c r="AD217" s="199">
        <f t="shared" si="245"/>
        <v>0.34604323441493995</v>
      </c>
      <c r="AE217" s="199">
        <f t="shared" si="245"/>
        <v>0.37740545518017132</v>
      </c>
      <c r="AF217" s="199">
        <f t="shared" ref="AF217:AG217" si="246">(AE98+AE206+AF130-AF98-AF206)/(AE98+AE206+AF130-AF206)</f>
        <v>0.32362841649044777</v>
      </c>
      <c r="AG217" s="199">
        <f t="shared" si="246"/>
        <v>0.32065379644164699</v>
      </c>
      <c r="AH217" s="199"/>
      <c r="AI217" s="199"/>
      <c r="AJ217" s="199"/>
      <c r="AK217" s="127"/>
      <c r="AL217" s="199">
        <f>P217-D217</f>
        <v>-1.5768780400954419E-2</v>
      </c>
      <c r="AM217" s="199">
        <f>Q217-E217</f>
        <v>4.2218995910086043E-3</v>
      </c>
      <c r="AN217" s="199">
        <f>R217-F217</f>
        <v>-3.6206821167105274E-2</v>
      </c>
      <c r="AO217" s="199">
        <f>S217-G217</f>
        <v>-1.0209370634029824E-2</v>
      </c>
      <c r="AP217" s="199">
        <f>T217-H217</f>
        <v>-0.12834132161425976</v>
      </c>
      <c r="AQ217" s="199">
        <f>U217-I217</f>
        <v>-9.2506153710689154E-2</v>
      </c>
      <c r="AR217" s="199">
        <f>V217-J217</f>
        <v>-0.11288930562685068</v>
      </c>
      <c r="AS217" s="199">
        <f>W217-K217</f>
        <v>-0.13060983695514194</v>
      </c>
      <c r="AT217" s="199">
        <f>X217-L217</f>
        <v>-0.11007152599607906</v>
      </c>
      <c r="AU217" s="199">
        <f>Y217-M217</f>
        <v>-6.0036796038097862E-2</v>
      </c>
      <c r="AV217" s="199">
        <f>Z217-N217</f>
        <v>-1.9465780364750773E-2</v>
      </c>
      <c r="AW217" s="199">
        <f>AA217-O217</f>
        <v>3.5287977517851621E-3</v>
      </c>
      <c r="AX217" s="199">
        <f>AB217-P217</f>
        <v>2.223058170039538E-3</v>
      </c>
      <c r="AY217" s="199">
        <f>AC217-Q217</f>
        <v>-0.10128627224465114</v>
      </c>
      <c r="AZ217" s="199">
        <f>AD217-R217</f>
        <v>-4.5928224869454914E-2</v>
      </c>
      <c r="BA217" s="199">
        <f>AE217-S217</f>
        <v>2.4266305673311839E-2</v>
      </c>
      <c r="BB217" s="199">
        <f>AF217-T217</f>
        <v>5.2821233723996497E-2</v>
      </c>
      <c r="BC217" s="319"/>
      <c r="BD217" s="319"/>
      <c r="BE217" s="319"/>
      <c r="BF217" s="125"/>
      <c r="BG217" s="325"/>
      <c r="BH217" s="71"/>
    </row>
    <row r="218" spans="1:60" s="66" customFormat="1" x14ac:dyDescent="0.35">
      <c r="A218" s="166"/>
      <c r="B218" s="238" t="s">
        <v>164</v>
      </c>
      <c r="C218" s="127"/>
      <c r="D218" s="235"/>
      <c r="E218" s="198"/>
      <c r="F218" s="198"/>
      <c r="G218" s="198"/>
      <c r="H218" s="199"/>
      <c r="I218" s="198"/>
      <c r="J218" s="199"/>
      <c r="K218" s="198"/>
      <c r="L218" s="200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200">
        <f t="shared" ref="X218:AE219" si="247">(W99+W207+X131-X99-X207)/(W99+W207+X131-X207)</f>
        <v>0.56828413408292944</v>
      </c>
      <c r="Y218" s="239">
        <f t="shared" si="247"/>
        <v>0.6840793502387118</v>
      </c>
      <c r="Z218" s="239">
        <f t="shared" si="247"/>
        <v>0.66293777132640141</v>
      </c>
      <c r="AA218" s="239">
        <f t="shared" si="247"/>
        <v>0.66038989956769656</v>
      </c>
      <c r="AB218" s="239">
        <f t="shared" si="247"/>
        <v>0.58699455697204117</v>
      </c>
      <c r="AC218" s="239">
        <f t="shared" si="247"/>
        <v>0.46164297393543186</v>
      </c>
      <c r="AD218" s="239">
        <f t="shared" si="247"/>
        <v>0.34310683775340456</v>
      </c>
      <c r="AE218" s="239">
        <f t="shared" si="247"/>
        <v>0.37556574805696735</v>
      </c>
      <c r="AF218" s="239">
        <f t="shared" ref="AF218:AG218" si="248">(AE99+AE207+AF131-AF99-AF207)/(AE99+AE207+AF131-AF207)</f>
        <v>0.32164850052778782</v>
      </c>
      <c r="AG218" s="239">
        <f t="shared" si="248"/>
        <v>0.3187493987145027</v>
      </c>
      <c r="AH218" s="239"/>
      <c r="AI218" s="239"/>
      <c r="AJ218" s="199"/>
      <c r="AK218" s="127"/>
      <c r="AL218" s="199"/>
      <c r="AM218" s="199"/>
      <c r="AN218" s="199"/>
      <c r="AO218" s="199"/>
      <c r="AP218" s="199"/>
      <c r="AQ218" s="199"/>
      <c r="AR218" s="199"/>
      <c r="AS218" s="199"/>
      <c r="AT218" s="199"/>
      <c r="AU218" s="199"/>
      <c r="AV218" s="199"/>
      <c r="AW218" s="199"/>
      <c r="AX218" s="199"/>
      <c r="AY218" s="199"/>
      <c r="AZ218" s="199"/>
      <c r="BA218" s="199"/>
      <c r="BB218" s="199"/>
      <c r="BC218" s="319"/>
      <c r="BD218" s="319"/>
      <c r="BE218" s="319"/>
      <c r="BF218" s="125"/>
      <c r="BG218" s="325"/>
      <c r="BH218" s="71"/>
    </row>
    <row r="219" spans="1:60" s="66" customFormat="1" x14ac:dyDescent="0.35">
      <c r="A219" s="166"/>
      <c r="B219" s="238" t="s">
        <v>165</v>
      </c>
      <c r="C219" s="127"/>
      <c r="D219" s="235"/>
      <c r="E219" s="198"/>
      <c r="F219" s="198"/>
      <c r="G219" s="198"/>
      <c r="H219" s="199"/>
      <c r="I219" s="198"/>
      <c r="J219" s="199"/>
      <c r="K219" s="198"/>
      <c r="L219" s="200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200">
        <f t="shared" si="247"/>
        <v>0.80413917383188693</v>
      </c>
      <c r="Y219" s="239">
        <f t="shared" si="247"/>
        <v>0.86957414089868401</v>
      </c>
      <c r="Z219" s="239">
        <f t="shared" si="247"/>
        <v>0.83460009072226504</v>
      </c>
      <c r="AA219" s="239">
        <f t="shared" si="247"/>
        <v>0.83956815083342173</v>
      </c>
      <c r="AB219" s="239">
        <f t="shared" si="247"/>
        <v>0.81043038120168454</v>
      </c>
      <c r="AC219" s="239">
        <f t="shared" si="247"/>
        <v>0.73790406627309002</v>
      </c>
      <c r="AD219" s="239">
        <f t="shared" si="247"/>
        <v>0.64597483626728003</v>
      </c>
      <c r="AE219" s="239">
        <f t="shared" si="247"/>
        <v>0.59522705785187713</v>
      </c>
      <c r="AF219" s="239">
        <f t="shared" ref="AF219:AG219" si="249">(AE100+AE208+AF132-AF100-AF208)/(AE100+AE208+AF132-AF208)</f>
        <v>0.55953176097682378</v>
      </c>
      <c r="AG219" s="239">
        <f t="shared" si="249"/>
        <v>0.54494178807821825</v>
      </c>
      <c r="AH219" s="239"/>
      <c r="AI219" s="239"/>
      <c r="AJ219" s="199"/>
      <c r="AK219" s="127"/>
      <c r="AL219" s="199"/>
      <c r="AM219" s="199"/>
      <c r="AN219" s="199"/>
      <c r="AO219" s="199"/>
      <c r="AP219" s="199"/>
      <c r="AQ219" s="199"/>
      <c r="AR219" s="199"/>
      <c r="AS219" s="199"/>
      <c r="AT219" s="199"/>
      <c r="AU219" s="199"/>
      <c r="AV219" s="199"/>
      <c r="AW219" s="199"/>
      <c r="AX219" s="199"/>
      <c r="AY219" s="199"/>
      <c r="AZ219" s="199"/>
      <c r="BA219" s="199"/>
      <c r="BB219" s="199"/>
      <c r="BC219" s="319"/>
      <c r="BD219" s="319"/>
      <c r="BE219" s="319"/>
      <c r="BF219" s="125"/>
      <c r="BG219" s="325"/>
      <c r="BH219" s="71"/>
    </row>
    <row r="220" spans="1:60" s="66" customFormat="1" x14ac:dyDescent="0.35">
      <c r="A220" s="166"/>
      <c r="B220" s="67" t="s">
        <v>38</v>
      </c>
      <c r="C220" s="127"/>
      <c r="D220" s="198">
        <f t="shared" ref="D220:AG220" si="250">(C101+C209+D133-D101-D209)/(C101+C209+D133-D209)</f>
        <v>0.25198492850648874</v>
      </c>
      <c r="E220" s="198">
        <f t="shared" si="250"/>
        <v>0.1944051622380982</v>
      </c>
      <c r="F220" s="198">
        <f t="shared" si="250"/>
        <v>0.15390071141686648</v>
      </c>
      <c r="G220" s="198">
        <f t="shared" si="250"/>
        <v>0.10486297795100803</v>
      </c>
      <c r="H220" s="199">
        <f t="shared" si="250"/>
        <v>0.10384992281241291</v>
      </c>
      <c r="I220" s="198">
        <f t="shared" si="250"/>
        <v>8.7552374604678102E-2</v>
      </c>
      <c r="J220" s="199">
        <f t="shared" si="250"/>
        <v>9.8079196545133862E-2</v>
      </c>
      <c r="K220" s="198">
        <f t="shared" si="250"/>
        <v>0.12067591630686358</v>
      </c>
      <c r="L220" s="200">
        <f t="shared" si="250"/>
        <v>0.22563800388576619</v>
      </c>
      <c r="M220" s="199">
        <f t="shared" si="250"/>
        <v>0.30612543188945424</v>
      </c>
      <c r="N220" s="199">
        <f t="shared" si="250"/>
        <v>0.25141630039156304</v>
      </c>
      <c r="O220" s="199">
        <f t="shared" si="250"/>
        <v>0.23658224645817741</v>
      </c>
      <c r="P220" s="199">
        <f t="shared" si="250"/>
        <v>0.22283518677338698</v>
      </c>
      <c r="Q220" s="199">
        <f t="shared" si="250"/>
        <v>0.16663192023406853</v>
      </c>
      <c r="R220" s="199">
        <f t="shared" si="250"/>
        <v>0.11487561485546779</v>
      </c>
      <c r="S220" s="199">
        <f t="shared" si="250"/>
        <v>4.5854767520445254E-2</v>
      </c>
      <c r="T220" s="199">
        <f t="shared" si="250"/>
        <v>5.7023044474858245E-2</v>
      </c>
      <c r="U220" s="199">
        <f t="shared" si="250"/>
        <v>4.4432671109306557E-2</v>
      </c>
      <c r="V220" s="199">
        <f t="shared" si="250"/>
        <v>6.8321923351566824E-2</v>
      </c>
      <c r="W220" s="199">
        <f t="shared" si="250"/>
        <v>7.9853838672955743E-2</v>
      </c>
      <c r="X220" s="200">
        <f t="shared" si="250"/>
        <v>0.19628371839891351</v>
      </c>
      <c r="Y220" s="199">
        <f t="shared" si="250"/>
        <v>0.26972036118917192</v>
      </c>
      <c r="Z220" s="199">
        <f t="shared" si="250"/>
        <v>0.25964815596098217</v>
      </c>
      <c r="AA220" s="199">
        <f t="shared" si="250"/>
        <v>0.25702027802786681</v>
      </c>
      <c r="AB220" s="199">
        <f t="shared" si="250"/>
        <v>0.20913195442600166</v>
      </c>
      <c r="AC220" s="199">
        <f t="shared" si="250"/>
        <v>0.14662398683769956</v>
      </c>
      <c r="AD220" s="199">
        <f t="shared" si="250"/>
        <v>0.10453836514134658</v>
      </c>
      <c r="AE220" s="199">
        <f t="shared" si="250"/>
        <v>0.14123565460701379</v>
      </c>
      <c r="AF220" s="199">
        <f t="shared" si="250"/>
        <v>9.4983173751260419E-2</v>
      </c>
      <c r="AG220" s="199">
        <f t="shared" si="250"/>
        <v>9.2711348094361698E-2</v>
      </c>
      <c r="AH220" s="199"/>
      <c r="AI220" s="199"/>
      <c r="AJ220" s="199"/>
      <c r="AK220" s="127"/>
      <c r="AL220" s="199">
        <f>P220-D220</f>
        <v>-2.9149741733101753E-2</v>
      </c>
      <c r="AM220" s="199">
        <f>Q220-E220</f>
        <v>-2.7773242004029669E-2</v>
      </c>
      <c r="AN220" s="199">
        <f>R220-F220</f>
        <v>-3.9025096561398687E-2</v>
      </c>
      <c r="AO220" s="199">
        <f>S220-G220</f>
        <v>-5.9008210430562778E-2</v>
      </c>
      <c r="AP220" s="199">
        <f>T220-H220</f>
        <v>-4.6826878337554667E-2</v>
      </c>
      <c r="AQ220" s="199">
        <f>U220-I220</f>
        <v>-4.3119703495371545E-2</v>
      </c>
      <c r="AR220" s="199">
        <f>V220-J220</f>
        <v>-2.9757273193567038E-2</v>
      </c>
      <c r="AS220" s="199">
        <f>W220-K220</f>
        <v>-4.0822077633907841E-2</v>
      </c>
      <c r="AT220" s="199">
        <f>X220-L220</f>
        <v>-2.9354285486852677E-2</v>
      </c>
      <c r="AU220" s="199">
        <f>Y220-M220</f>
        <v>-3.6405070700282316E-2</v>
      </c>
      <c r="AV220" s="199">
        <f>Z220-N220</f>
        <v>8.2318555694191331E-3</v>
      </c>
      <c r="AW220" s="199">
        <f>AA220-O220</f>
        <v>2.0438031569689402E-2</v>
      </c>
      <c r="AX220" s="199">
        <f>AB220-P220</f>
        <v>-1.3703232347385325E-2</v>
      </c>
      <c r="AY220" s="199">
        <f>AC220-Q220</f>
        <v>-2.0007933396368971E-2</v>
      </c>
      <c r="AZ220" s="199">
        <f>AD220-R220</f>
        <v>-1.0337249714121213E-2</v>
      </c>
      <c r="BA220" s="199">
        <f>AE220-S220</f>
        <v>9.5380887086568528E-2</v>
      </c>
      <c r="BB220" s="199">
        <f>AF220-T220</f>
        <v>3.7960129276402174E-2</v>
      </c>
      <c r="BC220" s="319"/>
      <c r="BD220" s="319"/>
      <c r="BE220" s="319"/>
      <c r="BF220" s="125"/>
      <c r="BG220" s="325"/>
      <c r="BH220" s="71"/>
    </row>
    <row r="221" spans="1:60" s="66" customFormat="1" x14ac:dyDescent="0.35">
      <c r="A221" s="166"/>
      <c r="B221" s="238" t="s">
        <v>164</v>
      </c>
      <c r="C221" s="127"/>
      <c r="D221" s="198"/>
      <c r="E221" s="198"/>
      <c r="F221" s="198"/>
      <c r="G221" s="198"/>
      <c r="H221" s="199"/>
      <c r="I221" s="198"/>
      <c r="J221" s="199"/>
      <c r="K221" s="198"/>
      <c r="L221" s="200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200">
        <f t="shared" ref="X221:AE222" si="251">(W102+W210+X134-X102-X210)/(W102+W210+X134-X210)</f>
        <v>0.19323234418940063</v>
      </c>
      <c r="Y221" s="239">
        <f t="shared" si="251"/>
        <v>0.26514296368946166</v>
      </c>
      <c r="Z221" s="239">
        <f t="shared" si="251"/>
        <v>0.25452921171349047</v>
      </c>
      <c r="AA221" s="239">
        <f t="shared" si="251"/>
        <v>0.25269227193009697</v>
      </c>
      <c r="AB221" s="239">
        <f t="shared" si="251"/>
        <v>0.20592492471762833</v>
      </c>
      <c r="AC221" s="239">
        <f t="shared" si="251"/>
        <v>0.14461278055490026</v>
      </c>
      <c r="AD221" s="239">
        <f t="shared" si="251"/>
        <v>0.1029172830293693</v>
      </c>
      <c r="AE221" s="239">
        <f t="shared" si="251"/>
        <v>0.13967463553459875</v>
      </c>
      <c r="AF221" s="239">
        <f t="shared" ref="AF221:AG221" si="252">(AE102+AE210+AF134-AF102-AF210)/(AE102+AE210+AF134-AF210)</f>
        <v>9.3982482607951556E-2</v>
      </c>
      <c r="AG221" s="239">
        <f t="shared" si="252"/>
        <v>9.1527067045142171E-2</v>
      </c>
      <c r="AH221" s="239"/>
      <c r="AI221" s="239"/>
      <c r="AJ221" s="199"/>
      <c r="AK221" s="127"/>
      <c r="AL221" s="199"/>
      <c r="AM221" s="199"/>
      <c r="AN221" s="199"/>
      <c r="AO221" s="199"/>
      <c r="AP221" s="199"/>
      <c r="AQ221" s="199"/>
      <c r="AR221" s="199"/>
      <c r="AS221" s="199"/>
      <c r="AT221" s="199"/>
      <c r="AU221" s="199"/>
      <c r="AV221" s="199"/>
      <c r="AW221" s="199"/>
      <c r="AX221" s="199"/>
      <c r="AY221" s="199"/>
      <c r="AZ221" s="199"/>
      <c r="BA221" s="199"/>
      <c r="BB221" s="199"/>
      <c r="BC221" s="319"/>
      <c r="BD221" s="319"/>
      <c r="BE221" s="319"/>
      <c r="BF221" s="125"/>
      <c r="BG221" s="325"/>
      <c r="BH221" s="71"/>
    </row>
    <row r="222" spans="1:60" s="66" customFormat="1" x14ac:dyDescent="0.35">
      <c r="A222" s="166"/>
      <c r="B222" s="238" t="s">
        <v>165</v>
      </c>
      <c r="C222" s="127"/>
      <c r="D222" s="198"/>
      <c r="E222" s="198"/>
      <c r="F222" s="198"/>
      <c r="G222" s="198"/>
      <c r="H222" s="199"/>
      <c r="I222" s="198"/>
      <c r="J222" s="199"/>
      <c r="K222" s="198"/>
      <c r="L222" s="200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200">
        <f t="shared" si="251"/>
        <v>0.41518455151788425</v>
      </c>
      <c r="Y222" s="239">
        <f t="shared" si="251"/>
        <v>0.54278280114522093</v>
      </c>
      <c r="Z222" s="239">
        <f t="shared" si="251"/>
        <v>0.56057014560075069</v>
      </c>
      <c r="AA222" s="239">
        <f t="shared" si="251"/>
        <v>0.532007055143073</v>
      </c>
      <c r="AB222" s="239">
        <f t="shared" si="251"/>
        <v>0.43357842747632463</v>
      </c>
      <c r="AC222" s="239">
        <f t="shared" si="251"/>
        <v>0.304899747784526</v>
      </c>
      <c r="AD222" s="239">
        <f t="shared" si="251"/>
        <v>0.24368013236073902</v>
      </c>
      <c r="AE222" s="239">
        <f t="shared" si="251"/>
        <v>0.28154832761166287</v>
      </c>
      <c r="AF222" s="239">
        <f t="shared" ref="AF222:AG222" si="253">(AE103+AE211+AF135-AF103-AF211)/(AE103+AE211+AF135-AF211)</f>
        <v>0.19241760238329361</v>
      </c>
      <c r="AG222" s="239">
        <f t="shared" si="253"/>
        <v>0.20914326827096535</v>
      </c>
      <c r="AH222" s="239"/>
      <c r="AI222" s="239"/>
      <c r="AJ222" s="199"/>
      <c r="AK222" s="127"/>
      <c r="AL222" s="199"/>
      <c r="AM222" s="199"/>
      <c r="AN222" s="199"/>
      <c r="AO222" s="199"/>
      <c r="AP222" s="199"/>
      <c r="AQ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199"/>
      <c r="BB222" s="199"/>
      <c r="BC222" s="319"/>
      <c r="BD222" s="319"/>
      <c r="BE222" s="319"/>
      <c r="BF222" s="125"/>
      <c r="BG222" s="325"/>
      <c r="BH222" s="71"/>
    </row>
    <row r="223" spans="1:60" s="66" customFormat="1" x14ac:dyDescent="0.35">
      <c r="A223" s="166"/>
      <c r="B223" s="67" t="s">
        <v>39</v>
      </c>
      <c r="C223" s="127"/>
      <c r="D223" s="198">
        <f t="shared" ref="D223:AG223" si="254">(C104+C212+D136-D104-D212)/(C104+C212+D136-D212)</f>
        <v>0.78354862185985752</v>
      </c>
      <c r="E223" s="198">
        <f t="shared" si="254"/>
        <v>0.78679169062576493</v>
      </c>
      <c r="F223" s="198">
        <f t="shared" si="254"/>
        <v>0.69702341292933878</v>
      </c>
      <c r="G223" s="198">
        <f t="shared" si="254"/>
        <v>0.70532853711834298</v>
      </c>
      <c r="H223" s="199">
        <f t="shared" si="254"/>
        <v>0.72820805261165367</v>
      </c>
      <c r="I223" s="198">
        <f t="shared" si="254"/>
        <v>0.71720203472723321</v>
      </c>
      <c r="J223" s="199">
        <f t="shared" si="254"/>
        <v>0.7770593539016426</v>
      </c>
      <c r="K223" s="198">
        <f t="shared" si="254"/>
        <v>0.77434177143225802</v>
      </c>
      <c r="L223" s="200">
        <f t="shared" si="254"/>
        <v>0.90822982518094619</v>
      </c>
      <c r="M223" s="199">
        <f t="shared" si="254"/>
        <v>0.88430141428523823</v>
      </c>
      <c r="N223" s="199">
        <f t="shared" si="254"/>
        <v>0.79379184741440467</v>
      </c>
      <c r="O223" s="199">
        <f t="shared" si="254"/>
        <v>0.7935223140706914</v>
      </c>
      <c r="P223" s="199">
        <f t="shared" si="254"/>
        <v>0.63389828515898039</v>
      </c>
      <c r="Q223" s="199">
        <f t="shared" si="254"/>
        <v>0.6965882038746386</v>
      </c>
      <c r="R223" s="199">
        <f t="shared" si="254"/>
        <v>0.57046598523894299</v>
      </c>
      <c r="S223" s="199">
        <f t="shared" si="254"/>
        <v>0.52500001963363585</v>
      </c>
      <c r="T223" s="199">
        <f t="shared" si="254"/>
        <v>0.44930691600868944</v>
      </c>
      <c r="U223" s="199">
        <f t="shared" si="254"/>
        <v>0.47819099485325117</v>
      </c>
      <c r="V223" s="199">
        <f t="shared" si="254"/>
        <v>0.50306558122795286</v>
      </c>
      <c r="W223" s="199">
        <f t="shared" si="254"/>
        <v>0.60904983469286089</v>
      </c>
      <c r="X223" s="200">
        <f t="shared" si="254"/>
        <v>0.72525022495653235</v>
      </c>
      <c r="Y223" s="199">
        <f t="shared" si="254"/>
        <v>0.76952133488132191</v>
      </c>
      <c r="Z223" s="199">
        <f t="shared" si="254"/>
        <v>0.78269878966879036</v>
      </c>
      <c r="AA223" s="199">
        <f t="shared" si="254"/>
        <v>0.83226800112336097</v>
      </c>
      <c r="AB223" s="199">
        <f t="shared" si="254"/>
        <v>0.7709827113123402</v>
      </c>
      <c r="AC223" s="199">
        <f t="shared" si="254"/>
        <v>0.69176585073942809</v>
      </c>
      <c r="AD223" s="199">
        <f t="shared" si="254"/>
        <v>0.5500004379114527</v>
      </c>
      <c r="AE223" s="199">
        <f t="shared" si="254"/>
        <v>0.53385721704655142</v>
      </c>
      <c r="AF223" s="199">
        <f t="shared" si="254"/>
        <v>0.532027381569668</v>
      </c>
      <c r="AG223" s="199">
        <f t="shared" si="254"/>
        <v>0.55065424063417212</v>
      </c>
      <c r="AH223" s="199"/>
      <c r="AI223" s="199"/>
      <c r="AJ223" s="199"/>
      <c r="AK223" s="127"/>
      <c r="AL223" s="199">
        <f>P223-D223</f>
        <v>-0.14965033670087713</v>
      </c>
      <c r="AM223" s="199">
        <f>Q223-E223</f>
        <v>-9.0203486751126327E-2</v>
      </c>
      <c r="AN223" s="199">
        <f>R223-F223</f>
        <v>-0.1265574276903958</v>
      </c>
      <c r="AO223" s="199">
        <f>S223-G223</f>
        <v>-0.18032851748470713</v>
      </c>
      <c r="AP223" s="199">
        <f>T223-H223</f>
        <v>-0.27890113660296423</v>
      </c>
      <c r="AQ223" s="199">
        <f>U223-I223</f>
        <v>-0.23901103987398203</v>
      </c>
      <c r="AR223" s="199">
        <f>V223-J223</f>
        <v>-0.27399377267368974</v>
      </c>
      <c r="AS223" s="199">
        <f>W223-K223</f>
        <v>-0.16529193673939713</v>
      </c>
      <c r="AT223" s="199">
        <f>X223-L223</f>
        <v>-0.18297960022441384</v>
      </c>
      <c r="AU223" s="199">
        <f>Y223-M223</f>
        <v>-0.11478007940391632</v>
      </c>
      <c r="AV223" s="199">
        <f>Z223-N223</f>
        <v>-1.109305774561431E-2</v>
      </c>
      <c r="AW223" s="199">
        <f>AA223-O223</f>
        <v>3.8745687052669564E-2</v>
      </c>
      <c r="AX223" s="199">
        <f>AB223-P223</f>
        <v>0.13708442615335981</v>
      </c>
      <c r="AY223" s="199">
        <f>AC223-Q223</f>
        <v>-4.8223531352105109E-3</v>
      </c>
      <c r="AZ223" s="199">
        <f>AD223-R223</f>
        <v>-2.0465547327490285E-2</v>
      </c>
      <c r="BA223" s="199">
        <f>AE223-S223</f>
        <v>8.8571974129155739E-3</v>
      </c>
      <c r="BB223" s="199">
        <f>AF223-T223</f>
        <v>8.2720465560978562E-2</v>
      </c>
      <c r="BC223" s="319"/>
      <c r="BD223" s="319"/>
      <c r="BE223" s="319"/>
      <c r="BF223" s="125"/>
      <c r="BG223" s="325"/>
      <c r="BH223" s="71"/>
    </row>
    <row r="224" spans="1:60" s="66" customFormat="1" x14ac:dyDescent="0.35">
      <c r="A224" s="166"/>
      <c r="B224" s="67" t="s">
        <v>40</v>
      </c>
      <c r="C224" s="127"/>
      <c r="D224" s="198">
        <f t="shared" ref="D224:AG224" si="255">(C105+C213+D137-D105-D213)/(C105+C213+D137-D213)</f>
        <v>0.75237096487029054</v>
      </c>
      <c r="E224" s="198">
        <f t="shared" si="255"/>
        <v>0.74632014816657055</v>
      </c>
      <c r="F224" s="198">
        <f t="shared" si="255"/>
        <v>0.69988562374264462</v>
      </c>
      <c r="G224" s="198">
        <f t="shared" si="255"/>
        <v>0.57956635703909232</v>
      </c>
      <c r="H224" s="199">
        <f t="shared" si="255"/>
        <v>0.48552635815650064</v>
      </c>
      <c r="I224" s="198">
        <f t="shared" si="255"/>
        <v>0.46634907135580689</v>
      </c>
      <c r="J224" s="199">
        <f t="shared" si="255"/>
        <v>0.5715065030498151</v>
      </c>
      <c r="K224" s="198">
        <f t="shared" si="255"/>
        <v>0.58870355233164928</v>
      </c>
      <c r="L224" s="200">
        <f t="shared" si="255"/>
        <v>0.64472015262855553</v>
      </c>
      <c r="M224" s="199">
        <f t="shared" si="255"/>
        <v>0.82221237366662947</v>
      </c>
      <c r="N224" s="199">
        <f t="shared" si="255"/>
        <v>0.76770886876332867</v>
      </c>
      <c r="O224" s="199">
        <f t="shared" si="255"/>
        <v>0.76101883519500668</v>
      </c>
      <c r="P224" s="199">
        <f t="shared" si="255"/>
        <v>0.64868608718043874</v>
      </c>
      <c r="Q224" s="199">
        <f t="shared" si="255"/>
        <v>0.6799815026601026</v>
      </c>
      <c r="R224" s="199">
        <f t="shared" si="255"/>
        <v>0.59199050565569022</v>
      </c>
      <c r="S224" s="199">
        <f t="shared" si="255"/>
        <v>0.58354116869700579</v>
      </c>
      <c r="T224" s="199">
        <f t="shared" si="255"/>
        <v>0.45964409853090188</v>
      </c>
      <c r="U224" s="199">
        <f t="shared" si="255"/>
        <v>0.48957106497341107</v>
      </c>
      <c r="V224" s="199">
        <f t="shared" si="255"/>
        <v>0.68972888966873047</v>
      </c>
      <c r="W224" s="199">
        <f t="shared" si="255"/>
        <v>0.58470893243845379</v>
      </c>
      <c r="X224" s="200">
        <f t="shared" si="255"/>
        <v>0.72971456246119737</v>
      </c>
      <c r="Y224" s="199">
        <f t="shared" si="255"/>
        <v>0.75152488410502771</v>
      </c>
      <c r="Z224" s="199">
        <f t="shared" si="255"/>
        <v>0.74862410283132719</v>
      </c>
      <c r="AA224" s="199">
        <f t="shared" si="255"/>
        <v>0.82110199855221599</v>
      </c>
      <c r="AB224" s="199">
        <f t="shared" si="255"/>
        <v>0.82484562796461802</v>
      </c>
      <c r="AC224" s="199">
        <f t="shared" si="255"/>
        <v>0.7201924517065611</v>
      </c>
      <c r="AD224" s="199">
        <f t="shared" si="255"/>
        <v>0.51523131136382527</v>
      </c>
      <c r="AE224" s="199">
        <f t="shared" si="255"/>
        <v>0.61264215811463341</v>
      </c>
      <c r="AF224" s="199">
        <f t="shared" si="255"/>
        <v>0.56634996927480408</v>
      </c>
      <c r="AG224" s="199">
        <f t="shared" si="255"/>
        <v>0.50542281750495077</v>
      </c>
      <c r="AH224" s="199"/>
      <c r="AI224" s="199"/>
      <c r="AJ224" s="199"/>
      <c r="AK224" s="127"/>
      <c r="AL224" s="199">
        <f>P224-D224</f>
        <v>-0.1036848776898518</v>
      </c>
      <c r="AM224" s="199">
        <f>Q224-E224</f>
        <v>-6.6338645506467953E-2</v>
      </c>
      <c r="AN224" s="199">
        <f>R224-F224</f>
        <v>-0.1078951180869544</v>
      </c>
      <c r="AO224" s="199">
        <f>S224-G224</f>
        <v>3.9748116579134685E-3</v>
      </c>
      <c r="AP224" s="199">
        <f>T224-H224</f>
        <v>-2.5882259625598758E-2</v>
      </c>
      <c r="AQ224" s="199">
        <f>U224-I224</f>
        <v>2.3221993617604186E-2</v>
      </c>
      <c r="AR224" s="199">
        <f>V224-J224</f>
        <v>0.11822238661891538</v>
      </c>
      <c r="AS224" s="199">
        <f>W224-K224</f>
        <v>-3.9946198931954946E-3</v>
      </c>
      <c r="AT224" s="199">
        <f>X224-L224</f>
        <v>8.4994409832641837E-2</v>
      </c>
      <c r="AU224" s="199">
        <f>Y224-M224</f>
        <v>-7.0687489561601757E-2</v>
      </c>
      <c r="AV224" s="199">
        <f>Z224-N224</f>
        <v>-1.908476593200148E-2</v>
      </c>
      <c r="AW224" s="199">
        <f>AA224-O224</f>
        <v>6.0083163357209313E-2</v>
      </c>
      <c r="AX224" s="199">
        <f>AB224-P224</f>
        <v>0.17615954078417928</v>
      </c>
      <c r="AY224" s="199">
        <f>AC224-Q224</f>
        <v>4.02109490464585E-2</v>
      </c>
      <c r="AZ224" s="199">
        <f>AD224-R224</f>
        <v>-7.6759194291864952E-2</v>
      </c>
      <c r="BA224" s="199">
        <f>AE224-S224</f>
        <v>2.9100989417627621E-2</v>
      </c>
      <c r="BB224" s="199">
        <f>AF224-T224</f>
        <v>0.1067058707439022</v>
      </c>
      <c r="BC224" s="319"/>
      <c r="BD224" s="319"/>
      <c r="BE224" s="319"/>
      <c r="BF224" s="125"/>
      <c r="BG224" s="325"/>
      <c r="BH224" s="71"/>
    </row>
    <row r="225" spans="1:60" s="66" customFormat="1" x14ac:dyDescent="0.35">
      <c r="A225" s="166"/>
      <c r="B225" s="67" t="s">
        <v>41</v>
      </c>
      <c r="C225" s="127"/>
      <c r="D225" s="198">
        <f t="shared" ref="D225:AG225" si="256">(C106+C214+D138-D106-D214)/(C106+C214+D138-D214)</f>
        <v>0.83693711794431502</v>
      </c>
      <c r="E225" s="198">
        <f t="shared" si="256"/>
        <v>0.78625377546100617</v>
      </c>
      <c r="F225" s="198">
        <f t="shared" si="256"/>
        <v>0.84728575660174998</v>
      </c>
      <c r="G225" s="198">
        <f t="shared" si="256"/>
        <v>0.76473608986946517</v>
      </c>
      <c r="H225" s="199">
        <f t="shared" si="256"/>
        <v>0.90992749052651289</v>
      </c>
      <c r="I225" s="198">
        <f t="shared" si="256"/>
        <v>0.89662824368739535</v>
      </c>
      <c r="J225" s="199">
        <f t="shared" si="256"/>
        <v>0.93304175188887162</v>
      </c>
      <c r="K225" s="198">
        <f t="shared" si="256"/>
        <v>0.8412005518120268</v>
      </c>
      <c r="L225" s="200">
        <f t="shared" si="256"/>
        <v>0.87346688178956444</v>
      </c>
      <c r="M225" s="199">
        <f t="shared" si="256"/>
        <v>0.931175263017196</v>
      </c>
      <c r="N225" s="199">
        <f t="shared" si="256"/>
        <v>0.88363987228937202</v>
      </c>
      <c r="O225" s="199">
        <f t="shared" si="256"/>
        <v>0.80526017830413477</v>
      </c>
      <c r="P225" s="199">
        <f t="shared" si="256"/>
        <v>0.77990162277396791</v>
      </c>
      <c r="Q225" s="199">
        <f t="shared" si="256"/>
        <v>0.8574533420807231</v>
      </c>
      <c r="R225" s="199">
        <f t="shared" si="256"/>
        <v>0.84465175166703355</v>
      </c>
      <c r="S225" s="199">
        <f t="shared" si="256"/>
        <v>0.80420675453910007</v>
      </c>
      <c r="T225" s="199">
        <f t="shared" si="256"/>
        <v>0.57868226252761645</v>
      </c>
      <c r="U225" s="199">
        <f t="shared" si="256"/>
        <v>0.74055072876245698</v>
      </c>
      <c r="V225" s="199">
        <f t="shared" si="256"/>
        <v>0.69155652493905151</v>
      </c>
      <c r="W225" s="199">
        <f t="shared" si="256"/>
        <v>0.7113363842250342</v>
      </c>
      <c r="X225" s="200">
        <f t="shared" si="256"/>
        <v>0.77880200538253219</v>
      </c>
      <c r="Y225" s="199">
        <f t="shared" si="256"/>
        <v>0.8224965748032651</v>
      </c>
      <c r="Z225" s="199">
        <f t="shared" si="256"/>
        <v>0.77368752917364547</v>
      </c>
      <c r="AA225" s="199">
        <f t="shared" si="256"/>
        <v>0.8247748233467197</v>
      </c>
      <c r="AB225" s="199">
        <f t="shared" si="256"/>
        <v>0.82137204478035353</v>
      </c>
      <c r="AC225" s="199">
        <f t="shared" si="256"/>
        <v>0.68433614348663951</v>
      </c>
      <c r="AD225" s="199">
        <f t="shared" si="256"/>
        <v>0.57571649358070986</v>
      </c>
      <c r="AE225" s="199">
        <f t="shared" si="256"/>
        <v>0.59335798663309081</v>
      </c>
      <c r="AF225" s="199">
        <f t="shared" si="256"/>
        <v>0.60661334702423453</v>
      </c>
      <c r="AG225" s="199">
        <f t="shared" si="256"/>
        <v>0.53870718680601437</v>
      </c>
      <c r="AH225" s="199"/>
      <c r="AI225" s="199"/>
      <c r="AJ225" s="199"/>
      <c r="AK225" s="127"/>
      <c r="AL225" s="199">
        <f>P225-D225</f>
        <v>-5.7035495170347117E-2</v>
      </c>
      <c r="AM225" s="199">
        <f>Q225-E225</f>
        <v>7.1199566619716936E-2</v>
      </c>
      <c r="AN225" s="199">
        <f>R225-F225</f>
        <v>-2.6340049347164385E-3</v>
      </c>
      <c r="AO225" s="199">
        <f>S225-G225</f>
        <v>3.9470664669634892E-2</v>
      </c>
      <c r="AP225" s="199">
        <f>T225-H225</f>
        <v>-0.33124522799889644</v>
      </c>
      <c r="AQ225" s="199">
        <f>U225-I225</f>
        <v>-0.15607751492493838</v>
      </c>
      <c r="AR225" s="199">
        <f>V225-J225</f>
        <v>-0.24148522694982011</v>
      </c>
      <c r="AS225" s="199">
        <f>W225-K225</f>
        <v>-0.1298641675869926</v>
      </c>
      <c r="AT225" s="199">
        <f>X225-L225</f>
        <v>-9.466487640703225E-2</v>
      </c>
      <c r="AU225" s="199">
        <f>Y225-M225</f>
        <v>-0.1086786882139309</v>
      </c>
      <c r="AV225" s="199">
        <f>Z225-N225</f>
        <v>-0.10995234311572655</v>
      </c>
      <c r="AW225" s="199">
        <f>AA225-O225</f>
        <v>1.9514645042584933E-2</v>
      </c>
      <c r="AX225" s="199">
        <f>AB225-P225</f>
        <v>4.1470422006385621E-2</v>
      </c>
      <c r="AY225" s="199">
        <f>AC225-Q225</f>
        <v>-0.17311719859408359</v>
      </c>
      <c r="AZ225" s="199">
        <f>AD225-R225</f>
        <v>-0.26893525808632368</v>
      </c>
      <c r="BA225" s="199">
        <f>AE225-S225</f>
        <v>-0.21084876790600926</v>
      </c>
      <c r="BB225" s="199">
        <f>AF225-T225</f>
        <v>2.7931084496618075E-2</v>
      </c>
      <c r="BC225" s="319"/>
      <c r="BD225" s="319"/>
      <c r="BE225" s="319"/>
      <c r="BF225" s="125"/>
      <c r="BG225" s="325"/>
      <c r="BH225" s="71"/>
    </row>
    <row r="226" spans="1:60" s="82" customFormat="1" ht="15" thickBot="1" x14ac:dyDescent="0.4">
      <c r="A226" s="167"/>
      <c r="B226" s="128" t="s">
        <v>42</v>
      </c>
      <c r="C226" s="129"/>
      <c r="D226" s="201">
        <f t="shared" ref="D226:AG226" si="257">(C107+C215+D139-D107-D215)/(C107+C215+D139-D215)</f>
        <v>0.60490017993053757</v>
      </c>
      <c r="E226" s="201">
        <f t="shared" si="257"/>
        <v>0.56465523032221965</v>
      </c>
      <c r="F226" s="201">
        <f t="shared" si="257"/>
        <v>0.44476043113614078</v>
      </c>
      <c r="G226" s="201">
        <f t="shared" si="257"/>
        <v>0.37261640417226799</v>
      </c>
      <c r="H226" s="202">
        <f t="shared" si="257"/>
        <v>0.39634825275027019</v>
      </c>
      <c r="I226" s="201">
        <f t="shared" si="257"/>
        <v>0.36518514923469492</v>
      </c>
      <c r="J226" s="202">
        <f t="shared" si="257"/>
        <v>0.41946773675488486</v>
      </c>
      <c r="K226" s="201">
        <f t="shared" si="257"/>
        <v>0.5040581570764171</v>
      </c>
      <c r="L226" s="203">
        <f t="shared" si="257"/>
        <v>0.6670018844886576</v>
      </c>
      <c r="M226" s="202">
        <f t="shared" si="257"/>
        <v>0.72713110652429291</v>
      </c>
      <c r="N226" s="202">
        <f t="shared" si="257"/>
        <v>0.66005111530406846</v>
      </c>
      <c r="O226" s="202">
        <f t="shared" si="257"/>
        <v>0.63942570911029617</v>
      </c>
      <c r="P226" s="202">
        <f t="shared" si="257"/>
        <v>0.55533844038506652</v>
      </c>
      <c r="Q226" s="202">
        <f t="shared" si="257"/>
        <v>0.54925738965891635</v>
      </c>
      <c r="R226" s="202">
        <f t="shared" si="257"/>
        <v>0.39595731815837931</v>
      </c>
      <c r="S226" s="202">
        <f t="shared" si="257"/>
        <v>0.34171599114318757</v>
      </c>
      <c r="T226" s="202">
        <f t="shared" si="257"/>
        <v>0.25614609323496551</v>
      </c>
      <c r="U226" s="202">
        <f t="shared" si="257"/>
        <v>0.27181379811486567</v>
      </c>
      <c r="V226" s="202">
        <f t="shared" si="257"/>
        <v>0.30763262375853517</v>
      </c>
      <c r="W226" s="202">
        <f t="shared" si="257"/>
        <v>0.38476722328311846</v>
      </c>
      <c r="X226" s="203">
        <f t="shared" si="257"/>
        <v>0.53925406408711007</v>
      </c>
      <c r="Y226" s="202">
        <f t="shared" si="257"/>
        <v>0.65066411673763347</v>
      </c>
      <c r="Z226" s="202">
        <f t="shared" si="257"/>
        <v>0.63796241664153508</v>
      </c>
      <c r="AA226" s="202">
        <f t="shared" si="257"/>
        <v>0.65421303593088387</v>
      </c>
      <c r="AB226" s="202">
        <f t="shared" si="257"/>
        <v>0.58196952355471632</v>
      </c>
      <c r="AC226" s="202">
        <f t="shared" si="257"/>
        <v>0.45619449061165263</v>
      </c>
      <c r="AD226" s="202">
        <f t="shared" si="257"/>
        <v>0.33194395906370117</v>
      </c>
      <c r="AE226" s="202">
        <f t="shared" si="257"/>
        <v>0.35699965645134829</v>
      </c>
      <c r="AF226" s="202">
        <f t="shared" si="257"/>
        <v>0.31073648278528287</v>
      </c>
      <c r="AG226" s="202">
        <f t="shared" si="257"/>
        <v>0.30143679800551976</v>
      </c>
      <c r="AH226" s="202"/>
      <c r="AI226" s="202"/>
      <c r="AJ226" s="202"/>
      <c r="AK226" s="129"/>
      <c r="AL226" s="202">
        <f>P226-D226</f>
        <v>-4.9561739545471051E-2</v>
      </c>
      <c r="AM226" s="202">
        <f t="shared" ref="AM226" si="258">Q226-E226</f>
        <v>-1.5397840663303297E-2</v>
      </c>
      <c r="AN226" s="202">
        <f t="shared" ref="AN226" si="259">R226-F226</f>
        <v>-4.8803112977761465E-2</v>
      </c>
      <c r="AO226" s="202">
        <f t="shared" ref="AO226" si="260">S226-G226</f>
        <v>-3.090041302908042E-2</v>
      </c>
      <c r="AP226" s="202">
        <f>T226-H226</f>
        <v>-0.14020215951530468</v>
      </c>
      <c r="AQ226" s="202">
        <f>U226-I226</f>
        <v>-9.3371351119829249E-2</v>
      </c>
      <c r="AR226" s="202">
        <f>V226-J226</f>
        <v>-0.11183511299634968</v>
      </c>
      <c r="AS226" s="202">
        <f>W226-K226</f>
        <v>-0.11929093379329864</v>
      </c>
      <c r="AT226" s="202">
        <f>X226-L226</f>
        <v>-0.12774782040154753</v>
      </c>
      <c r="AU226" s="202">
        <f>Y226-M226</f>
        <v>-7.6466989786659445E-2</v>
      </c>
      <c r="AV226" s="202">
        <f>Z226-N226</f>
        <v>-2.2088698662533379E-2</v>
      </c>
      <c r="AW226" s="202">
        <f>AA226-O226</f>
        <v>1.4787326820587698E-2</v>
      </c>
      <c r="AX226" s="202">
        <f>AB226-P226</f>
        <v>2.6631083169649794E-2</v>
      </c>
      <c r="AY226" s="202">
        <f>AC226-Q226</f>
        <v>-9.3062899047263725E-2</v>
      </c>
      <c r="AZ226" s="202">
        <f>AD226-R226</f>
        <v>-6.4013359094678146E-2</v>
      </c>
      <c r="BA226" s="202">
        <f>AE226-S226</f>
        <v>1.5283665308160721E-2</v>
      </c>
      <c r="BB226" s="202">
        <f>AF226-T226</f>
        <v>5.4590389550317364E-2</v>
      </c>
      <c r="BC226" s="320"/>
      <c r="BD226" s="320"/>
      <c r="BE226" s="320"/>
      <c r="BF226" s="132"/>
      <c r="BG226" s="326"/>
      <c r="BH226" s="131"/>
    </row>
    <row r="227" spans="1:60" ht="15" thickTop="1" x14ac:dyDescent="0.35">
      <c r="A227" s="166"/>
    </row>
    <row r="228" spans="1:60" x14ac:dyDescent="0.35">
      <c r="B228" s="1" t="s">
        <v>24</v>
      </c>
    </row>
    <row r="229" spans="1:60" x14ac:dyDescent="0.35">
      <c r="B229" s="35" t="s">
        <v>131</v>
      </c>
    </row>
    <row r="230" spans="1:60" x14ac:dyDescent="0.35">
      <c r="B230" s="2" t="s">
        <v>132</v>
      </c>
    </row>
    <row r="232" spans="1:60" x14ac:dyDescent="0.35">
      <c r="B232" s="36" t="s">
        <v>23</v>
      </c>
    </row>
    <row r="233" spans="1:60" x14ac:dyDescent="0.35">
      <c r="B233" s="2" t="s">
        <v>25</v>
      </c>
    </row>
    <row r="234" spans="1:60" x14ac:dyDescent="0.35">
      <c r="B234" s="2" t="s">
        <v>26</v>
      </c>
    </row>
    <row r="235" spans="1:60" x14ac:dyDescent="0.35">
      <c r="B235" s="2" t="s">
        <v>27</v>
      </c>
    </row>
    <row r="236" spans="1:60" x14ac:dyDescent="0.35">
      <c r="B236" s="2" t="s">
        <v>28</v>
      </c>
    </row>
  </sheetData>
  <mergeCells count="4">
    <mergeCell ref="B1:AL1"/>
    <mergeCell ref="AK7:BF7"/>
    <mergeCell ref="Y7:AJ7"/>
    <mergeCell ref="M7:X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D5DC-3763-4737-9DD3-CB311589B0B0}">
  <dimension ref="A1:K123"/>
  <sheetViews>
    <sheetView workbookViewId="0">
      <pane ySplit="1" topLeftCell="A2" activePane="bottomLeft" state="frozen"/>
      <selection activeCell="J15" sqref="J15"/>
      <selection pane="bottomLeft" activeCell="J15" sqref="J15"/>
    </sheetView>
  </sheetViews>
  <sheetFormatPr defaultRowHeight="14.5" x14ac:dyDescent="0.35"/>
  <cols>
    <col min="1" max="1" width="16.36328125" bestFit="1" customWidth="1"/>
    <col min="2" max="2" width="9.54296875" bestFit="1" customWidth="1"/>
    <col min="3" max="3" width="9.453125" bestFit="1" customWidth="1"/>
    <col min="4" max="4" width="27.36328125" bestFit="1" customWidth="1"/>
    <col min="5" max="5" width="11.81640625" bestFit="1" customWidth="1"/>
    <col min="6" max="6" width="30.7265625" style="275" customWidth="1"/>
    <col min="7" max="7" width="14.7265625" customWidth="1"/>
    <col min="9" max="9" width="29.54296875" bestFit="1" customWidth="1"/>
    <col min="10" max="10" width="15.36328125" bestFit="1" customWidth="1"/>
    <col min="11" max="11" width="9.453125" bestFit="1" customWidth="1"/>
    <col min="12" max="12" width="14.26953125" bestFit="1" customWidth="1"/>
    <col min="13" max="14" width="10.7265625" bestFit="1" customWidth="1"/>
  </cols>
  <sheetData>
    <row r="1" spans="1:11" x14ac:dyDescent="0.35">
      <c r="A1" s="1" t="s">
        <v>207</v>
      </c>
      <c r="B1" s="1" t="s">
        <v>55</v>
      </c>
      <c r="C1" s="1" t="s">
        <v>56</v>
      </c>
      <c r="D1" s="1" t="s">
        <v>47</v>
      </c>
      <c r="E1" s="1" t="s">
        <v>64</v>
      </c>
      <c r="F1" s="335" t="s">
        <v>82</v>
      </c>
      <c r="G1" s="1" t="s">
        <v>83</v>
      </c>
    </row>
    <row r="2" spans="1:11" x14ac:dyDescent="0.35">
      <c r="A2" t="s">
        <v>61</v>
      </c>
      <c r="B2" s="169">
        <v>44464</v>
      </c>
      <c r="C2" t="s">
        <v>58</v>
      </c>
      <c r="D2" t="s">
        <v>167</v>
      </c>
      <c r="E2">
        <v>592877</v>
      </c>
      <c r="F2" t="str">
        <f t="shared" ref="F2" si="0">TRIM(MID(D2,3,50))</f>
        <v>Resdiential-GRID</v>
      </c>
      <c r="G2">
        <f t="shared" ref="G2" si="1">VALUE(TRIM(MID(A2,6,2)))</f>
        <v>1</v>
      </c>
      <c r="I2" s="170" t="s">
        <v>65</v>
      </c>
      <c r="J2" s="170" t="s">
        <v>49</v>
      </c>
    </row>
    <row r="3" spans="1:11" x14ac:dyDescent="0.35">
      <c r="A3" t="s">
        <v>61</v>
      </c>
      <c r="B3" s="169">
        <v>44464</v>
      </c>
      <c r="C3" t="s">
        <v>59</v>
      </c>
      <c r="D3" t="s">
        <v>169</v>
      </c>
      <c r="E3">
        <v>13345</v>
      </c>
      <c r="F3" t="str">
        <f t="shared" ref="F3:F57" si="2">TRIM(MID(D3,3,50))</f>
        <v>Low Income Resdiential-GRID</v>
      </c>
      <c r="G3">
        <f t="shared" ref="G3:G57" si="3">VALUE(TRIM(MID(A3,6,2)))</f>
        <v>1</v>
      </c>
      <c r="J3" s="169">
        <v>44464</v>
      </c>
    </row>
    <row r="4" spans="1:11" x14ac:dyDescent="0.35">
      <c r="A4" t="s">
        <v>61</v>
      </c>
      <c r="B4" s="169">
        <v>44464</v>
      </c>
      <c r="C4" t="s">
        <v>58</v>
      </c>
      <c r="D4" t="s">
        <v>169</v>
      </c>
      <c r="E4">
        <v>58523</v>
      </c>
      <c r="F4" t="str">
        <f t="shared" si="2"/>
        <v>Low Income Resdiential-GRID</v>
      </c>
      <c r="G4">
        <f t="shared" si="3"/>
        <v>1</v>
      </c>
      <c r="I4" s="170" t="s">
        <v>50</v>
      </c>
      <c r="J4" t="s">
        <v>58</v>
      </c>
      <c r="K4" t="s">
        <v>59</v>
      </c>
    </row>
    <row r="5" spans="1:11" x14ac:dyDescent="0.35">
      <c r="A5" t="s">
        <v>61</v>
      </c>
      <c r="B5" s="169">
        <v>44464</v>
      </c>
      <c r="C5" t="s">
        <v>59</v>
      </c>
      <c r="D5" t="s">
        <v>167</v>
      </c>
      <c r="E5">
        <v>181336</v>
      </c>
      <c r="F5" t="str">
        <f t="shared" si="2"/>
        <v>Resdiential-GRID</v>
      </c>
      <c r="G5">
        <f t="shared" si="3"/>
        <v>1</v>
      </c>
      <c r="I5" s="171">
        <v>1</v>
      </c>
      <c r="J5" s="172"/>
      <c r="K5" s="172"/>
    </row>
    <row r="6" spans="1:11" x14ac:dyDescent="0.35">
      <c r="A6" t="s">
        <v>61</v>
      </c>
      <c r="B6" s="169">
        <v>44464</v>
      </c>
      <c r="C6" t="s">
        <v>58</v>
      </c>
      <c r="D6" t="s">
        <v>168</v>
      </c>
      <c r="E6">
        <v>2294</v>
      </c>
      <c r="F6" t="str">
        <f t="shared" si="2"/>
        <v>Low Income Resdiential-ESCO</v>
      </c>
      <c r="G6">
        <f t="shared" si="3"/>
        <v>1</v>
      </c>
      <c r="I6" s="173" t="s">
        <v>170</v>
      </c>
      <c r="J6" s="172">
        <v>2294</v>
      </c>
      <c r="K6" s="172">
        <v>276</v>
      </c>
    </row>
    <row r="7" spans="1:11" x14ac:dyDescent="0.35">
      <c r="A7" t="s">
        <v>61</v>
      </c>
      <c r="B7" s="169">
        <v>44464</v>
      </c>
      <c r="C7" t="s">
        <v>59</v>
      </c>
      <c r="D7" t="s">
        <v>168</v>
      </c>
      <c r="E7">
        <v>276</v>
      </c>
      <c r="F7" t="str">
        <f t="shared" si="2"/>
        <v>Low Income Resdiential-ESCO</v>
      </c>
      <c r="G7">
        <f t="shared" si="3"/>
        <v>1</v>
      </c>
      <c r="I7" s="173" t="s">
        <v>171</v>
      </c>
      <c r="J7" s="172">
        <v>13112</v>
      </c>
      <c r="K7" s="172">
        <v>2545</v>
      </c>
    </row>
    <row r="8" spans="1:11" x14ac:dyDescent="0.35">
      <c r="A8" t="s">
        <v>61</v>
      </c>
      <c r="B8" s="169">
        <v>44464</v>
      </c>
      <c r="C8" t="s">
        <v>58</v>
      </c>
      <c r="D8" t="s">
        <v>166</v>
      </c>
      <c r="E8">
        <v>13112</v>
      </c>
      <c r="F8" t="str">
        <f t="shared" si="2"/>
        <v>Resdiential-ESCO</v>
      </c>
      <c r="G8">
        <f t="shared" si="3"/>
        <v>1</v>
      </c>
      <c r="I8" s="171">
        <v>2</v>
      </c>
      <c r="J8" s="172"/>
      <c r="K8" s="172"/>
    </row>
    <row r="9" spans="1:11" x14ac:dyDescent="0.35">
      <c r="A9" t="s">
        <v>61</v>
      </c>
      <c r="B9" s="169">
        <v>44464</v>
      </c>
      <c r="C9" t="s">
        <v>59</v>
      </c>
      <c r="D9" t="s">
        <v>166</v>
      </c>
      <c r="E9">
        <v>2545</v>
      </c>
      <c r="F9" t="str">
        <f t="shared" si="2"/>
        <v>Resdiential-ESCO</v>
      </c>
      <c r="G9">
        <f t="shared" si="3"/>
        <v>1</v>
      </c>
      <c r="I9" s="173" t="s">
        <v>170</v>
      </c>
      <c r="J9" s="172">
        <v>907</v>
      </c>
      <c r="K9" s="172">
        <v>93</v>
      </c>
    </row>
    <row r="10" spans="1:11" x14ac:dyDescent="0.35">
      <c r="A10" t="s">
        <v>62</v>
      </c>
      <c r="B10" s="169">
        <v>44464</v>
      </c>
      <c r="C10" t="s">
        <v>58</v>
      </c>
      <c r="D10" t="s">
        <v>167</v>
      </c>
      <c r="E10">
        <v>92031</v>
      </c>
      <c r="F10" t="str">
        <f t="shared" si="2"/>
        <v>Resdiential-GRID</v>
      </c>
      <c r="G10">
        <f t="shared" si="3"/>
        <v>2</v>
      </c>
      <c r="I10" s="173" t="s">
        <v>171</v>
      </c>
      <c r="J10" s="172">
        <v>2198</v>
      </c>
      <c r="K10" s="172">
        <v>299</v>
      </c>
    </row>
    <row r="11" spans="1:11" x14ac:dyDescent="0.35">
      <c r="A11" t="s">
        <v>62</v>
      </c>
      <c r="B11" s="169">
        <v>44464</v>
      </c>
      <c r="C11" t="s">
        <v>59</v>
      </c>
      <c r="D11" t="s">
        <v>169</v>
      </c>
      <c r="E11">
        <v>5324</v>
      </c>
      <c r="F11" t="str">
        <f t="shared" si="2"/>
        <v>Low Income Resdiential-GRID</v>
      </c>
      <c r="G11">
        <f t="shared" si="3"/>
        <v>2</v>
      </c>
      <c r="I11" s="171">
        <v>3</v>
      </c>
      <c r="J11" s="172"/>
      <c r="K11" s="172"/>
    </row>
    <row r="12" spans="1:11" x14ac:dyDescent="0.35">
      <c r="A12" t="s">
        <v>62</v>
      </c>
      <c r="B12" s="169">
        <v>44464</v>
      </c>
      <c r="C12" t="s">
        <v>58</v>
      </c>
      <c r="D12" t="s">
        <v>169</v>
      </c>
      <c r="E12">
        <v>25124</v>
      </c>
      <c r="F12" t="str">
        <f t="shared" si="2"/>
        <v>Low Income Resdiential-GRID</v>
      </c>
      <c r="G12">
        <f t="shared" si="3"/>
        <v>2</v>
      </c>
      <c r="I12" s="173" t="s">
        <v>170</v>
      </c>
      <c r="J12" s="172">
        <v>317</v>
      </c>
      <c r="K12" s="172">
        <v>44</v>
      </c>
    </row>
    <row r="13" spans="1:11" x14ac:dyDescent="0.35">
      <c r="A13" t="s">
        <v>62</v>
      </c>
      <c r="B13" s="169">
        <v>44464</v>
      </c>
      <c r="C13" t="s">
        <v>59</v>
      </c>
      <c r="D13" t="s">
        <v>167</v>
      </c>
      <c r="E13">
        <v>22410</v>
      </c>
      <c r="F13" t="str">
        <f t="shared" si="2"/>
        <v>Resdiential-GRID</v>
      </c>
      <c r="G13">
        <f t="shared" si="3"/>
        <v>2</v>
      </c>
      <c r="I13" s="173" t="s">
        <v>171</v>
      </c>
      <c r="J13" s="172">
        <v>896</v>
      </c>
      <c r="K13" s="172">
        <v>176</v>
      </c>
    </row>
    <row r="14" spans="1:11" x14ac:dyDescent="0.35">
      <c r="A14" t="s">
        <v>62</v>
      </c>
      <c r="B14" s="169">
        <v>44464</v>
      </c>
      <c r="C14" t="s">
        <v>58</v>
      </c>
      <c r="D14" t="s">
        <v>168</v>
      </c>
      <c r="E14">
        <v>907</v>
      </c>
      <c r="F14" t="str">
        <f t="shared" si="2"/>
        <v>Low Income Resdiential-ESCO</v>
      </c>
      <c r="G14">
        <f t="shared" si="3"/>
        <v>2</v>
      </c>
      <c r="I14" s="171">
        <v>4</v>
      </c>
      <c r="J14" s="172"/>
      <c r="K14" s="172"/>
    </row>
    <row r="15" spans="1:11" x14ac:dyDescent="0.35">
      <c r="A15" t="s">
        <v>62</v>
      </c>
      <c r="B15" s="169">
        <v>44464</v>
      </c>
      <c r="C15" t="s">
        <v>59</v>
      </c>
      <c r="D15" t="s">
        <v>168</v>
      </c>
      <c r="E15">
        <v>93</v>
      </c>
      <c r="F15" t="str">
        <f t="shared" si="2"/>
        <v>Low Income Resdiential-ESCO</v>
      </c>
      <c r="G15">
        <f t="shared" si="3"/>
        <v>2</v>
      </c>
      <c r="I15" s="173" t="s">
        <v>170</v>
      </c>
      <c r="J15" s="172">
        <v>93</v>
      </c>
      <c r="K15" s="172">
        <v>23</v>
      </c>
    </row>
    <row r="16" spans="1:11" x14ac:dyDescent="0.35">
      <c r="A16" t="s">
        <v>62</v>
      </c>
      <c r="B16" s="169">
        <v>44464</v>
      </c>
      <c r="C16" t="s">
        <v>58</v>
      </c>
      <c r="D16" t="s">
        <v>166</v>
      </c>
      <c r="E16">
        <v>2198</v>
      </c>
      <c r="F16" t="str">
        <f t="shared" si="2"/>
        <v>Resdiential-ESCO</v>
      </c>
      <c r="G16">
        <f t="shared" si="3"/>
        <v>2</v>
      </c>
      <c r="I16" s="173" t="s">
        <v>171</v>
      </c>
      <c r="J16" s="172">
        <v>246</v>
      </c>
      <c r="K16" s="172">
        <v>42</v>
      </c>
    </row>
    <row r="17" spans="1:11" x14ac:dyDescent="0.35">
      <c r="A17" t="s">
        <v>62</v>
      </c>
      <c r="B17" s="169">
        <v>44464</v>
      </c>
      <c r="C17" t="s">
        <v>59</v>
      </c>
      <c r="D17" t="s">
        <v>166</v>
      </c>
      <c r="E17">
        <v>299</v>
      </c>
      <c r="F17" t="str">
        <f t="shared" si="2"/>
        <v>Resdiential-ESCO</v>
      </c>
      <c r="G17">
        <f t="shared" si="3"/>
        <v>2</v>
      </c>
      <c r="I17" s="171">
        <v>5</v>
      </c>
      <c r="J17" s="172"/>
      <c r="K17" s="172"/>
    </row>
    <row r="18" spans="1:11" x14ac:dyDescent="0.35">
      <c r="A18" t="s">
        <v>57</v>
      </c>
      <c r="B18" s="169">
        <v>44464</v>
      </c>
      <c r="C18" t="s">
        <v>58</v>
      </c>
      <c r="D18" t="s">
        <v>167</v>
      </c>
      <c r="E18">
        <v>33415</v>
      </c>
      <c r="F18" t="str">
        <f t="shared" si="2"/>
        <v>Resdiential-GRID</v>
      </c>
      <c r="G18">
        <f t="shared" si="3"/>
        <v>3</v>
      </c>
      <c r="I18" s="173" t="s">
        <v>170</v>
      </c>
      <c r="J18" s="172">
        <v>497</v>
      </c>
      <c r="K18" s="172">
        <v>26</v>
      </c>
    </row>
    <row r="19" spans="1:11" x14ac:dyDescent="0.35">
      <c r="A19" t="s">
        <v>57</v>
      </c>
      <c r="B19" s="169">
        <v>44464</v>
      </c>
      <c r="C19" t="s">
        <v>58</v>
      </c>
      <c r="D19" t="s">
        <v>169</v>
      </c>
      <c r="E19">
        <v>4044</v>
      </c>
      <c r="F19" t="str">
        <f t="shared" si="2"/>
        <v>Low Income Resdiential-GRID</v>
      </c>
      <c r="G19">
        <f t="shared" si="3"/>
        <v>3</v>
      </c>
      <c r="I19" s="173" t="s">
        <v>171</v>
      </c>
      <c r="J19" s="172">
        <v>1056</v>
      </c>
      <c r="K19" s="172">
        <v>81</v>
      </c>
    </row>
    <row r="20" spans="1:11" x14ac:dyDescent="0.35">
      <c r="A20" t="s">
        <v>57</v>
      </c>
      <c r="B20" s="169">
        <v>44464</v>
      </c>
      <c r="C20" t="s">
        <v>58</v>
      </c>
      <c r="D20" t="s">
        <v>168</v>
      </c>
      <c r="E20">
        <v>317</v>
      </c>
      <c r="F20" t="str">
        <f t="shared" si="2"/>
        <v>Low Income Resdiential-ESCO</v>
      </c>
      <c r="G20">
        <f t="shared" si="3"/>
        <v>3</v>
      </c>
      <c r="I20" s="171">
        <v>6</v>
      </c>
      <c r="J20" s="172"/>
      <c r="K20" s="172"/>
    </row>
    <row r="21" spans="1:11" x14ac:dyDescent="0.35">
      <c r="A21" t="s">
        <v>57</v>
      </c>
      <c r="B21" s="169">
        <v>44464</v>
      </c>
      <c r="C21" t="s">
        <v>59</v>
      </c>
      <c r="D21" t="s">
        <v>168</v>
      </c>
      <c r="E21">
        <v>44</v>
      </c>
      <c r="F21" t="str">
        <f t="shared" si="2"/>
        <v>Low Income Resdiential-ESCO</v>
      </c>
      <c r="G21">
        <f t="shared" si="3"/>
        <v>3</v>
      </c>
      <c r="I21" s="173" t="s">
        <v>170</v>
      </c>
      <c r="J21" s="172">
        <v>21663</v>
      </c>
      <c r="K21" s="172">
        <v>1576</v>
      </c>
    </row>
    <row r="22" spans="1:11" x14ac:dyDescent="0.35">
      <c r="A22" t="s">
        <v>57</v>
      </c>
      <c r="B22" s="169">
        <v>44464</v>
      </c>
      <c r="C22" t="s">
        <v>59</v>
      </c>
      <c r="D22" t="s">
        <v>169</v>
      </c>
      <c r="E22">
        <v>856</v>
      </c>
      <c r="F22" t="str">
        <f t="shared" si="2"/>
        <v>Low Income Resdiential-GRID</v>
      </c>
      <c r="G22">
        <f t="shared" si="3"/>
        <v>3</v>
      </c>
      <c r="I22" s="173" t="s">
        <v>171</v>
      </c>
      <c r="J22" s="172">
        <v>68101</v>
      </c>
      <c r="K22" s="172">
        <v>7426</v>
      </c>
    </row>
    <row r="23" spans="1:11" x14ac:dyDescent="0.35">
      <c r="A23" t="s">
        <v>57</v>
      </c>
      <c r="B23" s="169">
        <v>44464</v>
      </c>
      <c r="C23" t="s">
        <v>59</v>
      </c>
      <c r="D23" t="s">
        <v>167</v>
      </c>
      <c r="E23">
        <v>8721</v>
      </c>
      <c r="F23" t="str">
        <f t="shared" si="2"/>
        <v>Resdiential-GRID</v>
      </c>
      <c r="G23">
        <f t="shared" si="3"/>
        <v>3</v>
      </c>
      <c r="I23" s="171">
        <v>7</v>
      </c>
      <c r="J23" s="172"/>
      <c r="K23" s="172"/>
    </row>
    <row r="24" spans="1:11" x14ac:dyDescent="0.35">
      <c r="A24" t="s">
        <v>57</v>
      </c>
      <c r="B24" s="169">
        <v>44464</v>
      </c>
      <c r="C24" t="s">
        <v>58</v>
      </c>
      <c r="D24" t="s">
        <v>166</v>
      </c>
      <c r="E24">
        <v>896</v>
      </c>
      <c r="F24" t="str">
        <f t="shared" si="2"/>
        <v>Resdiential-ESCO</v>
      </c>
      <c r="G24">
        <f t="shared" si="3"/>
        <v>3</v>
      </c>
      <c r="I24" s="173" t="s">
        <v>170</v>
      </c>
      <c r="J24" s="172">
        <v>24646</v>
      </c>
      <c r="K24" s="172">
        <v>859</v>
      </c>
    </row>
    <row r="25" spans="1:11" x14ac:dyDescent="0.35">
      <c r="A25" t="s">
        <v>57</v>
      </c>
      <c r="B25" s="169">
        <v>44464</v>
      </c>
      <c r="C25" t="s">
        <v>59</v>
      </c>
      <c r="D25" t="s">
        <v>166</v>
      </c>
      <c r="E25">
        <v>176</v>
      </c>
      <c r="F25" t="str">
        <f t="shared" si="2"/>
        <v>Resdiential-ESCO</v>
      </c>
      <c r="G25">
        <f t="shared" si="3"/>
        <v>3</v>
      </c>
      <c r="I25" s="173" t="s">
        <v>171</v>
      </c>
      <c r="J25" s="172">
        <v>42540</v>
      </c>
      <c r="K25" s="172">
        <v>2912</v>
      </c>
    </row>
    <row r="26" spans="1:11" x14ac:dyDescent="0.35">
      <c r="A26" t="s">
        <v>48</v>
      </c>
      <c r="B26" s="169">
        <v>44464</v>
      </c>
      <c r="C26" t="s">
        <v>58</v>
      </c>
      <c r="D26" t="s">
        <v>167</v>
      </c>
      <c r="E26">
        <v>14061</v>
      </c>
      <c r="F26" t="str">
        <f t="shared" si="2"/>
        <v>Resdiential-GRID</v>
      </c>
      <c r="G26">
        <f t="shared" si="3"/>
        <v>4</v>
      </c>
      <c r="I26" s="171">
        <v>8</v>
      </c>
      <c r="J26" s="172"/>
      <c r="K26" s="172"/>
    </row>
    <row r="27" spans="1:11" x14ac:dyDescent="0.35">
      <c r="A27" t="s">
        <v>48</v>
      </c>
      <c r="B27" s="169">
        <v>44464</v>
      </c>
      <c r="C27" t="s">
        <v>59</v>
      </c>
      <c r="D27" t="s">
        <v>169</v>
      </c>
      <c r="E27">
        <v>509</v>
      </c>
      <c r="F27" t="str">
        <f t="shared" si="2"/>
        <v>Low Income Resdiential-GRID</v>
      </c>
      <c r="G27">
        <f t="shared" si="3"/>
        <v>4</v>
      </c>
      <c r="I27" s="173" t="s">
        <v>170</v>
      </c>
      <c r="J27" s="172">
        <v>962408</v>
      </c>
      <c r="K27" s="172">
        <v>50767</v>
      </c>
    </row>
    <row r="28" spans="1:11" x14ac:dyDescent="0.35">
      <c r="A28" t="s">
        <v>48</v>
      </c>
      <c r="B28" s="169">
        <v>44464</v>
      </c>
      <c r="C28" t="s">
        <v>58</v>
      </c>
      <c r="D28" t="s">
        <v>168</v>
      </c>
      <c r="E28">
        <v>93</v>
      </c>
      <c r="F28" t="str">
        <f t="shared" si="2"/>
        <v>Low Income Resdiential-ESCO</v>
      </c>
      <c r="G28">
        <f t="shared" si="3"/>
        <v>4</v>
      </c>
      <c r="I28" s="173" t="s">
        <v>171</v>
      </c>
      <c r="J28" s="172">
        <v>952645</v>
      </c>
      <c r="K28" s="172">
        <v>61155</v>
      </c>
    </row>
    <row r="29" spans="1:11" x14ac:dyDescent="0.35">
      <c r="A29" t="s">
        <v>48</v>
      </c>
      <c r="B29" s="169">
        <v>44464</v>
      </c>
      <c r="C29" t="s">
        <v>59</v>
      </c>
      <c r="D29" t="s">
        <v>168</v>
      </c>
      <c r="E29">
        <v>23</v>
      </c>
      <c r="F29" t="str">
        <f t="shared" si="2"/>
        <v>Low Income Resdiential-ESCO</v>
      </c>
      <c r="G29">
        <f t="shared" si="3"/>
        <v>4</v>
      </c>
      <c r="I29" s="171">
        <v>9</v>
      </c>
      <c r="J29" s="172"/>
      <c r="K29" s="172"/>
    </row>
    <row r="30" spans="1:11" x14ac:dyDescent="0.35">
      <c r="A30" t="s">
        <v>48</v>
      </c>
      <c r="B30" s="169">
        <v>44464</v>
      </c>
      <c r="C30" t="s">
        <v>58</v>
      </c>
      <c r="D30" t="s">
        <v>166</v>
      </c>
      <c r="E30">
        <v>246</v>
      </c>
      <c r="F30" t="str">
        <f t="shared" si="2"/>
        <v>Resdiential-ESCO</v>
      </c>
      <c r="G30">
        <f t="shared" si="3"/>
        <v>4</v>
      </c>
      <c r="I30" s="173" t="s">
        <v>170</v>
      </c>
      <c r="J30" s="172">
        <v>1008718</v>
      </c>
      <c r="K30" s="172">
        <v>53202</v>
      </c>
    </row>
    <row r="31" spans="1:11" x14ac:dyDescent="0.35">
      <c r="A31" t="s">
        <v>48</v>
      </c>
      <c r="B31" s="169">
        <v>44464</v>
      </c>
      <c r="C31" t="s">
        <v>59</v>
      </c>
      <c r="D31" t="s">
        <v>166</v>
      </c>
      <c r="E31">
        <v>42</v>
      </c>
      <c r="F31" t="str">
        <f t="shared" si="2"/>
        <v>Resdiential-ESCO</v>
      </c>
      <c r="G31">
        <f t="shared" si="3"/>
        <v>4</v>
      </c>
      <c r="I31" s="173" t="s">
        <v>171</v>
      </c>
      <c r="J31" s="172">
        <v>1063286</v>
      </c>
      <c r="K31" s="172">
        <v>71494</v>
      </c>
    </row>
    <row r="32" spans="1:11" x14ac:dyDescent="0.35">
      <c r="A32" t="s">
        <v>48</v>
      </c>
      <c r="B32" s="169">
        <v>44464</v>
      </c>
      <c r="C32" t="s">
        <v>59</v>
      </c>
      <c r="D32" t="s">
        <v>167</v>
      </c>
      <c r="E32">
        <v>3458</v>
      </c>
      <c r="F32" t="str">
        <f t="shared" si="2"/>
        <v>Resdiential-GRID</v>
      </c>
      <c r="G32">
        <f t="shared" si="3"/>
        <v>4</v>
      </c>
      <c r="I32" s="171">
        <v>11</v>
      </c>
      <c r="J32" s="172"/>
      <c r="K32" s="172"/>
    </row>
    <row r="33" spans="1:11" x14ac:dyDescent="0.35">
      <c r="A33" t="s">
        <v>48</v>
      </c>
      <c r="B33" s="169">
        <v>44464</v>
      </c>
      <c r="C33" t="s">
        <v>58</v>
      </c>
      <c r="D33" t="s">
        <v>169</v>
      </c>
      <c r="E33">
        <v>2373</v>
      </c>
      <c r="F33" t="str">
        <f t="shared" si="2"/>
        <v>Low Income Resdiential-GRID</v>
      </c>
      <c r="G33">
        <f t="shared" si="3"/>
        <v>4</v>
      </c>
      <c r="I33" s="173" t="s">
        <v>170</v>
      </c>
      <c r="J33" s="172">
        <v>53259</v>
      </c>
      <c r="K33" s="172">
        <v>6186</v>
      </c>
    </row>
    <row r="34" spans="1:11" x14ac:dyDescent="0.35">
      <c r="A34" t="s">
        <v>51</v>
      </c>
      <c r="B34" s="169">
        <v>44464</v>
      </c>
      <c r="C34" t="s">
        <v>58</v>
      </c>
      <c r="D34" t="s">
        <v>167</v>
      </c>
      <c r="E34">
        <v>44555</v>
      </c>
      <c r="F34" t="str">
        <f t="shared" si="2"/>
        <v>Resdiential-GRID</v>
      </c>
      <c r="G34">
        <f t="shared" si="3"/>
        <v>5</v>
      </c>
      <c r="I34" s="173" t="s">
        <v>171</v>
      </c>
      <c r="J34" s="172">
        <v>314514</v>
      </c>
      <c r="K34" s="172">
        <v>56917</v>
      </c>
    </row>
    <row r="35" spans="1:11" x14ac:dyDescent="0.35">
      <c r="A35" t="s">
        <v>51</v>
      </c>
      <c r="B35" s="169">
        <v>44464</v>
      </c>
      <c r="C35" t="s">
        <v>58</v>
      </c>
      <c r="D35" t="s">
        <v>168</v>
      </c>
      <c r="E35">
        <v>497</v>
      </c>
      <c r="F35" t="str">
        <f t="shared" si="2"/>
        <v>Low Income Resdiential-ESCO</v>
      </c>
      <c r="G35">
        <f t="shared" si="3"/>
        <v>5</v>
      </c>
      <c r="I35" s="171">
        <v>12</v>
      </c>
      <c r="J35" s="172"/>
      <c r="K35" s="172"/>
    </row>
    <row r="36" spans="1:11" x14ac:dyDescent="0.35">
      <c r="A36" t="s">
        <v>51</v>
      </c>
      <c r="B36" s="169">
        <v>44464</v>
      </c>
      <c r="C36" t="s">
        <v>59</v>
      </c>
      <c r="D36" t="s">
        <v>168</v>
      </c>
      <c r="E36">
        <v>26</v>
      </c>
      <c r="F36" t="str">
        <f t="shared" si="2"/>
        <v>Low Income Resdiential-ESCO</v>
      </c>
      <c r="G36">
        <f t="shared" si="3"/>
        <v>5</v>
      </c>
      <c r="I36" s="173" t="s">
        <v>170</v>
      </c>
      <c r="J36" s="172">
        <v>35599</v>
      </c>
      <c r="K36" s="172">
        <v>4188</v>
      </c>
    </row>
    <row r="37" spans="1:11" x14ac:dyDescent="0.35">
      <c r="A37" t="s">
        <v>51</v>
      </c>
      <c r="B37" s="169">
        <v>44464</v>
      </c>
      <c r="C37" t="s">
        <v>59</v>
      </c>
      <c r="D37" t="s">
        <v>169</v>
      </c>
      <c r="E37">
        <v>3959</v>
      </c>
      <c r="F37" t="str">
        <f t="shared" si="2"/>
        <v>Low Income Resdiential-GRID</v>
      </c>
      <c r="G37">
        <f t="shared" si="3"/>
        <v>5</v>
      </c>
      <c r="I37" s="173" t="s">
        <v>171</v>
      </c>
      <c r="J37" s="172">
        <v>169471</v>
      </c>
      <c r="K37" s="172">
        <v>33728</v>
      </c>
    </row>
    <row r="38" spans="1:11" x14ac:dyDescent="0.35">
      <c r="A38" t="s">
        <v>51</v>
      </c>
      <c r="B38" s="169">
        <v>44464</v>
      </c>
      <c r="C38" t="s">
        <v>58</v>
      </c>
      <c r="D38" t="s">
        <v>169</v>
      </c>
      <c r="E38">
        <v>18707</v>
      </c>
      <c r="F38" t="str">
        <f t="shared" si="2"/>
        <v>Low Income Resdiential-GRID</v>
      </c>
      <c r="G38">
        <f t="shared" si="3"/>
        <v>5</v>
      </c>
      <c r="I38" s="171">
        <v>17</v>
      </c>
      <c r="J38" s="172"/>
      <c r="K38" s="172"/>
    </row>
    <row r="39" spans="1:11" x14ac:dyDescent="0.35">
      <c r="A39" t="s">
        <v>51</v>
      </c>
      <c r="B39" s="169">
        <v>44464</v>
      </c>
      <c r="C39" t="s">
        <v>58</v>
      </c>
      <c r="D39" t="s">
        <v>166</v>
      </c>
      <c r="E39">
        <v>1056</v>
      </c>
      <c r="F39" t="str">
        <f t="shared" si="2"/>
        <v>Resdiential-ESCO</v>
      </c>
      <c r="G39">
        <f t="shared" si="3"/>
        <v>5</v>
      </c>
      <c r="I39" s="173" t="s">
        <v>170</v>
      </c>
      <c r="J39" s="172">
        <v>14</v>
      </c>
      <c r="K39" s="172">
        <v>1</v>
      </c>
    </row>
    <row r="40" spans="1:11" x14ac:dyDescent="0.35">
      <c r="A40" t="s">
        <v>51</v>
      </c>
      <c r="B40" s="169">
        <v>44464</v>
      </c>
      <c r="C40" t="s">
        <v>59</v>
      </c>
      <c r="D40" t="s">
        <v>166</v>
      </c>
      <c r="E40">
        <v>81</v>
      </c>
      <c r="F40" t="str">
        <f t="shared" si="2"/>
        <v>Resdiential-ESCO</v>
      </c>
      <c r="G40">
        <f t="shared" si="3"/>
        <v>5</v>
      </c>
      <c r="I40" s="171">
        <v>19</v>
      </c>
      <c r="J40" s="172"/>
      <c r="K40" s="172"/>
    </row>
    <row r="41" spans="1:11" x14ac:dyDescent="0.35">
      <c r="A41" t="s">
        <v>51</v>
      </c>
      <c r="B41" s="169">
        <v>44464</v>
      </c>
      <c r="C41" t="s">
        <v>59</v>
      </c>
      <c r="D41" t="s">
        <v>167</v>
      </c>
      <c r="E41">
        <v>10231</v>
      </c>
      <c r="F41" t="str">
        <f t="shared" si="2"/>
        <v>Resdiential-GRID</v>
      </c>
      <c r="G41">
        <f t="shared" si="3"/>
        <v>5</v>
      </c>
      <c r="I41" s="173" t="s">
        <v>170</v>
      </c>
      <c r="J41" s="172">
        <v>36</v>
      </c>
      <c r="K41" s="172">
        <v>6</v>
      </c>
    </row>
    <row r="42" spans="1:11" x14ac:dyDescent="0.35">
      <c r="A42" t="s">
        <v>52</v>
      </c>
      <c r="B42" s="169">
        <v>44464</v>
      </c>
      <c r="C42" t="s">
        <v>58</v>
      </c>
      <c r="D42" t="s">
        <v>167</v>
      </c>
      <c r="E42">
        <v>3136100</v>
      </c>
      <c r="F42" t="str">
        <f t="shared" si="2"/>
        <v>Resdiential-GRID</v>
      </c>
      <c r="G42">
        <f t="shared" si="3"/>
        <v>6</v>
      </c>
      <c r="I42" s="173" t="s">
        <v>171</v>
      </c>
      <c r="J42" s="172">
        <v>56</v>
      </c>
      <c r="K42" s="172">
        <v>8</v>
      </c>
    </row>
    <row r="43" spans="1:11" x14ac:dyDescent="0.35">
      <c r="A43" t="s">
        <v>52</v>
      </c>
      <c r="B43" s="169">
        <v>44464</v>
      </c>
      <c r="C43" t="s">
        <v>59</v>
      </c>
      <c r="D43" t="s">
        <v>169</v>
      </c>
      <c r="E43">
        <v>145732</v>
      </c>
      <c r="F43" t="str">
        <f t="shared" si="2"/>
        <v>Low Income Resdiential-GRID</v>
      </c>
      <c r="G43">
        <f t="shared" si="3"/>
        <v>6</v>
      </c>
      <c r="I43" s="171">
        <v>20</v>
      </c>
      <c r="J43" s="172"/>
      <c r="K43" s="172"/>
    </row>
    <row r="44" spans="1:11" x14ac:dyDescent="0.35">
      <c r="A44" t="s">
        <v>52</v>
      </c>
      <c r="B44" s="169">
        <v>44464</v>
      </c>
      <c r="C44" t="s">
        <v>58</v>
      </c>
      <c r="D44" t="s">
        <v>169</v>
      </c>
      <c r="E44">
        <v>920479</v>
      </c>
      <c r="F44" t="str">
        <f t="shared" si="2"/>
        <v>Low Income Resdiential-GRID</v>
      </c>
      <c r="G44">
        <f t="shared" si="3"/>
        <v>6</v>
      </c>
      <c r="I44" s="173" t="s">
        <v>170</v>
      </c>
      <c r="J44" s="172">
        <v>46066</v>
      </c>
      <c r="K44" s="172">
        <v>4383</v>
      </c>
    </row>
    <row r="45" spans="1:11" x14ac:dyDescent="0.35">
      <c r="A45" t="s">
        <v>52</v>
      </c>
      <c r="B45" s="169">
        <v>44464</v>
      </c>
      <c r="C45" t="s">
        <v>58</v>
      </c>
      <c r="D45" t="s">
        <v>168</v>
      </c>
      <c r="E45">
        <v>21663</v>
      </c>
      <c r="F45" t="str">
        <f t="shared" si="2"/>
        <v>Low Income Resdiential-ESCO</v>
      </c>
      <c r="G45">
        <f t="shared" si="3"/>
        <v>6</v>
      </c>
      <c r="I45" s="173" t="s">
        <v>171</v>
      </c>
      <c r="J45" s="172">
        <v>357644</v>
      </c>
      <c r="K45" s="172">
        <v>57966</v>
      </c>
    </row>
    <row r="46" spans="1:11" x14ac:dyDescent="0.35">
      <c r="A46" t="s">
        <v>52</v>
      </c>
      <c r="B46" s="169">
        <v>44464</v>
      </c>
      <c r="C46" t="s">
        <v>59</v>
      </c>
      <c r="D46" t="s">
        <v>168</v>
      </c>
      <c r="E46">
        <v>1576</v>
      </c>
      <c r="F46" t="str">
        <f t="shared" si="2"/>
        <v>Low Income Resdiential-ESCO</v>
      </c>
      <c r="G46">
        <f t="shared" si="3"/>
        <v>6</v>
      </c>
      <c r="I46" s="171">
        <v>18</v>
      </c>
      <c r="J46" s="172"/>
      <c r="K46" s="172"/>
    </row>
    <row r="47" spans="1:11" x14ac:dyDescent="0.35">
      <c r="A47" t="s">
        <v>52</v>
      </c>
      <c r="B47" s="169">
        <v>44464</v>
      </c>
      <c r="C47" t="s">
        <v>59</v>
      </c>
      <c r="D47" t="s">
        <v>167</v>
      </c>
      <c r="E47">
        <v>723908</v>
      </c>
      <c r="F47" t="str">
        <f t="shared" si="2"/>
        <v>Resdiential-GRID</v>
      </c>
      <c r="G47">
        <f t="shared" si="3"/>
        <v>6</v>
      </c>
      <c r="I47" s="173" t="s">
        <v>170</v>
      </c>
      <c r="J47" s="172">
        <v>2</v>
      </c>
      <c r="K47" s="172"/>
    </row>
    <row r="48" spans="1:11" x14ac:dyDescent="0.35">
      <c r="A48" t="s">
        <v>52</v>
      </c>
      <c r="B48" s="169">
        <v>44464</v>
      </c>
      <c r="C48" t="s">
        <v>58</v>
      </c>
      <c r="D48" t="s">
        <v>166</v>
      </c>
      <c r="E48">
        <v>68101</v>
      </c>
      <c r="F48" t="str">
        <f t="shared" si="2"/>
        <v>Resdiential-ESCO</v>
      </c>
      <c r="G48">
        <f t="shared" si="3"/>
        <v>6</v>
      </c>
      <c r="I48" s="171">
        <v>99</v>
      </c>
      <c r="J48" s="172"/>
      <c r="K48" s="172"/>
    </row>
    <row r="49" spans="1:11" x14ac:dyDescent="0.35">
      <c r="A49" t="s">
        <v>52</v>
      </c>
      <c r="B49" s="169">
        <v>44464</v>
      </c>
      <c r="C49" t="s">
        <v>59</v>
      </c>
      <c r="D49" t="s">
        <v>166</v>
      </c>
      <c r="E49">
        <v>7426</v>
      </c>
      <c r="F49" t="str">
        <f t="shared" si="2"/>
        <v>Resdiential-ESCO</v>
      </c>
      <c r="G49">
        <f t="shared" si="3"/>
        <v>6</v>
      </c>
      <c r="I49" s="173" t="s">
        <v>170</v>
      </c>
      <c r="J49" s="172">
        <v>1</v>
      </c>
      <c r="K49" s="172"/>
    </row>
    <row r="50" spans="1:11" x14ac:dyDescent="0.35">
      <c r="A50" t="s">
        <v>53</v>
      </c>
      <c r="B50" s="169">
        <v>44464</v>
      </c>
      <c r="C50" t="s">
        <v>58</v>
      </c>
      <c r="D50" t="s">
        <v>167</v>
      </c>
      <c r="E50">
        <v>1991108</v>
      </c>
      <c r="F50" t="str">
        <f t="shared" si="2"/>
        <v>Resdiential-GRID</v>
      </c>
      <c r="G50">
        <f t="shared" si="3"/>
        <v>7</v>
      </c>
    </row>
    <row r="51" spans="1:11" x14ac:dyDescent="0.35">
      <c r="A51" t="s">
        <v>53</v>
      </c>
      <c r="B51" s="169">
        <v>44464</v>
      </c>
      <c r="C51" t="s">
        <v>59</v>
      </c>
      <c r="D51" t="s">
        <v>169</v>
      </c>
      <c r="E51">
        <v>146513</v>
      </c>
      <c r="F51" t="str">
        <f t="shared" si="2"/>
        <v>Low Income Resdiential-GRID</v>
      </c>
      <c r="G51">
        <f t="shared" si="3"/>
        <v>7</v>
      </c>
    </row>
    <row r="52" spans="1:11" x14ac:dyDescent="0.35">
      <c r="A52" t="s">
        <v>53</v>
      </c>
      <c r="B52" s="169">
        <v>44464</v>
      </c>
      <c r="C52" t="s">
        <v>58</v>
      </c>
      <c r="D52" t="s">
        <v>168</v>
      </c>
      <c r="E52">
        <v>24646</v>
      </c>
      <c r="F52" t="str">
        <f t="shared" si="2"/>
        <v>Low Income Resdiential-ESCO</v>
      </c>
      <c r="G52">
        <f t="shared" si="3"/>
        <v>7</v>
      </c>
    </row>
    <row r="53" spans="1:11" x14ac:dyDescent="0.35">
      <c r="A53" t="s">
        <v>53</v>
      </c>
      <c r="B53" s="169">
        <v>44464</v>
      </c>
      <c r="C53" t="s">
        <v>59</v>
      </c>
      <c r="D53" t="s">
        <v>168</v>
      </c>
      <c r="E53">
        <v>859</v>
      </c>
      <c r="F53" t="str">
        <f t="shared" si="2"/>
        <v>Low Income Resdiential-ESCO</v>
      </c>
      <c r="G53">
        <f t="shared" si="3"/>
        <v>7</v>
      </c>
    </row>
    <row r="54" spans="1:11" x14ac:dyDescent="0.35">
      <c r="A54" t="s">
        <v>53</v>
      </c>
      <c r="B54" s="169">
        <v>44464</v>
      </c>
      <c r="C54" t="s">
        <v>58</v>
      </c>
      <c r="D54" t="s">
        <v>169</v>
      </c>
      <c r="E54">
        <v>972922</v>
      </c>
      <c r="F54" t="str">
        <f t="shared" si="2"/>
        <v>Low Income Resdiential-GRID</v>
      </c>
      <c r="G54">
        <f t="shared" si="3"/>
        <v>7</v>
      </c>
    </row>
    <row r="55" spans="1:11" x14ac:dyDescent="0.35">
      <c r="A55" t="s">
        <v>53</v>
      </c>
      <c r="B55" s="169">
        <v>44464</v>
      </c>
      <c r="C55" t="s">
        <v>58</v>
      </c>
      <c r="D55" t="s">
        <v>166</v>
      </c>
      <c r="E55">
        <v>42540</v>
      </c>
      <c r="F55" t="str">
        <f t="shared" si="2"/>
        <v>Resdiential-ESCO</v>
      </c>
      <c r="G55">
        <f t="shared" si="3"/>
        <v>7</v>
      </c>
    </row>
    <row r="56" spans="1:11" x14ac:dyDescent="0.35">
      <c r="A56" t="s">
        <v>53</v>
      </c>
      <c r="B56" s="169">
        <v>44464</v>
      </c>
      <c r="C56" t="s">
        <v>59</v>
      </c>
      <c r="D56" t="s">
        <v>166</v>
      </c>
      <c r="E56">
        <v>2912</v>
      </c>
      <c r="F56" t="str">
        <f t="shared" si="2"/>
        <v>Resdiential-ESCO</v>
      </c>
      <c r="G56">
        <f t="shared" si="3"/>
        <v>7</v>
      </c>
    </row>
    <row r="57" spans="1:11" x14ac:dyDescent="0.35">
      <c r="A57" t="s">
        <v>53</v>
      </c>
      <c r="B57" s="169">
        <v>44464</v>
      </c>
      <c r="C57" t="s">
        <v>59</v>
      </c>
      <c r="D57" t="s">
        <v>167</v>
      </c>
      <c r="E57">
        <v>445161</v>
      </c>
      <c r="F57" t="str">
        <f t="shared" si="2"/>
        <v>Resdiential-GRID</v>
      </c>
      <c r="G57">
        <f t="shared" si="3"/>
        <v>7</v>
      </c>
    </row>
    <row r="58" spans="1:11" x14ac:dyDescent="0.35">
      <c r="A58" t="s">
        <v>54</v>
      </c>
      <c r="B58" s="169">
        <v>44464</v>
      </c>
      <c r="C58" t="s">
        <v>58</v>
      </c>
      <c r="D58" t="s">
        <v>167</v>
      </c>
      <c r="E58">
        <v>54894070</v>
      </c>
      <c r="F58" t="str">
        <f t="shared" ref="F58:F89" si="4">TRIM(MID(D58,3,50))</f>
        <v>Resdiential-GRID</v>
      </c>
      <c r="G58">
        <f t="shared" ref="G58:G89" si="5">VALUE(TRIM(MID(A58,6,2)))</f>
        <v>8</v>
      </c>
    </row>
    <row r="59" spans="1:11" x14ac:dyDescent="0.35">
      <c r="A59" t="s">
        <v>54</v>
      </c>
      <c r="B59" s="169">
        <v>44464</v>
      </c>
      <c r="C59" t="s">
        <v>59</v>
      </c>
      <c r="D59" t="s">
        <v>169</v>
      </c>
      <c r="E59">
        <v>5716162</v>
      </c>
      <c r="F59" t="str">
        <f t="shared" si="4"/>
        <v>Low Income Resdiential-GRID</v>
      </c>
      <c r="G59">
        <f t="shared" si="5"/>
        <v>8</v>
      </c>
    </row>
    <row r="60" spans="1:11" x14ac:dyDescent="0.35">
      <c r="A60" t="s">
        <v>54</v>
      </c>
      <c r="B60" s="169">
        <v>44464</v>
      </c>
      <c r="C60" t="s">
        <v>58</v>
      </c>
      <c r="D60" t="s">
        <v>169</v>
      </c>
      <c r="E60">
        <v>34995972</v>
      </c>
      <c r="F60" t="str">
        <f t="shared" si="4"/>
        <v>Low Income Resdiential-GRID</v>
      </c>
      <c r="G60">
        <f t="shared" si="5"/>
        <v>8</v>
      </c>
    </row>
    <row r="61" spans="1:11" x14ac:dyDescent="0.35">
      <c r="A61" t="s">
        <v>54</v>
      </c>
      <c r="B61" s="169">
        <v>44464</v>
      </c>
      <c r="C61" t="s">
        <v>59</v>
      </c>
      <c r="D61" t="s">
        <v>167</v>
      </c>
      <c r="E61">
        <v>11436366</v>
      </c>
      <c r="F61" t="str">
        <f t="shared" si="4"/>
        <v>Resdiential-GRID</v>
      </c>
      <c r="G61">
        <f t="shared" si="5"/>
        <v>8</v>
      </c>
    </row>
    <row r="62" spans="1:11" x14ac:dyDescent="0.35">
      <c r="A62" t="s">
        <v>54</v>
      </c>
      <c r="B62" s="169">
        <v>44464</v>
      </c>
      <c r="C62" t="s">
        <v>58</v>
      </c>
      <c r="D62" t="s">
        <v>168</v>
      </c>
      <c r="E62">
        <v>962408</v>
      </c>
      <c r="F62" t="str">
        <f t="shared" si="4"/>
        <v>Low Income Resdiential-ESCO</v>
      </c>
      <c r="G62">
        <f t="shared" si="5"/>
        <v>8</v>
      </c>
    </row>
    <row r="63" spans="1:11" x14ac:dyDescent="0.35">
      <c r="A63" t="s">
        <v>54</v>
      </c>
      <c r="B63" s="169">
        <v>44464</v>
      </c>
      <c r="C63" t="s">
        <v>59</v>
      </c>
      <c r="D63" t="s">
        <v>168</v>
      </c>
      <c r="E63">
        <v>50767</v>
      </c>
      <c r="F63" t="str">
        <f t="shared" si="4"/>
        <v>Low Income Resdiential-ESCO</v>
      </c>
      <c r="G63">
        <f t="shared" si="5"/>
        <v>8</v>
      </c>
    </row>
    <row r="64" spans="1:11" x14ac:dyDescent="0.35">
      <c r="A64" t="s">
        <v>54</v>
      </c>
      <c r="B64" s="169">
        <v>44464</v>
      </c>
      <c r="C64" t="s">
        <v>58</v>
      </c>
      <c r="D64" t="s">
        <v>166</v>
      </c>
      <c r="E64">
        <v>952645</v>
      </c>
      <c r="F64" t="str">
        <f t="shared" si="4"/>
        <v>Resdiential-ESCO</v>
      </c>
      <c r="G64">
        <f t="shared" si="5"/>
        <v>8</v>
      </c>
    </row>
    <row r="65" spans="1:7" x14ac:dyDescent="0.35">
      <c r="A65" t="s">
        <v>54</v>
      </c>
      <c r="B65" s="169">
        <v>44464</v>
      </c>
      <c r="C65" t="s">
        <v>59</v>
      </c>
      <c r="D65" t="s">
        <v>166</v>
      </c>
      <c r="E65">
        <v>61155</v>
      </c>
      <c r="F65" t="str">
        <f t="shared" si="4"/>
        <v>Resdiential-ESCO</v>
      </c>
      <c r="G65">
        <f t="shared" si="5"/>
        <v>8</v>
      </c>
    </row>
    <row r="66" spans="1:7" x14ac:dyDescent="0.35">
      <c r="A66" t="s">
        <v>60</v>
      </c>
      <c r="B66" s="169">
        <v>44464</v>
      </c>
      <c r="C66" t="s">
        <v>59</v>
      </c>
      <c r="D66" t="s">
        <v>169</v>
      </c>
      <c r="E66">
        <v>6008408</v>
      </c>
      <c r="F66" t="str">
        <f t="shared" si="4"/>
        <v>Low Income Resdiential-GRID</v>
      </c>
      <c r="G66">
        <f t="shared" si="5"/>
        <v>9</v>
      </c>
    </row>
    <row r="67" spans="1:7" x14ac:dyDescent="0.35">
      <c r="A67" t="s">
        <v>60</v>
      </c>
      <c r="B67" s="169">
        <v>44464</v>
      </c>
      <c r="C67" t="s">
        <v>58</v>
      </c>
      <c r="D67" t="s">
        <v>167</v>
      </c>
      <c r="E67">
        <v>60021279</v>
      </c>
      <c r="F67" t="str">
        <f t="shared" si="4"/>
        <v>Resdiential-GRID</v>
      </c>
      <c r="G67">
        <f t="shared" si="5"/>
        <v>9</v>
      </c>
    </row>
    <row r="68" spans="1:7" x14ac:dyDescent="0.35">
      <c r="A68" t="s">
        <v>60</v>
      </c>
      <c r="B68" s="169">
        <v>44464</v>
      </c>
      <c r="C68" t="s">
        <v>58</v>
      </c>
      <c r="D68" t="s">
        <v>169</v>
      </c>
      <c r="E68">
        <v>36889373</v>
      </c>
      <c r="F68" t="str">
        <f t="shared" si="4"/>
        <v>Low Income Resdiential-GRID</v>
      </c>
      <c r="G68">
        <f t="shared" si="5"/>
        <v>9</v>
      </c>
    </row>
    <row r="69" spans="1:7" x14ac:dyDescent="0.35">
      <c r="A69" t="s">
        <v>60</v>
      </c>
      <c r="B69" s="169">
        <v>44464</v>
      </c>
      <c r="C69" t="s">
        <v>59</v>
      </c>
      <c r="D69" t="s">
        <v>167</v>
      </c>
      <c r="E69">
        <v>12605436</v>
      </c>
      <c r="F69" t="str">
        <f t="shared" si="4"/>
        <v>Resdiential-GRID</v>
      </c>
      <c r="G69">
        <f t="shared" si="5"/>
        <v>9</v>
      </c>
    </row>
    <row r="70" spans="1:7" x14ac:dyDescent="0.35">
      <c r="A70" t="s">
        <v>60</v>
      </c>
      <c r="B70" s="169">
        <v>44464</v>
      </c>
      <c r="C70" t="s">
        <v>58</v>
      </c>
      <c r="D70" t="s">
        <v>166</v>
      </c>
      <c r="E70">
        <v>1063286</v>
      </c>
      <c r="F70" t="str">
        <f t="shared" si="4"/>
        <v>Resdiential-ESCO</v>
      </c>
      <c r="G70">
        <f t="shared" si="5"/>
        <v>9</v>
      </c>
    </row>
    <row r="71" spans="1:7" x14ac:dyDescent="0.35">
      <c r="A71" t="s">
        <v>60</v>
      </c>
      <c r="B71" s="169">
        <v>44464</v>
      </c>
      <c r="C71" t="s">
        <v>59</v>
      </c>
      <c r="D71" t="s">
        <v>166</v>
      </c>
      <c r="E71">
        <v>71494</v>
      </c>
      <c r="F71" t="str">
        <f t="shared" si="4"/>
        <v>Resdiential-ESCO</v>
      </c>
      <c r="G71">
        <f t="shared" si="5"/>
        <v>9</v>
      </c>
    </row>
    <row r="72" spans="1:7" x14ac:dyDescent="0.35">
      <c r="A72" t="s">
        <v>60</v>
      </c>
      <c r="B72" s="169">
        <v>44464</v>
      </c>
      <c r="C72" t="s">
        <v>58</v>
      </c>
      <c r="D72" t="s">
        <v>168</v>
      </c>
      <c r="E72">
        <v>1008718</v>
      </c>
      <c r="F72" t="str">
        <f t="shared" si="4"/>
        <v>Low Income Resdiential-ESCO</v>
      </c>
      <c r="G72">
        <f t="shared" si="5"/>
        <v>9</v>
      </c>
    </row>
    <row r="73" spans="1:7" x14ac:dyDescent="0.35">
      <c r="A73" t="s">
        <v>60</v>
      </c>
      <c r="B73" s="169">
        <v>44464</v>
      </c>
      <c r="C73" t="s">
        <v>59</v>
      </c>
      <c r="D73" t="s">
        <v>168</v>
      </c>
      <c r="E73">
        <v>53202</v>
      </c>
      <c r="F73" t="str">
        <f t="shared" si="4"/>
        <v>Low Income Resdiential-ESCO</v>
      </c>
      <c r="G73">
        <f t="shared" si="5"/>
        <v>9</v>
      </c>
    </row>
    <row r="74" spans="1:7" x14ac:dyDescent="0.35">
      <c r="A74" t="s">
        <v>85</v>
      </c>
      <c r="B74" s="169">
        <v>44464</v>
      </c>
      <c r="C74" t="s">
        <v>58</v>
      </c>
      <c r="D74" t="s">
        <v>166</v>
      </c>
      <c r="E74">
        <v>314514</v>
      </c>
      <c r="F74" t="str">
        <f t="shared" si="4"/>
        <v>Resdiential-ESCO</v>
      </c>
      <c r="G74">
        <f t="shared" si="5"/>
        <v>11</v>
      </c>
    </row>
    <row r="75" spans="1:7" x14ac:dyDescent="0.35">
      <c r="A75" t="s">
        <v>85</v>
      </c>
      <c r="B75" s="169">
        <v>44464</v>
      </c>
      <c r="C75" t="s">
        <v>59</v>
      </c>
      <c r="D75" t="s">
        <v>166</v>
      </c>
      <c r="E75">
        <v>56917</v>
      </c>
      <c r="F75" t="str">
        <f t="shared" si="4"/>
        <v>Resdiential-ESCO</v>
      </c>
      <c r="G75">
        <f t="shared" si="5"/>
        <v>11</v>
      </c>
    </row>
    <row r="76" spans="1:7" x14ac:dyDescent="0.35">
      <c r="A76" t="s">
        <v>85</v>
      </c>
      <c r="B76" s="169">
        <v>44464</v>
      </c>
      <c r="C76" t="s">
        <v>58</v>
      </c>
      <c r="D76" t="s">
        <v>167</v>
      </c>
      <c r="E76">
        <v>17350586</v>
      </c>
      <c r="F76" t="str">
        <f t="shared" si="4"/>
        <v>Resdiential-GRID</v>
      </c>
      <c r="G76">
        <f t="shared" si="5"/>
        <v>11</v>
      </c>
    </row>
    <row r="77" spans="1:7" x14ac:dyDescent="0.35">
      <c r="A77" t="s">
        <v>85</v>
      </c>
      <c r="B77" s="169">
        <v>44464</v>
      </c>
      <c r="C77" t="s">
        <v>59</v>
      </c>
      <c r="D77" t="s">
        <v>167</v>
      </c>
      <c r="E77">
        <v>5381113</v>
      </c>
      <c r="F77" t="str">
        <f t="shared" si="4"/>
        <v>Resdiential-GRID</v>
      </c>
      <c r="G77">
        <f t="shared" si="5"/>
        <v>11</v>
      </c>
    </row>
    <row r="78" spans="1:7" x14ac:dyDescent="0.35">
      <c r="A78" t="s">
        <v>85</v>
      </c>
      <c r="B78" s="169">
        <v>44464</v>
      </c>
      <c r="C78" t="s">
        <v>58</v>
      </c>
      <c r="D78" t="s">
        <v>168</v>
      </c>
      <c r="E78">
        <v>53259</v>
      </c>
      <c r="F78" t="str">
        <f t="shared" si="4"/>
        <v>Low Income Resdiential-ESCO</v>
      </c>
      <c r="G78">
        <f t="shared" si="5"/>
        <v>11</v>
      </c>
    </row>
    <row r="79" spans="1:7" x14ac:dyDescent="0.35">
      <c r="A79" t="s">
        <v>85</v>
      </c>
      <c r="B79" s="169">
        <v>44464</v>
      </c>
      <c r="C79" t="s">
        <v>59</v>
      </c>
      <c r="D79" t="s">
        <v>168</v>
      </c>
      <c r="E79">
        <v>6186</v>
      </c>
      <c r="F79" t="str">
        <f t="shared" si="4"/>
        <v>Low Income Resdiential-ESCO</v>
      </c>
      <c r="G79">
        <f t="shared" si="5"/>
        <v>11</v>
      </c>
    </row>
    <row r="80" spans="1:7" x14ac:dyDescent="0.35">
      <c r="A80" t="s">
        <v>85</v>
      </c>
      <c r="B80" s="169">
        <v>44464</v>
      </c>
      <c r="C80" t="s">
        <v>58</v>
      </c>
      <c r="D80" t="s">
        <v>169</v>
      </c>
      <c r="E80">
        <v>1803520</v>
      </c>
      <c r="F80" t="str">
        <f t="shared" si="4"/>
        <v>Low Income Resdiential-GRID</v>
      </c>
      <c r="G80">
        <f t="shared" si="5"/>
        <v>11</v>
      </c>
    </row>
    <row r="81" spans="1:7" x14ac:dyDescent="0.35">
      <c r="A81" t="s">
        <v>85</v>
      </c>
      <c r="B81" s="169">
        <v>44464</v>
      </c>
      <c r="C81" t="s">
        <v>59</v>
      </c>
      <c r="D81" t="s">
        <v>169</v>
      </c>
      <c r="E81">
        <v>387142</v>
      </c>
      <c r="F81" t="str">
        <f t="shared" si="4"/>
        <v>Low Income Resdiential-GRID</v>
      </c>
      <c r="G81">
        <f t="shared" si="5"/>
        <v>11</v>
      </c>
    </row>
    <row r="82" spans="1:7" x14ac:dyDescent="0.35">
      <c r="A82" t="s">
        <v>86</v>
      </c>
      <c r="B82" s="169">
        <v>44464</v>
      </c>
      <c r="C82" t="s">
        <v>59</v>
      </c>
      <c r="D82" t="s">
        <v>169</v>
      </c>
      <c r="E82">
        <v>118</v>
      </c>
      <c r="F82" t="str">
        <f t="shared" si="4"/>
        <v>Low Income Resdiential-GRID</v>
      </c>
      <c r="G82">
        <f t="shared" si="5"/>
        <v>12</v>
      </c>
    </row>
    <row r="83" spans="1:7" x14ac:dyDescent="0.35">
      <c r="A83" t="s">
        <v>86</v>
      </c>
      <c r="B83" s="169">
        <v>44464</v>
      </c>
      <c r="C83" t="s">
        <v>58</v>
      </c>
      <c r="D83" t="s">
        <v>167</v>
      </c>
      <c r="E83">
        <v>2450</v>
      </c>
      <c r="F83" t="str">
        <f t="shared" si="4"/>
        <v>Resdiential-GRID</v>
      </c>
      <c r="G83">
        <f t="shared" si="5"/>
        <v>12</v>
      </c>
    </row>
    <row r="84" spans="1:7" x14ac:dyDescent="0.35">
      <c r="A84" t="s">
        <v>86</v>
      </c>
      <c r="B84" s="169">
        <v>44464</v>
      </c>
      <c r="C84" t="s">
        <v>59</v>
      </c>
      <c r="D84" t="s">
        <v>167</v>
      </c>
      <c r="E84">
        <v>-98</v>
      </c>
      <c r="F84" t="str">
        <f t="shared" si="4"/>
        <v>Resdiential-GRID</v>
      </c>
      <c r="G84">
        <f t="shared" si="5"/>
        <v>12</v>
      </c>
    </row>
    <row r="85" spans="1:7" x14ac:dyDescent="0.35">
      <c r="A85" t="s">
        <v>86</v>
      </c>
      <c r="B85" s="169">
        <v>44464</v>
      </c>
      <c r="C85" t="s">
        <v>58</v>
      </c>
      <c r="D85" t="s">
        <v>169</v>
      </c>
      <c r="E85">
        <v>519</v>
      </c>
      <c r="F85" t="str">
        <f t="shared" si="4"/>
        <v>Low Income Resdiential-GRID</v>
      </c>
      <c r="G85">
        <f t="shared" si="5"/>
        <v>12</v>
      </c>
    </row>
    <row r="86" spans="1:7" x14ac:dyDescent="0.35">
      <c r="A86" t="s">
        <v>86</v>
      </c>
      <c r="B86" s="169">
        <v>44464</v>
      </c>
      <c r="C86" t="s">
        <v>58</v>
      </c>
      <c r="D86" t="s">
        <v>168</v>
      </c>
      <c r="E86">
        <v>35599</v>
      </c>
      <c r="F86" t="str">
        <f t="shared" si="4"/>
        <v>Low Income Resdiential-ESCO</v>
      </c>
      <c r="G86">
        <f t="shared" si="5"/>
        <v>12</v>
      </c>
    </row>
    <row r="87" spans="1:7" x14ac:dyDescent="0.35">
      <c r="A87" t="s">
        <v>86</v>
      </c>
      <c r="B87" s="169">
        <v>44464</v>
      </c>
      <c r="C87" t="s">
        <v>59</v>
      </c>
      <c r="D87" t="s">
        <v>168</v>
      </c>
      <c r="E87">
        <v>4188</v>
      </c>
      <c r="F87" t="str">
        <f t="shared" si="4"/>
        <v>Low Income Resdiential-ESCO</v>
      </c>
      <c r="G87">
        <f t="shared" si="5"/>
        <v>12</v>
      </c>
    </row>
    <row r="88" spans="1:7" x14ac:dyDescent="0.35">
      <c r="A88" t="s">
        <v>86</v>
      </c>
      <c r="B88" s="169">
        <v>44464</v>
      </c>
      <c r="C88" t="s">
        <v>58</v>
      </c>
      <c r="D88" t="s">
        <v>166</v>
      </c>
      <c r="E88">
        <v>169471</v>
      </c>
      <c r="F88" t="str">
        <f t="shared" si="4"/>
        <v>Resdiential-ESCO</v>
      </c>
      <c r="G88">
        <f t="shared" si="5"/>
        <v>12</v>
      </c>
    </row>
    <row r="89" spans="1:7" x14ac:dyDescent="0.35">
      <c r="A89" t="s">
        <v>86</v>
      </c>
      <c r="B89" s="169">
        <v>44464</v>
      </c>
      <c r="C89" t="s">
        <v>59</v>
      </c>
      <c r="D89" t="s">
        <v>166</v>
      </c>
      <c r="E89">
        <v>33728</v>
      </c>
      <c r="F89" t="str">
        <f t="shared" si="4"/>
        <v>Resdiential-ESCO</v>
      </c>
      <c r="G89">
        <f t="shared" si="5"/>
        <v>12</v>
      </c>
    </row>
    <row r="90" spans="1:7" x14ac:dyDescent="0.35">
      <c r="A90" t="s">
        <v>66</v>
      </c>
      <c r="B90" s="169">
        <v>44464</v>
      </c>
      <c r="C90" t="s">
        <v>58</v>
      </c>
      <c r="D90" t="s">
        <v>168</v>
      </c>
      <c r="E90">
        <v>14</v>
      </c>
      <c r="F90" t="str">
        <f t="shared" ref="F90:F109" si="6">TRIM(MID(D90,3,50))</f>
        <v>Low Income Resdiential-ESCO</v>
      </c>
      <c r="G90">
        <f t="shared" ref="G90:G109" si="7">VALUE(TRIM(MID(A90,6,2)))</f>
        <v>17</v>
      </c>
    </row>
    <row r="91" spans="1:7" x14ac:dyDescent="0.35">
      <c r="A91" t="s">
        <v>66</v>
      </c>
      <c r="B91" s="169">
        <v>44464</v>
      </c>
      <c r="C91" t="s">
        <v>59</v>
      </c>
      <c r="D91" t="s">
        <v>168</v>
      </c>
      <c r="E91">
        <v>1</v>
      </c>
      <c r="F91" t="str">
        <f t="shared" si="6"/>
        <v>Low Income Resdiential-ESCO</v>
      </c>
      <c r="G91">
        <f t="shared" si="7"/>
        <v>17</v>
      </c>
    </row>
    <row r="92" spans="1:7" x14ac:dyDescent="0.35">
      <c r="A92" t="s">
        <v>66</v>
      </c>
      <c r="B92" s="169">
        <v>44464</v>
      </c>
      <c r="C92" t="s">
        <v>59</v>
      </c>
      <c r="D92" t="s">
        <v>167</v>
      </c>
      <c r="E92">
        <v>11</v>
      </c>
      <c r="F92" t="str">
        <f t="shared" si="6"/>
        <v>Resdiential-GRID</v>
      </c>
      <c r="G92">
        <f t="shared" si="7"/>
        <v>17</v>
      </c>
    </row>
    <row r="93" spans="1:7" x14ac:dyDescent="0.35">
      <c r="A93" t="s">
        <v>66</v>
      </c>
      <c r="B93" s="169">
        <v>44464</v>
      </c>
      <c r="C93" t="s">
        <v>58</v>
      </c>
      <c r="D93" t="s">
        <v>167</v>
      </c>
      <c r="E93">
        <v>44</v>
      </c>
      <c r="F93" t="str">
        <f t="shared" si="6"/>
        <v>Resdiential-GRID</v>
      </c>
      <c r="G93">
        <f t="shared" si="7"/>
        <v>17</v>
      </c>
    </row>
    <row r="94" spans="1:7" x14ac:dyDescent="0.35">
      <c r="A94" t="s">
        <v>66</v>
      </c>
      <c r="B94" s="169">
        <v>44464</v>
      </c>
      <c r="C94" t="s">
        <v>59</v>
      </c>
      <c r="D94" t="s">
        <v>169</v>
      </c>
      <c r="E94">
        <v>563</v>
      </c>
      <c r="F94" t="str">
        <f t="shared" si="6"/>
        <v>Low Income Resdiential-GRID</v>
      </c>
      <c r="G94">
        <f t="shared" si="7"/>
        <v>17</v>
      </c>
    </row>
    <row r="95" spans="1:7" x14ac:dyDescent="0.35">
      <c r="A95" t="s">
        <v>66</v>
      </c>
      <c r="B95" s="169">
        <v>44464</v>
      </c>
      <c r="C95" t="s">
        <v>58</v>
      </c>
      <c r="D95" t="s">
        <v>169</v>
      </c>
      <c r="E95">
        <v>3155</v>
      </c>
      <c r="F95" t="str">
        <f t="shared" si="6"/>
        <v>Low Income Resdiential-GRID</v>
      </c>
      <c r="G95">
        <f t="shared" si="7"/>
        <v>17</v>
      </c>
    </row>
    <row r="96" spans="1:7" x14ac:dyDescent="0.35">
      <c r="A96" t="s">
        <v>178</v>
      </c>
      <c r="B96" s="169">
        <v>44464</v>
      </c>
      <c r="C96" t="s">
        <v>58</v>
      </c>
      <c r="D96" t="s">
        <v>167</v>
      </c>
      <c r="E96">
        <v>649</v>
      </c>
      <c r="F96" t="str">
        <f t="shared" si="6"/>
        <v>Resdiential-GRID</v>
      </c>
      <c r="G96">
        <f t="shared" si="7"/>
        <v>18</v>
      </c>
    </row>
    <row r="97" spans="1:7" x14ac:dyDescent="0.35">
      <c r="A97" t="s">
        <v>178</v>
      </c>
      <c r="B97" s="169">
        <v>44464</v>
      </c>
      <c r="C97" t="s">
        <v>59</v>
      </c>
      <c r="D97" t="s">
        <v>167</v>
      </c>
      <c r="E97">
        <v>186</v>
      </c>
      <c r="F97" t="str">
        <f t="shared" si="6"/>
        <v>Resdiential-GRID</v>
      </c>
      <c r="G97">
        <f t="shared" si="7"/>
        <v>18</v>
      </c>
    </row>
    <row r="98" spans="1:7" x14ac:dyDescent="0.35">
      <c r="A98" t="s">
        <v>178</v>
      </c>
      <c r="B98" s="169">
        <v>44464</v>
      </c>
      <c r="C98" t="s">
        <v>58</v>
      </c>
      <c r="D98" t="s">
        <v>168</v>
      </c>
      <c r="E98">
        <v>2</v>
      </c>
      <c r="F98" t="str">
        <f t="shared" si="6"/>
        <v>Low Income Resdiential-ESCO</v>
      </c>
      <c r="G98">
        <f t="shared" si="7"/>
        <v>18</v>
      </c>
    </row>
    <row r="99" spans="1:7" x14ac:dyDescent="0.35">
      <c r="A99" t="s">
        <v>178</v>
      </c>
      <c r="B99" s="169">
        <v>44464</v>
      </c>
      <c r="C99" t="s">
        <v>58</v>
      </c>
      <c r="D99" t="s">
        <v>169</v>
      </c>
      <c r="E99">
        <v>400</v>
      </c>
      <c r="F99" t="str">
        <f t="shared" si="6"/>
        <v>Low Income Resdiential-GRID</v>
      </c>
      <c r="G99">
        <f t="shared" si="7"/>
        <v>18</v>
      </c>
    </row>
    <row r="100" spans="1:7" x14ac:dyDescent="0.35">
      <c r="A100" t="s">
        <v>178</v>
      </c>
      <c r="B100" s="169">
        <v>44464</v>
      </c>
      <c r="C100" t="s">
        <v>59</v>
      </c>
      <c r="D100" t="s">
        <v>169</v>
      </c>
      <c r="E100">
        <v>93</v>
      </c>
      <c r="F100" t="str">
        <f t="shared" si="6"/>
        <v>Low Income Resdiential-GRID</v>
      </c>
      <c r="G100">
        <f t="shared" si="7"/>
        <v>18</v>
      </c>
    </row>
    <row r="101" spans="1:7" x14ac:dyDescent="0.35">
      <c r="A101" t="s">
        <v>203</v>
      </c>
      <c r="B101" s="169">
        <v>44464</v>
      </c>
      <c r="C101" t="s">
        <v>58</v>
      </c>
      <c r="D101" t="s">
        <v>167</v>
      </c>
      <c r="E101">
        <v>391</v>
      </c>
      <c r="F101" t="str">
        <f t="shared" si="6"/>
        <v>Resdiential-GRID</v>
      </c>
      <c r="G101">
        <f t="shared" si="7"/>
        <v>99</v>
      </c>
    </row>
    <row r="102" spans="1:7" x14ac:dyDescent="0.35">
      <c r="A102" t="s">
        <v>203</v>
      </c>
      <c r="B102" s="169">
        <v>44464</v>
      </c>
      <c r="C102" t="s">
        <v>59</v>
      </c>
      <c r="D102" t="s">
        <v>167</v>
      </c>
      <c r="E102">
        <v>137</v>
      </c>
      <c r="F102" t="str">
        <f t="shared" si="6"/>
        <v>Resdiential-GRID</v>
      </c>
      <c r="G102">
        <f t="shared" si="7"/>
        <v>99</v>
      </c>
    </row>
    <row r="103" spans="1:7" x14ac:dyDescent="0.35">
      <c r="A103" t="s">
        <v>203</v>
      </c>
      <c r="B103" s="169">
        <v>44464</v>
      </c>
      <c r="C103" t="s">
        <v>58</v>
      </c>
      <c r="D103" t="s">
        <v>168</v>
      </c>
      <c r="E103">
        <v>1</v>
      </c>
      <c r="F103" t="str">
        <f t="shared" si="6"/>
        <v>Low Income Resdiential-ESCO</v>
      </c>
      <c r="G103">
        <f t="shared" si="7"/>
        <v>99</v>
      </c>
    </row>
    <row r="104" spans="1:7" x14ac:dyDescent="0.35">
      <c r="A104" t="s">
        <v>203</v>
      </c>
      <c r="B104" s="169">
        <v>44464</v>
      </c>
      <c r="C104" t="s">
        <v>58</v>
      </c>
      <c r="D104" t="s">
        <v>169</v>
      </c>
      <c r="E104">
        <v>318</v>
      </c>
      <c r="F104" t="str">
        <f t="shared" si="6"/>
        <v>Low Income Resdiential-GRID</v>
      </c>
      <c r="G104">
        <f t="shared" si="7"/>
        <v>99</v>
      </c>
    </row>
    <row r="105" spans="1:7" x14ac:dyDescent="0.35">
      <c r="A105" t="s">
        <v>203</v>
      </c>
      <c r="B105" s="169">
        <v>44464</v>
      </c>
      <c r="C105" t="s">
        <v>59</v>
      </c>
      <c r="D105" t="s">
        <v>169</v>
      </c>
      <c r="E105">
        <v>69</v>
      </c>
      <c r="F105" t="str">
        <f t="shared" si="6"/>
        <v>Low Income Resdiential-GRID</v>
      </c>
      <c r="G105">
        <f t="shared" si="7"/>
        <v>99</v>
      </c>
    </row>
    <row r="106" spans="1:7" x14ac:dyDescent="0.35">
      <c r="A106" t="s">
        <v>67</v>
      </c>
      <c r="B106" s="169">
        <v>44464</v>
      </c>
      <c r="C106" t="s">
        <v>58</v>
      </c>
      <c r="D106" t="s">
        <v>167</v>
      </c>
      <c r="E106">
        <v>12060</v>
      </c>
      <c r="F106" t="str">
        <f t="shared" si="6"/>
        <v>Resdiential-GRID</v>
      </c>
      <c r="G106">
        <f t="shared" si="7"/>
        <v>19</v>
      </c>
    </row>
    <row r="107" spans="1:7" x14ac:dyDescent="0.35">
      <c r="A107" t="s">
        <v>67</v>
      </c>
      <c r="B107" s="169">
        <v>44464</v>
      </c>
      <c r="C107" t="s">
        <v>59</v>
      </c>
      <c r="D107" t="s">
        <v>169</v>
      </c>
      <c r="E107">
        <v>897</v>
      </c>
      <c r="F107" t="str">
        <f t="shared" si="6"/>
        <v>Low Income Resdiential-GRID</v>
      </c>
      <c r="G107">
        <f t="shared" si="7"/>
        <v>19</v>
      </c>
    </row>
    <row r="108" spans="1:7" x14ac:dyDescent="0.35">
      <c r="A108" t="s">
        <v>67</v>
      </c>
      <c r="B108" s="169">
        <v>44464</v>
      </c>
      <c r="C108" t="s">
        <v>59</v>
      </c>
      <c r="D108" t="s">
        <v>167</v>
      </c>
      <c r="E108">
        <v>3215</v>
      </c>
      <c r="F108" t="str">
        <f t="shared" si="6"/>
        <v>Resdiential-GRID</v>
      </c>
      <c r="G108">
        <f t="shared" si="7"/>
        <v>19</v>
      </c>
    </row>
    <row r="109" spans="1:7" x14ac:dyDescent="0.35">
      <c r="A109" t="s">
        <v>67</v>
      </c>
      <c r="B109" s="169">
        <v>44464</v>
      </c>
      <c r="C109" t="s">
        <v>58</v>
      </c>
      <c r="D109" t="s">
        <v>168</v>
      </c>
      <c r="E109">
        <v>36</v>
      </c>
      <c r="F109" t="str">
        <f t="shared" si="6"/>
        <v>Low Income Resdiential-ESCO</v>
      </c>
      <c r="G109">
        <f t="shared" si="7"/>
        <v>19</v>
      </c>
    </row>
    <row r="110" spans="1:7" x14ac:dyDescent="0.35">
      <c r="A110" t="s">
        <v>67</v>
      </c>
      <c r="B110" s="169">
        <v>44464</v>
      </c>
      <c r="C110" t="s">
        <v>59</v>
      </c>
      <c r="D110" t="s">
        <v>168</v>
      </c>
      <c r="E110">
        <v>6</v>
      </c>
      <c r="F110" t="str">
        <f t="shared" ref="F110" si="8">TRIM(MID(D110,3,50))</f>
        <v>Low Income Resdiential-ESCO</v>
      </c>
      <c r="G110">
        <f t="shared" ref="G110" si="9">VALUE(TRIM(MID(A110,6,2)))</f>
        <v>19</v>
      </c>
    </row>
    <row r="111" spans="1:7" x14ac:dyDescent="0.35">
      <c r="A111" t="s">
        <v>67</v>
      </c>
      <c r="B111" s="169">
        <v>44464</v>
      </c>
      <c r="C111" t="s">
        <v>58</v>
      </c>
      <c r="D111" t="s">
        <v>169</v>
      </c>
      <c r="E111">
        <v>4463</v>
      </c>
      <c r="F111" t="str">
        <f t="shared" ref="F111" si="10">TRIM(MID(D111,3,50))</f>
        <v>Low Income Resdiential-GRID</v>
      </c>
      <c r="G111">
        <f t="shared" ref="G111" si="11">VALUE(TRIM(MID(A111,6,2)))</f>
        <v>19</v>
      </c>
    </row>
    <row r="112" spans="1:7" x14ac:dyDescent="0.35">
      <c r="A112" t="s">
        <v>67</v>
      </c>
      <c r="B112" s="169">
        <v>44464</v>
      </c>
      <c r="C112" t="s">
        <v>58</v>
      </c>
      <c r="D112" t="s">
        <v>166</v>
      </c>
      <c r="E112">
        <v>56</v>
      </c>
      <c r="F112" t="str">
        <f t="shared" ref="F112:F115" si="12">TRIM(MID(D112,3,50))</f>
        <v>Resdiential-ESCO</v>
      </c>
      <c r="G112">
        <f t="shared" ref="G112:G115" si="13">VALUE(TRIM(MID(A112,6,2)))</f>
        <v>19</v>
      </c>
    </row>
    <row r="113" spans="1:7" x14ac:dyDescent="0.35">
      <c r="A113" t="s">
        <v>67</v>
      </c>
      <c r="B113" s="169">
        <v>44464</v>
      </c>
      <c r="C113" t="s">
        <v>59</v>
      </c>
      <c r="D113" t="s">
        <v>166</v>
      </c>
      <c r="E113">
        <v>8</v>
      </c>
      <c r="F113" t="str">
        <f t="shared" si="12"/>
        <v>Resdiential-ESCO</v>
      </c>
      <c r="G113">
        <f t="shared" si="13"/>
        <v>19</v>
      </c>
    </row>
    <row r="114" spans="1:7" x14ac:dyDescent="0.35">
      <c r="A114" t="s">
        <v>159</v>
      </c>
      <c r="B114" s="169">
        <v>44464</v>
      </c>
      <c r="C114" t="s">
        <v>58</v>
      </c>
      <c r="D114" t="s">
        <v>167</v>
      </c>
      <c r="E114">
        <v>13010723</v>
      </c>
      <c r="F114" t="str">
        <f t="shared" si="12"/>
        <v>Resdiential-GRID</v>
      </c>
      <c r="G114">
        <f t="shared" si="13"/>
        <v>20</v>
      </c>
    </row>
    <row r="115" spans="1:7" x14ac:dyDescent="0.35">
      <c r="A115" t="s">
        <v>159</v>
      </c>
      <c r="B115" s="169">
        <v>44464</v>
      </c>
      <c r="C115" t="s">
        <v>59</v>
      </c>
      <c r="D115" t="s">
        <v>169</v>
      </c>
      <c r="E115">
        <v>274456</v>
      </c>
      <c r="F115" t="str">
        <f t="shared" si="12"/>
        <v>Low Income Resdiential-GRID</v>
      </c>
      <c r="G115">
        <f t="shared" si="13"/>
        <v>20</v>
      </c>
    </row>
    <row r="116" spans="1:7" x14ac:dyDescent="0.35">
      <c r="A116" t="s">
        <v>159</v>
      </c>
      <c r="B116" s="169">
        <v>44464</v>
      </c>
      <c r="C116" t="s">
        <v>58</v>
      </c>
      <c r="D116" t="s">
        <v>169</v>
      </c>
      <c r="E116">
        <v>1458278</v>
      </c>
      <c r="F116" t="str">
        <f t="shared" ref="F116:F117" si="14">TRIM(MID(D116,3,50))</f>
        <v>Low Income Resdiential-GRID</v>
      </c>
      <c r="G116">
        <f t="shared" ref="G116:G117" si="15">VALUE(TRIM(MID(A116,6,2)))</f>
        <v>20</v>
      </c>
    </row>
    <row r="117" spans="1:7" x14ac:dyDescent="0.35">
      <c r="A117" t="s">
        <v>159</v>
      </c>
      <c r="B117" s="169">
        <v>44464</v>
      </c>
      <c r="C117" t="s">
        <v>59</v>
      </c>
      <c r="D117" t="s">
        <v>167</v>
      </c>
      <c r="E117">
        <v>3883943</v>
      </c>
      <c r="F117" t="str">
        <f t="shared" si="14"/>
        <v>Resdiential-GRID</v>
      </c>
      <c r="G117">
        <f t="shared" si="15"/>
        <v>20</v>
      </c>
    </row>
    <row r="118" spans="1:7" x14ac:dyDescent="0.35">
      <c r="A118" t="s">
        <v>159</v>
      </c>
      <c r="B118" s="169">
        <v>44464</v>
      </c>
      <c r="C118" t="s">
        <v>58</v>
      </c>
      <c r="D118" t="s">
        <v>168</v>
      </c>
      <c r="E118">
        <v>46066</v>
      </c>
      <c r="F118" t="str">
        <f t="shared" ref="F118:F121" si="16">TRIM(MID(D118,3,50))</f>
        <v>Low Income Resdiential-ESCO</v>
      </c>
      <c r="G118">
        <f t="shared" ref="G118:G121" si="17">VALUE(TRIM(MID(A118,6,2)))</f>
        <v>20</v>
      </c>
    </row>
    <row r="119" spans="1:7" x14ac:dyDescent="0.35">
      <c r="A119" t="s">
        <v>159</v>
      </c>
      <c r="B119" s="169">
        <v>44464</v>
      </c>
      <c r="C119" t="s">
        <v>59</v>
      </c>
      <c r="D119" t="s">
        <v>168</v>
      </c>
      <c r="E119">
        <v>4383</v>
      </c>
      <c r="F119" t="str">
        <f t="shared" si="16"/>
        <v>Low Income Resdiential-ESCO</v>
      </c>
      <c r="G119">
        <f t="shared" si="17"/>
        <v>20</v>
      </c>
    </row>
    <row r="120" spans="1:7" x14ac:dyDescent="0.35">
      <c r="A120" t="s">
        <v>159</v>
      </c>
      <c r="B120" s="169">
        <v>44464</v>
      </c>
      <c r="C120" t="s">
        <v>58</v>
      </c>
      <c r="D120" t="s">
        <v>166</v>
      </c>
      <c r="E120">
        <v>357644</v>
      </c>
      <c r="F120" t="str">
        <f t="shared" si="16"/>
        <v>Resdiential-ESCO</v>
      </c>
      <c r="G120">
        <f t="shared" si="17"/>
        <v>20</v>
      </c>
    </row>
    <row r="121" spans="1:7" x14ac:dyDescent="0.35">
      <c r="A121" t="s">
        <v>159</v>
      </c>
      <c r="B121" s="169">
        <v>44464</v>
      </c>
      <c r="C121" t="s">
        <v>59</v>
      </c>
      <c r="D121" t="s">
        <v>166</v>
      </c>
      <c r="E121">
        <v>57966</v>
      </c>
      <c r="F121" t="str">
        <f t="shared" si="16"/>
        <v>Resdiential-ESCO</v>
      </c>
      <c r="G121">
        <f t="shared" si="17"/>
        <v>20</v>
      </c>
    </row>
    <row r="122" spans="1:7" x14ac:dyDescent="0.35">
      <c r="B122" s="169"/>
      <c r="F122"/>
    </row>
    <row r="123" spans="1:7" x14ac:dyDescent="0.35">
      <c r="B123" s="169"/>
      <c r="F1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9E49-59AD-4E7D-A1DC-1F079FB5DA1C}">
  <dimension ref="A1:K302"/>
  <sheetViews>
    <sheetView workbookViewId="0">
      <pane ySplit="1" topLeftCell="A2" activePane="bottomLeft" state="frozen"/>
      <selection activeCell="J15" sqref="J15"/>
      <selection pane="bottomLeft" activeCell="J15" sqref="J15"/>
    </sheetView>
  </sheetViews>
  <sheetFormatPr defaultRowHeight="14.5" x14ac:dyDescent="0.35"/>
  <cols>
    <col min="1" max="1" width="16.36328125" bestFit="1" customWidth="1"/>
    <col min="2" max="2" width="9.54296875" bestFit="1" customWidth="1"/>
    <col min="3" max="3" width="9.453125" bestFit="1" customWidth="1"/>
    <col min="4" max="4" width="27.36328125" bestFit="1" customWidth="1"/>
    <col min="5" max="5" width="11.81640625" bestFit="1" customWidth="1"/>
    <col min="6" max="6" width="32.26953125" style="267" customWidth="1"/>
    <col min="9" max="9" width="29.36328125" bestFit="1" customWidth="1"/>
    <col min="10" max="10" width="15.36328125" bestFit="1" customWidth="1"/>
    <col min="11" max="11" width="8.81640625" bestFit="1" customWidth="1"/>
    <col min="12" max="12" width="14.26953125" bestFit="1" customWidth="1"/>
    <col min="13" max="14" width="10.7265625" bestFit="1" customWidth="1"/>
  </cols>
  <sheetData>
    <row r="1" spans="1:11" x14ac:dyDescent="0.35">
      <c r="A1" s="1" t="s">
        <v>207</v>
      </c>
      <c r="B1" s="1" t="s">
        <v>55</v>
      </c>
      <c r="C1" s="1" t="s">
        <v>56</v>
      </c>
      <c r="D1" s="1" t="s">
        <v>47</v>
      </c>
      <c r="E1" s="1" t="s">
        <v>64</v>
      </c>
      <c r="F1" s="1" t="s">
        <v>82</v>
      </c>
      <c r="G1" s="1" t="s">
        <v>83</v>
      </c>
    </row>
    <row r="2" spans="1:11" x14ac:dyDescent="0.35">
      <c r="A2" t="s">
        <v>61</v>
      </c>
      <c r="B2" s="169">
        <v>44464</v>
      </c>
      <c r="C2">
        <v>4</v>
      </c>
      <c r="D2" t="s">
        <v>172</v>
      </c>
      <c r="E2">
        <v>10094</v>
      </c>
      <c r="F2" t="str">
        <f t="shared" ref="F2:F33" si="0">TRIM(MID(D2,3,50))</f>
        <v>Residential-ESCO</v>
      </c>
      <c r="G2">
        <f t="shared" ref="G2:G33" si="1">VALUE(TRIM(MID(A2,6,2)))</f>
        <v>1</v>
      </c>
    </row>
    <row r="3" spans="1:11" x14ac:dyDescent="0.35">
      <c r="A3" t="s">
        <v>61</v>
      </c>
      <c r="B3" s="169">
        <v>44464</v>
      </c>
      <c r="C3">
        <v>4</v>
      </c>
      <c r="D3" t="s">
        <v>173</v>
      </c>
      <c r="E3">
        <v>1857</v>
      </c>
      <c r="F3" t="str">
        <f t="shared" si="0"/>
        <v>Residential-GRID</v>
      </c>
      <c r="G3">
        <f t="shared" si="1"/>
        <v>1</v>
      </c>
      <c r="I3" s="170" t="s">
        <v>65</v>
      </c>
      <c r="J3" s="170" t="s">
        <v>49</v>
      </c>
    </row>
    <row r="4" spans="1:11" x14ac:dyDescent="0.35">
      <c r="A4" t="s">
        <v>61</v>
      </c>
      <c r="B4" s="169">
        <v>44464</v>
      </c>
      <c r="C4">
        <v>4</v>
      </c>
      <c r="D4" t="s">
        <v>174</v>
      </c>
      <c r="E4">
        <v>132</v>
      </c>
      <c r="F4" t="str">
        <f t="shared" si="0"/>
        <v>Low Income Residential-ESCO</v>
      </c>
      <c r="G4">
        <f t="shared" si="1"/>
        <v>1</v>
      </c>
      <c r="J4" s="169">
        <v>44464</v>
      </c>
    </row>
    <row r="5" spans="1:11" x14ac:dyDescent="0.35">
      <c r="A5" t="s">
        <v>61</v>
      </c>
      <c r="B5" s="169">
        <v>44464</v>
      </c>
      <c r="C5">
        <v>4</v>
      </c>
      <c r="D5" t="s">
        <v>175</v>
      </c>
      <c r="E5">
        <v>37</v>
      </c>
      <c r="F5" t="str">
        <f t="shared" si="0"/>
        <v>Low Income Residential-GRID</v>
      </c>
      <c r="G5">
        <f t="shared" si="1"/>
        <v>1</v>
      </c>
      <c r="I5" s="170" t="s">
        <v>50</v>
      </c>
      <c r="J5">
        <v>4</v>
      </c>
      <c r="K5">
        <v>5</v>
      </c>
    </row>
    <row r="6" spans="1:11" x14ac:dyDescent="0.35">
      <c r="A6" t="s">
        <v>61</v>
      </c>
      <c r="B6" s="169">
        <v>44464</v>
      </c>
      <c r="C6">
        <v>5</v>
      </c>
      <c r="D6" t="s">
        <v>172</v>
      </c>
      <c r="E6">
        <v>495025</v>
      </c>
      <c r="F6" t="str">
        <f t="shared" si="0"/>
        <v>Residential-ESCO</v>
      </c>
      <c r="G6">
        <f t="shared" si="1"/>
        <v>1</v>
      </c>
      <c r="I6" s="171">
        <v>1</v>
      </c>
      <c r="J6" s="172"/>
      <c r="K6" s="172"/>
    </row>
    <row r="7" spans="1:11" x14ac:dyDescent="0.35">
      <c r="A7" t="s">
        <v>61</v>
      </c>
      <c r="B7" s="169">
        <v>44464</v>
      </c>
      <c r="C7">
        <v>5</v>
      </c>
      <c r="D7" t="s">
        <v>173</v>
      </c>
      <c r="E7">
        <v>517920</v>
      </c>
      <c r="F7" t="str">
        <f t="shared" si="0"/>
        <v>Residential-GRID</v>
      </c>
      <c r="G7">
        <f t="shared" si="1"/>
        <v>1</v>
      </c>
      <c r="I7" s="173" t="s">
        <v>176</v>
      </c>
      <c r="J7" s="172">
        <v>37</v>
      </c>
      <c r="K7" s="172">
        <v>64305</v>
      </c>
    </row>
    <row r="8" spans="1:11" x14ac:dyDescent="0.35">
      <c r="A8" t="s">
        <v>61</v>
      </c>
      <c r="B8" s="169">
        <v>44464</v>
      </c>
      <c r="C8">
        <v>5</v>
      </c>
      <c r="D8" t="s">
        <v>174</v>
      </c>
      <c r="E8">
        <v>73082</v>
      </c>
      <c r="F8" t="str">
        <f t="shared" si="0"/>
        <v>Low Income Residential-ESCO</v>
      </c>
      <c r="G8">
        <f t="shared" si="1"/>
        <v>1</v>
      </c>
      <c r="I8" s="173" t="s">
        <v>177</v>
      </c>
      <c r="J8" s="172">
        <v>1857</v>
      </c>
      <c r="K8" s="172">
        <v>517920</v>
      </c>
    </row>
    <row r="9" spans="1:11" x14ac:dyDescent="0.35">
      <c r="A9" t="s">
        <v>61</v>
      </c>
      <c r="B9" s="169">
        <v>44464</v>
      </c>
      <c r="C9">
        <v>5</v>
      </c>
      <c r="D9" t="s">
        <v>175</v>
      </c>
      <c r="E9">
        <v>64305</v>
      </c>
      <c r="F9" t="str">
        <f t="shared" si="0"/>
        <v>Low Income Residential-GRID</v>
      </c>
      <c r="G9">
        <f t="shared" si="1"/>
        <v>1</v>
      </c>
      <c r="I9" s="171">
        <v>2</v>
      </c>
      <c r="J9" s="172"/>
      <c r="K9" s="172"/>
    </row>
    <row r="10" spans="1:11" x14ac:dyDescent="0.35">
      <c r="A10" t="s">
        <v>62</v>
      </c>
      <c r="B10" s="169">
        <v>44464</v>
      </c>
      <c r="C10">
        <v>4</v>
      </c>
      <c r="D10" t="s">
        <v>172</v>
      </c>
      <c r="E10">
        <v>862</v>
      </c>
      <c r="F10" t="str">
        <f t="shared" si="0"/>
        <v>Residential-ESCO</v>
      </c>
      <c r="G10">
        <f t="shared" si="1"/>
        <v>2</v>
      </c>
      <c r="I10" s="173" t="s">
        <v>176</v>
      </c>
      <c r="J10" s="172">
        <v>6</v>
      </c>
      <c r="K10" s="172">
        <v>24730</v>
      </c>
    </row>
    <row r="11" spans="1:11" x14ac:dyDescent="0.35">
      <c r="A11" t="s">
        <v>62</v>
      </c>
      <c r="B11" s="169">
        <v>44464</v>
      </c>
      <c r="C11">
        <v>4</v>
      </c>
      <c r="D11" t="s">
        <v>173</v>
      </c>
      <c r="E11">
        <v>234</v>
      </c>
      <c r="F11" t="str">
        <f t="shared" si="0"/>
        <v>Residential-GRID</v>
      </c>
      <c r="G11">
        <f t="shared" si="1"/>
        <v>2</v>
      </c>
      <c r="I11" s="173" t="s">
        <v>177</v>
      </c>
      <c r="J11" s="172">
        <v>234</v>
      </c>
      <c r="K11" s="172">
        <v>86359</v>
      </c>
    </row>
    <row r="12" spans="1:11" x14ac:dyDescent="0.35">
      <c r="A12" t="s">
        <v>62</v>
      </c>
      <c r="B12" s="169">
        <v>44464</v>
      </c>
      <c r="C12">
        <v>4</v>
      </c>
      <c r="D12" t="s">
        <v>174</v>
      </c>
      <c r="E12">
        <v>47</v>
      </c>
      <c r="F12" t="str">
        <f t="shared" si="0"/>
        <v>Low Income Residential-ESCO</v>
      </c>
      <c r="G12">
        <f t="shared" si="1"/>
        <v>2</v>
      </c>
      <c r="I12" s="171">
        <v>3</v>
      </c>
      <c r="J12" s="172"/>
      <c r="K12" s="172"/>
    </row>
    <row r="13" spans="1:11" x14ac:dyDescent="0.35">
      <c r="A13" t="s">
        <v>62</v>
      </c>
      <c r="B13" s="169">
        <v>44464</v>
      </c>
      <c r="C13">
        <v>4</v>
      </c>
      <c r="D13" t="s">
        <v>175</v>
      </c>
      <c r="E13">
        <v>6</v>
      </c>
      <c r="F13" t="str">
        <f t="shared" si="0"/>
        <v>Low Income Residential-GRID</v>
      </c>
      <c r="G13">
        <f t="shared" si="1"/>
        <v>2</v>
      </c>
      <c r="I13" s="173" t="s">
        <v>176</v>
      </c>
      <c r="J13" s="172">
        <v>2</v>
      </c>
      <c r="K13" s="172">
        <v>4805</v>
      </c>
    </row>
    <row r="14" spans="1:11" x14ac:dyDescent="0.35">
      <c r="A14" t="s">
        <v>62</v>
      </c>
      <c r="B14" s="169">
        <v>44464</v>
      </c>
      <c r="C14">
        <v>5</v>
      </c>
      <c r="D14" t="s">
        <v>172</v>
      </c>
      <c r="E14">
        <v>86650</v>
      </c>
      <c r="F14" t="str">
        <f t="shared" si="0"/>
        <v>Residential-ESCO</v>
      </c>
      <c r="G14">
        <f t="shared" si="1"/>
        <v>2</v>
      </c>
      <c r="I14" s="173" t="s">
        <v>177</v>
      </c>
      <c r="J14" s="172">
        <v>120</v>
      </c>
      <c r="K14" s="172">
        <v>36410</v>
      </c>
    </row>
    <row r="15" spans="1:11" x14ac:dyDescent="0.35">
      <c r="A15" t="s">
        <v>62</v>
      </c>
      <c r="B15" s="169">
        <v>44464</v>
      </c>
      <c r="C15">
        <v>5</v>
      </c>
      <c r="D15" t="s">
        <v>173</v>
      </c>
      <c r="E15">
        <v>86359</v>
      </c>
      <c r="F15" t="str">
        <f t="shared" si="0"/>
        <v>Residential-GRID</v>
      </c>
      <c r="G15">
        <f t="shared" si="1"/>
        <v>2</v>
      </c>
      <c r="I15" s="171">
        <v>4</v>
      </c>
      <c r="J15" s="172"/>
      <c r="K15" s="172"/>
    </row>
    <row r="16" spans="1:11" x14ac:dyDescent="0.35">
      <c r="A16" t="s">
        <v>62</v>
      </c>
      <c r="B16" s="169">
        <v>44464</v>
      </c>
      <c r="C16">
        <v>5</v>
      </c>
      <c r="D16" t="s">
        <v>174</v>
      </c>
      <c r="E16">
        <v>30847</v>
      </c>
      <c r="F16" t="str">
        <f t="shared" si="0"/>
        <v>Low Income Residential-ESCO</v>
      </c>
      <c r="G16">
        <f t="shared" si="1"/>
        <v>2</v>
      </c>
      <c r="I16" s="173" t="s">
        <v>176</v>
      </c>
      <c r="J16" s="172"/>
      <c r="K16" s="172">
        <v>2411</v>
      </c>
    </row>
    <row r="17" spans="1:11" x14ac:dyDescent="0.35">
      <c r="A17" t="s">
        <v>62</v>
      </c>
      <c r="B17" s="169">
        <v>44464</v>
      </c>
      <c r="C17">
        <v>5</v>
      </c>
      <c r="D17" t="s">
        <v>175</v>
      </c>
      <c r="E17">
        <v>24730</v>
      </c>
      <c r="F17" t="str">
        <f t="shared" si="0"/>
        <v>Low Income Residential-GRID</v>
      </c>
      <c r="G17">
        <f t="shared" si="1"/>
        <v>2</v>
      </c>
      <c r="I17" s="173" t="s">
        <v>177</v>
      </c>
      <c r="J17" s="172">
        <v>44</v>
      </c>
      <c r="K17" s="172">
        <v>12372</v>
      </c>
    </row>
    <row r="18" spans="1:11" x14ac:dyDescent="0.35">
      <c r="A18" t="s">
        <v>57</v>
      </c>
      <c r="B18" s="169">
        <v>44464</v>
      </c>
      <c r="C18">
        <v>4</v>
      </c>
      <c r="D18" t="s">
        <v>172</v>
      </c>
      <c r="E18">
        <v>493</v>
      </c>
      <c r="F18" t="str">
        <f t="shared" si="0"/>
        <v>Residential-ESCO</v>
      </c>
      <c r="G18">
        <f t="shared" si="1"/>
        <v>3</v>
      </c>
      <c r="I18" s="171">
        <v>5</v>
      </c>
      <c r="J18" s="172"/>
      <c r="K18" s="172"/>
    </row>
    <row r="19" spans="1:11" x14ac:dyDescent="0.35">
      <c r="A19" t="s">
        <v>57</v>
      </c>
      <c r="B19" s="169">
        <v>44464</v>
      </c>
      <c r="C19">
        <v>4</v>
      </c>
      <c r="D19" t="s">
        <v>173</v>
      </c>
      <c r="E19">
        <v>120</v>
      </c>
      <c r="F19" t="str">
        <f t="shared" si="0"/>
        <v>Residential-GRID</v>
      </c>
      <c r="G19">
        <f t="shared" si="1"/>
        <v>3</v>
      </c>
      <c r="I19" s="173" t="s">
        <v>176</v>
      </c>
      <c r="J19" s="172">
        <v>4</v>
      </c>
      <c r="K19" s="172">
        <v>17514</v>
      </c>
    </row>
    <row r="20" spans="1:11" x14ac:dyDescent="0.35">
      <c r="A20" t="s">
        <v>57</v>
      </c>
      <c r="B20" s="169">
        <v>44464</v>
      </c>
      <c r="C20">
        <v>4</v>
      </c>
      <c r="D20" t="s">
        <v>174</v>
      </c>
      <c r="E20">
        <v>10</v>
      </c>
      <c r="F20" t="str">
        <f t="shared" si="0"/>
        <v>Low Income Residential-ESCO</v>
      </c>
      <c r="G20">
        <f t="shared" si="1"/>
        <v>3</v>
      </c>
      <c r="I20" s="173" t="s">
        <v>177</v>
      </c>
      <c r="J20" s="172">
        <v>70</v>
      </c>
      <c r="K20" s="172">
        <v>37577</v>
      </c>
    </row>
    <row r="21" spans="1:11" x14ac:dyDescent="0.35">
      <c r="A21" t="s">
        <v>57</v>
      </c>
      <c r="B21" s="169">
        <v>44464</v>
      </c>
      <c r="C21">
        <v>4</v>
      </c>
      <c r="D21" t="s">
        <v>175</v>
      </c>
      <c r="E21">
        <v>2</v>
      </c>
      <c r="F21" t="str">
        <f t="shared" si="0"/>
        <v>Low Income Residential-GRID</v>
      </c>
      <c r="G21">
        <f t="shared" si="1"/>
        <v>3</v>
      </c>
      <c r="I21" s="171">
        <v>6</v>
      </c>
      <c r="J21" s="172"/>
      <c r="K21" s="172"/>
    </row>
    <row r="22" spans="1:11" x14ac:dyDescent="0.35">
      <c r="A22" t="s">
        <v>57</v>
      </c>
      <c r="B22" s="169">
        <v>44464</v>
      </c>
      <c r="C22">
        <v>5</v>
      </c>
      <c r="D22" t="s">
        <v>172</v>
      </c>
      <c r="E22">
        <v>34517</v>
      </c>
      <c r="F22" t="str">
        <f t="shared" si="0"/>
        <v>Residential-ESCO</v>
      </c>
      <c r="G22">
        <f t="shared" si="1"/>
        <v>3</v>
      </c>
      <c r="I22" s="173" t="s">
        <v>176</v>
      </c>
      <c r="J22" s="172">
        <v>866</v>
      </c>
      <c r="K22" s="172">
        <v>2945060</v>
      </c>
    </row>
    <row r="23" spans="1:11" x14ac:dyDescent="0.35">
      <c r="A23" t="s">
        <v>57</v>
      </c>
      <c r="B23" s="169">
        <v>44464</v>
      </c>
      <c r="C23">
        <v>5</v>
      </c>
      <c r="D23" t="s">
        <v>173</v>
      </c>
      <c r="E23">
        <v>36410</v>
      </c>
      <c r="F23" t="str">
        <f t="shared" si="0"/>
        <v>Residential-GRID</v>
      </c>
      <c r="G23">
        <f t="shared" si="1"/>
        <v>3</v>
      </c>
      <c r="I23" s="173" t="s">
        <v>177</v>
      </c>
      <c r="J23" s="172">
        <v>55687</v>
      </c>
      <c r="K23" s="172">
        <v>13762322</v>
      </c>
    </row>
    <row r="24" spans="1:11" x14ac:dyDescent="0.35">
      <c r="A24" t="s">
        <v>57</v>
      </c>
      <c r="B24" s="169">
        <v>44464</v>
      </c>
      <c r="C24">
        <v>5</v>
      </c>
      <c r="D24" t="s">
        <v>174</v>
      </c>
      <c r="E24">
        <v>5443</v>
      </c>
      <c r="F24" t="str">
        <f t="shared" si="0"/>
        <v>Low Income Residential-ESCO</v>
      </c>
      <c r="G24">
        <f t="shared" si="1"/>
        <v>3</v>
      </c>
      <c r="I24" s="171">
        <v>7</v>
      </c>
      <c r="J24" s="172"/>
      <c r="K24" s="172"/>
    </row>
    <row r="25" spans="1:11" x14ac:dyDescent="0.35">
      <c r="A25" t="s">
        <v>57</v>
      </c>
      <c r="B25" s="169">
        <v>44464</v>
      </c>
      <c r="C25">
        <v>5</v>
      </c>
      <c r="D25" t="s">
        <v>175</v>
      </c>
      <c r="E25">
        <v>4805</v>
      </c>
      <c r="F25" t="str">
        <f t="shared" si="0"/>
        <v>Low Income Residential-GRID</v>
      </c>
      <c r="G25">
        <f t="shared" si="1"/>
        <v>3</v>
      </c>
      <c r="I25" s="173" t="s">
        <v>176</v>
      </c>
      <c r="J25" s="172">
        <v>529</v>
      </c>
      <c r="K25" s="172">
        <v>2522907</v>
      </c>
    </row>
    <row r="26" spans="1:11" x14ac:dyDescent="0.35">
      <c r="A26" t="s">
        <v>48</v>
      </c>
      <c r="B26" s="169">
        <v>44464</v>
      </c>
      <c r="C26">
        <v>4</v>
      </c>
      <c r="D26" t="s">
        <v>172</v>
      </c>
      <c r="E26">
        <v>125</v>
      </c>
      <c r="F26" t="str">
        <f t="shared" si="0"/>
        <v>Residential-ESCO</v>
      </c>
      <c r="G26">
        <f t="shared" si="1"/>
        <v>4</v>
      </c>
      <c r="I26" s="173" t="s">
        <v>177</v>
      </c>
      <c r="J26" s="172">
        <v>20458</v>
      </c>
      <c r="K26" s="172">
        <v>7929342</v>
      </c>
    </row>
    <row r="27" spans="1:11" x14ac:dyDescent="0.35">
      <c r="A27" t="s">
        <v>48</v>
      </c>
      <c r="B27" s="169">
        <v>44464</v>
      </c>
      <c r="C27">
        <v>4</v>
      </c>
      <c r="D27" t="s">
        <v>173</v>
      </c>
      <c r="E27">
        <v>44</v>
      </c>
      <c r="F27" t="str">
        <f t="shared" si="0"/>
        <v>Residential-GRID</v>
      </c>
      <c r="G27">
        <f t="shared" si="1"/>
        <v>4</v>
      </c>
      <c r="I27" s="171">
        <v>8</v>
      </c>
      <c r="J27" s="172"/>
      <c r="K27" s="172"/>
    </row>
    <row r="28" spans="1:11" x14ac:dyDescent="0.35">
      <c r="A28" t="s">
        <v>48</v>
      </c>
      <c r="B28" s="169">
        <v>44464</v>
      </c>
      <c r="C28">
        <v>4</v>
      </c>
      <c r="D28" t="s">
        <v>174</v>
      </c>
      <c r="E28">
        <v>4</v>
      </c>
      <c r="F28" t="str">
        <f t="shared" si="0"/>
        <v>Low Income Residential-ESCO</v>
      </c>
      <c r="G28">
        <f t="shared" si="1"/>
        <v>4</v>
      </c>
      <c r="I28" s="173" t="s">
        <v>176</v>
      </c>
      <c r="J28" s="172">
        <v>23225</v>
      </c>
      <c r="K28" s="172">
        <v>37302311</v>
      </c>
    </row>
    <row r="29" spans="1:11" x14ac:dyDescent="0.35">
      <c r="A29" t="s">
        <v>48</v>
      </c>
      <c r="B29" s="169">
        <v>44464</v>
      </c>
      <c r="C29">
        <v>5</v>
      </c>
      <c r="D29" t="s">
        <v>172</v>
      </c>
      <c r="E29">
        <v>12254</v>
      </c>
      <c r="F29" t="str">
        <f t="shared" si="0"/>
        <v>Residential-ESCO</v>
      </c>
      <c r="G29">
        <f t="shared" si="1"/>
        <v>4</v>
      </c>
      <c r="I29" s="173" t="s">
        <v>177</v>
      </c>
      <c r="J29" s="172">
        <v>58427</v>
      </c>
      <c r="K29" s="172">
        <v>74470746</v>
      </c>
    </row>
    <row r="30" spans="1:11" x14ac:dyDescent="0.35">
      <c r="A30" t="s">
        <v>48</v>
      </c>
      <c r="B30" s="169">
        <v>44464</v>
      </c>
      <c r="C30">
        <v>5</v>
      </c>
      <c r="D30" t="s">
        <v>173</v>
      </c>
      <c r="E30">
        <v>12372</v>
      </c>
      <c r="F30" t="str">
        <f t="shared" si="0"/>
        <v>Residential-GRID</v>
      </c>
      <c r="G30">
        <f t="shared" si="1"/>
        <v>4</v>
      </c>
      <c r="I30" s="171">
        <v>9</v>
      </c>
      <c r="J30" s="172"/>
      <c r="K30" s="172"/>
    </row>
    <row r="31" spans="1:11" x14ac:dyDescent="0.35">
      <c r="A31" t="s">
        <v>48</v>
      </c>
      <c r="B31" s="169">
        <v>44464</v>
      </c>
      <c r="C31">
        <v>5</v>
      </c>
      <c r="D31" t="s">
        <v>174</v>
      </c>
      <c r="E31">
        <v>2901</v>
      </c>
      <c r="F31" t="str">
        <f t="shared" si="0"/>
        <v>Low Income Residential-ESCO</v>
      </c>
      <c r="G31">
        <f t="shared" si="1"/>
        <v>4</v>
      </c>
      <c r="I31" s="173" t="s">
        <v>176</v>
      </c>
      <c r="J31" s="172">
        <v>24619</v>
      </c>
      <c r="K31" s="172">
        <v>42770278</v>
      </c>
    </row>
    <row r="32" spans="1:11" x14ac:dyDescent="0.35">
      <c r="A32" t="s">
        <v>48</v>
      </c>
      <c r="B32" s="169">
        <v>44464</v>
      </c>
      <c r="C32">
        <v>5</v>
      </c>
      <c r="D32" t="s">
        <v>175</v>
      </c>
      <c r="E32">
        <v>2411</v>
      </c>
      <c r="F32" t="str">
        <f t="shared" si="0"/>
        <v>Low Income Residential-GRID</v>
      </c>
      <c r="G32">
        <f t="shared" si="1"/>
        <v>4</v>
      </c>
      <c r="I32" s="173" t="s">
        <v>177</v>
      </c>
      <c r="J32" s="172">
        <v>134572</v>
      </c>
      <c r="K32" s="172">
        <v>96162409</v>
      </c>
    </row>
    <row r="33" spans="1:11" x14ac:dyDescent="0.35">
      <c r="A33" t="s">
        <v>51</v>
      </c>
      <c r="B33" s="169">
        <v>44464</v>
      </c>
      <c r="C33">
        <v>4</v>
      </c>
      <c r="D33" t="s">
        <v>172</v>
      </c>
      <c r="E33">
        <v>244</v>
      </c>
      <c r="F33" t="str">
        <f t="shared" si="0"/>
        <v>Residential-ESCO</v>
      </c>
      <c r="G33">
        <f t="shared" si="1"/>
        <v>5</v>
      </c>
      <c r="I33" s="171">
        <v>13</v>
      </c>
      <c r="J33" s="172"/>
      <c r="K33" s="172"/>
    </row>
    <row r="34" spans="1:11" x14ac:dyDescent="0.35">
      <c r="A34" t="s">
        <v>51</v>
      </c>
      <c r="B34" s="169">
        <v>44464</v>
      </c>
      <c r="C34">
        <v>4</v>
      </c>
      <c r="D34" t="s">
        <v>173</v>
      </c>
      <c r="E34">
        <v>70</v>
      </c>
      <c r="F34" t="str">
        <f t="shared" ref="F34:F65" si="2">TRIM(MID(D34,3,50))</f>
        <v>Residential-GRID</v>
      </c>
      <c r="G34">
        <f t="shared" ref="G34:G65" si="3">VALUE(TRIM(MID(A34,6,2)))</f>
        <v>5</v>
      </c>
      <c r="I34" s="173" t="s">
        <v>176</v>
      </c>
      <c r="J34" s="172">
        <v>4046</v>
      </c>
      <c r="K34" s="172">
        <v>6705913</v>
      </c>
    </row>
    <row r="35" spans="1:11" x14ac:dyDescent="0.35">
      <c r="A35" t="s">
        <v>51</v>
      </c>
      <c r="B35" s="169">
        <v>44464</v>
      </c>
      <c r="C35">
        <v>4</v>
      </c>
      <c r="D35" t="s">
        <v>174</v>
      </c>
      <c r="E35">
        <v>33</v>
      </c>
      <c r="F35" t="str">
        <f t="shared" si="2"/>
        <v>Low Income Residential-ESCO</v>
      </c>
      <c r="G35">
        <f t="shared" si="3"/>
        <v>5</v>
      </c>
      <c r="I35" s="173" t="s">
        <v>177</v>
      </c>
      <c r="J35" s="172">
        <v>561965</v>
      </c>
      <c r="K35" s="172">
        <v>87443535</v>
      </c>
    </row>
    <row r="36" spans="1:11" x14ac:dyDescent="0.35">
      <c r="A36" t="s">
        <v>51</v>
      </c>
      <c r="B36" s="169">
        <v>44464</v>
      </c>
      <c r="C36">
        <v>4</v>
      </c>
      <c r="D36" t="s">
        <v>175</v>
      </c>
      <c r="E36">
        <v>4</v>
      </c>
      <c r="F36" t="str">
        <f t="shared" si="2"/>
        <v>Low Income Residential-GRID</v>
      </c>
      <c r="G36">
        <f t="shared" si="3"/>
        <v>5</v>
      </c>
      <c r="I36" s="171">
        <v>17</v>
      </c>
      <c r="J36" s="172"/>
      <c r="K36" s="172"/>
    </row>
    <row r="37" spans="1:11" x14ac:dyDescent="0.35">
      <c r="A37" t="s">
        <v>51</v>
      </c>
      <c r="B37" s="169">
        <v>44464</v>
      </c>
      <c r="C37">
        <v>5</v>
      </c>
      <c r="D37" t="s">
        <v>172</v>
      </c>
      <c r="E37">
        <v>39879</v>
      </c>
      <c r="F37" t="str">
        <f t="shared" si="2"/>
        <v>Residential-ESCO</v>
      </c>
      <c r="G37">
        <f t="shared" si="3"/>
        <v>5</v>
      </c>
      <c r="I37" s="173" t="s">
        <v>176</v>
      </c>
      <c r="J37" s="172">
        <v>4</v>
      </c>
      <c r="K37" s="172">
        <v>11179</v>
      </c>
    </row>
    <row r="38" spans="1:11" x14ac:dyDescent="0.35">
      <c r="A38" t="s">
        <v>51</v>
      </c>
      <c r="B38" s="169">
        <v>44464</v>
      </c>
      <c r="C38">
        <v>5</v>
      </c>
      <c r="D38" t="s">
        <v>173</v>
      </c>
      <c r="E38">
        <v>37577</v>
      </c>
      <c r="F38" t="str">
        <f t="shared" si="2"/>
        <v>Residential-GRID</v>
      </c>
      <c r="G38">
        <f t="shared" si="3"/>
        <v>5</v>
      </c>
      <c r="I38" s="173" t="s">
        <v>177</v>
      </c>
      <c r="J38" s="172"/>
      <c r="K38" s="172">
        <v>1323</v>
      </c>
    </row>
    <row r="39" spans="1:11" x14ac:dyDescent="0.35">
      <c r="A39" t="s">
        <v>51</v>
      </c>
      <c r="B39" s="169">
        <v>44464</v>
      </c>
      <c r="C39">
        <v>5</v>
      </c>
      <c r="D39" t="s">
        <v>174</v>
      </c>
      <c r="E39">
        <v>22503</v>
      </c>
      <c r="F39" t="str">
        <f t="shared" si="2"/>
        <v>Low Income Residential-ESCO</v>
      </c>
      <c r="G39">
        <f t="shared" si="3"/>
        <v>5</v>
      </c>
      <c r="I39" s="171">
        <v>19</v>
      </c>
      <c r="J39" s="172"/>
      <c r="K39" s="172"/>
    </row>
    <row r="40" spans="1:11" x14ac:dyDescent="0.35">
      <c r="A40" t="s">
        <v>51</v>
      </c>
      <c r="B40" s="169">
        <v>44464</v>
      </c>
      <c r="C40">
        <v>5</v>
      </c>
      <c r="D40" t="s">
        <v>175</v>
      </c>
      <c r="E40">
        <v>17514</v>
      </c>
      <c r="F40" t="str">
        <f t="shared" si="2"/>
        <v>Low Income Residential-GRID</v>
      </c>
      <c r="G40">
        <f t="shared" si="3"/>
        <v>5</v>
      </c>
      <c r="I40" s="173" t="s">
        <v>176</v>
      </c>
      <c r="J40" s="172"/>
      <c r="K40" s="172">
        <v>3640</v>
      </c>
    </row>
    <row r="41" spans="1:11" x14ac:dyDescent="0.35">
      <c r="A41" t="s">
        <v>52</v>
      </c>
      <c r="B41" s="169">
        <v>44464</v>
      </c>
      <c r="C41">
        <v>4</v>
      </c>
      <c r="D41" t="s">
        <v>172</v>
      </c>
      <c r="E41">
        <v>221393</v>
      </c>
      <c r="F41" t="str">
        <f t="shared" si="2"/>
        <v>Residential-ESCO</v>
      </c>
      <c r="G41">
        <f t="shared" si="3"/>
        <v>6</v>
      </c>
      <c r="I41" s="173" t="s">
        <v>177</v>
      </c>
      <c r="J41" s="172">
        <v>14</v>
      </c>
      <c r="K41" s="172">
        <v>16388</v>
      </c>
    </row>
    <row r="42" spans="1:11" x14ac:dyDescent="0.35">
      <c r="A42" t="s">
        <v>52</v>
      </c>
      <c r="B42" s="169">
        <v>44464</v>
      </c>
      <c r="C42">
        <v>4</v>
      </c>
      <c r="D42" t="s">
        <v>173</v>
      </c>
      <c r="E42">
        <v>55687</v>
      </c>
      <c r="F42" t="str">
        <f t="shared" si="2"/>
        <v>Residential-GRID</v>
      </c>
      <c r="G42">
        <f t="shared" si="3"/>
        <v>6</v>
      </c>
      <c r="I42" s="171">
        <v>20</v>
      </c>
      <c r="J42" s="172"/>
      <c r="K42" s="172"/>
    </row>
    <row r="43" spans="1:11" x14ac:dyDescent="0.35">
      <c r="A43" t="s">
        <v>52</v>
      </c>
      <c r="B43" s="169">
        <v>44464</v>
      </c>
      <c r="C43">
        <v>4</v>
      </c>
      <c r="D43" t="s">
        <v>174</v>
      </c>
      <c r="E43">
        <v>6887</v>
      </c>
      <c r="F43" t="str">
        <f t="shared" si="2"/>
        <v>Low Income Residential-ESCO</v>
      </c>
      <c r="G43">
        <f t="shared" si="3"/>
        <v>6</v>
      </c>
      <c r="I43" s="173" t="s">
        <v>176</v>
      </c>
      <c r="J43" s="172">
        <v>2940</v>
      </c>
      <c r="K43" s="172">
        <v>5152913</v>
      </c>
    </row>
    <row r="44" spans="1:11" x14ac:dyDescent="0.35">
      <c r="A44" t="s">
        <v>52</v>
      </c>
      <c r="B44" s="169">
        <v>44464</v>
      </c>
      <c r="C44">
        <v>4</v>
      </c>
      <c r="D44" t="s">
        <v>175</v>
      </c>
      <c r="E44">
        <v>866</v>
      </c>
      <c r="F44" t="str">
        <f t="shared" si="2"/>
        <v>Low Income Residential-GRID</v>
      </c>
      <c r="G44">
        <f t="shared" si="3"/>
        <v>6</v>
      </c>
      <c r="I44" s="173" t="s">
        <v>177</v>
      </c>
      <c r="J44" s="172">
        <v>340139</v>
      </c>
      <c r="K44" s="172">
        <v>61340253</v>
      </c>
    </row>
    <row r="45" spans="1:11" x14ac:dyDescent="0.35">
      <c r="A45" t="s">
        <v>52</v>
      </c>
      <c r="B45" s="169">
        <v>44464</v>
      </c>
      <c r="C45">
        <v>5</v>
      </c>
      <c r="D45" t="s">
        <v>172</v>
      </c>
      <c r="E45">
        <v>15503783</v>
      </c>
      <c r="F45" t="str">
        <f t="shared" si="2"/>
        <v>Residential-ESCO</v>
      </c>
      <c r="G45">
        <f t="shared" si="3"/>
        <v>6</v>
      </c>
      <c r="I45" s="171">
        <v>18</v>
      </c>
      <c r="J45" s="172"/>
      <c r="K45" s="172"/>
    </row>
    <row r="46" spans="1:11" x14ac:dyDescent="0.35">
      <c r="A46" t="s">
        <v>52</v>
      </c>
      <c r="B46" s="169">
        <v>44464</v>
      </c>
      <c r="C46">
        <v>5</v>
      </c>
      <c r="D46" t="s">
        <v>173</v>
      </c>
      <c r="E46">
        <v>13762322</v>
      </c>
      <c r="F46" t="str">
        <f t="shared" si="2"/>
        <v>Residential-GRID</v>
      </c>
      <c r="G46">
        <f t="shared" si="3"/>
        <v>6</v>
      </c>
      <c r="I46" s="173" t="s">
        <v>176</v>
      </c>
      <c r="J46" s="172"/>
      <c r="K46" s="172">
        <v>163</v>
      </c>
    </row>
    <row r="47" spans="1:11" x14ac:dyDescent="0.35">
      <c r="A47" t="s">
        <v>52</v>
      </c>
      <c r="B47" s="169">
        <v>44464</v>
      </c>
      <c r="C47">
        <v>5</v>
      </c>
      <c r="D47" t="s">
        <v>174</v>
      </c>
      <c r="E47">
        <v>3843077</v>
      </c>
      <c r="F47" t="str">
        <f t="shared" si="2"/>
        <v>Low Income Residential-ESCO</v>
      </c>
      <c r="G47">
        <f t="shared" si="3"/>
        <v>6</v>
      </c>
      <c r="I47" s="173" t="s">
        <v>177</v>
      </c>
      <c r="J47" s="172">
        <v>2</v>
      </c>
      <c r="K47" s="172">
        <v>668</v>
      </c>
    </row>
    <row r="48" spans="1:11" x14ac:dyDescent="0.35">
      <c r="A48" t="s">
        <v>52</v>
      </c>
      <c r="B48" s="169">
        <v>44464</v>
      </c>
      <c r="C48">
        <v>5</v>
      </c>
      <c r="D48" t="s">
        <v>175</v>
      </c>
      <c r="E48">
        <v>2945060</v>
      </c>
      <c r="F48" t="str">
        <f t="shared" si="2"/>
        <v>Low Income Residential-GRID</v>
      </c>
      <c r="G48">
        <f t="shared" si="3"/>
        <v>6</v>
      </c>
      <c r="I48" s="171">
        <v>99</v>
      </c>
      <c r="J48" s="172"/>
      <c r="K48" s="172"/>
    </row>
    <row r="49" spans="1:11" x14ac:dyDescent="0.35">
      <c r="A49" t="s">
        <v>53</v>
      </c>
      <c r="B49" s="169">
        <v>44464</v>
      </c>
      <c r="C49">
        <v>4</v>
      </c>
      <c r="D49" t="s">
        <v>172</v>
      </c>
      <c r="E49">
        <v>76127</v>
      </c>
      <c r="F49" t="str">
        <f t="shared" si="2"/>
        <v>Residential-ESCO</v>
      </c>
      <c r="G49">
        <f t="shared" si="3"/>
        <v>7</v>
      </c>
      <c r="I49" s="173" t="s">
        <v>176</v>
      </c>
      <c r="J49" s="172"/>
      <c r="K49" s="172">
        <v>166</v>
      </c>
    </row>
    <row r="50" spans="1:11" x14ac:dyDescent="0.35">
      <c r="A50" t="s">
        <v>53</v>
      </c>
      <c r="B50" s="169">
        <v>44464</v>
      </c>
      <c r="C50">
        <v>4</v>
      </c>
      <c r="D50" t="s">
        <v>173</v>
      </c>
      <c r="E50">
        <v>20458</v>
      </c>
      <c r="F50" t="str">
        <f t="shared" si="2"/>
        <v>Residential-GRID</v>
      </c>
      <c r="G50">
        <f t="shared" si="3"/>
        <v>7</v>
      </c>
      <c r="I50" s="173" t="s">
        <v>177</v>
      </c>
      <c r="J50" s="172">
        <v>3</v>
      </c>
      <c r="K50" s="172">
        <v>636</v>
      </c>
    </row>
    <row r="51" spans="1:11" x14ac:dyDescent="0.35">
      <c r="A51" t="s">
        <v>53</v>
      </c>
      <c r="B51" s="169">
        <v>44464</v>
      </c>
      <c r="C51">
        <v>4</v>
      </c>
      <c r="D51" t="s">
        <v>174</v>
      </c>
      <c r="E51">
        <v>5163</v>
      </c>
      <c r="F51" t="str">
        <f t="shared" si="2"/>
        <v>Low Income Residential-ESCO</v>
      </c>
      <c r="G51">
        <f t="shared" si="3"/>
        <v>7</v>
      </c>
    </row>
    <row r="52" spans="1:11" x14ac:dyDescent="0.35">
      <c r="A52" t="s">
        <v>53</v>
      </c>
      <c r="B52" s="169">
        <v>44464</v>
      </c>
      <c r="C52">
        <v>4</v>
      </c>
      <c r="D52" t="s">
        <v>175</v>
      </c>
      <c r="E52">
        <v>529</v>
      </c>
      <c r="F52" t="str">
        <f t="shared" si="2"/>
        <v>Low Income Residential-GRID</v>
      </c>
      <c r="G52">
        <f t="shared" si="3"/>
        <v>7</v>
      </c>
    </row>
    <row r="53" spans="1:11" x14ac:dyDescent="0.35">
      <c r="A53" t="s">
        <v>53</v>
      </c>
      <c r="B53" s="169">
        <v>44464</v>
      </c>
      <c r="C53">
        <v>5</v>
      </c>
      <c r="D53" t="s">
        <v>172</v>
      </c>
      <c r="E53">
        <v>8991651</v>
      </c>
      <c r="F53" t="str">
        <f t="shared" si="2"/>
        <v>Residential-ESCO</v>
      </c>
      <c r="G53">
        <f t="shared" si="3"/>
        <v>7</v>
      </c>
    </row>
    <row r="54" spans="1:11" x14ac:dyDescent="0.35">
      <c r="A54" t="s">
        <v>53</v>
      </c>
      <c r="B54" s="169">
        <v>44464</v>
      </c>
      <c r="C54">
        <v>5</v>
      </c>
      <c r="D54" t="s">
        <v>173</v>
      </c>
      <c r="E54">
        <v>7929342</v>
      </c>
      <c r="F54" t="str">
        <f t="shared" si="2"/>
        <v>Residential-GRID</v>
      </c>
      <c r="G54">
        <f t="shared" si="3"/>
        <v>7</v>
      </c>
    </row>
    <row r="55" spans="1:11" x14ac:dyDescent="0.35">
      <c r="A55" t="s">
        <v>53</v>
      </c>
      <c r="B55" s="169">
        <v>44464</v>
      </c>
      <c r="C55">
        <v>5</v>
      </c>
      <c r="D55" t="s">
        <v>174</v>
      </c>
      <c r="E55">
        <v>3377503</v>
      </c>
      <c r="F55" t="str">
        <f t="shared" si="2"/>
        <v>Low Income Residential-ESCO</v>
      </c>
      <c r="G55">
        <f t="shared" si="3"/>
        <v>7</v>
      </c>
    </row>
    <row r="56" spans="1:11" x14ac:dyDescent="0.35">
      <c r="A56" t="s">
        <v>53</v>
      </c>
      <c r="B56" s="169">
        <v>44464</v>
      </c>
      <c r="C56">
        <v>5</v>
      </c>
      <c r="D56" t="s">
        <v>175</v>
      </c>
      <c r="E56">
        <v>2522907</v>
      </c>
      <c r="F56" t="str">
        <f t="shared" si="2"/>
        <v>Low Income Residential-GRID</v>
      </c>
      <c r="G56">
        <f t="shared" si="3"/>
        <v>7</v>
      </c>
    </row>
    <row r="57" spans="1:11" x14ac:dyDescent="0.35">
      <c r="A57" t="s">
        <v>54</v>
      </c>
      <c r="B57" s="169">
        <v>44464</v>
      </c>
      <c r="C57">
        <v>4</v>
      </c>
      <c r="D57" t="s">
        <v>172</v>
      </c>
      <c r="E57">
        <v>526929</v>
      </c>
      <c r="F57" t="str">
        <f t="shared" si="2"/>
        <v>Residential-ESCO</v>
      </c>
      <c r="G57">
        <f t="shared" si="3"/>
        <v>8</v>
      </c>
    </row>
    <row r="58" spans="1:11" x14ac:dyDescent="0.35">
      <c r="A58" t="s">
        <v>54</v>
      </c>
      <c r="B58" s="169">
        <v>44464</v>
      </c>
      <c r="C58">
        <v>4</v>
      </c>
      <c r="D58" t="s">
        <v>173</v>
      </c>
      <c r="E58">
        <v>58427</v>
      </c>
      <c r="F58" t="str">
        <f t="shared" si="2"/>
        <v>Residential-GRID</v>
      </c>
      <c r="G58">
        <f t="shared" si="3"/>
        <v>8</v>
      </c>
    </row>
    <row r="59" spans="1:11" x14ac:dyDescent="0.35">
      <c r="A59" t="s">
        <v>54</v>
      </c>
      <c r="B59" s="169">
        <v>44464</v>
      </c>
      <c r="C59">
        <v>4</v>
      </c>
      <c r="D59" t="s">
        <v>174</v>
      </c>
      <c r="E59">
        <v>74863</v>
      </c>
      <c r="F59" t="str">
        <f t="shared" si="2"/>
        <v>Low Income Residential-ESCO</v>
      </c>
      <c r="G59">
        <f t="shared" si="3"/>
        <v>8</v>
      </c>
    </row>
    <row r="60" spans="1:11" x14ac:dyDescent="0.35">
      <c r="A60" t="s">
        <v>54</v>
      </c>
      <c r="B60" s="169">
        <v>44464</v>
      </c>
      <c r="C60">
        <v>4</v>
      </c>
      <c r="D60" t="s">
        <v>175</v>
      </c>
      <c r="E60">
        <v>23225</v>
      </c>
      <c r="F60" t="str">
        <f t="shared" si="2"/>
        <v>Low Income Residential-GRID</v>
      </c>
      <c r="G60">
        <f t="shared" si="3"/>
        <v>8</v>
      </c>
    </row>
    <row r="61" spans="1:11" x14ac:dyDescent="0.35">
      <c r="A61" t="s">
        <v>54</v>
      </c>
      <c r="B61" s="169">
        <v>44464</v>
      </c>
      <c r="C61">
        <v>5</v>
      </c>
      <c r="D61" t="s">
        <v>172</v>
      </c>
      <c r="E61">
        <v>94843485</v>
      </c>
      <c r="F61" t="str">
        <f t="shared" si="2"/>
        <v>Residential-ESCO</v>
      </c>
      <c r="G61">
        <f t="shared" si="3"/>
        <v>8</v>
      </c>
    </row>
    <row r="62" spans="1:11" x14ac:dyDescent="0.35">
      <c r="A62" t="s">
        <v>54</v>
      </c>
      <c r="B62" s="169">
        <v>44464</v>
      </c>
      <c r="C62">
        <v>5</v>
      </c>
      <c r="D62" t="s">
        <v>173</v>
      </c>
      <c r="E62">
        <v>74470746</v>
      </c>
      <c r="F62" t="str">
        <f t="shared" si="2"/>
        <v>Residential-GRID</v>
      </c>
      <c r="G62">
        <f t="shared" si="3"/>
        <v>8</v>
      </c>
    </row>
    <row r="63" spans="1:11" x14ac:dyDescent="0.35">
      <c r="A63" t="s">
        <v>54</v>
      </c>
      <c r="B63" s="169">
        <v>44464</v>
      </c>
      <c r="C63">
        <v>5</v>
      </c>
      <c r="D63" t="s">
        <v>174</v>
      </c>
      <c r="E63">
        <v>56236706</v>
      </c>
      <c r="F63" t="str">
        <f t="shared" si="2"/>
        <v>Low Income Residential-ESCO</v>
      </c>
      <c r="G63">
        <f t="shared" si="3"/>
        <v>8</v>
      </c>
    </row>
    <row r="64" spans="1:11" x14ac:dyDescent="0.35">
      <c r="A64" t="s">
        <v>54</v>
      </c>
      <c r="B64" s="169">
        <v>44464</v>
      </c>
      <c r="C64">
        <v>5</v>
      </c>
      <c r="D64" t="s">
        <v>175</v>
      </c>
      <c r="E64">
        <v>37302311</v>
      </c>
      <c r="F64" t="str">
        <f t="shared" si="2"/>
        <v>Low Income Residential-GRID</v>
      </c>
      <c r="G64">
        <f t="shared" si="3"/>
        <v>8</v>
      </c>
    </row>
    <row r="65" spans="1:7" x14ac:dyDescent="0.35">
      <c r="A65" t="s">
        <v>60</v>
      </c>
      <c r="B65" s="169">
        <v>44464</v>
      </c>
      <c r="C65">
        <v>4</v>
      </c>
      <c r="D65" t="s">
        <v>172</v>
      </c>
      <c r="E65">
        <v>824449</v>
      </c>
      <c r="F65" t="str">
        <f t="shared" si="2"/>
        <v>Residential-ESCO</v>
      </c>
      <c r="G65">
        <f t="shared" si="3"/>
        <v>9</v>
      </c>
    </row>
    <row r="66" spans="1:7" x14ac:dyDescent="0.35">
      <c r="A66" t="s">
        <v>60</v>
      </c>
      <c r="B66" s="169">
        <v>44464</v>
      </c>
      <c r="C66">
        <v>4</v>
      </c>
      <c r="D66" t="s">
        <v>173</v>
      </c>
      <c r="E66">
        <v>134572</v>
      </c>
      <c r="F66" t="str">
        <f t="shared" ref="F66:F97" si="4">TRIM(MID(D66,3,50))</f>
        <v>Residential-GRID</v>
      </c>
      <c r="G66">
        <f t="shared" ref="G66:G97" si="5">VALUE(TRIM(MID(A66,6,2)))</f>
        <v>9</v>
      </c>
    </row>
    <row r="67" spans="1:7" x14ac:dyDescent="0.35">
      <c r="A67" t="s">
        <v>60</v>
      </c>
      <c r="B67" s="169">
        <v>44464</v>
      </c>
      <c r="C67">
        <v>4</v>
      </c>
      <c r="D67" t="s">
        <v>174</v>
      </c>
      <c r="E67">
        <v>86914</v>
      </c>
      <c r="F67" t="str">
        <f t="shared" si="4"/>
        <v>Low Income Residential-ESCO</v>
      </c>
      <c r="G67">
        <f t="shared" si="5"/>
        <v>9</v>
      </c>
    </row>
    <row r="68" spans="1:7" x14ac:dyDescent="0.35">
      <c r="A68" t="s">
        <v>60</v>
      </c>
      <c r="B68" s="169">
        <v>44464</v>
      </c>
      <c r="C68">
        <v>4</v>
      </c>
      <c r="D68" t="s">
        <v>175</v>
      </c>
      <c r="E68">
        <v>24619</v>
      </c>
      <c r="F68" t="str">
        <f t="shared" si="4"/>
        <v>Low Income Residential-GRID</v>
      </c>
      <c r="G68">
        <f t="shared" si="5"/>
        <v>9</v>
      </c>
    </row>
    <row r="69" spans="1:7" x14ac:dyDescent="0.35">
      <c r="A69" t="s">
        <v>60</v>
      </c>
      <c r="B69" s="169">
        <v>44464</v>
      </c>
      <c r="C69">
        <v>5</v>
      </c>
      <c r="D69" t="s">
        <v>172</v>
      </c>
      <c r="E69">
        <v>119338919</v>
      </c>
      <c r="F69" t="str">
        <f t="shared" si="4"/>
        <v>Residential-ESCO</v>
      </c>
      <c r="G69">
        <f t="shared" si="5"/>
        <v>9</v>
      </c>
    </row>
    <row r="70" spans="1:7" x14ac:dyDescent="0.35">
      <c r="A70" t="s">
        <v>60</v>
      </c>
      <c r="B70" s="169">
        <v>44464</v>
      </c>
      <c r="C70">
        <v>5</v>
      </c>
      <c r="D70" t="s">
        <v>173</v>
      </c>
      <c r="E70">
        <v>96162409</v>
      </c>
      <c r="F70" t="str">
        <f t="shared" si="4"/>
        <v>Residential-GRID</v>
      </c>
      <c r="G70">
        <f t="shared" si="5"/>
        <v>9</v>
      </c>
    </row>
    <row r="71" spans="1:7" x14ac:dyDescent="0.35">
      <c r="A71" t="s">
        <v>60</v>
      </c>
      <c r="B71" s="169">
        <v>44464</v>
      </c>
      <c r="C71">
        <v>5</v>
      </c>
      <c r="D71" t="s">
        <v>174</v>
      </c>
      <c r="E71">
        <v>63457287</v>
      </c>
      <c r="F71" t="str">
        <f t="shared" si="4"/>
        <v>Low Income Residential-ESCO</v>
      </c>
      <c r="G71">
        <f t="shared" si="5"/>
        <v>9</v>
      </c>
    </row>
    <row r="72" spans="1:7" x14ac:dyDescent="0.35">
      <c r="A72" t="s">
        <v>60</v>
      </c>
      <c r="B72" s="169">
        <v>44464</v>
      </c>
      <c r="C72">
        <v>5</v>
      </c>
      <c r="D72" t="s">
        <v>175</v>
      </c>
      <c r="E72">
        <v>42770278</v>
      </c>
      <c r="F72" t="str">
        <f t="shared" si="4"/>
        <v>Low Income Residential-GRID</v>
      </c>
      <c r="G72">
        <f t="shared" si="5"/>
        <v>9</v>
      </c>
    </row>
    <row r="73" spans="1:7" x14ac:dyDescent="0.35">
      <c r="A73" t="s">
        <v>63</v>
      </c>
      <c r="B73" s="169">
        <v>44464</v>
      </c>
      <c r="C73">
        <v>4</v>
      </c>
      <c r="D73" t="s">
        <v>172</v>
      </c>
      <c r="E73">
        <v>3659017</v>
      </c>
      <c r="F73" t="str">
        <f t="shared" si="4"/>
        <v>Residential-ESCO</v>
      </c>
      <c r="G73">
        <f t="shared" si="5"/>
        <v>13</v>
      </c>
    </row>
    <row r="74" spans="1:7" x14ac:dyDescent="0.35">
      <c r="A74" t="s">
        <v>63</v>
      </c>
      <c r="B74" s="169">
        <v>44464</v>
      </c>
      <c r="C74">
        <v>4</v>
      </c>
      <c r="D74" t="s">
        <v>173</v>
      </c>
      <c r="E74">
        <v>561965</v>
      </c>
      <c r="F74" t="str">
        <f t="shared" si="4"/>
        <v>Residential-GRID</v>
      </c>
      <c r="G74">
        <f t="shared" si="5"/>
        <v>13</v>
      </c>
    </row>
    <row r="75" spans="1:7" x14ac:dyDescent="0.35">
      <c r="A75" t="s">
        <v>63</v>
      </c>
      <c r="B75" s="169">
        <v>44464</v>
      </c>
      <c r="C75">
        <v>4</v>
      </c>
      <c r="D75" t="s">
        <v>174</v>
      </c>
      <c r="E75">
        <v>16307</v>
      </c>
      <c r="F75" t="str">
        <f t="shared" si="4"/>
        <v>Low Income Residential-ESCO</v>
      </c>
      <c r="G75">
        <f t="shared" si="5"/>
        <v>13</v>
      </c>
    </row>
    <row r="76" spans="1:7" x14ac:dyDescent="0.35">
      <c r="A76" t="s">
        <v>63</v>
      </c>
      <c r="B76" s="169">
        <v>44464</v>
      </c>
      <c r="C76">
        <v>4</v>
      </c>
      <c r="D76" t="s">
        <v>175</v>
      </c>
      <c r="E76">
        <v>4046</v>
      </c>
      <c r="F76" t="str">
        <f t="shared" si="4"/>
        <v>Low Income Residential-GRID</v>
      </c>
      <c r="G76">
        <f t="shared" si="5"/>
        <v>13</v>
      </c>
    </row>
    <row r="77" spans="1:7" x14ac:dyDescent="0.35">
      <c r="A77" t="s">
        <v>63</v>
      </c>
      <c r="B77" s="169">
        <v>44464</v>
      </c>
      <c r="C77">
        <v>5</v>
      </c>
      <c r="D77" t="s">
        <v>172</v>
      </c>
      <c r="E77">
        <v>95904966</v>
      </c>
      <c r="F77" t="str">
        <f t="shared" si="4"/>
        <v>Residential-ESCO</v>
      </c>
      <c r="G77">
        <f t="shared" si="5"/>
        <v>13</v>
      </c>
    </row>
    <row r="78" spans="1:7" x14ac:dyDescent="0.35">
      <c r="A78" t="s">
        <v>63</v>
      </c>
      <c r="B78" s="169">
        <v>44464</v>
      </c>
      <c r="C78">
        <v>5</v>
      </c>
      <c r="D78" t="s">
        <v>173</v>
      </c>
      <c r="E78">
        <v>87443535</v>
      </c>
      <c r="F78" t="str">
        <f t="shared" si="4"/>
        <v>Residential-GRID</v>
      </c>
      <c r="G78">
        <f t="shared" si="5"/>
        <v>13</v>
      </c>
    </row>
    <row r="79" spans="1:7" x14ac:dyDescent="0.35">
      <c r="A79" t="s">
        <v>63</v>
      </c>
      <c r="B79" s="169">
        <v>44464</v>
      </c>
      <c r="C79">
        <v>5</v>
      </c>
      <c r="D79" t="s">
        <v>174</v>
      </c>
      <c r="E79">
        <v>8089752</v>
      </c>
      <c r="F79" t="str">
        <f t="shared" si="4"/>
        <v>Low Income Residential-ESCO</v>
      </c>
      <c r="G79">
        <f t="shared" si="5"/>
        <v>13</v>
      </c>
    </row>
    <row r="80" spans="1:7" x14ac:dyDescent="0.35">
      <c r="A80" t="s">
        <v>63</v>
      </c>
      <c r="B80" s="169">
        <v>44464</v>
      </c>
      <c r="C80">
        <v>5</v>
      </c>
      <c r="D80" t="s">
        <v>175</v>
      </c>
      <c r="E80">
        <v>6705913</v>
      </c>
      <c r="F80" t="str">
        <f t="shared" si="4"/>
        <v>Low Income Residential-GRID</v>
      </c>
      <c r="G80">
        <f t="shared" si="5"/>
        <v>13</v>
      </c>
    </row>
    <row r="81" spans="1:7" x14ac:dyDescent="0.35">
      <c r="A81" t="s">
        <v>66</v>
      </c>
      <c r="B81" s="169">
        <v>44464</v>
      </c>
      <c r="C81">
        <v>4</v>
      </c>
      <c r="D81" t="s">
        <v>172</v>
      </c>
      <c r="E81">
        <v>3</v>
      </c>
      <c r="F81" t="str">
        <f t="shared" si="4"/>
        <v>Residential-ESCO</v>
      </c>
      <c r="G81">
        <f t="shared" si="5"/>
        <v>17</v>
      </c>
    </row>
    <row r="82" spans="1:7" x14ac:dyDescent="0.35">
      <c r="A82" t="s">
        <v>66</v>
      </c>
      <c r="B82" s="169">
        <v>44464</v>
      </c>
      <c r="C82">
        <v>4</v>
      </c>
      <c r="D82" t="s">
        <v>174</v>
      </c>
      <c r="E82">
        <v>22</v>
      </c>
      <c r="F82" t="str">
        <f t="shared" si="4"/>
        <v>Low Income Residential-ESCO</v>
      </c>
      <c r="G82">
        <f t="shared" si="5"/>
        <v>17</v>
      </c>
    </row>
    <row r="83" spans="1:7" x14ac:dyDescent="0.35">
      <c r="A83" t="s">
        <v>66</v>
      </c>
      <c r="B83" s="169">
        <v>44464</v>
      </c>
      <c r="C83">
        <v>4</v>
      </c>
      <c r="D83" t="s">
        <v>175</v>
      </c>
      <c r="E83">
        <v>4</v>
      </c>
      <c r="F83" t="str">
        <f t="shared" si="4"/>
        <v>Low Income Residential-GRID</v>
      </c>
      <c r="G83">
        <f t="shared" si="5"/>
        <v>17</v>
      </c>
    </row>
    <row r="84" spans="1:7" x14ac:dyDescent="0.35">
      <c r="A84" t="s">
        <v>66</v>
      </c>
      <c r="B84" s="169">
        <v>44464</v>
      </c>
      <c r="C84">
        <v>5</v>
      </c>
      <c r="D84" t="s">
        <v>172</v>
      </c>
      <c r="E84">
        <v>1325</v>
      </c>
      <c r="F84" t="str">
        <f t="shared" si="4"/>
        <v>Residential-ESCO</v>
      </c>
      <c r="G84">
        <f t="shared" si="5"/>
        <v>17</v>
      </c>
    </row>
    <row r="85" spans="1:7" x14ac:dyDescent="0.35">
      <c r="A85" t="s">
        <v>66</v>
      </c>
      <c r="B85" s="169">
        <v>44464</v>
      </c>
      <c r="C85">
        <v>5</v>
      </c>
      <c r="D85" t="s">
        <v>173</v>
      </c>
      <c r="E85">
        <v>1323</v>
      </c>
      <c r="F85" t="str">
        <f t="shared" si="4"/>
        <v>Residential-GRID</v>
      </c>
      <c r="G85">
        <f t="shared" si="5"/>
        <v>17</v>
      </c>
    </row>
    <row r="86" spans="1:7" x14ac:dyDescent="0.35">
      <c r="A86" t="s">
        <v>66</v>
      </c>
      <c r="B86" s="169">
        <v>44464</v>
      </c>
      <c r="C86">
        <v>5</v>
      </c>
      <c r="D86" t="s">
        <v>174</v>
      </c>
      <c r="E86">
        <v>13400</v>
      </c>
      <c r="F86" t="str">
        <f t="shared" si="4"/>
        <v>Low Income Residential-ESCO</v>
      </c>
      <c r="G86">
        <f t="shared" si="5"/>
        <v>17</v>
      </c>
    </row>
    <row r="87" spans="1:7" x14ac:dyDescent="0.35">
      <c r="A87" t="s">
        <v>66</v>
      </c>
      <c r="B87" s="169">
        <v>44464</v>
      </c>
      <c r="C87">
        <v>5</v>
      </c>
      <c r="D87" t="s">
        <v>175</v>
      </c>
      <c r="E87">
        <v>11179</v>
      </c>
      <c r="F87" t="str">
        <f t="shared" si="4"/>
        <v>Low Income Residential-GRID</v>
      </c>
      <c r="G87">
        <f t="shared" si="5"/>
        <v>17</v>
      </c>
    </row>
    <row r="88" spans="1:7" x14ac:dyDescent="0.35">
      <c r="A88" t="s">
        <v>178</v>
      </c>
      <c r="B88" s="169">
        <v>44464</v>
      </c>
      <c r="C88">
        <v>4</v>
      </c>
      <c r="D88" t="s">
        <v>172</v>
      </c>
      <c r="E88">
        <v>6</v>
      </c>
      <c r="F88" t="str">
        <f t="shared" si="4"/>
        <v>Residential-ESCO</v>
      </c>
      <c r="G88">
        <f t="shared" si="5"/>
        <v>18</v>
      </c>
    </row>
    <row r="89" spans="1:7" x14ac:dyDescent="0.35">
      <c r="A89" t="s">
        <v>178</v>
      </c>
      <c r="B89" s="169">
        <v>44464</v>
      </c>
      <c r="C89">
        <v>4</v>
      </c>
      <c r="D89" t="s">
        <v>173</v>
      </c>
      <c r="E89">
        <v>2</v>
      </c>
      <c r="F89" t="str">
        <f t="shared" si="4"/>
        <v>Residential-GRID</v>
      </c>
      <c r="G89">
        <f t="shared" si="5"/>
        <v>18</v>
      </c>
    </row>
    <row r="90" spans="1:7" x14ac:dyDescent="0.35">
      <c r="A90" t="s">
        <v>178</v>
      </c>
      <c r="B90" s="169">
        <v>44464</v>
      </c>
      <c r="C90">
        <v>4</v>
      </c>
      <c r="D90" t="s">
        <v>174</v>
      </c>
      <c r="E90">
        <v>2</v>
      </c>
      <c r="F90" t="str">
        <f t="shared" si="4"/>
        <v>Low Income Residential-ESCO</v>
      </c>
      <c r="G90">
        <f t="shared" si="5"/>
        <v>18</v>
      </c>
    </row>
    <row r="91" spans="1:7" x14ac:dyDescent="0.35">
      <c r="A91" t="s">
        <v>178</v>
      </c>
      <c r="B91" s="169">
        <v>44464</v>
      </c>
      <c r="C91">
        <v>5</v>
      </c>
      <c r="D91" t="s">
        <v>172</v>
      </c>
      <c r="E91">
        <v>904</v>
      </c>
      <c r="F91" t="str">
        <f t="shared" si="4"/>
        <v>Residential-ESCO</v>
      </c>
      <c r="G91">
        <f t="shared" si="5"/>
        <v>18</v>
      </c>
    </row>
    <row r="92" spans="1:7" x14ac:dyDescent="0.35">
      <c r="A92" t="s">
        <v>178</v>
      </c>
      <c r="B92" s="169">
        <v>44464</v>
      </c>
      <c r="C92">
        <v>5</v>
      </c>
      <c r="D92" t="s">
        <v>173</v>
      </c>
      <c r="E92">
        <v>668</v>
      </c>
      <c r="F92" t="str">
        <f t="shared" si="4"/>
        <v>Residential-GRID</v>
      </c>
      <c r="G92">
        <f t="shared" si="5"/>
        <v>18</v>
      </c>
    </row>
    <row r="93" spans="1:7" x14ac:dyDescent="0.35">
      <c r="A93" t="s">
        <v>178</v>
      </c>
      <c r="B93" s="169">
        <v>44464</v>
      </c>
      <c r="C93">
        <v>5</v>
      </c>
      <c r="D93" t="s">
        <v>174</v>
      </c>
      <c r="E93">
        <v>280</v>
      </c>
      <c r="F93" t="str">
        <f t="shared" si="4"/>
        <v>Low Income Residential-ESCO</v>
      </c>
      <c r="G93">
        <f t="shared" si="5"/>
        <v>18</v>
      </c>
    </row>
    <row r="94" spans="1:7" x14ac:dyDescent="0.35">
      <c r="A94" t="s">
        <v>178</v>
      </c>
      <c r="B94" s="169">
        <v>44464</v>
      </c>
      <c r="C94">
        <v>5</v>
      </c>
      <c r="D94" t="s">
        <v>175</v>
      </c>
      <c r="E94">
        <v>163</v>
      </c>
      <c r="F94" t="str">
        <f t="shared" si="4"/>
        <v>Low Income Residential-GRID</v>
      </c>
      <c r="G94">
        <f t="shared" si="5"/>
        <v>18</v>
      </c>
    </row>
    <row r="95" spans="1:7" x14ac:dyDescent="0.35">
      <c r="A95" t="s">
        <v>203</v>
      </c>
      <c r="B95" s="169">
        <v>44464</v>
      </c>
      <c r="C95">
        <v>4</v>
      </c>
      <c r="D95" t="s">
        <v>172</v>
      </c>
      <c r="E95">
        <v>5</v>
      </c>
      <c r="F95" t="str">
        <f t="shared" si="4"/>
        <v>Residential-ESCO</v>
      </c>
      <c r="G95">
        <f t="shared" si="5"/>
        <v>99</v>
      </c>
    </row>
    <row r="96" spans="1:7" x14ac:dyDescent="0.35">
      <c r="A96" t="s">
        <v>203</v>
      </c>
      <c r="B96" s="169">
        <v>44464</v>
      </c>
      <c r="C96">
        <v>4</v>
      </c>
      <c r="D96" t="s">
        <v>173</v>
      </c>
      <c r="E96">
        <v>3</v>
      </c>
      <c r="F96" t="str">
        <f t="shared" si="4"/>
        <v>Residential-GRID</v>
      </c>
      <c r="G96">
        <f t="shared" si="5"/>
        <v>99</v>
      </c>
    </row>
    <row r="97" spans="1:7" x14ac:dyDescent="0.35">
      <c r="A97" t="s">
        <v>203</v>
      </c>
      <c r="B97" s="169">
        <v>44464</v>
      </c>
      <c r="C97">
        <v>4</v>
      </c>
      <c r="D97" t="s">
        <v>174</v>
      </c>
      <c r="E97">
        <v>2</v>
      </c>
      <c r="F97" t="str">
        <f t="shared" si="4"/>
        <v>Low Income Residential-ESCO</v>
      </c>
      <c r="G97">
        <f t="shared" si="5"/>
        <v>99</v>
      </c>
    </row>
    <row r="98" spans="1:7" x14ac:dyDescent="0.35">
      <c r="A98" t="s">
        <v>203</v>
      </c>
      <c r="B98" s="169">
        <v>44464</v>
      </c>
      <c r="C98">
        <v>5</v>
      </c>
      <c r="D98" t="s">
        <v>172</v>
      </c>
      <c r="E98">
        <v>865</v>
      </c>
      <c r="F98" t="str">
        <f t="shared" ref="F98:F107" si="6">TRIM(MID(D98,3,50))</f>
        <v>Residential-ESCO</v>
      </c>
      <c r="G98">
        <f t="shared" ref="G98:G107" si="7">VALUE(TRIM(MID(A98,6,2)))</f>
        <v>99</v>
      </c>
    </row>
    <row r="99" spans="1:7" x14ac:dyDescent="0.35">
      <c r="A99" t="s">
        <v>203</v>
      </c>
      <c r="B99" s="169">
        <v>44464</v>
      </c>
      <c r="C99">
        <v>5</v>
      </c>
      <c r="D99" t="s">
        <v>173</v>
      </c>
      <c r="E99">
        <v>636</v>
      </c>
      <c r="F99" t="str">
        <f t="shared" si="6"/>
        <v>Residential-GRID</v>
      </c>
      <c r="G99">
        <f t="shared" si="7"/>
        <v>99</v>
      </c>
    </row>
    <row r="100" spans="1:7" x14ac:dyDescent="0.35">
      <c r="A100" t="s">
        <v>203</v>
      </c>
      <c r="B100" s="169">
        <v>44464</v>
      </c>
      <c r="C100">
        <v>5</v>
      </c>
      <c r="D100" t="s">
        <v>174</v>
      </c>
      <c r="E100">
        <v>287</v>
      </c>
      <c r="F100" t="str">
        <f t="shared" si="6"/>
        <v>Low Income Residential-ESCO</v>
      </c>
      <c r="G100">
        <f t="shared" si="7"/>
        <v>99</v>
      </c>
    </row>
    <row r="101" spans="1:7" x14ac:dyDescent="0.35">
      <c r="A101" t="s">
        <v>203</v>
      </c>
      <c r="B101" s="169">
        <v>44464</v>
      </c>
      <c r="C101">
        <v>5</v>
      </c>
      <c r="D101" t="s">
        <v>175</v>
      </c>
      <c r="E101">
        <v>166</v>
      </c>
      <c r="F101" t="str">
        <f t="shared" si="6"/>
        <v>Low Income Residential-GRID</v>
      </c>
      <c r="G101">
        <f t="shared" si="7"/>
        <v>99</v>
      </c>
    </row>
    <row r="102" spans="1:7" x14ac:dyDescent="0.35">
      <c r="A102" t="s">
        <v>67</v>
      </c>
      <c r="B102" s="169">
        <v>44464</v>
      </c>
      <c r="C102">
        <v>4</v>
      </c>
      <c r="D102" t="s">
        <v>172</v>
      </c>
      <c r="E102">
        <v>79</v>
      </c>
      <c r="F102" t="str">
        <f t="shared" si="6"/>
        <v>Residential-ESCO</v>
      </c>
      <c r="G102">
        <f t="shared" si="7"/>
        <v>19</v>
      </c>
    </row>
    <row r="103" spans="1:7" x14ac:dyDescent="0.35">
      <c r="A103" t="s">
        <v>67</v>
      </c>
      <c r="B103" s="169">
        <v>44464</v>
      </c>
      <c r="C103">
        <v>4</v>
      </c>
      <c r="D103" t="s">
        <v>173</v>
      </c>
      <c r="E103">
        <v>14</v>
      </c>
      <c r="F103" t="str">
        <f t="shared" si="6"/>
        <v>Residential-GRID</v>
      </c>
      <c r="G103">
        <f t="shared" si="7"/>
        <v>19</v>
      </c>
    </row>
    <row r="104" spans="1:7" x14ac:dyDescent="0.35">
      <c r="A104" t="s">
        <v>67</v>
      </c>
      <c r="B104" s="169">
        <v>44464</v>
      </c>
      <c r="C104">
        <v>4</v>
      </c>
      <c r="D104" t="s">
        <v>174</v>
      </c>
      <c r="E104">
        <v>5</v>
      </c>
      <c r="F104" t="str">
        <f t="shared" si="6"/>
        <v>Low Income Residential-ESCO</v>
      </c>
      <c r="G104">
        <f t="shared" si="7"/>
        <v>19</v>
      </c>
    </row>
    <row r="105" spans="1:7" x14ac:dyDescent="0.35">
      <c r="A105" t="s">
        <v>67</v>
      </c>
      <c r="B105" s="169">
        <v>44464</v>
      </c>
      <c r="C105">
        <v>5</v>
      </c>
      <c r="D105" t="s">
        <v>172</v>
      </c>
      <c r="E105">
        <v>17371</v>
      </c>
      <c r="F105" t="str">
        <f t="shared" si="6"/>
        <v>Residential-ESCO</v>
      </c>
      <c r="G105">
        <f t="shared" si="7"/>
        <v>19</v>
      </c>
    </row>
    <row r="106" spans="1:7" x14ac:dyDescent="0.35">
      <c r="A106" t="s">
        <v>67</v>
      </c>
      <c r="B106" s="169">
        <v>44464</v>
      </c>
      <c r="C106">
        <v>5</v>
      </c>
      <c r="D106" t="s">
        <v>173</v>
      </c>
      <c r="E106">
        <v>16388</v>
      </c>
      <c r="F106" t="str">
        <f t="shared" si="6"/>
        <v>Residential-GRID</v>
      </c>
      <c r="G106">
        <f t="shared" si="7"/>
        <v>19</v>
      </c>
    </row>
    <row r="107" spans="1:7" x14ac:dyDescent="0.35">
      <c r="A107" t="s">
        <v>67</v>
      </c>
      <c r="B107" s="169">
        <v>44464</v>
      </c>
      <c r="C107">
        <v>5</v>
      </c>
      <c r="D107" t="s">
        <v>174</v>
      </c>
      <c r="E107">
        <v>4102</v>
      </c>
      <c r="F107" t="str">
        <f t="shared" si="6"/>
        <v>Low Income Residential-ESCO</v>
      </c>
      <c r="G107">
        <f t="shared" si="7"/>
        <v>19</v>
      </c>
    </row>
    <row r="108" spans="1:7" x14ac:dyDescent="0.35">
      <c r="A108" t="s">
        <v>67</v>
      </c>
      <c r="B108" s="169">
        <v>44464</v>
      </c>
      <c r="C108">
        <v>5</v>
      </c>
      <c r="D108" t="s">
        <v>175</v>
      </c>
      <c r="E108">
        <v>3640</v>
      </c>
      <c r="F108" t="str">
        <f t="shared" ref="F108:F113" si="8">TRIM(MID(D108,3,50))</f>
        <v>Low Income Residential-GRID</v>
      </c>
      <c r="G108">
        <f t="shared" ref="G108:G113" si="9">VALUE(TRIM(MID(A108,6,2)))</f>
        <v>19</v>
      </c>
    </row>
    <row r="109" spans="1:7" x14ac:dyDescent="0.35">
      <c r="A109" t="s">
        <v>159</v>
      </c>
      <c r="B109" s="169">
        <v>44464</v>
      </c>
      <c r="C109">
        <v>4</v>
      </c>
      <c r="D109" t="s">
        <v>172</v>
      </c>
      <c r="E109">
        <v>1935090</v>
      </c>
      <c r="F109" t="str">
        <f t="shared" si="8"/>
        <v>Residential-ESCO</v>
      </c>
      <c r="G109">
        <f t="shared" si="9"/>
        <v>20</v>
      </c>
    </row>
    <row r="110" spans="1:7" x14ac:dyDescent="0.35">
      <c r="A110" t="s">
        <v>159</v>
      </c>
      <c r="B110" s="169">
        <v>44464</v>
      </c>
      <c r="C110">
        <v>4</v>
      </c>
      <c r="D110" t="s">
        <v>173</v>
      </c>
      <c r="E110">
        <v>340139</v>
      </c>
      <c r="F110" t="str">
        <f t="shared" si="8"/>
        <v>Residential-GRID</v>
      </c>
      <c r="G110">
        <f t="shared" si="9"/>
        <v>20</v>
      </c>
    </row>
    <row r="111" spans="1:7" x14ac:dyDescent="0.35">
      <c r="A111" t="s">
        <v>159</v>
      </c>
      <c r="B111" s="169">
        <v>44464</v>
      </c>
      <c r="C111">
        <v>4</v>
      </c>
      <c r="D111" t="s">
        <v>174</v>
      </c>
      <c r="E111">
        <v>13955</v>
      </c>
      <c r="F111" t="str">
        <f t="shared" si="8"/>
        <v>Low Income Residential-ESCO</v>
      </c>
      <c r="G111">
        <f t="shared" si="9"/>
        <v>20</v>
      </c>
    </row>
    <row r="112" spans="1:7" x14ac:dyDescent="0.35">
      <c r="A112" t="s">
        <v>159</v>
      </c>
      <c r="B112" s="169">
        <v>44464</v>
      </c>
      <c r="C112">
        <v>4</v>
      </c>
      <c r="D112" t="s">
        <v>175</v>
      </c>
      <c r="E112">
        <v>2940</v>
      </c>
      <c r="F112" t="str">
        <f t="shared" si="8"/>
        <v>Low Income Residential-GRID</v>
      </c>
      <c r="G112">
        <f t="shared" si="9"/>
        <v>20</v>
      </c>
    </row>
    <row r="113" spans="1:7" x14ac:dyDescent="0.35">
      <c r="A113" t="s">
        <v>159</v>
      </c>
      <c r="B113" s="169">
        <v>44464</v>
      </c>
      <c r="C113">
        <v>5</v>
      </c>
      <c r="D113" t="s">
        <v>172</v>
      </c>
      <c r="E113">
        <v>69520527</v>
      </c>
      <c r="F113" t="str">
        <f t="shared" si="8"/>
        <v>Residential-ESCO</v>
      </c>
      <c r="G113">
        <f t="shared" si="9"/>
        <v>20</v>
      </c>
    </row>
    <row r="114" spans="1:7" x14ac:dyDescent="0.35">
      <c r="A114" t="s">
        <v>159</v>
      </c>
      <c r="B114" s="169">
        <v>44464</v>
      </c>
      <c r="C114">
        <v>5</v>
      </c>
      <c r="D114" t="s">
        <v>173</v>
      </c>
      <c r="E114">
        <v>61340253</v>
      </c>
      <c r="F114" t="str">
        <f t="shared" ref="F114:F116" si="10">TRIM(MID(D114,3,50))</f>
        <v>Residential-GRID</v>
      </c>
      <c r="G114">
        <f t="shared" ref="G114:G116" si="11">VALUE(TRIM(MID(A114,6,2)))</f>
        <v>20</v>
      </c>
    </row>
    <row r="115" spans="1:7" x14ac:dyDescent="0.35">
      <c r="A115" t="s">
        <v>159</v>
      </c>
      <c r="B115" s="169">
        <v>44464</v>
      </c>
      <c r="C115">
        <v>5</v>
      </c>
      <c r="D115" t="s">
        <v>174</v>
      </c>
      <c r="E115">
        <v>6478449</v>
      </c>
      <c r="F115" t="str">
        <f t="shared" si="10"/>
        <v>Low Income Residential-ESCO</v>
      </c>
      <c r="G115">
        <f t="shared" si="11"/>
        <v>20</v>
      </c>
    </row>
    <row r="116" spans="1:7" x14ac:dyDescent="0.35">
      <c r="A116" t="s">
        <v>159</v>
      </c>
      <c r="B116" s="169">
        <v>44464</v>
      </c>
      <c r="C116">
        <v>5</v>
      </c>
      <c r="D116" t="s">
        <v>175</v>
      </c>
      <c r="E116">
        <v>5152913</v>
      </c>
      <c r="F116" t="str">
        <f t="shared" si="10"/>
        <v>Low Income Residential-GRID</v>
      </c>
      <c r="G116">
        <f t="shared" si="11"/>
        <v>20</v>
      </c>
    </row>
    <row r="117" spans="1:7" x14ac:dyDescent="0.35">
      <c r="F117"/>
    </row>
    <row r="118" spans="1:7" x14ac:dyDescent="0.35">
      <c r="F118"/>
    </row>
    <row r="119" spans="1:7" x14ac:dyDescent="0.35">
      <c r="F119"/>
    </row>
    <row r="120" spans="1:7" x14ac:dyDescent="0.35">
      <c r="F120"/>
    </row>
    <row r="121" spans="1:7" x14ac:dyDescent="0.35">
      <c r="F121"/>
    </row>
    <row r="122" spans="1:7" x14ac:dyDescent="0.35">
      <c r="F122"/>
    </row>
    <row r="123" spans="1:7" x14ac:dyDescent="0.35">
      <c r="F123"/>
    </row>
    <row r="124" spans="1:7" x14ac:dyDescent="0.35">
      <c r="F124"/>
    </row>
    <row r="125" spans="1:7" x14ac:dyDescent="0.35">
      <c r="F125"/>
    </row>
    <row r="126" spans="1:7" x14ac:dyDescent="0.35">
      <c r="F126"/>
    </row>
    <row r="127" spans="1:7" x14ac:dyDescent="0.35">
      <c r="F127"/>
    </row>
    <row r="128" spans="1:7" x14ac:dyDescent="0.35">
      <c r="F128"/>
    </row>
    <row r="129" spans="6:6" x14ac:dyDescent="0.35">
      <c r="F129"/>
    </row>
    <row r="130" spans="6:6" x14ac:dyDescent="0.35">
      <c r="F130"/>
    </row>
    <row r="131" spans="6:6" x14ac:dyDescent="0.35">
      <c r="F131"/>
    </row>
    <row r="132" spans="6:6" x14ac:dyDescent="0.35">
      <c r="F132"/>
    </row>
    <row r="133" spans="6:6" x14ac:dyDescent="0.35">
      <c r="F133"/>
    </row>
    <row r="134" spans="6:6" x14ac:dyDescent="0.35">
      <c r="F134"/>
    </row>
    <row r="135" spans="6:6" x14ac:dyDescent="0.35">
      <c r="F135"/>
    </row>
    <row r="136" spans="6:6" x14ac:dyDescent="0.35">
      <c r="F136"/>
    </row>
    <row r="137" spans="6:6" x14ac:dyDescent="0.35">
      <c r="F137"/>
    </row>
    <row r="138" spans="6:6" x14ac:dyDescent="0.35">
      <c r="F138"/>
    </row>
    <row r="139" spans="6:6" x14ac:dyDescent="0.35">
      <c r="F139"/>
    </row>
    <row r="140" spans="6:6" x14ac:dyDescent="0.35">
      <c r="F140"/>
    </row>
    <row r="141" spans="6:6" x14ac:dyDescent="0.35">
      <c r="F141"/>
    </row>
    <row r="142" spans="6:6" x14ac:dyDescent="0.35">
      <c r="F142"/>
    </row>
    <row r="143" spans="6:6" x14ac:dyDescent="0.35">
      <c r="F143"/>
    </row>
    <row r="144" spans="6:6" x14ac:dyDescent="0.35">
      <c r="F144"/>
    </row>
    <row r="145" spans="6:6" x14ac:dyDescent="0.35">
      <c r="F145"/>
    </row>
    <row r="146" spans="6:6" x14ac:dyDescent="0.35">
      <c r="F146"/>
    </row>
    <row r="147" spans="6:6" x14ac:dyDescent="0.35">
      <c r="F147"/>
    </row>
    <row r="148" spans="6:6" x14ac:dyDescent="0.35">
      <c r="F148"/>
    </row>
    <row r="149" spans="6:6" x14ac:dyDescent="0.35">
      <c r="F149"/>
    </row>
    <row r="150" spans="6:6" x14ac:dyDescent="0.35">
      <c r="F150"/>
    </row>
    <row r="151" spans="6:6" x14ac:dyDescent="0.35">
      <c r="F151"/>
    </row>
    <row r="152" spans="6:6" x14ac:dyDescent="0.35">
      <c r="F152"/>
    </row>
    <row r="153" spans="6:6" x14ac:dyDescent="0.35">
      <c r="F153"/>
    </row>
    <row r="154" spans="6:6" x14ac:dyDescent="0.35">
      <c r="F154"/>
    </row>
    <row r="155" spans="6:6" x14ac:dyDescent="0.35">
      <c r="F155"/>
    </row>
    <row r="156" spans="6:6" x14ac:dyDescent="0.35">
      <c r="F156"/>
    </row>
    <row r="157" spans="6:6" x14ac:dyDescent="0.35">
      <c r="F157"/>
    </row>
    <row r="158" spans="6:6" x14ac:dyDescent="0.35">
      <c r="F158"/>
    </row>
    <row r="159" spans="6:6" x14ac:dyDescent="0.35">
      <c r="F159"/>
    </row>
    <row r="160" spans="6:6" x14ac:dyDescent="0.35">
      <c r="F160"/>
    </row>
    <row r="161" spans="6:6" x14ac:dyDescent="0.35">
      <c r="F161"/>
    </row>
    <row r="162" spans="6:6" x14ac:dyDescent="0.35">
      <c r="F162"/>
    </row>
    <row r="163" spans="6:6" x14ac:dyDescent="0.35">
      <c r="F163"/>
    </row>
    <row r="164" spans="6:6" x14ac:dyDescent="0.35">
      <c r="F164"/>
    </row>
    <row r="165" spans="6:6" x14ac:dyDescent="0.35">
      <c r="F165"/>
    </row>
    <row r="166" spans="6:6" x14ac:dyDescent="0.35">
      <c r="F166"/>
    </row>
    <row r="167" spans="6:6" x14ac:dyDescent="0.35">
      <c r="F167"/>
    </row>
    <row r="168" spans="6:6" x14ac:dyDescent="0.35">
      <c r="F168"/>
    </row>
    <row r="169" spans="6:6" x14ac:dyDescent="0.35">
      <c r="F169"/>
    </row>
    <row r="170" spans="6:6" x14ac:dyDescent="0.35">
      <c r="F170"/>
    </row>
    <row r="171" spans="6:6" x14ac:dyDescent="0.35">
      <c r="F171"/>
    </row>
    <row r="172" spans="6:6" x14ac:dyDescent="0.35">
      <c r="F172"/>
    </row>
    <row r="173" spans="6:6" x14ac:dyDescent="0.35">
      <c r="F173"/>
    </row>
    <row r="174" spans="6:6" x14ac:dyDescent="0.35">
      <c r="F174"/>
    </row>
    <row r="175" spans="6:6" x14ac:dyDescent="0.35">
      <c r="F175"/>
    </row>
    <row r="176" spans="6:6" x14ac:dyDescent="0.35">
      <c r="F176"/>
    </row>
    <row r="177" spans="6:6" x14ac:dyDescent="0.35">
      <c r="F177"/>
    </row>
    <row r="178" spans="6:6" x14ac:dyDescent="0.35">
      <c r="F178"/>
    </row>
    <row r="179" spans="6:6" x14ac:dyDescent="0.35">
      <c r="F179"/>
    </row>
    <row r="180" spans="6:6" x14ac:dyDescent="0.35">
      <c r="F180"/>
    </row>
    <row r="181" spans="6:6" x14ac:dyDescent="0.35">
      <c r="F181"/>
    </row>
    <row r="182" spans="6:6" x14ac:dyDescent="0.35">
      <c r="F182"/>
    </row>
    <row r="183" spans="6:6" x14ac:dyDescent="0.35">
      <c r="F183"/>
    </row>
    <row r="184" spans="6:6" x14ac:dyDescent="0.35">
      <c r="F184"/>
    </row>
    <row r="185" spans="6:6" x14ac:dyDescent="0.35">
      <c r="F185"/>
    </row>
    <row r="186" spans="6:6" x14ac:dyDescent="0.35">
      <c r="F186"/>
    </row>
    <row r="187" spans="6:6" x14ac:dyDescent="0.35">
      <c r="F187"/>
    </row>
    <row r="188" spans="6:6" x14ac:dyDescent="0.35">
      <c r="F188"/>
    </row>
    <row r="189" spans="6:6" x14ac:dyDescent="0.35">
      <c r="F189"/>
    </row>
    <row r="190" spans="6:6" x14ac:dyDescent="0.35">
      <c r="F190"/>
    </row>
    <row r="191" spans="6:6" x14ac:dyDescent="0.35">
      <c r="F191"/>
    </row>
    <row r="192" spans="6:6" x14ac:dyDescent="0.35">
      <c r="F192"/>
    </row>
    <row r="193" spans="6:6" x14ac:dyDescent="0.35">
      <c r="F193"/>
    </row>
    <row r="194" spans="6:6" x14ac:dyDescent="0.35">
      <c r="F194"/>
    </row>
    <row r="195" spans="6:6" x14ac:dyDescent="0.35">
      <c r="F195"/>
    </row>
    <row r="196" spans="6:6" x14ac:dyDescent="0.35">
      <c r="F196"/>
    </row>
    <row r="197" spans="6:6" x14ac:dyDescent="0.35">
      <c r="F197"/>
    </row>
    <row r="198" spans="6:6" x14ac:dyDescent="0.35">
      <c r="F198"/>
    </row>
    <row r="199" spans="6:6" x14ac:dyDescent="0.35">
      <c r="F199"/>
    </row>
    <row r="200" spans="6:6" x14ac:dyDescent="0.35">
      <c r="F200"/>
    </row>
    <row r="201" spans="6:6" x14ac:dyDescent="0.35">
      <c r="F201"/>
    </row>
    <row r="202" spans="6:6" x14ac:dyDescent="0.35">
      <c r="F202"/>
    </row>
    <row r="203" spans="6:6" x14ac:dyDescent="0.35">
      <c r="F203"/>
    </row>
    <row r="204" spans="6:6" x14ac:dyDescent="0.35">
      <c r="F204"/>
    </row>
    <row r="205" spans="6:6" x14ac:dyDescent="0.35">
      <c r="F205"/>
    </row>
    <row r="206" spans="6:6" x14ac:dyDescent="0.35">
      <c r="F206"/>
    </row>
    <row r="207" spans="6:6" x14ac:dyDescent="0.35">
      <c r="F207"/>
    </row>
    <row r="208" spans="6:6" x14ac:dyDescent="0.35">
      <c r="F208"/>
    </row>
    <row r="209" spans="6:6" x14ac:dyDescent="0.35">
      <c r="F209"/>
    </row>
    <row r="210" spans="6:6" x14ac:dyDescent="0.35">
      <c r="F210"/>
    </row>
    <row r="211" spans="6:6" x14ac:dyDescent="0.35">
      <c r="F211"/>
    </row>
    <row r="212" spans="6:6" x14ac:dyDescent="0.35">
      <c r="F212"/>
    </row>
    <row r="213" spans="6:6" x14ac:dyDescent="0.35">
      <c r="F213"/>
    </row>
    <row r="214" spans="6:6" x14ac:dyDescent="0.35">
      <c r="F214"/>
    </row>
    <row r="215" spans="6:6" x14ac:dyDescent="0.35">
      <c r="F215"/>
    </row>
    <row r="216" spans="6:6" x14ac:dyDescent="0.35">
      <c r="F216"/>
    </row>
    <row r="217" spans="6:6" x14ac:dyDescent="0.35">
      <c r="F217"/>
    </row>
    <row r="218" spans="6:6" x14ac:dyDescent="0.35">
      <c r="F218"/>
    </row>
    <row r="219" spans="6:6" x14ac:dyDescent="0.35">
      <c r="F219"/>
    </row>
    <row r="220" spans="6:6" x14ac:dyDescent="0.35">
      <c r="F220"/>
    </row>
    <row r="221" spans="6:6" x14ac:dyDescent="0.35">
      <c r="F221"/>
    </row>
    <row r="222" spans="6:6" x14ac:dyDescent="0.35">
      <c r="F222"/>
    </row>
    <row r="223" spans="6:6" x14ac:dyDescent="0.35">
      <c r="F223"/>
    </row>
    <row r="224" spans="6:6" x14ac:dyDescent="0.35">
      <c r="F224"/>
    </row>
    <row r="225" spans="6:6" x14ac:dyDescent="0.35">
      <c r="F225"/>
    </row>
    <row r="226" spans="6:6" x14ac:dyDescent="0.35">
      <c r="F226"/>
    </row>
    <row r="227" spans="6:6" x14ac:dyDescent="0.35">
      <c r="F227"/>
    </row>
    <row r="228" spans="6:6" x14ac:dyDescent="0.35">
      <c r="F228"/>
    </row>
    <row r="229" spans="6:6" x14ac:dyDescent="0.35">
      <c r="F229"/>
    </row>
    <row r="230" spans="6:6" x14ac:dyDescent="0.35">
      <c r="F230"/>
    </row>
    <row r="231" spans="6:6" x14ac:dyDescent="0.35">
      <c r="F231"/>
    </row>
    <row r="232" spans="6:6" x14ac:dyDescent="0.35">
      <c r="F232"/>
    </row>
    <row r="233" spans="6:6" x14ac:dyDescent="0.35">
      <c r="F233"/>
    </row>
    <row r="234" spans="6:6" x14ac:dyDescent="0.35">
      <c r="F234"/>
    </row>
    <row r="235" spans="6:6" x14ac:dyDescent="0.35">
      <c r="F235"/>
    </row>
    <row r="236" spans="6:6" x14ac:dyDescent="0.35">
      <c r="F236"/>
    </row>
    <row r="237" spans="6:6" x14ac:dyDescent="0.35">
      <c r="F237"/>
    </row>
    <row r="238" spans="6:6" x14ac:dyDescent="0.35">
      <c r="F238"/>
    </row>
    <row r="239" spans="6:6" x14ac:dyDescent="0.35">
      <c r="F239"/>
    </row>
    <row r="240" spans="6:6" x14ac:dyDescent="0.35">
      <c r="F240"/>
    </row>
    <row r="241" spans="6:6" x14ac:dyDescent="0.35">
      <c r="F241"/>
    </row>
    <row r="242" spans="6:6" x14ac:dyDescent="0.35">
      <c r="F242"/>
    </row>
    <row r="243" spans="6:6" x14ac:dyDescent="0.35">
      <c r="F243"/>
    </row>
    <row r="244" spans="6:6" x14ac:dyDescent="0.35">
      <c r="F244"/>
    </row>
    <row r="245" spans="6:6" x14ac:dyDescent="0.35">
      <c r="F245"/>
    </row>
    <row r="246" spans="6:6" x14ac:dyDescent="0.35">
      <c r="F246"/>
    </row>
    <row r="247" spans="6:6" x14ac:dyDescent="0.35">
      <c r="F247"/>
    </row>
    <row r="248" spans="6:6" x14ac:dyDescent="0.35">
      <c r="F248"/>
    </row>
    <row r="249" spans="6:6" x14ac:dyDescent="0.35">
      <c r="F249"/>
    </row>
    <row r="250" spans="6:6" x14ac:dyDescent="0.35">
      <c r="F250"/>
    </row>
    <row r="251" spans="6:6" x14ac:dyDescent="0.35">
      <c r="F251"/>
    </row>
    <row r="252" spans="6:6" x14ac:dyDescent="0.35">
      <c r="F252"/>
    </row>
    <row r="253" spans="6:6" x14ac:dyDescent="0.35">
      <c r="F253"/>
    </row>
    <row r="254" spans="6:6" x14ac:dyDescent="0.35">
      <c r="F254"/>
    </row>
    <row r="255" spans="6:6" x14ac:dyDescent="0.35">
      <c r="F255"/>
    </row>
    <row r="256" spans="6:6" x14ac:dyDescent="0.35">
      <c r="F256"/>
    </row>
    <row r="257" spans="6:6" x14ac:dyDescent="0.35">
      <c r="F257"/>
    </row>
    <row r="258" spans="6:6" x14ac:dyDescent="0.35">
      <c r="F258"/>
    </row>
    <row r="259" spans="6:6" x14ac:dyDescent="0.35">
      <c r="F259"/>
    </row>
    <row r="260" spans="6:6" x14ac:dyDescent="0.35">
      <c r="F260"/>
    </row>
    <row r="261" spans="6:6" x14ac:dyDescent="0.35">
      <c r="F261"/>
    </row>
    <row r="262" spans="6:6" x14ac:dyDescent="0.35">
      <c r="F262"/>
    </row>
    <row r="263" spans="6:6" x14ac:dyDescent="0.35">
      <c r="F263"/>
    </row>
    <row r="264" spans="6:6" x14ac:dyDescent="0.35">
      <c r="F264"/>
    </row>
    <row r="265" spans="6:6" x14ac:dyDescent="0.35">
      <c r="F265"/>
    </row>
    <row r="266" spans="6:6" x14ac:dyDescent="0.35">
      <c r="F266"/>
    </row>
    <row r="267" spans="6:6" x14ac:dyDescent="0.35">
      <c r="F267"/>
    </row>
    <row r="268" spans="6:6" x14ac:dyDescent="0.35">
      <c r="F268"/>
    </row>
    <row r="269" spans="6:6" x14ac:dyDescent="0.35">
      <c r="F269"/>
    </row>
    <row r="270" spans="6:6" x14ac:dyDescent="0.35">
      <c r="F270"/>
    </row>
    <row r="271" spans="6:6" x14ac:dyDescent="0.35">
      <c r="F271"/>
    </row>
    <row r="272" spans="6:6" x14ac:dyDescent="0.35">
      <c r="F272"/>
    </row>
    <row r="273" spans="6:6" x14ac:dyDescent="0.35">
      <c r="F273"/>
    </row>
    <row r="274" spans="6:6" x14ac:dyDescent="0.35">
      <c r="F274"/>
    </row>
    <row r="275" spans="6:6" x14ac:dyDescent="0.35">
      <c r="F275"/>
    </row>
    <row r="276" spans="6:6" x14ac:dyDescent="0.35">
      <c r="F276"/>
    </row>
    <row r="277" spans="6:6" x14ac:dyDescent="0.35">
      <c r="F277"/>
    </row>
    <row r="278" spans="6:6" x14ac:dyDescent="0.35">
      <c r="F278"/>
    </row>
    <row r="279" spans="6:6" x14ac:dyDescent="0.35">
      <c r="F279"/>
    </row>
    <row r="280" spans="6:6" x14ac:dyDescent="0.35">
      <c r="F280"/>
    </row>
    <row r="281" spans="6:6" x14ac:dyDescent="0.35">
      <c r="F281"/>
    </row>
    <row r="282" spans="6:6" x14ac:dyDescent="0.35">
      <c r="F282"/>
    </row>
    <row r="283" spans="6:6" x14ac:dyDescent="0.35">
      <c r="F283"/>
    </row>
    <row r="284" spans="6:6" x14ac:dyDescent="0.35">
      <c r="F284"/>
    </row>
    <row r="285" spans="6:6" x14ac:dyDescent="0.35">
      <c r="F285"/>
    </row>
    <row r="286" spans="6:6" x14ac:dyDescent="0.35">
      <c r="F286"/>
    </row>
    <row r="287" spans="6:6" x14ac:dyDescent="0.35">
      <c r="F287"/>
    </row>
    <row r="288" spans="6:6" x14ac:dyDescent="0.35">
      <c r="F288"/>
    </row>
    <row r="289" spans="6:6" x14ac:dyDescent="0.35">
      <c r="F289"/>
    </row>
    <row r="290" spans="6:6" x14ac:dyDescent="0.35">
      <c r="F290"/>
    </row>
    <row r="291" spans="6:6" x14ac:dyDescent="0.35">
      <c r="F291"/>
    </row>
    <row r="292" spans="6:6" x14ac:dyDescent="0.35">
      <c r="F292"/>
    </row>
    <row r="293" spans="6:6" x14ac:dyDescent="0.35">
      <c r="F293"/>
    </row>
    <row r="294" spans="6:6" x14ac:dyDescent="0.35">
      <c r="F294"/>
    </row>
    <row r="295" spans="6:6" x14ac:dyDescent="0.35">
      <c r="F295"/>
    </row>
    <row r="296" spans="6:6" x14ac:dyDescent="0.35">
      <c r="F296"/>
    </row>
    <row r="297" spans="6:6" x14ac:dyDescent="0.35">
      <c r="F297"/>
    </row>
    <row r="298" spans="6:6" x14ac:dyDescent="0.35">
      <c r="F298"/>
    </row>
    <row r="299" spans="6:6" x14ac:dyDescent="0.35">
      <c r="F299"/>
    </row>
    <row r="300" spans="6:6" x14ac:dyDescent="0.35">
      <c r="F300"/>
    </row>
    <row r="301" spans="6:6" x14ac:dyDescent="0.35">
      <c r="F301"/>
    </row>
    <row r="302" spans="6:6" x14ac:dyDescent="0.35">
      <c r="F30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7015-B46E-436A-9200-989AA9C0EBD0}">
  <sheetPr>
    <tabColor rgb="FF0070C0"/>
  </sheetPr>
  <dimension ref="A1:J155"/>
  <sheetViews>
    <sheetView workbookViewId="0">
      <pane xSplit="2" ySplit="8" topLeftCell="C129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defaultRowHeight="14.5" x14ac:dyDescent="0.35"/>
  <cols>
    <col min="2" max="2" width="36.90625" customWidth="1"/>
    <col min="3" max="3" width="2.6328125" style="279" customWidth="1"/>
    <col min="4" max="4" width="16" customWidth="1"/>
    <col min="5" max="5" width="2.6328125" style="279" customWidth="1"/>
    <col min="6" max="6" width="16.90625" customWidth="1"/>
    <col min="7" max="7" width="2.6328125" style="279" customWidth="1"/>
    <col min="8" max="8" width="16.90625" customWidth="1"/>
    <col min="9" max="9" width="2.6328125" style="279" customWidth="1"/>
    <col min="10" max="10" width="16.90625" customWidth="1"/>
  </cols>
  <sheetData>
    <row r="1" spans="1:10" x14ac:dyDescent="0.35">
      <c r="D1" t="s">
        <v>197</v>
      </c>
      <c r="F1" t="s">
        <v>198</v>
      </c>
      <c r="H1" t="s">
        <v>58</v>
      </c>
      <c r="J1" t="s">
        <v>59</v>
      </c>
    </row>
    <row r="7" spans="1:10" ht="15" thickBot="1" x14ac:dyDescent="0.4"/>
    <row r="8" spans="1:10" ht="15" thickBot="1" x14ac:dyDescent="0.4">
      <c r="A8" s="164"/>
      <c r="B8" s="30"/>
      <c r="D8" s="32" t="s">
        <v>12</v>
      </c>
      <c r="F8" s="32" t="s">
        <v>12</v>
      </c>
      <c r="H8" s="32" t="s">
        <v>12</v>
      </c>
      <c r="J8" s="32" t="s">
        <v>12</v>
      </c>
    </row>
    <row r="9" spans="1:10" x14ac:dyDescent="0.35">
      <c r="A9" s="166">
        <v>1</v>
      </c>
      <c r="B9" s="59" t="s">
        <v>13</v>
      </c>
      <c r="D9" s="209"/>
      <c r="F9" s="209"/>
      <c r="H9" s="209"/>
      <c r="J9" s="209"/>
    </row>
    <row r="10" spans="1:10" x14ac:dyDescent="0.35">
      <c r="A10" s="166"/>
      <c r="B10" s="67" t="s">
        <v>37</v>
      </c>
      <c r="D10" s="210">
        <v>1012945</v>
      </c>
      <c r="F10" s="210">
        <v>11951</v>
      </c>
      <c r="H10" s="210">
        <v>605989</v>
      </c>
      <c r="J10" s="210">
        <v>183881</v>
      </c>
    </row>
    <row r="11" spans="1:10" x14ac:dyDescent="0.35">
      <c r="A11" s="166"/>
      <c r="B11" s="67" t="s">
        <v>38</v>
      </c>
      <c r="D11" s="210">
        <v>137387</v>
      </c>
      <c r="F11" s="210">
        <v>169</v>
      </c>
      <c r="H11" s="210">
        <v>60817</v>
      </c>
      <c r="J11" s="210">
        <v>13621</v>
      </c>
    </row>
    <row r="12" spans="1:10" x14ac:dyDescent="0.35">
      <c r="A12" s="166"/>
      <c r="B12" s="67" t="s">
        <v>39</v>
      </c>
      <c r="D12" s="210">
        <v>154540</v>
      </c>
      <c r="F12" s="210">
        <v>1603</v>
      </c>
      <c r="H12" s="210">
        <v>36886</v>
      </c>
      <c r="J12" s="210">
        <v>18438</v>
      </c>
    </row>
    <row r="13" spans="1:10" x14ac:dyDescent="0.35">
      <c r="A13" s="166"/>
      <c r="B13" s="67" t="s">
        <v>40</v>
      </c>
      <c r="D13" s="210">
        <v>11555</v>
      </c>
      <c r="F13" s="210">
        <v>77</v>
      </c>
      <c r="H13" s="210">
        <v>12570</v>
      </c>
      <c r="J13" s="210">
        <v>578</v>
      </c>
    </row>
    <row r="14" spans="1:10" x14ac:dyDescent="0.35">
      <c r="A14" s="166"/>
      <c r="B14" s="67" t="s">
        <v>41</v>
      </c>
      <c r="D14" s="210">
        <v>2985</v>
      </c>
      <c r="F14" s="210">
        <v>11</v>
      </c>
      <c r="H14" s="210">
        <v>9389</v>
      </c>
      <c r="J14" s="210">
        <v>123</v>
      </c>
    </row>
    <row r="15" spans="1:10" ht="15" thickBot="1" x14ac:dyDescent="0.4">
      <c r="A15" s="167"/>
      <c r="B15" s="75" t="s">
        <v>42</v>
      </c>
      <c r="D15" s="211">
        <v>1319412</v>
      </c>
      <c r="F15" s="211">
        <v>13811</v>
      </c>
      <c r="H15" s="211">
        <v>725651</v>
      </c>
      <c r="J15" s="211">
        <v>216641</v>
      </c>
    </row>
    <row r="16" spans="1:10" x14ac:dyDescent="0.35">
      <c r="A16" s="166">
        <f>+A9+1</f>
        <v>2</v>
      </c>
      <c r="B16" s="83" t="s">
        <v>16</v>
      </c>
      <c r="D16" s="212"/>
      <c r="F16" s="212"/>
      <c r="H16" s="212"/>
      <c r="J16" s="212"/>
    </row>
    <row r="17" spans="1:10" x14ac:dyDescent="0.35">
      <c r="A17" s="166"/>
      <c r="B17" s="67" t="s">
        <v>37</v>
      </c>
      <c r="D17" s="213">
        <v>173009</v>
      </c>
      <c r="F17" s="213">
        <v>1096</v>
      </c>
      <c r="H17" s="213">
        <v>94229</v>
      </c>
      <c r="J17" s="213">
        <v>22709</v>
      </c>
    </row>
    <row r="18" spans="1:10" x14ac:dyDescent="0.35">
      <c r="A18" s="166"/>
      <c r="B18" s="67" t="s">
        <v>38</v>
      </c>
      <c r="D18" s="213">
        <v>55577</v>
      </c>
      <c r="F18" s="213">
        <v>53</v>
      </c>
      <c r="H18" s="213">
        <v>26031</v>
      </c>
      <c r="J18" s="213">
        <v>5417</v>
      </c>
    </row>
    <row r="19" spans="1:10" x14ac:dyDescent="0.35">
      <c r="A19" s="166"/>
      <c r="B19" s="67" t="s">
        <v>39</v>
      </c>
      <c r="D19" s="213">
        <v>28930</v>
      </c>
      <c r="F19" s="213">
        <v>166</v>
      </c>
      <c r="H19" s="213">
        <v>5569</v>
      </c>
      <c r="J19" s="213">
        <v>2516</v>
      </c>
    </row>
    <row r="20" spans="1:10" x14ac:dyDescent="0.35">
      <c r="A20" s="166"/>
      <c r="B20" s="67" t="s">
        <v>40</v>
      </c>
      <c r="D20" s="213">
        <v>1506</v>
      </c>
      <c r="F20" s="213">
        <v>12</v>
      </c>
      <c r="H20" s="213">
        <v>1682</v>
      </c>
      <c r="J20" s="213">
        <v>114</v>
      </c>
    </row>
    <row r="21" spans="1:10" x14ac:dyDescent="0.35">
      <c r="A21" s="166"/>
      <c r="B21" s="67" t="s">
        <v>41</v>
      </c>
      <c r="D21" s="213">
        <v>383</v>
      </c>
      <c r="F21" s="213">
        <v>3</v>
      </c>
      <c r="H21" s="213">
        <v>1460</v>
      </c>
      <c r="J21" s="213">
        <v>17</v>
      </c>
    </row>
    <row r="22" spans="1:10" x14ac:dyDescent="0.35">
      <c r="A22" s="168"/>
      <c r="B22" s="67" t="s">
        <v>42</v>
      </c>
      <c r="D22" s="214">
        <v>259405</v>
      </c>
      <c r="F22" s="214">
        <v>1330</v>
      </c>
      <c r="H22" s="214">
        <v>128971</v>
      </c>
      <c r="J22" s="214">
        <v>30773</v>
      </c>
    </row>
    <row r="23" spans="1:10" x14ac:dyDescent="0.35">
      <c r="A23" s="166">
        <f>+A16+1</f>
        <v>3</v>
      </c>
      <c r="B23" s="97" t="s">
        <v>18</v>
      </c>
      <c r="D23" s="215"/>
      <c r="F23" s="215"/>
      <c r="H23" s="215"/>
      <c r="J23" s="215"/>
    </row>
    <row r="24" spans="1:10" x14ac:dyDescent="0.35">
      <c r="A24" s="164"/>
      <c r="B24" s="67" t="s">
        <v>37</v>
      </c>
      <c r="D24" s="213">
        <v>70927</v>
      </c>
      <c r="F24" s="213">
        <v>613</v>
      </c>
      <c r="H24" s="213">
        <v>34311</v>
      </c>
      <c r="J24" s="213">
        <v>8897</v>
      </c>
    </row>
    <row r="25" spans="1:10" x14ac:dyDescent="0.35">
      <c r="A25" s="164"/>
      <c r="B25" s="67" t="s">
        <v>38</v>
      </c>
      <c r="D25" s="213">
        <v>10248</v>
      </c>
      <c r="F25" s="213">
        <v>12</v>
      </c>
      <c r="H25" s="213">
        <v>4361</v>
      </c>
      <c r="J25" s="213">
        <v>900</v>
      </c>
    </row>
    <row r="26" spans="1:10" x14ac:dyDescent="0.35">
      <c r="A26" s="164"/>
      <c r="B26" s="67" t="s">
        <v>39</v>
      </c>
      <c r="D26" s="213">
        <v>14987</v>
      </c>
      <c r="F26" s="213">
        <v>112</v>
      </c>
      <c r="H26" s="213">
        <v>2213</v>
      </c>
      <c r="J26" s="213">
        <v>1116</v>
      </c>
    </row>
    <row r="27" spans="1:10" x14ac:dyDescent="0.35">
      <c r="A27" s="164"/>
      <c r="B27" s="67" t="s">
        <v>40</v>
      </c>
      <c r="D27" s="213">
        <v>861</v>
      </c>
      <c r="F27" s="213">
        <v>10</v>
      </c>
      <c r="H27" s="213">
        <v>733</v>
      </c>
      <c r="J27" s="213">
        <v>59</v>
      </c>
    </row>
    <row r="28" spans="1:10" x14ac:dyDescent="0.35">
      <c r="A28" s="164"/>
      <c r="B28" s="67" t="s">
        <v>41</v>
      </c>
      <c r="D28" s="213">
        <v>211</v>
      </c>
      <c r="F28" s="213">
        <v>2</v>
      </c>
      <c r="H28" s="213">
        <v>617</v>
      </c>
      <c r="J28" s="213">
        <v>6</v>
      </c>
    </row>
    <row r="29" spans="1:10" x14ac:dyDescent="0.35">
      <c r="A29" s="168"/>
      <c r="B29" s="67" t="s">
        <v>42</v>
      </c>
      <c r="D29" s="214">
        <v>97234</v>
      </c>
      <c r="F29" s="214">
        <v>749</v>
      </c>
      <c r="H29" s="214">
        <v>42235</v>
      </c>
      <c r="J29" s="214">
        <v>10978</v>
      </c>
    </row>
    <row r="30" spans="1:10" x14ac:dyDescent="0.35">
      <c r="A30" s="166">
        <f>+A23+1</f>
        <v>4</v>
      </c>
      <c r="B30" s="97" t="s">
        <v>19</v>
      </c>
      <c r="D30" s="215"/>
      <c r="F30" s="215"/>
      <c r="H30" s="215"/>
      <c r="J30" s="215"/>
    </row>
    <row r="31" spans="1:10" x14ac:dyDescent="0.35">
      <c r="A31" s="166"/>
      <c r="B31" s="67" t="s">
        <v>37</v>
      </c>
      <c r="D31" s="213">
        <v>24626</v>
      </c>
      <c r="F31" s="213">
        <v>169</v>
      </c>
      <c r="H31" s="213">
        <v>14307</v>
      </c>
      <c r="J31" s="213">
        <v>3500</v>
      </c>
    </row>
    <row r="32" spans="1:10" x14ac:dyDescent="0.35">
      <c r="A32" s="166"/>
      <c r="B32" s="67" t="s">
        <v>38</v>
      </c>
      <c r="D32" s="213">
        <v>5312</v>
      </c>
      <c r="F32" s="213">
        <v>4</v>
      </c>
      <c r="H32" s="213">
        <v>2466</v>
      </c>
      <c r="J32" s="213">
        <v>532</v>
      </c>
    </row>
    <row r="33" spans="1:10" x14ac:dyDescent="0.35">
      <c r="A33" s="166"/>
      <c r="B33" s="67" t="s">
        <v>39</v>
      </c>
      <c r="D33" s="213">
        <v>4494</v>
      </c>
      <c r="F33" s="213">
        <v>24</v>
      </c>
      <c r="H33" s="213">
        <v>844</v>
      </c>
      <c r="J33" s="213">
        <v>417</v>
      </c>
    </row>
    <row r="34" spans="1:10" x14ac:dyDescent="0.35">
      <c r="A34" s="166"/>
      <c r="B34" s="67" t="s">
        <v>40</v>
      </c>
      <c r="D34" s="213">
        <v>263</v>
      </c>
      <c r="F34" s="213">
        <v>2</v>
      </c>
      <c r="H34" s="213">
        <v>246</v>
      </c>
      <c r="J34" s="213">
        <v>22</v>
      </c>
    </row>
    <row r="35" spans="1:10" x14ac:dyDescent="0.35">
      <c r="A35" s="166"/>
      <c r="B35" s="67" t="s">
        <v>41</v>
      </c>
      <c r="D35" s="213">
        <v>65</v>
      </c>
      <c r="F35" s="213">
        <v>0</v>
      </c>
      <c r="H35" s="213">
        <v>218</v>
      </c>
      <c r="J35" s="213">
        <v>3</v>
      </c>
    </row>
    <row r="36" spans="1:10" x14ac:dyDescent="0.35">
      <c r="A36" s="167"/>
      <c r="B36" s="67" t="s">
        <v>42</v>
      </c>
      <c r="D36" s="214">
        <v>34760</v>
      </c>
      <c r="F36" s="214">
        <v>199</v>
      </c>
      <c r="H36" s="214">
        <v>18081</v>
      </c>
      <c r="J36" s="214">
        <v>4474</v>
      </c>
    </row>
    <row r="37" spans="1:10" x14ac:dyDescent="0.35">
      <c r="A37" s="166">
        <f>+A30+1</f>
        <v>5</v>
      </c>
      <c r="B37" s="97" t="s">
        <v>20</v>
      </c>
      <c r="D37" s="215"/>
      <c r="F37" s="215"/>
      <c r="H37" s="215"/>
      <c r="J37" s="215"/>
    </row>
    <row r="38" spans="1:10" x14ac:dyDescent="0.35">
      <c r="A38" s="166"/>
      <c r="B38" s="67" t="s">
        <v>37</v>
      </c>
      <c r="D38" s="213">
        <v>77456</v>
      </c>
      <c r="F38" s="213">
        <v>314</v>
      </c>
      <c r="H38" s="213">
        <v>45611</v>
      </c>
      <c r="J38" s="213">
        <v>10312</v>
      </c>
    </row>
    <row r="39" spans="1:10" x14ac:dyDescent="0.35">
      <c r="A39" s="166"/>
      <c r="B39" s="67" t="s">
        <v>38</v>
      </c>
      <c r="D39" s="213">
        <v>40017</v>
      </c>
      <c r="F39" s="213">
        <v>37</v>
      </c>
      <c r="H39" s="213">
        <v>19204</v>
      </c>
      <c r="J39" s="213">
        <v>3985</v>
      </c>
    </row>
    <row r="40" spans="1:10" x14ac:dyDescent="0.35">
      <c r="A40" s="166"/>
      <c r="B40" s="67" t="s">
        <v>39</v>
      </c>
      <c r="D40" s="213">
        <v>9449</v>
      </c>
      <c r="F40" s="213">
        <v>30</v>
      </c>
      <c r="H40" s="213">
        <v>2512</v>
      </c>
      <c r="J40" s="213">
        <v>983</v>
      </c>
    </row>
    <row r="41" spans="1:10" x14ac:dyDescent="0.35">
      <c r="A41" s="166"/>
      <c r="B41" s="67" t="s">
        <v>40</v>
      </c>
      <c r="D41" s="213">
        <v>382</v>
      </c>
      <c r="F41" s="213">
        <v>0</v>
      </c>
      <c r="H41" s="213">
        <v>703</v>
      </c>
      <c r="J41" s="213">
        <v>33</v>
      </c>
    </row>
    <row r="42" spans="1:10" x14ac:dyDescent="0.35">
      <c r="A42" s="166"/>
      <c r="B42" s="67" t="s">
        <v>41</v>
      </c>
      <c r="D42" s="213">
        <v>107</v>
      </c>
      <c r="F42" s="213">
        <v>1</v>
      </c>
      <c r="H42" s="213">
        <v>625</v>
      </c>
      <c r="J42" s="213">
        <v>8</v>
      </c>
    </row>
    <row r="43" spans="1:10" ht="15" thickBot="1" x14ac:dyDescent="0.4">
      <c r="A43" s="167"/>
      <c r="B43" s="75" t="s">
        <v>42</v>
      </c>
      <c r="D43" s="211">
        <v>127411</v>
      </c>
      <c r="F43" s="211">
        <v>382</v>
      </c>
      <c r="H43" s="211">
        <v>68655</v>
      </c>
      <c r="J43" s="211">
        <v>15321</v>
      </c>
    </row>
    <row r="44" spans="1:10" x14ac:dyDescent="0.35">
      <c r="A44" s="166">
        <f>+A37+1</f>
        <v>6</v>
      </c>
      <c r="B44" s="41" t="s">
        <v>29</v>
      </c>
      <c r="D44" s="216"/>
      <c r="F44" s="216"/>
      <c r="H44" s="216"/>
      <c r="J44" s="216"/>
    </row>
    <row r="45" spans="1:10" x14ac:dyDescent="0.35">
      <c r="A45" s="166"/>
      <c r="B45" s="43" t="s">
        <v>37</v>
      </c>
      <c r="D45" s="217">
        <v>29266104</v>
      </c>
      <c r="F45" s="217">
        <v>277080</v>
      </c>
      <c r="H45" s="217">
        <v>3204201</v>
      </c>
      <c r="J45" s="217">
        <v>731335</v>
      </c>
    </row>
    <row r="46" spans="1:10" x14ac:dyDescent="0.35">
      <c r="A46" s="166"/>
      <c r="B46" s="43" t="s">
        <v>38</v>
      </c>
      <c r="D46" s="217">
        <v>6788137</v>
      </c>
      <c r="F46" s="217">
        <v>7752</v>
      </c>
      <c r="H46" s="217">
        <v>942142</v>
      </c>
      <c r="J46" s="217">
        <v>147308</v>
      </c>
    </row>
    <row r="47" spans="1:10" x14ac:dyDescent="0.35">
      <c r="A47" s="166"/>
      <c r="B47" s="43" t="s">
        <v>39</v>
      </c>
      <c r="D47" s="217">
        <v>5925225</v>
      </c>
      <c r="F47" s="217">
        <v>36159</v>
      </c>
      <c r="H47" s="217">
        <v>378167</v>
      </c>
      <c r="J47" s="217">
        <v>170230</v>
      </c>
    </row>
    <row r="48" spans="1:10" x14ac:dyDescent="0.35">
      <c r="A48" s="166"/>
      <c r="B48" s="43" t="s">
        <v>40</v>
      </c>
      <c r="D48" s="217">
        <v>4724749</v>
      </c>
      <c r="F48" s="217">
        <v>21166</v>
      </c>
      <c r="H48" s="217">
        <v>369969</v>
      </c>
      <c r="J48" s="217">
        <v>49765</v>
      </c>
    </row>
    <row r="49" spans="1:10" x14ac:dyDescent="0.35">
      <c r="A49" s="166"/>
      <c r="B49" s="43" t="s">
        <v>41</v>
      </c>
      <c r="D49" s="217">
        <v>7058307</v>
      </c>
      <c r="F49" s="217">
        <v>30777</v>
      </c>
      <c r="H49" s="217">
        <v>1271463</v>
      </c>
      <c r="J49" s="217">
        <v>152226</v>
      </c>
    </row>
    <row r="50" spans="1:10" x14ac:dyDescent="0.35">
      <c r="A50" s="167"/>
      <c r="B50" s="43" t="s">
        <v>42</v>
      </c>
      <c r="D50" s="218">
        <v>53762522</v>
      </c>
      <c r="F50" s="218">
        <v>372934</v>
      </c>
      <c r="H50" s="218">
        <v>6165942</v>
      </c>
      <c r="J50" s="218">
        <v>1250864</v>
      </c>
    </row>
    <row r="51" spans="1:10" x14ac:dyDescent="0.35">
      <c r="A51" s="166">
        <f>+A44+1</f>
        <v>7</v>
      </c>
      <c r="B51" s="51" t="s">
        <v>30</v>
      </c>
      <c r="D51" s="219"/>
      <c r="F51" s="219"/>
      <c r="H51" s="219"/>
      <c r="J51" s="219"/>
    </row>
    <row r="52" spans="1:10" x14ac:dyDescent="0.35">
      <c r="A52" s="166"/>
      <c r="B52" s="43" t="s">
        <v>37</v>
      </c>
      <c r="D52" s="217">
        <v>16920993</v>
      </c>
      <c r="F52" s="217">
        <v>96586</v>
      </c>
      <c r="H52" s="217">
        <v>2033648</v>
      </c>
      <c r="J52" s="217">
        <v>448073</v>
      </c>
    </row>
    <row r="53" spans="1:10" x14ac:dyDescent="0.35">
      <c r="A53" s="166"/>
      <c r="B53" s="43" t="s">
        <v>38</v>
      </c>
      <c r="D53" s="217">
        <v>5900410</v>
      </c>
      <c r="F53" s="217">
        <v>5693</v>
      </c>
      <c r="H53" s="217">
        <v>997569</v>
      </c>
      <c r="J53" s="217">
        <v>147372</v>
      </c>
    </row>
    <row r="54" spans="1:10" x14ac:dyDescent="0.35">
      <c r="A54" s="166"/>
      <c r="B54" s="43" t="s">
        <v>39</v>
      </c>
      <c r="D54" s="217">
        <v>2626950</v>
      </c>
      <c r="F54" s="217">
        <v>12831</v>
      </c>
      <c r="H54" s="217">
        <v>208149</v>
      </c>
      <c r="J54" s="217">
        <v>65426</v>
      </c>
    </row>
    <row r="55" spans="1:10" x14ac:dyDescent="0.35">
      <c r="A55" s="166"/>
      <c r="B55" s="43" t="s">
        <v>40</v>
      </c>
      <c r="D55" s="217">
        <v>1923402</v>
      </c>
      <c r="F55" s="217">
        <v>4695</v>
      </c>
      <c r="H55" s="217">
        <v>203524</v>
      </c>
      <c r="J55" s="217">
        <v>22124</v>
      </c>
    </row>
    <row r="56" spans="1:10" x14ac:dyDescent="0.35">
      <c r="A56" s="166"/>
      <c r="B56" s="43" t="s">
        <v>41</v>
      </c>
      <c r="D56" s="217">
        <v>2041281</v>
      </c>
      <c r="F56" s="217">
        <v>21120</v>
      </c>
      <c r="H56" s="217">
        <v>921337</v>
      </c>
      <c r="J56" s="217">
        <v>50681</v>
      </c>
    </row>
    <row r="57" spans="1:10" x14ac:dyDescent="0.35">
      <c r="A57" s="167"/>
      <c r="B57" s="43" t="s">
        <v>42</v>
      </c>
      <c r="D57" s="218">
        <v>29413036</v>
      </c>
      <c r="F57" s="218">
        <v>140925</v>
      </c>
      <c r="H57" s="218">
        <v>4364227</v>
      </c>
      <c r="J57" s="218">
        <v>733676</v>
      </c>
    </row>
    <row r="58" spans="1:10" x14ac:dyDescent="0.35">
      <c r="A58" s="166">
        <f>+A51+1</f>
        <v>8</v>
      </c>
      <c r="B58" s="51" t="s">
        <v>31</v>
      </c>
      <c r="D58" s="219"/>
      <c r="F58" s="219"/>
      <c r="H58" s="219"/>
      <c r="J58" s="219"/>
    </row>
    <row r="59" spans="1:10" x14ac:dyDescent="0.35">
      <c r="A59" s="166"/>
      <c r="B59" s="43" t="s">
        <v>37</v>
      </c>
      <c r="D59" s="217">
        <v>169314231</v>
      </c>
      <c r="F59" s="217">
        <v>585356</v>
      </c>
      <c r="H59" s="217">
        <v>55846715</v>
      </c>
      <c r="J59" s="217">
        <v>11497522</v>
      </c>
    </row>
    <row r="60" spans="1:10" x14ac:dyDescent="0.35">
      <c r="A60" s="166"/>
      <c r="B60" s="43" t="s">
        <v>38</v>
      </c>
      <c r="D60" s="217">
        <v>93539017</v>
      </c>
      <c r="F60" s="217">
        <v>98088</v>
      </c>
      <c r="H60" s="217">
        <v>35958380</v>
      </c>
      <c r="J60" s="217">
        <v>5766929</v>
      </c>
    </row>
    <row r="61" spans="1:10" x14ac:dyDescent="0.35">
      <c r="A61" s="166"/>
      <c r="B61" s="43" t="s">
        <v>39</v>
      </c>
      <c r="D61" s="217">
        <v>12341890</v>
      </c>
      <c r="F61" s="217">
        <v>21103</v>
      </c>
      <c r="H61" s="217">
        <v>3045427</v>
      </c>
      <c r="J61" s="217">
        <v>795433</v>
      </c>
    </row>
    <row r="62" spans="1:10" x14ac:dyDescent="0.35">
      <c r="A62" s="166"/>
      <c r="B62" s="43" t="s">
        <v>40</v>
      </c>
      <c r="D62" s="217">
        <v>7153184</v>
      </c>
      <c r="F62" s="217">
        <v>0</v>
      </c>
      <c r="H62" s="217">
        <v>2122601</v>
      </c>
      <c r="J62" s="217">
        <v>330451</v>
      </c>
    </row>
    <row r="63" spans="1:10" x14ac:dyDescent="0.35">
      <c r="A63" s="166"/>
      <c r="B63" s="43" t="s">
        <v>41</v>
      </c>
      <c r="D63" s="217">
        <v>7432841</v>
      </c>
      <c r="F63" s="217">
        <v>212</v>
      </c>
      <c r="H63" s="217">
        <v>5831949</v>
      </c>
      <c r="J63" s="217">
        <v>376628</v>
      </c>
    </row>
    <row r="64" spans="1:10" x14ac:dyDescent="0.35">
      <c r="A64" s="167"/>
      <c r="B64" s="43" t="s">
        <v>42</v>
      </c>
      <c r="D64" s="218">
        <v>289781163</v>
      </c>
      <c r="F64" s="218">
        <v>704759</v>
      </c>
      <c r="H64" s="218">
        <v>102805072</v>
      </c>
      <c r="J64" s="218">
        <v>18766963</v>
      </c>
    </row>
    <row r="65" spans="1:10" x14ac:dyDescent="0.35">
      <c r="A65" s="166">
        <f>+A58+1</f>
        <v>9</v>
      </c>
      <c r="B65" s="51" t="s">
        <v>43</v>
      </c>
      <c r="D65" s="219"/>
      <c r="F65" s="219"/>
      <c r="H65" s="219"/>
      <c r="J65" s="219"/>
    </row>
    <row r="66" spans="1:10" x14ac:dyDescent="0.35">
      <c r="A66" s="166"/>
      <c r="B66" s="43" t="s">
        <v>37</v>
      </c>
      <c r="D66" s="217">
        <v>215501328</v>
      </c>
      <c r="F66" s="217">
        <v>959021</v>
      </c>
      <c r="H66" s="217">
        <v>61084566</v>
      </c>
      <c r="J66" s="217">
        <v>12676931</v>
      </c>
    </row>
    <row r="67" spans="1:10" x14ac:dyDescent="0.35">
      <c r="A67" s="166"/>
      <c r="B67" s="43" t="s">
        <v>38</v>
      </c>
      <c r="D67" s="217">
        <v>106227564</v>
      </c>
      <c r="F67" s="217">
        <v>111533</v>
      </c>
      <c r="H67" s="217">
        <v>37898092</v>
      </c>
      <c r="J67" s="217">
        <v>6061610</v>
      </c>
    </row>
    <row r="68" spans="1:10" x14ac:dyDescent="0.35">
      <c r="A68" s="166"/>
      <c r="B68" s="43" t="s">
        <v>39</v>
      </c>
      <c r="D68" s="217">
        <v>20894065</v>
      </c>
      <c r="F68" s="217">
        <v>70093</v>
      </c>
      <c r="H68" s="217">
        <v>3631744</v>
      </c>
      <c r="J68" s="217">
        <v>1031089</v>
      </c>
    </row>
    <row r="69" spans="1:10" x14ac:dyDescent="0.35">
      <c r="A69" s="166"/>
      <c r="B69" s="43" t="s">
        <v>40</v>
      </c>
      <c r="D69" s="217">
        <v>13801335</v>
      </c>
      <c r="F69" s="217">
        <v>25861</v>
      </c>
      <c r="H69" s="217">
        <v>2696095</v>
      </c>
      <c r="J69" s="217">
        <v>402342</v>
      </c>
    </row>
    <row r="70" spans="1:10" x14ac:dyDescent="0.35">
      <c r="A70" s="166"/>
      <c r="B70" s="43" t="s">
        <v>41</v>
      </c>
      <c r="D70" s="217">
        <v>16532429</v>
      </c>
      <c r="F70" s="217">
        <v>52109</v>
      </c>
      <c r="H70" s="217">
        <v>8024750</v>
      </c>
      <c r="J70" s="217">
        <v>579536</v>
      </c>
    </row>
    <row r="71" spans="1:10" ht="15" thickBot="1" x14ac:dyDescent="0.4">
      <c r="A71" s="167"/>
      <c r="B71" s="58" t="s">
        <v>42</v>
      </c>
      <c r="D71" s="220">
        <v>372956721</v>
      </c>
      <c r="F71" s="220">
        <v>1218617</v>
      </c>
      <c r="H71" s="220">
        <v>113335247</v>
      </c>
      <c r="J71" s="220">
        <v>20751508</v>
      </c>
    </row>
    <row r="72" spans="1:10" x14ac:dyDescent="0.35">
      <c r="A72" s="166">
        <f>+A65+1</f>
        <v>10</v>
      </c>
      <c r="B72" s="83" t="s">
        <v>34</v>
      </c>
      <c r="D72" s="212"/>
      <c r="F72" s="212"/>
      <c r="H72" s="212"/>
      <c r="J72" s="212"/>
    </row>
    <row r="73" spans="1:10" x14ac:dyDescent="0.35">
      <c r="A73" s="166"/>
      <c r="B73" s="67" t="s">
        <v>37</v>
      </c>
      <c r="D73" s="232">
        <v>723649424</v>
      </c>
      <c r="F73" s="232">
        <v>15000961</v>
      </c>
      <c r="H73" s="213">
        <v>9690285</v>
      </c>
      <c r="J73" s="213">
        <v>3363571</v>
      </c>
    </row>
    <row r="74" spans="1:10" x14ac:dyDescent="0.35">
      <c r="A74" s="166"/>
      <c r="B74" s="67" t="s">
        <v>38</v>
      </c>
      <c r="D74" s="232">
        <v>91618351</v>
      </c>
      <c r="F74" s="232">
        <v>131126</v>
      </c>
      <c r="H74" s="213">
        <v>1034691</v>
      </c>
      <c r="J74" s="213">
        <v>238684</v>
      </c>
    </row>
    <row r="75" spans="1:10" x14ac:dyDescent="0.35">
      <c r="A75" s="166"/>
      <c r="B75" s="67" t="s">
        <v>39</v>
      </c>
      <c r="D75" s="232">
        <v>184943461</v>
      </c>
      <c r="F75" s="232">
        <v>2899397</v>
      </c>
      <c r="H75" s="213">
        <v>1751465</v>
      </c>
      <c r="J75" s="213">
        <v>1221142</v>
      </c>
    </row>
    <row r="76" spans="1:10" x14ac:dyDescent="0.35">
      <c r="A76" s="166"/>
      <c r="B76" s="67" t="s">
        <v>40</v>
      </c>
      <c r="D76" s="232">
        <v>229665397</v>
      </c>
      <c r="F76" s="232">
        <v>1764779</v>
      </c>
      <c r="H76" s="213">
        <v>2597341</v>
      </c>
      <c r="J76" s="213">
        <v>730020</v>
      </c>
    </row>
    <row r="77" spans="1:10" x14ac:dyDescent="0.35">
      <c r="A77" s="166"/>
      <c r="B77" s="67" t="s">
        <v>41</v>
      </c>
      <c r="D77" s="232">
        <v>577456096</v>
      </c>
      <c r="F77" s="232">
        <v>1307382</v>
      </c>
      <c r="H77" s="213">
        <v>19553943</v>
      </c>
      <c r="J77" s="213">
        <v>3076240</v>
      </c>
    </row>
    <row r="78" spans="1:10" x14ac:dyDescent="0.35">
      <c r="A78" s="167"/>
      <c r="B78" s="67" t="s">
        <v>42</v>
      </c>
      <c r="D78" s="155">
        <v>1807332729</v>
      </c>
      <c r="F78" s="155">
        <v>21103645</v>
      </c>
      <c r="H78" s="155">
        <v>34627725</v>
      </c>
      <c r="J78" s="155">
        <v>8629657</v>
      </c>
    </row>
    <row r="79" spans="1:10" x14ac:dyDescent="0.35">
      <c r="A79" s="166">
        <f>+A72+1</f>
        <v>11</v>
      </c>
      <c r="B79" s="51" t="s">
        <v>35</v>
      </c>
      <c r="D79" s="219"/>
      <c r="F79" s="219"/>
      <c r="H79" s="219"/>
      <c r="J79" s="219"/>
    </row>
    <row r="80" spans="1:10" x14ac:dyDescent="0.35">
      <c r="A80" s="166"/>
      <c r="B80" s="43" t="s">
        <v>37</v>
      </c>
      <c r="D80" s="111">
        <v>139240192.07999998</v>
      </c>
      <c r="F80" s="111">
        <v>2581920.94</v>
      </c>
      <c r="H80" s="271">
        <v>17665101</v>
      </c>
      <c r="J80" s="271">
        <v>5438030</v>
      </c>
    </row>
    <row r="81" spans="1:10" x14ac:dyDescent="0.35">
      <c r="A81" s="166"/>
      <c r="B81" s="43" t="s">
        <v>38</v>
      </c>
      <c r="D81" s="111">
        <v>8495042.4400000013</v>
      </c>
      <c r="F81" s="111">
        <v>7961.8900000000012</v>
      </c>
      <c r="H81" s="271">
        <v>1856780</v>
      </c>
      <c r="J81" s="271">
        <v>393329</v>
      </c>
    </row>
    <row r="82" spans="1:10" x14ac:dyDescent="0.35">
      <c r="A82" s="166"/>
      <c r="B82" s="43" t="s">
        <v>39</v>
      </c>
      <c r="D82" s="111">
        <v>32436314.289999999</v>
      </c>
      <c r="F82" s="111">
        <v>594980.16</v>
      </c>
      <c r="H82" s="271">
        <v>2597424</v>
      </c>
      <c r="J82" s="271">
        <v>1123033</v>
      </c>
    </row>
    <row r="83" spans="1:10" x14ac:dyDescent="0.35">
      <c r="A83" s="166"/>
      <c r="B83" s="43" t="s">
        <v>40</v>
      </c>
      <c r="D83" s="111">
        <v>27129582.600000001</v>
      </c>
      <c r="F83" s="111">
        <v>458412.64</v>
      </c>
      <c r="H83" s="271">
        <v>2685787</v>
      </c>
      <c r="J83" s="271">
        <v>429867</v>
      </c>
    </row>
    <row r="84" spans="1:10" x14ac:dyDescent="0.35">
      <c r="A84" s="166"/>
      <c r="B84" s="43" t="s">
        <v>41</v>
      </c>
      <c r="D84" s="111">
        <v>42971893.560000002</v>
      </c>
      <c r="F84" s="111">
        <v>114794.21</v>
      </c>
      <c r="H84" s="271">
        <v>10961443</v>
      </c>
      <c r="J84" s="271">
        <v>819340</v>
      </c>
    </row>
    <row r="85" spans="1:10" x14ac:dyDescent="0.35">
      <c r="A85" s="167"/>
      <c r="B85" s="43" t="s">
        <v>42</v>
      </c>
      <c r="D85" s="149">
        <v>250273024.96999997</v>
      </c>
      <c r="F85" s="149">
        <v>3758069.8400000003</v>
      </c>
      <c r="H85" s="160">
        <v>35766535</v>
      </c>
      <c r="J85" s="160">
        <v>8203599</v>
      </c>
    </row>
    <row r="86" spans="1:10" x14ac:dyDescent="0.35">
      <c r="A86" s="166">
        <f>+A79+1</f>
        <v>12</v>
      </c>
      <c r="B86" s="51" t="s">
        <v>130</v>
      </c>
      <c r="D86" s="219"/>
      <c r="F86" s="219"/>
      <c r="H86" s="219"/>
      <c r="J86" s="219"/>
    </row>
    <row r="87" spans="1:10" x14ac:dyDescent="0.35">
      <c r="A87" s="166"/>
      <c r="B87" s="43" t="s">
        <v>37</v>
      </c>
      <c r="D87" s="271">
        <v>44108308.920000002</v>
      </c>
      <c r="F87" s="271">
        <v>1639061.06</v>
      </c>
      <c r="H87" s="221">
        <v>171921</v>
      </c>
      <c r="J87" s="221">
        <v>33631</v>
      </c>
    </row>
    <row r="88" spans="1:10" x14ac:dyDescent="0.35">
      <c r="A88" s="166"/>
      <c r="B88" s="43" t="s">
        <v>38</v>
      </c>
      <c r="D88" s="271">
        <v>6300622.5599999996</v>
      </c>
      <c r="F88" s="271">
        <v>12392.109999999999</v>
      </c>
      <c r="H88" s="221">
        <v>36118</v>
      </c>
      <c r="J88" s="221">
        <v>4306</v>
      </c>
    </row>
    <row r="89" spans="1:10" x14ac:dyDescent="0.35">
      <c r="A89" s="166"/>
      <c r="B89" s="43" t="s">
        <v>39</v>
      </c>
      <c r="D89" s="271">
        <v>11517964.709999999</v>
      </c>
      <c r="F89" s="271">
        <v>334209.83999999997</v>
      </c>
      <c r="H89" s="221">
        <v>74349</v>
      </c>
      <c r="J89" s="221">
        <v>57571</v>
      </c>
    </row>
    <row r="90" spans="1:10" x14ac:dyDescent="0.35">
      <c r="A90" s="166"/>
      <c r="B90" s="43" t="s">
        <v>40</v>
      </c>
      <c r="D90" s="271">
        <v>15013166.4</v>
      </c>
      <c r="F90" s="271">
        <v>237076.36</v>
      </c>
      <c r="H90" s="221">
        <v>118141</v>
      </c>
      <c r="J90" s="221">
        <v>15504</v>
      </c>
    </row>
    <row r="91" spans="1:10" x14ac:dyDescent="0.35">
      <c r="A91" s="166"/>
      <c r="B91" s="43" t="s">
        <v>41</v>
      </c>
      <c r="D91" s="271">
        <v>25689859.439999998</v>
      </c>
      <c r="F91" s="271">
        <v>92193.79</v>
      </c>
      <c r="H91" s="221">
        <v>351547</v>
      </c>
      <c r="J91" s="221">
        <v>4969</v>
      </c>
    </row>
    <row r="92" spans="1:10" x14ac:dyDescent="0.35">
      <c r="A92" s="167"/>
      <c r="B92" s="43" t="s">
        <v>42</v>
      </c>
      <c r="D92" s="195">
        <v>102629922.03</v>
      </c>
      <c r="F92" s="195">
        <v>2314933.16</v>
      </c>
      <c r="H92" s="160">
        <v>752076</v>
      </c>
      <c r="J92" s="160">
        <v>115981</v>
      </c>
    </row>
    <row r="93" spans="1:10" x14ac:dyDescent="0.35">
      <c r="A93" s="166">
        <f>+A86+1</f>
        <v>13</v>
      </c>
      <c r="B93" s="51" t="s">
        <v>44</v>
      </c>
      <c r="D93" s="219"/>
      <c r="F93" s="219"/>
      <c r="H93" s="219"/>
      <c r="J93" s="219"/>
    </row>
    <row r="94" spans="1:10" x14ac:dyDescent="0.35">
      <c r="A94" s="166"/>
      <c r="B94" s="43" t="s">
        <v>37</v>
      </c>
      <c r="D94" s="221">
        <v>183348501</v>
      </c>
      <c r="F94" s="221">
        <v>4220982</v>
      </c>
      <c r="H94" s="111">
        <v>17837022</v>
      </c>
      <c r="J94" s="111">
        <v>5471661</v>
      </c>
    </row>
    <row r="95" spans="1:10" x14ac:dyDescent="0.35">
      <c r="A95" s="166"/>
      <c r="B95" s="43" t="s">
        <v>38</v>
      </c>
      <c r="D95" s="221">
        <v>14795665</v>
      </c>
      <c r="F95" s="221">
        <v>20354</v>
      </c>
      <c r="H95" s="111">
        <v>1892898</v>
      </c>
      <c r="J95" s="111">
        <v>397635</v>
      </c>
    </row>
    <row r="96" spans="1:10" x14ac:dyDescent="0.35">
      <c r="A96" s="166"/>
      <c r="B96" s="43" t="s">
        <v>39</v>
      </c>
      <c r="D96" s="221">
        <v>43954279</v>
      </c>
      <c r="F96" s="221">
        <v>929190</v>
      </c>
      <c r="H96" s="111">
        <v>2671773</v>
      </c>
      <c r="J96" s="111">
        <v>1180604</v>
      </c>
    </row>
    <row r="97" spans="1:10" x14ac:dyDescent="0.35">
      <c r="A97" s="166"/>
      <c r="B97" s="43" t="s">
        <v>40</v>
      </c>
      <c r="D97" s="221">
        <v>42142749</v>
      </c>
      <c r="F97" s="221">
        <v>695489</v>
      </c>
      <c r="H97" s="111">
        <v>2803928</v>
      </c>
      <c r="J97" s="111">
        <v>445371</v>
      </c>
    </row>
    <row r="98" spans="1:10" x14ac:dyDescent="0.35">
      <c r="A98" s="166"/>
      <c r="B98" s="43" t="s">
        <v>41</v>
      </c>
      <c r="D98" s="221">
        <v>68661753</v>
      </c>
      <c r="F98" s="221">
        <v>206988</v>
      </c>
      <c r="H98" s="111">
        <v>11312990</v>
      </c>
      <c r="J98" s="111">
        <v>824309</v>
      </c>
    </row>
    <row r="99" spans="1:10" ht="15" thickBot="1" x14ac:dyDescent="0.4">
      <c r="A99" s="167"/>
      <c r="B99" s="58" t="s">
        <v>42</v>
      </c>
      <c r="D99" s="220">
        <v>352902947</v>
      </c>
      <c r="F99" s="220">
        <v>6073003</v>
      </c>
      <c r="H99" s="143">
        <v>36518611</v>
      </c>
      <c r="J99" s="143">
        <v>8319580</v>
      </c>
    </row>
    <row r="100" spans="1:10" x14ac:dyDescent="0.35">
      <c r="A100" s="166">
        <f>+A93+1</f>
        <v>14</v>
      </c>
      <c r="B100" s="115" t="s">
        <v>36</v>
      </c>
      <c r="D100" s="216"/>
      <c r="F100" s="216"/>
      <c r="H100" s="216"/>
      <c r="J100" s="216"/>
    </row>
    <row r="101" spans="1:10" x14ac:dyDescent="0.35">
      <c r="A101" s="166"/>
      <c r="B101" s="43" t="s">
        <v>37</v>
      </c>
      <c r="D101" s="221">
        <v>172307550</v>
      </c>
      <c r="F101" s="221">
        <v>3940794</v>
      </c>
      <c r="H101" s="221">
        <v>28117615</v>
      </c>
      <c r="J101" s="221">
        <v>8000540</v>
      </c>
    </row>
    <row r="102" spans="1:10" x14ac:dyDescent="0.35">
      <c r="A102" s="166"/>
      <c r="B102" s="43" t="s">
        <v>38</v>
      </c>
      <c r="D102" s="221">
        <v>13688808</v>
      </c>
      <c r="F102" s="221">
        <v>23745</v>
      </c>
      <c r="H102" s="221">
        <v>2523553</v>
      </c>
      <c r="J102" s="221">
        <v>475390</v>
      </c>
    </row>
    <row r="103" spans="1:10" x14ac:dyDescent="0.35">
      <c r="A103" s="166"/>
      <c r="B103" s="43" t="s">
        <v>39</v>
      </c>
      <c r="D103" s="221">
        <v>38529194</v>
      </c>
      <c r="F103" s="221">
        <v>720177</v>
      </c>
      <c r="H103" s="221">
        <v>2848495</v>
      </c>
      <c r="J103" s="221">
        <v>1394235</v>
      </c>
    </row>
    <row r="104" spans="1:10" x14ac:dyDescent="0.35">
      <c r="A104" s="166"/>
      <c r="B104" s="43" t="s">
        <v>40</v>
      </c>
      <c r="D104" s="221">
        <v>35432728</v>
      </c>
      <c r="F104" s="221">
        <v>374247</v>
      </c>
      <c r="H104" s="221">
        <v>2927295</v>
      </c>
      <c r="J104" s="221">
        <v>378314</v>
      </c>
    </row>
    <row r="105" spans="1:10" x14ac:dyDescent="0.35">
      <c r="A105" s="166"/>
      <c r="B105" s="43" t="s">
        <v>41</v>
      </c>
      <c r="D105" s="221">
        <v>54408827</v>
      </c>
      <c r="F105" s="221">
        <v>246704</v>
      </c>
      <c r="H105" s="221">
        <v>9857806</v>
      </c>
      <c r="J105" s="221">
        <v>1222488</v>
      </c>
    </row>
    <row r="106" spans="1:10" x14ac:dyDescent="0.35">
      <c r="A106" s="167"/>
      <c r="B106" s="43" t="s">
        <v>42</v>
      </c>
      <c r="D106" s="264">
        <v>314367107</v>
      </c>
      <c r="F106" s="264">
        <v>5305667</v>
      </c>
      <c r="H106" s="149">
        <v>46274764</v>
      </c>
      <c r="J106" s="149">
        <v>11470967</v>
      </c>
    </row>
    <row r="107" spans="1:10" x14ac:dyDescent="0.35">
      <c r="A107" s="166">
        <f>+A100+1</f>
        <v>15</v>
      </c>
      <c r="B107" s="97" t="s">
        <v>32</v>
      </c>
      <c r="D107" s="215"/>
      <c r="F107" s="215"/>
      <c r="H107" s="215"/>
      <c r="J107" s="215"/>
    </row>
    <row r="108" spans="1:10" x14ac:dyDescent="0.35">
      <c r="A108" s="166"/>
      <c r="B108" s="67" t="s">
        <v>37</v>
      </c>
      <c r="D108" s="222">
        <v>955379</v>
      </c>
      <c r="F108" s="222">
        <v>11576</v>
      </c>
      <c r="H108" s="222">
        <v>474856</v>
      </c>
      <c r="J108" s="222">
        <v>151407</v>
      </c>
    </row>
    <row r="109" spans="1:10" x14ac:dyDescent="0.35">
      <c r="A109" s="166"/>
      <c r="B109" s="67" t="s">
        <v>38</v>
      </c>
      <c r="D109" s="222">
        <v>149029</v>
      </c>
      <c r="F109" s="222">
        <v>189</v>
      </c>
      <c r="H109" s="222">
        <v>32067</v>
      </c>
      <c r="J109" s="222">
        <v>6889</v>
      </c>
    </row>
    <row r="110" spans="1:10" x14ac:dyDescent="0.35">
      <c r="A110" s="166"/>
      <c r="B110" s="67" t="s">
        <v>39</v>
      </c>
      <c r="D110" s="222">
        <v>159341</v>
      </c>
      <c r="F110" s="222">
        <v>1847</v>
      </c>
      <c r="H110" s="222">
        <v>29724</v>
      </c>
      <c r="J110" s="222">
        <v>15055</v>
      </c>
    </row>
    <row r="111" spans="1:10" x14ac:dyDescent="0.35">
      <c r="A111" s="166"/>
      <c r="B111" s="67" t="s">
        <v>40</v>
      </c>
      <c r="D111" s="222">
        <v>18120</v>
      </c>
      <c r="F111" s="222">
        <v>159</v>
      </c>
      <c r="H111" s="222">
        <v>11258</v>
      </c>
      <c r="J111" s="222">
        <v>501</v>
      </c>
    </row>
    <row r="112" spans="1:10" x14ac:dyDescent="0.35">
      <c r="A112" s="166"/>
      <c r="B112" s="67" t="s">
        <v>41</v>
      </c>
      <c r="D112" s="222">
        <v>6774</v>
      </c>
      <c r="F112" s="222">
        <v>14</v>
      </c>
      <c r="H112" s="222">
        <v>8815</v>
      </c>
      <c r="J112" s="222">
        <v>117</v>
      </c>
    </row>
    <row r="113" spans="1:10" ht="15" thickBot="1" x14ac:dyDescent="0.4">
      <c r="A113" s="167"/>
      <c r="B113" s="75" t="s">
        <v>42</v>
      </c>
      <c r="D113" s="211">
        <v>1288643</v>
      </c>
      <c r="F113" s="211">
        <v>13785</v>
      </c>
      <c r="H113" s="77">
        <v>556720</v>
      </c>
      <c r="J113" s="77">
        <v>173969</v>
      </c>
    </row>
    <row r="114" spans="1:10" x14ac:dyDescent="0.35">
      <c r="A114" s="166">
        <f>+A107+1</f>
        <v>16</v>
      </c>
      <c r="B114" s="115" t="s">
        <v>45</v>
      </c>
      <c r="D114" s="216"/>
      <c r="F114" s="216"/>
      <c r="H114" s="216"/>
      <c r="J114" s="216"/>
    </row>
    <row r="115" spans="1:10" x14ac:dyDescent="0.35">
      <c r="A115" s="166"/>
      <c r="B115" s="43" t="s">
        <v>37</v>
      </c>
      <c r="D115" s="221">
        <v>11040951</v>
      </c>
      <c r="F115" s="221">
        <v>280188</v>
      </c>
      <c r="H115" s="111">
        <v>-10280593</v>
      </c>
      <c r="J115" s="111">
        <v>-2528879</v>
      </c>
    </row>
    <row r="116" spans="1:10" x14ac:dyDescent="0.35">
      <c r="A116" s="166"/>
      <c r="B116" s="43" t="s">
        <v>38</v>
      </c>
      <c r="D116" s="221">
        <v>1106857</v>
      </c>
      <c r="F116" s="221">
        <v>-3391</v>
      </c>
      <c r="H116" s="111">
        <v>-630655</v>
      </c>
      <c r="J116" s="111">
        <v>-77755</v>
      </c>
    </row>
    <row r="117" spans="1:10" x14ac:dyDescent="0.35">
      <c r="A117" s="166"/>
      <c r="B117" s="43" t="s">
        <v>39</v>
      </c>
      <c r="D117" s="221">
        <v>5425085</v>
      </c>
      <c r="F117" s="221">
        <v>209013</v>
      </c>
      <c r="H117" s="111">
        <v>-176722</v>
      </c>
      <c r="J117" s="111">
        <v>-213631</v>
      </c>
    </row>
    <row r="118" spans="1:10" x14ac:dyDescent="0.35">
      <c r="A118" s="166"/>
      <c r="B118" s="43" t="s">
        <v>40</v>
      </c>
      <c r="D118" s="221">
        <v>6710021</v>
      </c>
      <c r="F118" s="221">
        <v>321242</v>
      </c>
      <c r="H118" s="111">
        <v>-123367</v>
      </c>
      <c r="J118" s="111">
        <v>67057</v>
      </c>
    </row>
    <row r="119" spans="1:10" x14ac:dyDescent="0.35">
      <c r="A119" s="166"/>
      <c r="B119" s="43" t="s">
        <v>41</v>
      </c>
      <c r="D119" s="221">
        <v>14252926</v>
      </c>
      <c r="F119" s="221">
        <v>-39716</v>
      </c>
      <c r="H119" s="111">
        <v>1455184</v>
      </c>
      <c r="J119" s="111">
        <v>-398179</v>
      </c>
    </row>
    <row r="120" spans="1:10" ht="15" thickBot="1" x14ac:dyDescent="0.4">
      <c r="A120" s="167"/>
      <c r="B120" s="58" t="s">
        <v>42</v>
      </c>
      <c r="D120" s="274">
        <v>38535840</v>
      </c>
      <c r="F120" s="220">
        <v>767336</v>
      </c>
      <c r="H120" s="143">
        <v>-9756153</v>
      </c>
      <c r="J120" s="143">
        <v>-3151387</v>
      </c>
    </row>
    <row r="121" spans="1:10" x14ac:dyDescent="0.35">
      <c r="A121" s="166">
        <f>+A114+1</f>
        <v>17</v>
      </c>
      <c r="B121" s="121" t="s">
        <v>46</v>
      </c>
      <c r="D121" s="212"/>
      <c r="F121" s="212"/>
      <c r="H121" s="212"/>
      <c r="J121" s="212"/>
    </row>
    <row r="122" spans="1:10" x14ac:dyDescent="0.35">
      <c r="A122" s="166"/>
      <c r="B122" s="67" t="s">
        <v>37</v>
      </c>
      <c r="D122" s="223">
        <v>2649</v>
      </c>
      <c r="F122" s="223">
        <v>3</v>
      </c>
      <c r="H122" s="223">
        <v>44</v>
      </c>
      <c r="J122" s="223">
        <v>11</v>
      </c>
    </row>
    <row r="123" spans="1:10" x14ac:dyDescent="0.35">
      <c r="A123" s="166"/>
      <c r="B123" s="67" t="s">
        <v>38</v>
      </c>
      <c r="D123" s="223">
        <v>24584</v>
      </c>
      <c r="F123" s="223">
        <v>26</v>
      </c>
      <c r="H123" s="223">
        <v>3169</v>
      </c>
      <c r="J123" s="223">
        <v>564</v>
      </c>
    </row>
    <row r="124" spans="1:10" x14ac:dyDescent="0.35">
      <c r="A124" s="166"/>
      <c r="B124" s="67" t="s">
        <v>39</v>
      </c>
      <c r="D124" s="223">
        <v>0</v>
      </c>
      <c r="F124" s="223">
        <v>0</v>
      </c>
      <c r="H124" s="223">
        <v>0</v>
      </c>
      <c r="J124" s="223">
        <v>0</v>
      </c>
    </row>
    <row r="125" spans="1:10" x14ac:dyDescent="0.35">
      <c r="A125" s="166"/>
      <c r="B125" s="67" t="s">
        <v>40</v>
      </c>
      <c r="D125" s="223">
        <v>0</v>
      </c>
      <c r="F125" s="223">
        <v>0</v>
      </c>
      <c r="H125" s="223">
        <v>0</v>
      </c>
      <c r="J125" s="223">
        <v>0</v>
      </c>
    </row>
    <row r="126" spans="1:10" x14ac:dyDescent="0.35">
      <c r="A126" s="166"/>
      <c r="B126" s="67" t="s">
        <v>41</v>
      </c>
      <c r="D126" s="223">
        <v>0</v>
      </c>
      <c r="F126" s="223">
        <v>0</v>
      </c>
      <c r="H126" s="223">
        <v>0</v>
      </c>
      <c r="J126" s="223">
        <v>0</v>
      </c>
    </row>
    <row r="127" spans="1:10" x14ac:dyDescent="0.35">
      <c r="A127" s="167"/>
      <c r="B127" s="67" t="s">
        <v>42</v>
      </c>
      <c r="D127" s="224">
        <v>27233</v>
      </c>
      <c r="F127" s="224">
        <v>29</v>
      </c>
      <c r="H127" s="224">
        <v>3213</v>
      </c>
      <c r="J127" s="224">
        <v>575</v>
      </c>
    </row>
    <row r="128" spans="1:10" x14ac:dyDescent="0.35">
      <c r="A128" s="166">
        <f>+A121+1</f>
        <v>18</v>
      </c>
      <c r="B128" s="126" t="s">
        <v>22</v>
      </c>
      <c r="D128" s="215"/>
      <c r="F128" s="215"/>
      <c r="H128" s="215"/>
      <c r="J128" s="215"/>
    </row>
    <row r="129" spans="1:10" x14ac:dyDescent="0.35">
      <c r="A129" s="166"/>
      <c r="B129" s="67" t="s">
        <v>37</v>
      </c>
      <c r="D129" s="334">
        <v>1572</v>
      </c>
      <c r="F129" s="334">
        <v>8</v>
      </c>
      <c r="H129" s="225">
        <v>649</v>
      </c>
      <c r="J129" s="225">
        <v>186</v>
      </c>
    </row>
    <row r="130" spans="1:10" x14ac:dyDescent="0.35">
      <c r="A130" s="166"/>
      <c r="B130" s="67" t="s">
        <v>38</v>
      </c>
      <c r="D130" s="334">
        <v>443</v>
      </c>
      <c r="F130" s="334">
        <v>2</v>
      </c>
      <c r="H130" s="225">
        <v>402</v>
      </c>
      <c r="J130" s="225">
        <v>93</v>
      </c>
    </row>
    <row r="131" spans="1:10" x14ac:dyDescent="0.35">
      <c r="A131" s="166"/>
      <c r="B131" s="67" t="s">
        <v>39</v>
      </c>
      <c r="D131" s="334">
        <v>90</v>
      </c>
      <c r="F131" s="334">
        <v>0</v>
      </c>
      <c r="H131" s="225">
        <v>36</v>
      </c>
      <c r="J131" s="225">
        <v>50</v>
      </c>
    </row>
    <row r="132" spans="1:10" x14ac:dyDescent="0.35">
      <c r="A132" s="166"/>
      <c r="B132" s="67" t="s">
        <v>40</v>
      </c>
      <c r="D132" s="334">
        <v>5</v>
      </c>
      <c r="F132" s="334">
        <v>0</v>
      </c>
      <c r="H132" s="225">
        <v>11</v>
      </c>
      <c r="J132" s="225">
        <v>2</v>
      </c>
    </row>
    <row r="133" spans="1:10" x14ac:dyDescent="0.35">
      <c r="A133" s="166"/>
      <c r="B133" s="67" t="s">
        <v>41</v>
      </c>
      <c r="D133" s="334">
        <v>0</v>
      </c>
      <c r="F133" s="334">
        <v>0</v>
      </c>
      <c r="H133" s="225">
        <v>2</v>
      </c>
      <c r="J133" s="225">
        <v>0</v>
      </c>
    </row>
    <row r="134" spans="1:10" x14ac:dyDescent="0.35">
      <c r="A134" s="167"/>
      <c r="B134" s="67" t="s">
        <v>42</v>
      </c>
      <c r="D134" s="226">
        <v>2110</v>
      </c>
      <c r="F134" s="226">
        <v>10</v>
      </c>
      <c r="H134" s="226">
        <v>1100</v>
      </c>
      <c r="J134" s="139">
        <v>331</v>
      </c>
    </row>
    <row r="135" spans="1:10" x14ac:dyDescent="0.35">
      <c r="A135" s="166" t="s">
        <v>201</v>
      </c>
      <c r="B135" s="126" t="s">
        <v>22</v>
      </c>
      <c r="D135" s="215"/>
      <c r="F135" s="215"/>
      <c r="H135" s="215"/>
      <c r="J135" s="215"/>
    </row>
    <row r="136" spans="1:10" x14ac:dyDescent="0.35">
      <c r="A136" s="167"/>
      <c r="B136" s="67" t="s">
        <v>37</v>
      </c>
      <c r="D136" s="334">
        <v>1835</v>
      </c>
      <c r="F136" s="334">
        <v>9</v>
      </c>
      <c r="H136" s="225">
        <v>391</v>
      </c>
      <c r="J136" s="223">
        <v>137</v>
      </c>
    </row>
    <row r="137" spans="1:10" x14ac:dyDescent="0.35">
      <c r="A137" s="167"/>
      <c r="B137" s="67" t="s">
        <v>38</v>
      </c>
      <c r="D137" s="334">
        <v>568</v>
      </c>
      <c r="F137" s="334">
        <v>2</v>
      </c>
      <c r="H137" s="225">
        <v>319</v>
      </c>
      <c r="J137" s="223">
        <v>69</v>
      </c>
    </row>
    <row r="138" spans="1:10" x14ac:dyDescent="0.35">
      <c r="A138" s="167"/>
      <c r="B138" s="67" t="s">
        <v>39</v>
      </c>
      <c r="D138" s="334">
        <v>70</v>
      </c>
      <c r="F138" s="334">
        <v>0</v>
      </c>
      <c r="H138" s="225">
        <v>8</v>
      </c>
      <c r="J138" s="223">
        <v>17</v>
      </c>
    </row>
    <row r="139" spans="1:10" x14ac:dyDescent="0.35">
      <c r="A139" s="167"/>
      <c r="B139" s="67" t="s">
        <v>40</v>
      </c>
      <c r="D139" s="226">
        <v>2</v>
      </c>
      <c r="F139" s="334">
        <v>0</v>
      </c>
      <c r="H139" s="225">
        <v>6</v>
      </c>
      <c r="J139" s="224">
        <v>1</v>
      </c>
    </row>
    <row r="140" spans="1:10" x14ac:dyDescent="0.35">
      <c r="A140" s="167"/>
      <c r="B140" s="67" t="s">
        <v>41</v>
      </c>
      <c r="D140" s="226">
        <v>0</v>
      </c>
      <c r="F140" s="334">
        <v>0</v>
      </c>
      <c r="H140" s="225">
        <v>0</v>
      </c>
      <c r="J140" s="224">
        <v>0</v>
      </c>
    </row>
    <row r="141" spans="1:10" x14ac:dyDescent="0.35">
      <c r="A141" s="167"/>
      <c r="B141" s="67" t="s">
        <v>42</v>
      </c>
      <c r="D141" s="226">
        <v>2475</v>
      </c>
      <c r="F141" s="226">
        <v>11</v>
      </c>
      <c r="H141" s="226">
        <v>724</v>
      </c>
      <c r="J141" s="139">
        <v>224</v>
      </c>
    </row>
    <row r="142" spans="1:10" x14ac:dyDescent="0.35">
      <c r="A142" s="166">
        <f>+A128+1</f>
        <v>19</v>
      </c>
      <c r="B142" s="126" t="s">
        <v>21</v>
      </c>
      <c r="D142" s="215"/>
      <c r="F142" s="215"/>
      <c r="H142" s="215"/>
      <c r="J142" s="215"/>
    </row>
    <row r="143" spans="1:10" x14ac:dyDescent="0.35">
      <c r="A143" s="166"/>
      <c r="B143" s="67" t="s">
        <v>37</v>
      </c>
      <c r="D143" s="334">
        <v>33709</v>
      </c>
      <c r="F143" s="334">
        <v>93</v>
      </c>
      <c r="H143" s="225">
        <v>12115</v>
      </c>
      <c r="J143" s="225">
        <v>3223</v>
      </c>
    </row>
    <row r="144" spans="1:10" x14ac:dyDescent="0.35">
      <c r="A144" s="166"/>
      <c r="B144" s="67" t="s">
        <v>38</v>
      </c>
      <c r="D144" s="334">
        <v>7738</v>
      </c>
      <c r="F144" s="334">
        <v>5</v>
      </c>
      <c r="H144" s="225">
        <v>4498</v>
      </c>
      <c r="J144" s="225">
        <v>903</v>
      </c>
    </row>
    <row r="145" spans="1:10" x14ac:dyDescent="0.35">
      <c r="A145" s="166"/>
      <c r="B145" s="67" t="s">
        <v>39</v>
      </c>
      <c r="D145" s="334">
        <v>1386</v>
      </c>
      <c r="F145" s="334">
        <v>4</v>
      </c>
      <c r="H145" s="225">
        <v>295</v>
      </c>
      <c r="J145" s="225">
        <v>105</v>
      </c>
    </row>
    <row r="146" spans="1:10" x14ac:dyDescent="0.35">
      <c r="A146" s="166"/>
      <c r="B146" s="67" t="s">
        <v>40</v>
      </c>
      <c r="D146" s="334">
        <v>99</v>
      </c>
      <c r="F146" s="334">
        <v>0</v>
      </c>
      <c r="H146" s="225">
        <v>106</v>
      </c>
      <c r="J146" s="225">
        <v>1</v>
      </c>
    </row>
    <row r="147" spans="1:10" x14ac:dyDescent="0.35">
      <c r="A147" s="166"/>
      <c r="B147" s="67" t="s">
        <v>41</v>
      </c>
      <c r="D147" s="334">
        <v>21</v>
      </c>
      <c r="F147" s="334">
        <v>0</v>
      </c>
      <c r="H147" s="225">
        <v>45</v>
      </c>
      <c r="J147" s="225">
        <v>1</v>
      </c>
    </row>
    <row r="148" spans="1:10" ht="15" thickBot="1" x14ac:dyDescent="0.4">
      <c r="A148" s="167"/>
      <c r="B148" s="128" t="s">
        <v>42</v>
      </c>
      <c r="D148" s="227">
        <v>42953</v>
      </c>
      <c r="F148" s="227">
        <v>102</v>
      </c>
      <c r="H148" s="227">
        <v>17059</v>
      </c>
      <c r="J148" s="227">
        <v>4233</v>
      </c>
    </row>
    <row r="149" spans="1:10" ht="15" thickTop="1" x14ac:dyDescent="0.35">
      <c r="A149" s="166">
        <f>+A142+1</f>
        <v>20</v>
      </c>
      <c r="B149" s="121" t="s">
        <v>160</v>
      </c>
      <c r="D149" s="212"/>
      <c r="F149" s="212"/>
      <c r="H149" s="212"/>
      <c r="J149" s="212"/>
    </row>
    <row r="150" spans="1:10" x14ac:dyDescent="0.35">
      <c r="A150" s="166"/>
      <c r="B150" s="67" t="s">
        <v>37</v>
      </c>
      <c r="D150" s="245">
        <v>130860780</v>
      </c>
      <c r="F150" s="245">
        <v>2275229</v>
      </c>
      <c r="H150" s="245">
        <v>13368368</v>
      </c>
      <c r="J150" s="245">
        <v>3941910</v>
      </c>
    </row>
    <row r="151" spans="1:10" x14ac:dyDescent="0.35">
      <c r="A151" s="166"/>
      <c r="B151" s="67" t="s">
        <v>38</v>
      </c>
      <c r="D151" s="245">
        <v>11631362</v>
      </c>
      <c r="F151" s="245">
        <v>16895</v>
      </c>
      <c r="H151" s="245">
        <v>1504344</v>
      </c>
      <c r="J151" s="245">
        <v>278839</v>
      </c>
    </row>
    <row r="152" spans="1:10" x14ac:dyDescent="0.35">
      <c r="A152" s="166"/>
      <c r="B152" s="67" t="s">
        <v>39</v>
      </c>
      <c r="D152" s="245">
        <v>29536572</v>
      </c>
      <c r="F152" s="245">
        <v>449626</v>
      </c>
      <c r="H152" s="245">
        <v>1579963</v>
      </c>
      <c r="J152" s="245">
        <v>798249</v>
      </c>
    </row>
    <row r="153" spans="1:10" x14ac:dyDescent="0.35">
      <c r="A153" s="166"/>
      <c r="B153" s="67" t="s">
        <v>40</v>
      </c>
      <c r="D153" s="245">
        <v>28660626</v>
      </c>
      <c r="F153" s="245">
        <v>279351</v>
      </c>
      <c r="H153" s="245">
        <v>1707862</v>
      </c>
      <c r="J153" s="245">
        <v>262108</v>
      </c>
    </row>
    <row r="154" spans="1:10" x14ac:dyDescent="0.35">
      <c r="A154" s="166"/>
      <c r="B154" s="67" t="s">
        <v>41</v>
      </c>
      <c r="D154" s="245">
        <v>44177157</v>
      </c>
      <c r="F154" s="245">
        <v>184885</v>
      </c>
      <c r="H154" s="245">
        <v>7520076</v>
      </c>
      <c r="J154" s="245">
        <v>524870</v>
      </c>
    </row>
    <row r="155" spans="1:10" x14ac:dyDescent="0.35">
      <c r="A155" s="167"/>
      <c r="B155" s="67" t="s">
        <v>42</v>
      </c>
      <c r="D155" s="251">
        <v>244866497</v>
      </c>
      <c r="F155" s="251">
        <v>3205986</v>
      </c>
      <c r="H155" s="251">
        <v>25680613</v>
      </c>
      <c r="J155" s="251">
        <v>5805976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f0d9c22b-fcf1-4ac5-af28-836ba5e16df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2e695b4-9150-42fe-b9c3-37332672e6b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</vt:lpstr>
      <vt:lpstr>MECO</vt:lpstr>
      <vt:lpstr>NANT</vt:lpstr>
      <vt:lpstr>BOSTON</vt:lpstr>
      <vt:lpstr>COLONIAL</vt:lpstr>
      <vt:lpstr>CRS ESCO pvt</vt:lpstr>
      <vt:lpstr>CSS ESCO pvt</vt:lpstr>
      <vt:lpstr>MONTHLY SUMMARIES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Frodelius, Kimberly A.</cp:lastModifiedBy>
  <cp:lastPrinted>2020-04-08T17:51:05Z</cp:lastPrinted>
  <dcterms:created xsi:type="dcterms:W3CDTF">2020-04-08T09:56:20Z</dcterms:created>
  <dcterms:modified xsi:type="dcterms:W3CDTF">2021-10-08T13:05:00Z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AdHocReviewCycleID">
    <vt:i4>889346660</vt:i4>
  </property>
  <property fmtid="{D5CDD505-2E9C-101B-9397-08002B2CF9AE}" pid="4" name="_NewReviewCycle">
    <vt:lpwstr/>
  </property>
  <property fmtid="{D5CDD505-2E9C-101B-9397-08002B2CF9AE}" pid="5" name="_EmailSubject">
    <vt:lpwstr>National Grid; Response to Reporting Directive for Weekly Data on Uncollected Customer Accounts/Arrearages              </vt:lpwstr>
  </property>
  <property fmtid="{D5CDD505-2E9C-101B-9397-08002B2CF9AE}" pid="6" name="_AuthorEmail">
    <vt:lpwstr>Meabh.Purcell@nationalgrid.com</vt:lpwstr>
  </property>
  <property fmtid="{D5CDD505-2E9C-101B-9397-08002B2CF9AE}" pid="7" name="_AuthorEmailDisplayName">
    <vt:lpwstr>Purcell, Meabh</vt:lpwstr>
  </property>
  <property fmtid="{D5CDD505-2E9C-101B-9397-08002B2CF9AE}" pid="8" name="_PreviousAdHocReviewCycleID">
    <vt:i4>1685636695</vt:i4>
  </property>
  <property fmtid="{D5CDD505-2E9C-101B-9397-08002B2CF9AE}" pid="9" name="_ReviewingToolsShownOnce">
    <vt:lpwstr/>
  </property>
</Properties>
</file>