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76D61194-22AA-4ACD-B173-83254FC98ACA}" xr6:coauthVersionLast="47" xr6:coauthVersionMax="47" xr10:uidLastSave="{00000000-0000-0000-0000-000000000000}"/>
  <bookViews>
    <workbookView xWindow="360" yWindow="348" windowWidth="22620" windowHeight="1182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38" r:id="rId9"/>
    <pivotCache cacheId="4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3" l="1"/>
  <c r="CC13" i="13"/>
  <c r="CC16" i="13"/>
  <c r="CC17" i="13"/>
  <c r="CC18" i="13"/>
  <c r="CC19" i="13"/>
  <c r="CC21" i="13"/>
  <c r="CC24" i="13"/>
  <c r="CC27" i="13"/>
  <c r="CC28" i="13"/>
  <c r="CC29" i="13"/>
  <c r="CC30" i="13"/>
  <c r="CC32" i="13"/>
  <c r="CC35" i="13"/>
  <c r="CC38" i="13"/>
  <c r="CC39" i="13"/>
  <c r="CC40" i="13"/>
  <c r="CC41" i="13"/>
  <c r="CC43" i="13"/>
  <c r="CC46" i="13"/>
  <c r="CC49" i="13"/>
  <c r="CC50" i="13"/>
  <c r="CC51" i="13"/>
  <c r="CC52" i="13"/>
  <c r="CC54" i="13"/>
  <c r="CC57" i="13"/>
  <c r="CC60" i="13"/>
  <c r="CC61" i="13"/>
  <c r="CC62" i="13"/>
  <c r="CC63" i="13"/>
  <c r="CC65" i="13"/>
  <c r="CC68" i="13"/>
  <c r="CC71" i="13"/>
  <c r="CC72" i="13"/>
  <c r="CC73" i="13"/>
  <c r="CC74" i="13"/>
  <c r="CC76" i="13"/>
  <c r="CC79" i="13"/>
  <c r="CC82" i="13"/>
  <c r="CC83" i="13"/>
  <c r="CC84" i="13"/>
  <c r="CC85" i="13"/>
  <c r="CC87" i="13"/>
  <c r="CC90" i="13"/>
  <c r="CC93" i="13"/>
  <c r="CC94" i="13"/>
  <c r="CC95" i="13"/>
  <c r="CC96" i="13"/>
  <c r="CC98" i="13"/>
  <c r="CC101" i="13"/>
  <c r="CC104" i="13"/>
  <c r="CC105" i="13"/>
  <c r="CC106" i="13"/>
  <c r="CC107" i="13"/>
  <c r="CC109" i="13"/>
  <c r="CC110" i="13"/>
  <c r="CC111" i="13"/>
  <c r="CC112" i="13"/>
  <c r="CC113" i="13"/>
  <c r="CC114" i="13"/>
  <c r="CC116" i="13"/>
  <c r="CC117" i="13"/>
  <c r="CC118" i="13"/>
  <c r="CC119" i="13"/>
  <c r="CC120" i="13"/>
  <c r="CC121" i="13"/>
  <c r="CC123" i="13"/>
  <c r="CC124" i="13"/>
  <c r="CC125" i="13"/>
  <c r="CC126" i="13"/>
  <c r="CC127" i="13"/>
  <c r="CC128" i="13"/>
  <c r="CC130" i="13"/>
  <c r="CC133" i="13"/>
  <c r="CC136" i="13"/>
  <c r="CC137" i="13"/>
  <c r="CC138" i="13"/>
  <c r="CC139" i="13"/>
  <c r="CC141" i="13"/>
  <c r="CC142" i="13"/>
  <c r="CC143" i="13"/>
  <c r="CC144" i="13"/>
  <c r="CC145" i="13"/>
  <c r="CC146" i="13"/>
  <c r="CC148" i="13"/>
  <c r="CC149" i="13"/>
  <c r="CC150" i="13"/>
  <c r="CC151" i="13"/>
  <c r="CC152" i="13"/>
  <c r="CC153" i="13"/>
  <c r="CC155" i="13"/>
  <c r="CC156" i="13"/>
  <c r="CC157" i="13"/>
  <c r="CC158" i="13"/>
  <c r="CC159" i="13"/>
  <c r="CC160" i="13"/>
  <c r="CC162" i="13"/>
  <c r="CC165" i="13"/>
  <c r="CC168" i="13"/>
  <c r="CC169" i="13"/>
  <c r="CC170" i="13"/>
  <c r="CC171" i="13"/>
  <c r="CC173" i="13"/>
  <c r="CC176" i="13"/>
  <c r="CC179" i="13"/>
  <c r="CC180" i="13"/>
  <c r="CC181" i="13"/>
  <c r="CC182" i="13"/>
  <c r="CC195" i="13"/>
  <c r="CC198" i="13"/>
  <c r="CC201" i="13"/>
  <c r="CC202" i="13"/>
  <c r="CC203" i="13"/>
  <c r="CC204" i="13"/>
  <c r="CC206" i="13"/>
  <c r="CC209" i="13"/>
  <c r="CC212" i="13"/>
  <c r="CC213" i="13"/>
  <c r="CC214" i="13"/>
  <c r="CC215" i="13"/>
  <c r="CC217" i="13"/>
  <c r="CC220" i="13"/>
  <c r="CC223" i="13"/>
  <c r="CC224" i="13"/>
  <c r="CC225" i="13"/>
  <c r="CC226" i="13"/>
  <c r="CC10" i="11"/>
  <c r="CC13" i="11"/>
  <c r="CC16" i="11"/>
  <c r="CC17" i="11"/>
  <c r="CC18" i="11"/>
  <c r="CC19" i="11"/>
  <c r="CC21" i="11"/>
  <c r="CC24" i="11"/>
  <c r="CC27" i="11"/>
  <c r="CC28" i="11"/>
  <c r="CC29" i="11"/>
  <c r="CC30" i="11"/>
  <c r="CC32" i="11"/>
  <c r="CC35" i="11"/>
  <c r="CC38" i="11"/>
  <c r="CC39" i="11"/>
  <c r="CC40" i="11"/>
  <c r="CC41" i="11"/>
  <c r="CC43" i="11"/>
  <c r="CC46" i="11"/>
  <c r="CC49" i="11"/>
  <c r="CC50" i="11"/>
  <c r="CC51" i="11"/>
  <c r="CC52" i="11"/>
  <c r="CC54" i="11"/>
  <c r="CC57" i="11"/>
  <c r="CC60" i="11"/>
  <c r="CC61" i="11"/>
  <c r="CC62" i="11"/>
  <c r="CC63" i="11"/>
  <c r="CC65" i="11"/>
  <c r="CC68" i="11"/>
  <c r="CC71" i="11"/>
  <c r="CC72" i="11"/>
  <c r="CC73" i="11"/>
  <c r="CC74" i="11"/>
  <c r="CC76" i="11"/>
  <c r="CC79" i="11"/>
  <c r="CC82" i="11"/>
  <c r="CC83" i="11"/>
  <c r="CC84" i="11"/>
  <c r="CC85" i="11"/>
  <c r="CC87" i="11"/>
  <c r="CC90" i="11"/>
  <c r="CC93" i="11"/>
  <c r="CC94" i="11"/>
  <c r="CC95" i="11"/>
  <c r="CC96" i="11"/>
  <c r="CC98" i="11"/>
  <c r="CC101" i="11"/>
  <c r="CC104" i="11"/>
  <c r="CC105" i="11"/>
  <c r="CC106" i="11"/>
  <c r="CC107" i="11"/>
  <c r="CC109" i="11"/>
  <c r="CC110" i="11"/>
  <c r="CC111" i="11"/>
  <c r="CC112" i="11"/>
  <c r="CC113" i="11"/>
  <c r="CC114" i="11"/>
  <c r="CC116" i="11"/>
  <c r="CC117" i="11"/>
  <c r="CC118" i="11"/>
  <c r="CC119" i="11"/>
  <c r="CC120" i="11"/>
  <c r="CC121" i="11"/>
  <c r="CC123" i="11"/>
  <c r="CC124" i="11"/>
  <c r="CC125" i="11"/>
  <c r="CC126" i="11"/>
  <c r="CC127" i="11"/>
  <c r="CC128" i="11"/>
  <c r="CC130" i="11"/>
  <c r="CC133" i="11"/>
  <c r="CC136" i="11"/>
  <c r="CC137" i="11"/>
  <c r="CC138" i="11"/>
  <c r="CC139" i="11"/>
  <c r="CC141" i="11"/>
  <c r="CC142" i="11"/>
  <c r="CC143" i="11"/>
  <c r="CC144" i="11"/>
  <c r="CC145" i="11"/>
  <c r="CC146" i="11"/>
  <c r="CC148" i="11"/>
  <c r="CC149" i="11"/>
  <c r="CC150" i="11"/>
  <c r="CC151" i="11"/>
  <c r="CC152" i="11"/>
  <c r="CC153" i="11"/>
  <c r="CC155" i="11"/>
  <c r="CC156" i="11"/>
  <c r="CC157" i="11"/>
  <c r="CC158" i="11"/>
  <c r="CC159" i="11"/>
  <c r="CC160" i="11"/>
  <c r="CC162" i="11"/>
  <c r="CC165" i="11"/>
  <c r="CC168" i="11"/>
  <c r="CC169" i="11"/>
  <c r="CC170" i="11"/>
  <c r="CC171" i="11"/>
  <c r="CC173" i="11"/>
  <c r="CC176" i="11"/>
  <c r="CC179" i="11"/>
  <c r="CC180" i="11"/>
  <c r="CC181" i="11"/>
  <c r="CC182" i="11"/>
  <c r="CC195" i="11"/>
  <c r="CC198" i="11"/>
  <c r="CC201" i="11"/>
  <c r="CC202" i="11"/>
  <c r="CC203" i="11"/>
  <c r="CC204" i="11"/>
  <c r="CC206" i="11"/>
  <c r="CC209" i="11"/>
  <c r="CC212" i="11"/>
  <c r="CC213" i="11"/>
  <c r="CC214" i="11"/>
  <c r="CC215" i="11"/>
  <c r="CC217" i="11"/>
  <c r="CC220" i="11"/>
  <c r="CC223" i="11"/>
  <c r="CC224" i="11"/>
  <c r="CC225" i="11"/>
  <c r="CC226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CC10" i="15"/>
  <c r="CC13" i="15"/>
  <c r="CC16" i="15"/>
  <c r="CC19" i="15" s="1"/>
  <c r="CC17" i="15"/>
  <c r="CC18" i="15"/>
  <c r="CC21" i="15"/>
  <c r="CC24" i="15"/>
  <c r="CC27" i="15"/>
  <c r="CC28" i="15"/>
  <c r="CC29" i="15"/>
  <c r="CC30" i="15"/>
  <c r="CC32" i="15"/>
  <c r="CC35" i="15"/>
  <c r="CC38" i="15"/>
  <c r="CC41" i="15" s="1"/>
  <c r="CC39" i="15"/>
  <c r="CC40" i="15"/>
  <c r="CC43" i="15"/>
  <c r="CC46" i="15"/>
  <c r="CC49" i="15"/>
  <c r="CC50" i="15"/>
  <c r="CC51" i="15"/>
  <c r="CC52" i="15"/>
  <c r="CC54" i="15"/>
  <c r="CC57" i="15"/>
  <c r="CC60" i="15"/>
  <c r="CC63" i="15" s="1"/>
  <c r="CC61" i="15"/>
  <c r="CC62" i="15"/>
  <c r="CC65" i="15"/>
  <c r="CC68" i="15"/>
  <c r="CC71" i="15"/>
  <c r="CC72" i="15"/>
  <c r="CC73" i="15"/>
  <c r="CC74" i="15"/>
  <c r="CC76" i="15"/>
  <c r="CC79" i="15"/>
  <c r="CC82" i="15"/>
  <c r="CC85" i="15" s="1"/>
  <c r="CC83" i="15"/>
  <c r="CC84" i="15"/>
  <c r="CC87" i="15"/>
  <c r="CC90" i="15"/>
  <c r="CC93" i="15"/>
  <c r="CC94" i="15"/>
  <c r="CC95" i="15"/>
  <c r="CC96" i="15"/>
  <c r="CC98" i="15"/>
  <c r="CC101" i="15"/>
  <c r="CC104" i="15"/>
  <c r="CC107" i="15" s="1"/>
  <c r="CC105" i="15"/>
  <c r="CC106" i="15"/>
  <c r="CC109" i="15"/>
  <c r="CC110" i="15"/>
  <c r="CC111" i="15"/>
  <c r="CC112" i="15"/>
  <c r="CC113" i="15"/>
  <c r="CC114" i="15"/>
  <c r="CC116" i="15"/>
  <c r="CC117" i="15"/>
  <c r="CC118" i="15"/>
  <c r="CC121" i="15" s="1"/>
  <c r="CC119" i="15"/>
  <c r="CC120" i="15"/>
  <c r="CC123" i="15"/>
  <c r="CC124" i="15"/>
  <c r="CC125" i="15"/>
  <c r="CC126" i="15"/>
  <c r="CC127" i="15"/>
  <c r="CC128" i="15"/>
  <c r="CC130" i="15"/>
  <c r="CC133" i="15"/>
  <c r="CC136" i="15"/>
  <c r="CC139" i="15" s="1"/>
  <c r="CC137" i="15"/>
  <c r="CC138" i="15"/>
  <c r="CC141" i="15"/>
  <c r="CC142" i="15"/>
  <c r="CC143" i="15"/>
  <c r="CC144" i="15"/>
  <c r="CC145" i="15"/>
  <c r="CC146" i="15"/>
  <c r="CC148" i="15"/>
  <c r="CC149" i="15"/>
  <c r="CC150" i="15"/>
  <c r="CC153" i="15" s="1"/>
  <c r="CC151" i="15"/>
  <c r="CC152" i="15"/>
  <c r="CC155" i="15"/>
  <c r="CC156" i="15"/>
  <c r="CC157" i="15"/>
  <c r="CC158" i="15"/>
  <c r="CC159" i="15"/>
  <c r="CC160" i="15"/>
  <c r="CC162" i="15"/>
  <c r="CC165" i="15"/>
  <c r="CC168" i="15"/>
  <c r="CC171" i="15" s="1"/>
  <c r="CC169" i="15"/>
  <c r="CC170" i="15"/>
  <c r="CC173" i="15"/>
  <c r="CC176" i="15"/>
  <c r="CC179" i="15"/>
  <c r="CC180" i="15"/>
  <c r="CC181" i="15"/>
  <c r="CC182" i="15"/>
  <c r="CC195" i="15"/>
  <c r="CC198" i="15"/>
  <c r="CC201" i="15"/>
  <c r="CC204" i="15" s="1"/>
  <c r="CC202" i="15"/>
  <c r="CC203" i="15"/>
  <c r="CC206" i="15"/>
  <c r="CC209" i="15"/>
  <c r="CC212" i="15"/>
  <c r="CC213" i="15"/>
  <c r="CC214" i="15"/>
  <c r="CC215" i="15"/>
  <c r="CC217" i="15"/>
  <c r="CC220" i="15"/>
  <c r="CC223" i="15"/>
  <c r="CC224" i="15"/>
  <c r="CC225" i="15"/>
  <c r="CC226" i="15"/>
  <c r="CC10" i="14"/>
  <c r="CC13" i="14"/>
  <c r="CC16" i="14"/>
  <c r="CC17" i="14"/>
  <c r="CC18" i="14"/>
  <c r="CC19" i="14"/>
  <c r="CC21" i="14"/>
  <c r="CC24" i="14"/>
  <c r="CC27" i="14"/>
  <c r="CC30" i="14" s="1"/>
  <c r="CC28" i="14"/>
  <c r="CC29" i="14"/>
  <c r="CC32" i="14"/>
  <c r="CC35" i="14"/>
  <c r="CC38" i="14"/>
  <c r="CC39" i="14"/>
  <c r="CC40" i="14"/>
  <c r="CC41" i="14"/>
  <c r="CC43" i="14"/>
  <c r="CC46" i="14"/>
  <c r="CC49" i="14"/>
  <c r="CC52" i="14" s="1"/>
  <c r="CC50" i="14"/>
  <c r="CC51" i="14"/>
  <c r="CC54" i="14"/>
  <c r="CC57" i="14"/>
  <c r="CC60" i="14"/>
  <c r="CC61" i="14"/>
  <c r="CC62" i="14"/>
  <c r="CC63" i="14"/>
  <c r="CC65" i="14"/>
  <c r="CC68" i="14"/>
  <c r="CC71" i="14"/>
  <c r="CC74" i="14" s="1"/>
  <c r="CC72" i="14"/>
  <c r="CC73" i="14"/>
  <c r="CC76" i="14"/>
  <c r="CC79" i="14"/>
  <c r="CC82" i="14"/>
  <c r="CC83" i="14"/>
  <c r="CC84" i="14"/>
  <c r="CC85" i="14"/>
  <c r="CC87" i="14"/>
  <c r="CC90" i="14"/>
  <c r="CC93" i="14"/>
  <c r="CC96" i="14" s="1"/>
  <c r="CC94" i="14"/>
  <c r="CC95" i="14"/>
  <c r="CC98" i="14"/>
  <c r="CC101" i="14"/>
  <c r="CC104" i="14"/>
  <c r="CC105" i="14"/>
  <c r="CC106" i="14"/>
  <c r="CC107" i="14"/>
  <c r="CC109" i="14"/>
  <c r="CC110" i="14"/>
  <c r="CC111" i="14"/>
  <c r="CC114" i="14" s="1"/>
  <c r="CC112" i="14"/>
  <c r="CC113" i="14"/>
  <c r="CC116" i="14"/>
  <c r="CC117" i="14"/>
  <c r="CC118" i="14"/>
  <c r="CC119" i="14"/>
  <c r="CC120" i="14"/>
  <c r="CC121" i="14"/>
  <c r="CC123" i="14"/>
  <c r="CC124" i="14"/>
  <c r="CC125" i="14"/>
  <c r="CC128" i="14" s="1"/>
  <c r="CC126" i="14"/>
  <c r="CC127" i="14"/>
  <c r="CC130" i="14"/>
  <c r="CC133" i="14"/>
  <c r="CC136" i="14"/>
  <c r="CC137" i="14"/>
  <c r="CC138" i="14"/>
  <c r="CC139" i="14"/>
  <c r="CC141" i="14"/>
  <c r="CC142" i="14"/>
  <c r="CC143" i="14"/>
  <c r="CC146" i="14" s="1"/>
  <c r="CC144" i="14"/>
  <c r="CC145" i="14"/>
  <c r="CC148" i="14"/>
  <c r="CC149" i="14"/>
  <c r="CC150" i="14"/>
  <c r="CC151" i="14"/>
  <c r="CC152" i="14"/>
  <c r="CC153" i="14"/>
  <c r="CC155" i="14"/>
  <c r="CC156" i="14"/>
  <c r="CC157" i="14"/>
  <c r="CC160" i="14" s="1"/>
  <c r="CC158" i="14"/>
  <c r="CC159" i="14"/>
  <c r="CC162" i="14"/>
  <c r="CC165" i="14"/>
  <c r="CC168" i="14"/>
  <c r="CC169" i="14"/>
  <c r="CC170" i="14"/>
  <c r="CC171" i="14"/>
  <c r="CC173" i="14"/>
  <c r="CC176" i="14"/>
  <c r="CC179" i="14"/>
  <c r="CC182" i="14" s="1"/>
  <c r="CC180" i="14"/>
  <c r="CC181" i="14"/>
  <c r="CC195" i="14"/>
  <c r="CC198" i="14"/>
  <c r="CC201" i="14"/>
  <c r="CC202" i="14"/>
  <c r="CC203" i="14"/>
  <c r="CC204" i="14"/>
  <c r="CC206" i="14"/>
  <c r="CC209" i="14"/>
  <c r="CC212" i="14"/>
  <c r="CC215" i="14" s="1"/>
  <c r="CC213" i="14"/>
  <c r="CC214" i="14"/>
  <c r="CC217" i="14"/>
  <c r="CC220" i="14"/>
  <c r="CC223" i="14"/>
  <c r="CC224" i="14"/>
  <c r="CC225" i="14"/>
  <c r="CC226" i="14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F119" i="26"/>
  <c r="G119" i="26"/>
  <c r="F120" i="26"/>
  <c r="G120" i="26"/>
  <c r="CB10" i="13"/>
  <c r="CB13" i="13"/>
  <c r="CB16" i="13"/>
  <c r="CB17" i="13"/>
  <c r="CB18" i="13"/>
  <c r="CB21" i="13"/>
  <c r="CB24" i="13"/>
  <c r="CB27" i="13"/>
  <c r="CB28" i="13"/>
  <c r="CB29" i="13"/>
  <c r="CB32" i="13"/>
  <c r="CB35" i="13"/>
  <c r="CB38" i="13"/>
  <c r="CB39" i="13"/>
  <c r="CB40" i="13"/>
  <c r="CB43" i="13"/>
  <c r="CB46" i="13"/>
  <c r="CB49" i="13"/>
  <c r="CB50" i="13"/>
  <c r="CB51" i="13"/>
  <c r="CB54" i="13"/>
  <c r="CB57" i="13"/>
  <c r="CB60" i="13"/>
  <c r="CB61" i="13"/>
  <c r="CB62" i="13"/>
  <c r="CB65" i="13"/>
  <c r="CB68" i="13"/>
  <c r="CB71" i="13"/>
  <c r="CB72" i="13"/>
  <c r="CB73" i="13"/>
  <c r="CB76" i="13"/>
  <c r="CB79" i="13"/>
  <c r="CB82" i="13"/>
  <c r="CB83" i="13"/>
  <c r="CB84" i="13"/>
  <c r="CB87" i="13"/>
  <c r="CB90" i="13"/>
  <c r="CB93" i="13"/>
  <c r="CB94" i="13"/>
  <c r="CB95" i="13"/>
  <c r="CB98" i="13"/>
  <c r="CB101" i="13"/>
  <c r="CB104" i="13"/>
  <c r="CB105" i="13"/>
  <c r="CB106" i="13"/>
  <c r="CB109" i="13"/>
  <c r="CB110" i="13"/>
  <c r="CB111" i="13"/>
  <c r="CB112" i="13"/>
  <c r="CB113" i="13"/>
  <c r="CB116" i="13"/>
  <c r="CB117" i="13"/>
  <c r="CB118" i="13"/>
  <c r="CB119" i="13"/>
  <c r="CB120" i="13"/>
  <c r="CB123" i="13"/>
  <c r="CB124" i="13"/>
  <c r="CB125" i="13"/>
  <c r="CB126" i="13"/>
  <c r="CB127" i="13"/>
  <c r="CB130" i="13"/>
  <c r="CB133" i="13"/>
  <c r="CB136" i="13"/>
  <c r="CB137" i="13"/>
  <c r="CB138" i="13"/>
  <c r="CB141" i="13"/>
  <c r="CB142" i="13"/>
  <c r="CB143" i="13"/>
  <c r="CB144" i="13"/>
  <c r="CB145" i="13"/>
  <c r="CB148" i="13"/>
  <c r="CB149" i="13"/>
  <c r="CB150" i="13"/>
  <c r="CB151" i="13"/>
  <c r="CB152" i="13"/>
  <c r="CB155" i="13"/>
  <c r="CB156" i="13"/>
  <c r="CB157" i="13"/>
  <c r="CB158" i="13"/>
  <c r="CB159" i="13"/>
  <c r="CB162" i="13"/>
  <c r="CB165" i="13"/>
  <c r="CB168" i="13"/>
  <c r="CB169" i="13"/>
  <c r="CB170" i="13"/>
  <c r="CB173" i="13"/>
  <c r="CB176" i="13"/>
  <c r="CB179" i="13"/>
  <c r="CB180" i="13"/>
  <c r="CB181" i="13"/>
  <c r="CB195" i="13"/>
  <c r="CB198" i="13"/>
  <c r="CB201" i="13"/>
  <c r="CB202" i="13"/>
  <c r="CB203" i="13"/>
  <c r="CB206" i="13"/>
  <c r="CB209" i="13"/>
  <c r="CB212" i="13"/>
  <c r="CB213" i="13"/>
  <c r="CB214" i="13"/>
  <c r="CB10" i="14"/>
  <c r="CB13" i="14"/>
  <c r="CB19" i="14" s="1"/>
  <c r="CB16" i="14"/>
  <c r="CB17" i="14"/>
  <c r="CB18" i="14"/>
  <c r="CB21" i="14"/>
  <c r="CB30" i="14" s="1"/>
  <c r="CB24" i="14"/>
  <c r="CB27" i="14"/>
  <c r="CB28" i="14"/>
  <c r="CB29" i="14"/>
  <c r="CB32" i="14"/>
  <c r="CB35" i="14"/>
  <c r="CB41" i="14" s="1"/>
  <c r="CB38" i="14"/>
  <c r="CB39" i="14"/>
  <c r="CB40" i="14"/>
  <c r="CB43" i="14"/>
  <c r="CB46" i="14"/>
  <c r="CB49" i="14"/>
  <c r="CB50" i="14"/>
  <c r="CB51" i="14"/>
  <c r="CB54" i="14"/>
  <c r="CB57" i="14"/>
  <c r="CB60" i="14"/>
  <c r="CB61" i="14"/>
  <c r="CB62" i="14"/>
  <c r="CB65" i="14"/>
  <c r="CB74" i="14" s="1"/>
  <c r="CB68" i="14"/>
  <c r="CB71" i="14"/>
  <c r="CB72" i="14"/>
  <c r="CB73" i="14"/>
  <c r="CB76" i="14"/>
  <c r="CB79" i="14"/>
  <c r="CB82" i="14"/>
  <c r="CB83" i="14"/>
  <c r="CB84" i="14"/>
  <c r="CB87" i="14"/>
  <c r="CB96" i="14" s="1"/>
  <c r="CB90" i="14"/>
  <c r="CB93" i="14"/>
  <c r="CB94" i="14"/>
  <c r="CB95" i="14"/>
  <c r="CB98" i="14"/>
  <c r="CB101" i="14"/>
  <c r="CB107" i="14" s="1"/>
  <c r="CB104" i="14"/>
  <c r="CB105" i="14"/>
  <c r="CB106" i="14"/>
  <c r="CB109" i="14"/>
  <c r="CB110" i="14"/>
  <c r="CB111" i="14"/>
  <c r="CB112" i="14"/>
  <c r="CB113" i="14"/>
  <c r="CB116" i="14"/>
  <c r="CB117" i="14"/>
  <c r="CB118" i="14"/>
  <c r="CB119" i="14"/>
  <c r="CB120" i="14"/>
  <c r="CB123" i="14"/>
  <c r="CB124" i="14"/>
  <c r="CB125" i="14"/>
  <c r="CB126" i="14"/>
  <c r="CB127" i="14"/>
  <c r="CB130" i="14"/>
  <c r="CB133" i="14"/>
  <c r="CB139" i="14" s="1"/>
  <c r="CB136" i="14"/>
  <c r="CB137" i="14"/>
  <c r="CB138" i="14"/>
  <c r="CB141" i="14"/>
  <c r="CB146" i="14" s="1"/>
  <c r="CB142" i="14"/>
  <c r="CB143" i="14"/>
  <c r="CB144" i="14"/>
  <c r="CB145" i="14"/>
  <c r="CB148" i="14"/>
  <c r="CB149" i="14"/>
  <c r="CB153" i="14" s="1"/>
  <c r="CB150" i="14"/>
  <c r="CB151" i="14"/>
  <c r="CB152" i="14"/>
  <c r="CB155" i="14"/>
  <c r="CB156" i="14"/>
  <c r="CB157" i="14"/>
  <c r="CB158" i="14"/>
  <c r="CB159" i="14"/>
  <c r="CB162" i="14"/>
  <c r="CB165" i="14"/>
  <c r="CB168" i="14"/>
  <c r="CB169" i="14"/>
  <c r="CB170" i="14"/>
  <c r="CB173" i="14"/>
  <c r="CB182" i="14" s="1"/>
  <c r="CB176" i="14"/>
  <c r="CB179" i="14"/>
  <c r="CB180" i="14"/>
  <c r="CB181" i="14"/>
  <c r="CB195" i="14"/>
  <c r="CB198" i="14"/>
  <c r="CB201" i="14"/>
  <c r="CB202" i="14"/>
  <c r="CB203" i="14"/>
  <c r="CB206" i="14"/>
  <c r="CB215" i="14" s="1"/>
  <c r="CB209" i="14"/>
  <c r="CB212" i="14"/>
  <c r="CB213" i="14"/>
  <c r="CB214" i="14"/>
  <c r="CB10" i="15"/>
  <c r="CB13" i="15"/>
  <c r="CB16" i="15"/>
  <c r="CB17" i="15"/>
  <c r="CB18" i="15"/>
  <c r="CB21" i="15"/>
  <c r="CB24" i="15"/>
  <c r="CB27" i="15"/>
  <c r="CB28" i="15"/>
  <c r="CB29" i="15"/>
  <c r="CB32" i="15"/>
  <c r="CB35" i="15"/>
  <c r="CB38" i="15"/>
  <c r="CB39" i="15"/>
  <c r="CB40" i="15"/>
  <c r="CB43" i="15"/>
  <c r="CB46" i="15"/>
  <c r="CB49" i="15"/>
  <c r="CB50" i="15"/>
  <c r="CB51" i="15"/>
  <c r="CB54" i="15"/>
  <c r="CB57" i="15"/>
  <c r="CB60" i="15"/>
  <c r="CB61" i="15"/>
  <c r="CB62" i="15"/>
  <c r="CB65" i="15"/>
  <c r="CB68" i="15"/>
  <c r="CB71" i="15"/>
  <c r="CB72" i="15"/>
  <c r="CB73" i="15"/>
  <c r="CB76" i="15"/>
  <c r="CB79" i="15"/>
  <c r="CB82" i="15"/>
  <c r="CB83" i="15"/>
  <c r="CB84" i="15"/>
  <c r="CB87" i="15"/>
  <c r="CB90" i="15"/>
  <c r="CB93" i="15"/>
  <c r="CB94" i="15"/>
  <c r="CB95" i="15"/>
  <c r="CB98" i="15"/>
  <c r="CB101" i="15"/>
  <c r="CB104" i="15"/>
  <c r="CB105" i="15"/>
  <c r="CB106" i="15"/>
  <c r="CB109" i="15"/>
  <c r="CB110" i="15"/>
  <c r="CB111" i="15"/>
  <c r="CB112" i="15"/>
  <c r="CB113" i="15"/>
  <c r="CB116" i="15"/>
  <c r="CB117" i="15"/>
  <c r="CB118" i="15"/>
  <c r="CB119" i="15"/>
  <c r="CB120" i="15"/>
  <c r="CB123" i="15"/>
  <c r="CB124" i="15"/>
  <c r="CB125" i="15"/>
  <c r="CB126" i="15"/>
  <c r="CB127" i="15"/>
  <c r="CB130" i="15"/>
  <c r="CB133" i="15"/>
  <c r="CB136" i="15"/>
  <c r="CB137" i="15"/>
  <c r="CB138" i="15"/>
  <c r="CB141" i="15"/>
  <c r="CB142" i="15"/>
  <c r="CB143" i="15"/>
  <c r="CB144" i="15"/>
  <c r="CB145" i="15"/>
  <c r="CB148" i="15"/>
  <c r="CB149" i="15"/>
  <c r="CB150" i="15"/>
  <c r="CB151" i="15"/>
  <c r="CB152" i="15"/>
  <c r="CB155" i="15"/>
  <c r="CB156" i="15"/>
  <c r="CB157" i="15"/>
  <c r="CB158" i="15"/>
  <c r="CB159" i="15"/>
  <c r="CB162" i="15"/>
  <c r="CB165" i="15"/>
  <c r="CB168" i="15"/>
  <c r="CB169" i="15"/>
  <c r="CB170" i="15"/>
  <c r="CB173" i="15"/>
  <c r="CB176" i="15"/>
  <c r="CB179" i="15"/>
  <c r="CB180" i="15"/>
  <c r="CB181" i="15"/>
  <c r="CB195" i="15"/>
  <c r="CB198" i="15"/>
  <c r="CB201" i="15"/>
  <c r="CB202" i="15"/>
  <c r="CB203" i="15"/>
  <c r="CB206" i="15"/>
  <c r="CB209" i="15"/>
  <c r="CB212" i="15"/>
  <c r="CB213" i="15"/>
  <c r="CB214" i="15"/>
  <c r="CB10" i="11"/>
  <c r="CB13" i="11"/>
  <c r="CB16" i="11"/>
  <c r="CB17" i="11"/>
  <c r="CB18" i="11"/>
  <c r="CB21" i="11"/>
  <c r="CB30" i="11" s="1"/>
  <c r="CB24" i="11"/>
  <c r="CB27" i="11"/>
  <c r="CB28" i="11"/>
  <c r="CB29" i="11"/>
  <c r="CB32" i="11"/>
  <c r="CB35" i="11"/>
  <c r="CB41" i="11" s="1"/>
  <c r="CB38" i="11"/>
  <c r="CB39" i="11"/>
  <c r="CB40" i="11"/>
  <c r="CB43" i="11"/>
  <c r="CB52" i="11" s="1"/>
  <c r="CB46" i="11"/>
  <c r="CB49" i="11"/>
  <c r="CB50" i="11"/>
  <c r="CB51" i="11"/>
  <c r="CB54" i="11"/>
  <c r="CB57" i="11"/>
  <c r="CB60" i="11"/>
  <c r="CB61" i="11"/>
  <c r="CB62" i="11"/>
  <c r="CB65" i="11"/>
  <c r="CB68" i="11"/>
  <c r="CB71" i="11"/>
  <c r="CB72" i="11"/>
  <c r="CB73" i="11"/>
  <c r="CB76" i="11"/>
  <c r="CB79" i="11"/>
  <c r="CB82" i="11"/>
  <c r="CB83" i="11"/>
  <c r="CB84" i="11"/>
  <c r="CB87" i="11"/>
  <c r="CB90" i="11"/>
  <c r="CB93" i="11"/>
  <c r="CB94" i="11"/>
  <c r="CB95" i="11"/>
  <c r="CB98" i="11"/>
  <c r="CB101" i="11"/>
  <c r="CB104" i="11"/>
  <c r="CB105" i="11"/>
  <c r="CB106" i="11"/>
  <c r="CB109" i="11"/>
  <c r="CB110" i="11"/>
  <c r="CB111" i="11"/>
  <c r="CB112" i="11"/>
  <c r="CB113" i="11"/>
  <c r="CB116" i="11"/>
  <c r="CB117" i="11"/>
  <c r="CB118" i="11"/>
  <c r="CB119" i="11"/>
  <c r="CB120" i="11"/>
  <c r="CB123" i="11"/>
  <c r="CB124" i="11"/>
  <c r="CB125" i="11"/>
  <c r="CB126" i="11"/>
  <c r="CB127" i="11"/>
  <c r="CB128" i="11" s="1"/>
  <c r="CB130" i="11"/>
  <c r="CB133" i="11"/>
  <c r="CB136" i="11"/>
  <c r="CB137" i="11"/>
  <c r="CB138" i="11"/>
  <c r="CB141" i="11"/>
  <c r="CB146" i="11" s="1"/>
  <c r="CB142" i="11"/>
  <c r="CB143" i="11"/>
  <c r="CB144" i="11"/>
  <c r="CB145" i="11"/>
  <c r="CB148" i="11"/>
  <c r="CB149" i="11"/>
  <c r="CB150" i="11"/>
  <c r="CB151" i="11"/>
  <c r="CB152" i="11"/>
  <c r="CB155" i="11"/>
  <c r="CB160" i="11" s="1"/>
  <c r="CB156" i="11"/>
  <c r="CB157" i="11"/>
  <c r="CB158" i="11"/>
  <c r="CB159" i="11"/>
  <c r="CB162" i="11"/>
  <c r="CB165" i="11"/>
  <c r="CB168" i="11"/>
  <c r="CB169" i="11"/>
  <c r="CB170" i="11"/>
  <c r="CB173" i="11"/>
  <c r="CB176" i="11"/>
  <c r="CB179" i="11"/>
  <c r="CB180" i="11"/>
  <c r="CB181" i="11"/>
  <c r="CB195" i="11"/>
  <c r="CB198" i="11"/>
  <c r="CB201" i="11"/>
  <c r="CB202" i="11"/>
  <c r="CB203" i="11"/>
  <c r="CB206" i="11"/>
  <c r="CB209" i="11"/>
  <c r="CB212" i="11"/>
  <c r="CB213" i="11"/>
  <c r="CB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A10" i="13"/>
  <c r="CA13" i="13"/>
  <c r="CA16" i="13"/>
  <c r="CA17" i="13"/>
  <c r="CA18" i="13"/>
  <c r="CA21" i="13"/>
  <c r="CA24" i="13"/>
  <c r="CA30" i="13" s="1"/>
  <c r="CA27" i="13"/>
  <c r="CA28" i="13"/>
  <c r="CA29" i="13"/>
  <c r="CA32" i="13"/>
  <c r="CA35" i="13"/>
  <c r="CA38" i="13"/>
  <c r="CA39" i="13"/>
  <c r="CA40" i="13"/>
  <c r="CA43" i="13"/>
  <c r="CA46" i="13"/>
  <c r="CA49" i="13"/>
  <c r="CA52" i="13" s="1"/>
  <c r="CA50" i="13"/>
  <c r="CA51" i="13"/>
  <c r="CA54" i="13"/>
  <c r="CA57" i="13"/>
  <c r="CA60" i="13"/>
  <c r="CA61" i="13"/>
  <c r="CA62" i="13"/>
  <c r="CA65" i="13"/>
  <c r="CA68" i="13"/>
  <c r="CA71" i="13"/>
  <c r="CA72" i="13"/>
  <c r="CA74" i="13" s="1"/>
  <c r="CA73" i="13"/>
  <c r="CA76" i="13"/>
  <c r="CA79" i="13"/>
  <c r="CA82" i="13"/>
  <c r="CA83" i="13"/>
  <c r="CA84" i="13"/>
  <c r="CA87" i="13"/>
  <c r="CA90" i="13"/>
  <c r="CA93" i="13"/>
  <c r="CA94" i="13"/>
  <c r="CA95" i="13"/>
  <c r="CA98" i="13"/>
  <c r="CA101" i="13"/>
  <c r="CA104" i="13"/>
  <c r="CA105" i="13"/>
  <c r="CA106" i="13"/>
  <c r="CA109" i="13"/>
  <c r="CA110" i="13"/>
  <c r="CA111" i="13"/>
  <c r="CA112" i="13"/>
  <c r="CA113" i="13"/>
  <c r="CA116" i="13"/>
  <c r="CA117" i="13"/>
  <c r="CA118" i="13"/>
  <c r="CA119" i="13"/>
  <c r="CA120" i="13"/>
  <c r="CA123" i="13"/>
  <c r="CA124" i="13"/>
  <c r="CA125" i="13"/>
  <c r="CA126" i="13"/>
  <c r="CA127" i="13"/>
  <c r="CA130" i="13"/>
  <c r="CA133" i="13"/>
  <c r="CA136" i="13"/>
  <c r="CA137" i="13"/>
  <c r="CA138" i="13"/>
  <c r="CA141" i="13"/>
  <c r="CA142" i="13"/>
  <c r="CA143" i="13"/>
  <c r="CA144" i="13"/>
  <c r="CA145" i="13"/>
  <c r="CA148" i="13"/>
  <c r="CA149" i="13"/>
  <c r="CA150" i="13"/>
  <c r="CA151" i="13"/>
  <c r="CA152" i="13"/>
  <c r="CA155" i="13"/>
  <c r="CA160" i="13" s="1"/>
  <c r="CA156" i="13"/>
  <c r="CA157" i="13"/>
  <c r="CA158" i="13"/>
  <c r="CA159" i="13"/>
  <c r="CA162" i="13"/>
  <c r="CA171" i="13" s="1"/>
  <c r="CA165" i="13"/>
  <c r="CA168" i="13"/>
  <c r="CA169" i="13"/>
  <c r="CA170" i="13"/>
  <c r="CA173" i="13"/>
  <c r="CA176" i="13"/>
  <c r="CA179" i="13"/>
  <c r="CA180" i="13"/>
  <c r="CA181" i="13"/>
  <c r="CA195" i="13"/>
  <c r="CA198" i="13"/>
  <c r="CA201" i="13"/>
  <c r="CA202" i="13"/>
  <c r="CA203" i="13"/>
  <c r="CA206" i="13"/>
  <c r="CA209" i="13"/>
  <c r="CA212" i="13"/>
  <c r="CA213" i="13"/>
  <c r="CA214" i="13"/>
  <c r="CA10" i="14"/>
  <c r="CA13" i="14"/>
  <c r="CA16" i="14"/>
  <c r="CA17" i="14"/>
  <c r="CA18" i="14"/>
  <c r="CA21" i="14"/>
  <c r="CA24" i="14"/>
  <c r="CA27" i="14"/>
  <c r="CA28" i="14"/>
  <c r="CA29" i="14"/>
  <c r="CA32" i="14"/>
  <c r="CA35" i="14"/>
  <c r="CA41" i="14" s="1"/>
  <c r="CA38" i="14"/>
  <c r="CA39" i="14"/>
  <c r="CA40" i="14"/>
  <c r="CA43" i="14"/>
  <c r="CA46" i="14"/>
  <c r="CA49" i="14"/>
  <c r="CA50" i="14"/>
  <c r="CA51" i="14"/>
  <c r="CA54" i="14"/>
  <c r="CA57" i="14"/>
  <c r="CA60" i="14"/>
  <c r="CA61" i="14"/>
  <c r="CA62" i="14"/>
  <c r="CA63" i="14" s="1"/>
  <c r="CA65" i="14"/>
  <c r="CA68" i="14"/>
  <c r="CA71" i="14"/>
  <c r="CA72" i="14"/>
  <c r="CA73" i="14"/>
  <c r="CA76" i="14"/>
  <c r="CA79" i="14"/>
  <c r="CA82" i="14"/>
  <c r="CA83" i="14"/>
  <c r="CA84" i="14"/>
  <c r="CA85" i="14"/>
  <c r="CA87" i="14"/>
  <c r="CA90" i="14"/>
  <c r="CA93" i="14"/>
  <c r="CA94" i="14"/>
  <c r="CA95" i="14"/>
  <c r="CA98" i="14"/>
  <c r="CA107" i="14" s="1"/>
  <c r="CA101" i="14"/>
  <c r="CA104" i="14"/>
  <c r="CA105" i="14"/>
  <c r="CA106" i="14"/>
  <c r="CA109" i="14"/>
  <c r="CA110" i="14"/>
  <c r="CA111" i="14"/>
  <c r="CA112" i="14"/>
  <c r="CA113" i="14"/>
  <c r="CA116" i="14"/>
  <c r="CA117" i="14"/>
  <c r="CA118" i="14"/>
  <c r="CA119" i="14"/>
  <c r="CA120" i="14"/>
  <c r="CA123" i="14"/>
  <c r="CA124" i="14"/>
  <c r="CA125" i="14"/>
  <c r="CA126" i="14"/>
  <c r="CA127" i="14"/>
  <c r="CA130" i="14"/>
  <c r="CA133" i="14"/>
  <c r="CA136" i="14"/>
  <c r="CA137" i="14"/>
  <c r="CA138" i="14"/>
  <c r="CA141" i="14"/>
  <c r="CA142" i="14"/>
  <c r="CA143" i="14"/>
  <c r="CA144" i="14"/>
  <c r="CA145" i="14"/>
  <c r="CA148" i="14"/>
  <c r="CA149" i="14"/>
  <c r="CA150" i="14"/>
  <c r="CA151" i="14"/>
  <c r="CA152" i="14"/>
  <c r="CA155" i="14"/>
  <c r="CA156" i="14"/>
  <c r="CA157" i="14"/>
  <c r="CA158" i="14"/>
  <c r="CA159" i="14"/>
  <c r="CA162" i="14"/>
  <c r="CA165" i="14"/>
  <c r="CA168" i="14"/>
  <c r="CA169" i="14"/>
  <c r="CA170" i="14"/>
  <c r="CA173" i="14"/>
  <c r="CA176" i="14"/>
  <c r="CA179" i="14"/>
  <c r="CA180" i="14"/>
  <c r="CA181" i="14"/>
  <c r="CA195" i="14"/>
  <c r="CA198" i="14"/>
  <c r="CA204" i="14" s="1"/>
  <c r="CA201" i="14"/>
  <c r="CA202" i="14"/>
  <c r="CA203" i="14"/>
  <c r="CA206" i="14"/>
  <c r="CA209" i="14"/>
  <c r="CA212" i="14"/>
  <c r="CA213" i="14"/>
  <c r="CA214" i="14"/>
  <c r="CA10" i="15"/>
  <c r="CA19" i="15" s="1"/>
  <c r="CA13" i="15"/>
  <c r="CA16" i="15"/>
  <c r="CA17" i="15"/>
  <c r="CA18" i="15"/>
  <c r="CA21" i="15"/>
  <c r="CA24" i="15"/>
  <c r="CA30" i="15" s="1"/>
  <c r="CA27" i="15"/>
  <c r="CA28" i="15"/>
  <c r="CA29" i="15"/>
  <c r="CA32" i="15"/>
  <c r="CA35" i="15"/>
  <c r="CA38" i="15"/>
  <c r="CA39" i="15"/>
  <c r="CA40" i="15"/>
  <c r="CA43" i="15"/>
  <c r="CA52" i="15" s="1"/>
  <c r="CA46" i="15"/>
  <c r="CA49" i="15"/>
  <c r="CA50" i="15"/>
  <c r="CA51" i="15"/>
  <c r="CA54" i="15"/>
  <c r="CA57" i="15"/>
  <c r="CA60" i="15"/>
  <c r="CA61" i="15"/>
  <c r="CA62" i="15"/>
  <c r="CA65" i="15"/>
  <c r="CA68" i="15"/>
  <c r="CA71" i="15"/>
  <c r="CA74" i="15" s="1"/>
  <c r="CA72" i="15"/>
  <c r="CA73" i="15"/>
  <c r="CA76" i="15"/>
  <c r="CA79" i="15"/>
  <c r="CA82" i="15"/>
  <c r="CA83" i="15"/>
  <c r="CA84" i="15"/>
  <c r="CA87" i="15"/>
  <c r="CA90" i="15"/>
  <c r="CA93" i="15"/>
  <c r="CA94" i="15"/>
  <c r="CA95" i="15"/>
  <c r="CA98" i="15"/>
  <c r="CA107" i="15" s="1"/>
  <c r="CA101" i="15"/>
  <c r="CA104" i="15"/>
  <c r="CA105" i="15"/>
  <c r="CA106" i="15"/>
  <c r="CA109" i="15"/>
  <c r="CA114" i="15" s="1"/>
  <c r="CA110" i="15"/>
  <c r="CA111" i="15"/>
  <c r="CA112" i="15"/>
  <c r="CA113" i="15"/>
  <c r="CA116" i="15"/>
  <c r="CA117" i="15"/>
  <c r="CA118" i="15"/>
  <c r="CA119" i="15"/>
  <c r="CA120" i="15"/>
  <c r="CA123" i="15"/>
  <c r="CA124" i="15"/>
  <c r="CA125" i="15"/>
  <c r="CA126" i="15"/>
  <c r="CA127" i="15"/>
  <c r="CA130" i="15"/>
  <c r="CA133" i="15"/>
  <c r="CA136" i="15"/>
  <c r="CA137" i="15"/>
  <c r="CA138" i="15"/>
  <c r="CA141" i="15"/>
  <c r="CA142" i="15"/>
  <c r="CA143" i="15"/>
  <c r="CA144" i="15"/>
  <c r="CA145" i="15"/>
  <c r="CA148" i="15"/>
  <c r="CA149" i="15"/>
  <c r="CA150" i="15"/>
  <c r="CA151" i="15"/>
  <c r="CA152" i="15"/>
  <c r="CA155" i="15"/>
  <c r="CA160" i="15" s="1"/>
  <c r="CA156" i="15"/>
  <c r="CA157" i="15"/>
  <c r="CA158" i="15"/>
  <c r="CA159" i="15"/>
  <c r="CA162" i="15"/>
  <c r="CA165" i="15"/>
  <c r="CA168" i="15"/>
  <c r="CA169" i="15"/>
  <c r="CA170" i="15"/>
  <c r="CA173" i="15"/>
  <c r="CA176" i="15"/>
  <c r="CA179" i="15"/>
  <c r="CA180" i="15"/>
  <c r="CA181" i="15"/>
  <c r="CA195" i="15"/>
  <c r="CA198" i="15"/>
  <c r="CA201" i="15"/>
  <c r="CA202" i="15"/>
  <c r="CA203" i="15"/>
  <c r="CA206" i="15"/>
  <c r="CA209" i="15"/>
  <c r="CA212" i="15"/>
  <c r="CA213" i="15"/>
  <c r="CA214" i="15"/>
  <c r="CA10" i="11"/>
  <c r="CA13" i="11"/>
  <c r="CA16" i="11"/>
  <c r="CA17" i="11"/>
  <c r="CA18" i="11"/>
  <c r="CA21" i="11"/>
  <c r="CA24" i="11"/>
  <c r="CA27" i="11"/>
  <c r="CA28" i="11"/>
  <c r="CA29" i="11"/>
  <c r="CA32" i="11"/>
  <c r="CA35" i="11"/>
  <c r="CA41" i="11" s="1"/>
  <c r="CA38" i="11"/>
  <c r="CA39" i="11"/>
  <c r="CA40" i="11"/>
  <c r="CA43" i="11"/>
  <c r="CA46" i="11"/>
  <c r="CA49" i="11"/>
  <c r="CA50" i="11"/>
  <c r="CA51" i="11"/>
  <c r="CA54" i="11"/>
  <c r="CA57" i="11"/>
  <c r="CA60" i="11"/>
  <c r="CA61" i="11"/>
  <c r="CA62" i="11"/>
  <c r="CA65" i="11"/>
  <c r="CA68" i="11"/>
  <c r="CA71" i="11"/>
  <c r="CA72" i="11"/>
  <c r="CA73" i="11"/>
  <c r="CA76" i="11"/>
  <c r="CA79" i="11"/>
  <c r="CA82" i="11"/>
  <c r="CA83" i="11"/>
  <c r="CA84" i="11"/>
  <c r="CA87" i="11"/>
  <c r="CA90" i="11"/>
  <c r="CA93" i="11"/>
  <c r="CA94" i="11"/>
  <c r="CA95" i="11"/>
  <c r="CA98" i="11"/>
  <c r="CA101" i="11"/>
  <c r="CA104" i="11"/>
  <c r="CA105" i="11"/>
  <c r="CA106" i="11"/>
  <c r="CA109" i="11"/>
  <c r="CA110" i="11"/>
  <c r="CA111" i="11"/>
  <c r="CA112" i="11"/>
  <c r="CA113" i="11"/>
  <c r="CA116" i="11"/>
  <c r="CA117" i="11"/>
  <c r="CA118" i="11"/>
  <c r="CA119" i="11"/>
  <c r="CA120" i="11"/>
  <c r="CA121" i="11" s="1"/>
  <c r="CA123" i="11"/>
  <c r="CA124" i="11"/>
  <c r="CA125" i="11"/>
  <c r="CA126" i="11"/>
  <c r="CA127" i="11"/>
  <c r="CA130" i="11"/>
  <c r="CA133" i="11"/>
  <c r="CA136" i="11"/>
  <c r="CA137" i="11"/>
  <c r="CA138" i="11"/>
  <c r="CA141" i="11"/>
  <c r="CA146" i="11" s="1"/>
  <c r="CA142" i="11"/>
  <c r="CA143" i="11"/>
  <c r="CA144" i="11"/>
  <c r="CA145" i="11"/>
  <c r="CA148" i="11"/>
  <c r="CA149" i="11"/>
  <c r="CA150" i="11"/>
  <c r="CA151" i="11"/>
  <c r="CA152" i="11"/>
  <c r="CA153" i="11"/>
  <c r="CA155" i="11"/>
  <c r="CA156" i="11"/>
  <c r="CA157" i="11"/>
  <c r="CA158" i="11"/>
  <c r="CA159" i="11"/>
  <c r="CA162" i="11"/>
  <c r="CA165" i="11"/>
  <c r="CA168" i="11"/>
  <c r="CA169" i="11"/>
  <c r="CA170" i="11"/>
  <c r="CA173" i="11"/>
  <c r="CA176" i="11"/>
  <c r="CA179" i="11"/>
  <c r="CA180" i="11"/>
  <c r="CA181" i="11"/>
  <c r="CA195" i="11"/>
  <c r="CA198" i="11"/>
  <c r="CA201" i="11"/>
  <c r="CA202" i="11"/>
  <c r="CA203" i="11"/>
  <c r="CA206" i="11"/>
  <c r="CA209" i="11"/>
  <c r="CA212" i="11"/>
  <c r="CA213" i="11"/>
  <c r="CA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BZ10" i="13"/>
  <c r="BZ13" i="13"/>
  <c r="BZ16" i="13"/>
  <c r="BZ17" i="13"/>
  <c r="BZ18" i="13"/>
  <c r="BZ21" i="13"/>
  <c r="BZ24" i="13"/>
  <c r="BZ27" i="13"/>
  <c r="BZ28" i="13"/>
  <c r="BZ29" i="13"/>
  <c r="BZ32" i="13"/>
  <c r="BZ35" i="13"/>
  <c r="BZ38" i="13"/>
  <c r="BZ39" i="13"/>
  <c r="BZ40" i="13"/>
  <c r="BZ43" i="13"/>
  <c r="BZ46" i="13"/>
  <c r="BZ49" i="13"/>
  <c r="BZ50" i="13"/>
  <c r="BZ51" i="13"/>
  <c r="BZ54" i="13"/>
  <c r="BZ57" i="13"/>
  <c r="BZ60" i="13"/>
  <c r="BZ61" i="13"/>
  <c r="BZ62" i="13"/>
  <c r="BZ65" i="13"/>
  <c r="BZ68" i="13"/>
  <c r="BZ71" i="13"/>
  <c r="BZ72" i="13"/>
  <c r="BZ73" i="13"/>
  <c r="BZ76" i="13"/>
  <c r="BZ79" i="13"/>
  <c r="BZ82" i="13"/>
  <c r="BZ83" i="13"/>
  <c r="BZ84" i="13"/>
  <c r="BZ87" i="13"/>
  <c r="BZ90" i="13"/>
  <c r="BZ93" i="13"/>
  <c r="BZ94" i="13"/>
  <c r="BZ95" i="13"/>
  <c r="BZ98" i="13"/>
  <c r="BZ101" i="13"/>
  <c r="BZ104" i="13"/>
  <c r="BZ105" i="13"/>
  <c r="BZ106" i="13"/>
  <c r="BZ109" i="13"/>
  <c r="BZ110" i="13"/>
  <c r="BZ111" i="13"/>
  <c r="BZ112" i="13"/>
  <c r="BZ113" i="13"/>
  <c r="BZ116" i="13"/>
  <c r="BZ117" i="13"/>
  <c r="BZ118" i="13"/>
  <c r="BZ119" i="13"/>
  <c r="BZ120" i="13"/>
  <c r="BZ123" i="13"/>
  <c r="BZ124" i="13"/>
  <c r="BZ125" i="13"/>
  <c r="BZ126" i="13"/>
  <c r="BZ127" i="13"/>
  <c r="BZ130" i="13"/>
  <c r="BZ133" i="13"/>
  <c r="BZ136" i="13"/>
  <c r="BZ137" i="13"/>
  <c r="BZ138" i="13"/>
  <c r="BZ141" i="13"/>
  <c r="BZ142" i="13"/>
  <c r="BZ143" i="13"/>
  <c r="BZ144" i="13"/>
  <c r="BZ145" i="13"/>
  <c r="BZ148" i="13"/>
  <c r="BZ149" i="13"/>
  <c r="BZ150" i="13"/>
  <c r="BZ151" i="13"/>
  <c r="BZ152" i="13"/>
  <c r="BZ155" i="13"/>
  <c r="BZ156" i="13"/>
  <c r="BZ157" i="13"/>
  <c r="BZ158" i="13"/>
  <c r="BZ159" i="13"/>
  <c r="BZ162" i="13"/>
  <c r="BZ165" i="13"/>
  <c r="BZ168" i="13"/>
  <c r="BZ169" i="13"/>
  <c r="BZ170" i="13"/>
  <c r="BZ173" i="13"/>
  <c r="BZ176" i="13"/>
  <c r="BZ179" i="13"/>
  <c r="BZ180" i="13"/>
  <c r="BZ181" i="13"/>
  <c r="BZ195" i="13"/>
  <c r="BZ198" i="13"/>
  <c r="BZ201" i="13"/>
  <c r="BZ202" i="13"/>
  <c r="BZ203" i="13"/>
  <c r="BZ206" i="13"/>
  <c r="BZ209" i="13"/>
  <c r="BZ212" i="13"/>
  <c r="BZ213" i="13"/>
  <c r="BZ214" i="13"/>
  <c r="BZ10" i="14"/>
  <c r="BZ13" i="14"/>
  <c r="BZ16" i="14"/>
  <c r="BZ17" i="14"/>
  <c r="BZ18" i="14"/>
  <c r="BZ21" i="14"/>
  <c r="BZ24" i="14"/>
  <c r="BZ27" i="14"/>
  <c r="BZ28" i="14"/>
  <c r="BZ29" i="14"/>
  <c r="BZ32" i="14"/>
  <c r="BZ35" i="14"/>
  <c r="BZ38" i="14"/>
  <c r="BZ39" i="14"/>
  <c r="BZ40" i="14"/>
  <c r="BZ43" i="14"/>
  <c r="BZ46" i="14"/>
  <c r="BZ49" i="14"/>
  <c r="BZ50" i="14"/>
  <c r="BZ51" i="14"/>
  <c r="BZ54" i="14"/>
  <c r="BZ63" i="14" s="1"/>
  <c r="BZ57" i="14"/>
  <c r="BZ60" i="14"/>
  <c r="BZ61" i="14"/>
  <c r="BZ62" i="14"/>
  <c r="BZ65" i="14"/>
  <c r="BZ68" i="14"/>
  <c r="BZ71" i="14"/>
  <c r="BZ72" i="14"/>
  <c r="BZ73" i="14"/>
  <c r="BZ76" i="14"/>
  <c r="BZ79" i="14"/>
  <c r="BZ82" i="14"/>
  <c r="BZ83" i="14"/>
  <c r="BZ84" i="14"/>
  <c r="BZ87" i="14"/>
  <c r="BZ90" i="14"/>
  <c r="BZ93" i="14"/>
  <c r="BZ94" i="14"/>
  <c r="BZ95" i="14"/>
  <c r="BZ98" i="14"/>
  <c r="BZ101" i="14"/>
  <c r="BZ104" i="14"/>
  <c r="BZ105" i="14"/>
  <c r="BZ106" i="14"/>
  <c r="BZ109" i="14"/>
  <c r="BZ110" i="14"/>
  <c r="BZ111" i="14"/>
  <c r="BZ112" i="14"/>
  <c r="BZ113" i="14"/>
  <c r="BZ116" i="14"/>
  <c r="BZ117" i="14"/>
  <c r="BZ118" i="14"/>
  <c r="BZ119" i="14"/>
  <c r="BZ120" i="14"/>
  <c r="BZ123" i="14"/>
  <c r="BZ124" i="14"/>
  <c r="BZ125" i="14"/>
  <c r="BZ126" i="14"/>
  <c r="BZ127" i="14"/>
  <c r="BZ130" i="14"/>
  <c r="BZ133" i="14"/>
  <c r="BZ136" i="14"/>
  <c r="BZ137" i="14"/>
  <c r="BZ138" i="14"/>
  <c r="BZ141" i="14"/>
  <c r="BZ142" i="14"/>
  <c r="BZ143" i="14"/>
  <c r="BZ144" i="14"/>
  <c r="BZ145" i="14"/>
  <c r="BZ148" i="14"/>
  <c r="BZ149" i="14"/>
  <c r="BZ150" i="14"/>
  <c r="BZ151" i="14"/>
  <c r="BZ152" i="14"/>
  <c r="BZ155" i="14"/>
  <c r="BZ156" i="14"/>
  <c r="BZ157" i="14"/>
  <c r="BZ158" i="14"/>
  <c r="BZ159" i="14"/>
  <c r="BZ162" i="14"/>
  <c r="BZ171" i="14" s="1"/>
  <c r="BZ165" i="14"/>
  <c r="BZ168" i="14"/>
  <c r="BZ169" i="14"/>
  <c r="BZ170" i="14"/>
  <c r="BZ173" i="14"/>
  <c r="BZ176" i="14"/>
  <c r="BZ179" i="14"/>
  <c r="BZ180" i="14"/>
  <c r="BZ181" i="14"/>
  <c r="BZ195" i="14"/>
  <c r="BZ198" i="14"/>
  <c r="BZ201" i="14"/>
  <c r="BZ202" i="14"/>
  <c r="BZ203" i="14"/>
  <c r="BZ206" i="14"/>
  <c r="BZ209" i="14"/>
  <c r="BZ212" i="14"/>
  <c r="BZ213" i="14"/>
  <c r="BZ214" i="14"/>
  <c r="BZ10" i="15"/>
  <c r="BZ13" i="15"/>
  <c r="BZ16" i="15"/>
  <c r="BZ17" i="15"/>
  <c r="BZ18" i="15"/>
  <c r="BZ21" i="15"/>
  <c r="BZ24" i="15"/>
  <c r="BZ27" i="15"/>
  <c r="BZ28" i="15"/>
  <c r="BZ29" i="15"/>
  <c r="BZ32" i="15"/>
  <c r="BZ35" i="15"/>
  <c r="BZ38" i="15"/>
  <c r="BZ39" i="15"/>
  <c r="BZ40" i="15"/>
  <c r="BZ43" i="15"/>
  <c r="BZ46" i="15"/>
  <c r="BZ49" i="15"/>
  <c r="BZ50" i="15"/>
  <c r="BZ51" i="15"/>
  <c r="BZ54" i="15"/>
  <c r="BZ57" i="15"/>
  <c r="BZ60" i="15"/>
  <c r="BZ61" i="15"/>
  <c r="BZ62" i="15"/>
  <c r="BZ65" i="15"/>
  <c r="BZ68" i="15"/>
  <c r="BZ71" i="15"/>
  <c r="BZ72" i="15"/>
  <c r="BZ73" i="15"/>
  <c r="BZ76" i="15"/>
  <c r="BZ79" i="15"/>
  <c r="BZ82" i="15"/>
  <c r="BZ83" i="15"/>
  <c r="BZ84" i="15"/>
  <c r="BZ87" i="15"/>
  <c r="BZ90" i="15"/>
  <c r="BZ93" i="15"/>
  <c r="BZ94" i="15"/>
  <c r="BZ95" i="15"/>
  <c r="BZ98" i="15"/>
  <c r="BZ101" i="15"/>
  <c r="BZ104" i="15"/>
  <c r="BZ105" i="15"/>
  <c r="BZ106" i="15"/>
  <c r="BZ109" i="15"/>
  <c r="BZ110" i="15"/>
  <c r="BZ111" i="15"/>
  <c r="BZ112" i="15"/>
  <c r="BZ113" i="15"/>
  <c r="BZ116" i="15"/>
  <c r="BZ117" i="15"/>
  <c r="BZ118" i="15"/>
  <c r="BZ119" i="15"/>
  <c r="BZ120" i="15"/>
  <c r="BZ123" i="15"/>
  <c r="BZ124" i="15"/>
  <c r="BZ125" i="15"/>
  <c r="BZ126" i="15"/>
  <c r="BZ127" i="15"/>
  <c r="BZ130" i="15"/>
  <c r="BZ133" i="15"/>
  <c r="BZ136" i="15"/>
  <c r="BZ137" i="15"/>
  <c r="BZ138" i="15"/>
  <c r="BZ141" i="15"/>
  <c r="BZ142" i="15"/>
  <c r="BZ143" i="15"/>
  <c r="BZ144" i="15"/>
  <c r="BZ145" i="15"/>
  <c r="BZ146" i="15"/>
  <c r="BZ148" i="15"/>
  <c r="BZ149" i="15"/>
  <c r="BZ150" i="15"/>
  <c r="BZ151" i="15"/>
  <c r="BZ152" i="15"/>
  <c r="BZ155" i="15"/>
  <c r="BZ156" i="15"/>
  <c r="BZ157" i="15"/>
  <c r="BZ158" i="15"/>
  <c r="BZ159" i="15"/>
  <c r="BZ162" i="15"/>
  <c r="BZ165" i="15"/>
  <c r="BZ168" i="15"/>
  <c r="BZ169" i="15"/>
  <c r="BZ170" i="15"/>
  <c r="BZ173" i="15"/>
  <c r="BZ176" i="15"/>
  <c r="BZ179" i="15"/>
  <c r="BZ180" i="15"/>
  <c r="BZ181" i="15"/>
  <c r="BZ195" i="15"/>
  <c r="BZ198" i="15"/>
  <c r="BZ201" i="15"/>
  <c r="BZ202" i="15"/>
  <c r="BZ203" i="15"/>
  <c r="BZ206" i="15"/>
  <c r="BZ209" i="15"/>
  <c r="BZ212" i="15"/>
  <c r="BZ213" i="15"/>
  <c r="BZ214" i="15"/>
  <c r="BZ10" i="11"/>
  <c r="BZ13" i="11"/>
  <c r="BZ16" i="11"/>
  <c r="BZ17" i="11"/>
  <c r="BZ18" i="11"/>
  <c r="BZ21" i="11"/>
  <c r="BZ24" i="11"/>
  <c r="BZ27" i="11"/>
  <c r="BZ28" i="11"/>
  <c r="BZ29" i="11"/>
  <c r="BZ32" i="11"/>
  <c r="BZ35" i="11"/>
  <c r="BZ38" i="11"/>
  <c r="BZ39" i="11"/>
  <c r="BZ40" i="11"/>
  <c r="BZ43" i="11"/>
  <c r="BZ46" i="11"/>
  <c r="BZ49" i="11"/>
  <c r="BZ50" i="11"/>
  <c r="BZ51" i="11"/>
  <c r="BZ54" i="11"/>
  <c r="BZ57" i="11"/>
  <c r="BZ60" i="11"/>
  <c r="BZ61" i="11"/>
  <c r="BZ62" i="11"/>
  <c r="BZ65" i="11"/>
  <c r="BZ68" i="11"/>
  <c r="BZ71" i="11"/>
  <c r="BZ72" i="11"/>
  <c r="BZ73" i="11"/>
  <c r="BZ76" i="11"/>
  <c r="BZ79" i="11"/>
  <c r="BZ82" i="11"/>
  <c r="BZ83" i="11"/>
  <c r="BZ84" i="11"/>
  <c r="BZ87" i="11"/>
  <c r="BZ90" i="11"/>
  <c r="BZ93" i="11"/>
  <c r="BZ94" i="11"/>
  <c r="BZ95" i="11"/>
  <c r="BZ98" i="11"/>
  <c r="BZ101" i="11"/>
  <c r="BZ104" i="11"/>
  <c r="BZ105" i="11"/>
  <c r="BZ106" i="11"/>
  <c r="BZ109" i="11"/>
  <c r="BZ110" i="11"/>
  <c r="BZ111" i="11"/>
  <c r="BZ112" i="11"/>
  <c r="BZ113" i="11"/>
  <c r="BZ116" i="11"/>
  <c r="BZ117" i="11"/>
  <c r="BZ118" i="11"/>
  <c r="BZ119" i="11"/>
  <c r="BZ120" i="11"/>
  <c r="BZ123" i="11"/>
  <c r="BZ124" i="11"/>
  <c r="BZ125" i="11"/>
  <c r="BZ126" i="11"/>
  <c r="BZ127" i="11"/>
  <c r="BZ130" i="11"/>
  <c r="BZ133" i="11"/>
  <c r="BZ136" i="11"/>
  <c r="BZ137" i="11"/>
  <c r="BZ139" i="11" s="1"/>
  <c r="BZ138" i="11"/>
  <c r="BZ141" i="11"/>
  <c r="BZ142" i="11"/>
  <c r="BZ143" i="11"/>
  <c r="BZ144" i="11"/>
  <c r="BZ145" i="11"/>
  <c r="BZ148" i="11"/>
  <c r="BZ149" i="11"/>
  <c r="BZ150" i="11"/>
  <c r="BZ151" i="11"/>
  <c r="BZ152" i="11"/>
  <c r="BZ155" i="11"/>
  <c r="BZ156" i="11"/>
  <c r="BZ157" i="11"/>
  <c r="BZ158" i="11"/>
  <c r="BZ159" i="11"/>
  <c r="BZ162" i="11"/>
  <c r="BZ165" i="11"/>
  <c r="BZ168" i="11"/>
  <c r="BZ169" i="11"/>
  <c r="BZ170" i="11"/>
  <c r="BZ173" i="11"/>
  <c r="BZ176" i="11"/>
  <c r="BZ179" i="11"/>
  <c r="BZ180" i="11"/>
  <c r="BZ181" i="11"/>
  <c r="BZ195" i="11"/>
  <c r="BZ198" i="11"/>
  <c r="BZ201" i="11"/>
  <c r="BZ202" i="11"/>
  <c r="BZ203" i="11"/>
  <c r="BZ206" i="11"/>
  <c r="BZ209" i="11"/>
  <c r="BZ212" i="11"/>
  <c r="BZ213" i="11"/>
  <c r="BZ214" i="11"/>
  <c r="AQ217" i="11"/>
  <c r="AQ218" i="11"/>
  <c r="AQ219" i="11"/>
  <c r="AQ220" i="11"/>
  <c r="AQ221" i="11"/>
  <c r="AQ222" i="11"/>
  <c r="AQ223" i="11"/>
  <c r="AQ224" i="11"/>
  <c r="AQ225" i="11"/>
  <c r="AQ226" i="11"/>
  <c r="AQ217" i="13"/>
  <c r="AQ218" i="13"/>
  <c r="AQ219" i="13"/>
  <c r="AQ220" i="13"/>
  <c r="AQ221" i="13"/>
  <c r="AQ222" i="13"/>
  <c r="AQ223" i="13"/>
  <c r="AQ224" i="13"/>
  <c r="AQ225" i="13"/>
  <c r="AQ226" i="13"/>
  <c r="AQ217" i="15"/>
  <c r="AQ218" i="15"/>
  <c r="AQ219" i="15"/>
  <c r="AQ220" i="15"/>
  <c r="AQ221" i="15"/>
  <c r="AQ222" i="15"/>
  <c r="AQ223" i="15"/>
  <c r="AQ224" i="15"/>
  <c r="AQ225" i="15"/>
  <c r="AQ226" i="15"/>
  <c r="AQ217" i="14"/>
  <c r="AQ218" i="14"/>
  <c r="AQ219" i="14"/>
  <c r="AQ220" i="14"/>
  <c r="AQ221" i="14"/>
  <c r="AQ222" i="14"/>
  <c r="AQ223" i="14"/>
  <c r="AQ224" i="14"/>
  <c r="AQ225" i="14"/>
  <c r="AQ226" i="14"/>
  <c r="BY10" i="13"/>
  <c r="BY13" i="13"/>
  <c r="BY16" i="13"/>
  <c r="BY17" i="13"/>
  <c r="BY18" i="13"/>
  <c r="BY21" i="13"/>
  <c r="BY24" i="13"/>
  <c r="BY27" i="13"/>
  <c r="BY28" i="13"/>
  <c r="BY29" i="13"/>
  <c r="BY32" i="13"/>
  <c r="BY35" i="13"/>
  <c r="BY38" i="13"/>
  <c r="BY39" i="13"/>
  <c r="BY40" i="13"/>
  <c r="BY43" i="13"/>
  <c r="BY46" i="13"/>
  <c r="BY49" i="13"/>
  <c r="BY50" i="13"/>
  <c r="BY51" i="13"/>
  <c r="BY54" i="13"/>
  <c r="BY57" i="13"/>
  <c r="BY60" i="13"/>
  <c r="BY61" i="13"/>
  <c r="BY62" i="13"/>
  <c r="BY65" i="13"/>
  <c r="BY68" i="13"/>
  <c r="BY71" i="13"/>
  <c r="BY72" i="13"/>
  <c r="BY73" i="13"/>
  <c r="BY76" i="13"/>
  <c r="BY79" i="13"/>
  <c r="BY82" i="13"/>
  <c r="BY83" i="13"/>
  <c r="BY84" i="13"/>
  <c r="BY87" i="13"/>
  <c r="BY90" i="13"/>
  <c r="BY93" i="13"/>
  <c r="BY94" i="13"/>
  <c r="BY95" i="13"/>
  <c r="BY98" i="13"/>
  <c r="BY101" i="13"/>
  <c r="BY104" i="13"/>
  <c r="BY105" i="13"/>
  <c r="BY106" i="13"/>
  <c r="BY109" i="13"/>
  <c r="BY110" i="13"/>
  <c r="BY111" i="13"/>
  <c r="BY112" i="13"/>
  <c r="BY113" i="13"/>
  <c r="BY116" i="13"/>
  <c r="BY117" i="13"/>
  <c r="BY118" i="13"/>
  <c r="BY119" i="13"/>
  <c r="BY120" i="13"/>
  <c r="BY123" i="13"/>
  <c r="BY124" i="13"/>
  <c r="BY125" i="13"/>
  <c r="BY126" i="13"/>
  <c r="BY127" i="13"/>
  <c r="BY130" i="13"/>
  <c r="BY133" i="13"/>
  <c r="BY136" i="13"/>
  <c r="BY137" i="13"/>
  <c r="BY138" i="13"/>
  <c r="BY141" i="13"/>
  <c r="BY142" i="13"/>
  <c r="BY143" i="13"/>
  <c r="BY144" i="13"/>
  <c r="BY145" i="13"/>
  <c r="BY148" i="13"/>
  <c r="BY149" i="13"/>
  <c r="BY150" i="13"/>
  <c r="BY151" i="13"/>
  <c r="BY152" i="13"/>
  <c r="BY155" i="13"/>
  <c r="BY156" i="13"/>
  <c r="BY157" i="13"/>
  <c r="BY158" i="13"/>
  <c r="BY159" i="13"/>
  <c r="BY162" i="13"/>
  <c r="BY165" i="13"/>
  <c r="BY168" i="13"/>
  <c r="BY169" i="13"/>
  <c r="BY170" i="13"/>
  <c r="BY173" i="13"/>
  <c r="BY176" i="13"/>
  <c r="BY179" i="13"/>
  <c r="BY180" i="13"/>
  <c r="BY181" i="13"/>
  <c r="BY195" i="13"/>
  <c r="BY198" i="13"/>
  <c r="BY201" i="13"/>
  <c r="BY202" i="13"/>
  <c r="BY203" i="13"/>
  <c r="BY206" i="13"/>
  <c r="BY209" i="13"/>
  <c r="BY212" i="13"/>
  <c r="BY213" i="13"/>
  <c r="BY214" i="13"/>
  <c r="BY10" i="14"/>
  <c r="BY13" i="14"/>
  <c r="BY16" i="14"/>
  <c r="BY17" i="14"/>
  <c r="BY18" i="14"/>
  <c r="BY21" i="14"/>
  <c r="BY24" i="14"/>
  <c r="BY27" i="14"/>
  <c r="BY28" i="14"/>
  <c r="BY29" i="14"/>
  <c r="BY32" i="14"/>
  <c r="BY35" i="14"/>
  <c r="BY38" i="14"/>
  <c r="BY39" i="14"/>
  <c r="BY40" i="14"/>
  <c r="BY43" i="14"/>
  <c r="BY46" i="14"/>
  <c r="BY49" i="14"/>
  <c r="BY50" i="14"/>
  <c r="BY51" i="14"/>
  <c r="BY54" i="14"/>
  <c r="BY57" i="14"/>
  <c r="BY60" i="14"/>
  <c r="BY61" i="14"/>
  <c r="BY62" i="14"/>
  <c r="BY65" i="14"/>
  <c r="BY68" i="14"/>
  <c r="BY71" i="14"/>
  <c r="BY72" i="14"/>
  <c r="BY73" i="14"/>
  <c r="BY76" i="14"/>
  <c r="BY79" i="14"/>
  <c r="BY82" i="14"/>
  <c r="BY83" i="14"/>
  <c r="BY84" i="14"/>
  <c r="BY87" i="14"/>
  <c r="BY90" i="14"/>
  <c r="BY93" i="14"/>
  <c r="BY94" i="14"/>
  <c r="BY95" i="14"/>
  <c r="BY98" i="14"/>
  <c r="BY101" i="14"/>
  <c r="BY104" i="14"/>
  <c r="BY105" i="14"/>
  <c r="BY106" i="14"/>
  <c r="BY109" i="14"/>
  <c r="BY110" i="14"/>
  <c r="BY111" i="14"/>
  <c r="BY112" i="14"/>
  <c r="BY113" i="14"/>
  <c r="BY116" i="14"/>
  <c r="BY117" i="14"/>
  <c r="BY118" i="14"/>
  <c r="BY119" i="14"/>
  <c r="BY120" i="14"/>
  <c r="BY123" i="14"/>
  <c r="BY124" i="14"/>
  <c r="BY125" i="14"/>
  <c r="BY126" i="14"/>
  <c r="BY127" i="14"/>
  <c r="BY130" i="14"/>
  <c r="BY133" i="14"/>
  <c r="BY136" i="14"/>
  <c r="BY137" i="14"/>
  <c r="BY138" i="14"/>
  <c r="BY141" i="14"/>
  <c r="BY142" i="14"/>
  <c r="BY143" i="14"/>
  <c r="BY144" i="14"/>
  <c r="BY145" i="14"/>
  <c r="BY148" i="14"/>
  <c r="BY149" i="14"/>
  <c r="BY150" i="14"/>
  <c r="BY151" i="14"/>
  <c r="BY152" i="14"/>
  <c r="BY155" i="14"/>
  <c r="BY156" i="14"/>
  <c r="BY157" i="14"/>
  <c r="BY158" i="14"/>
  <c r="BY159" i="14"/>
  <c r="BY162" i="14"/>
  <c r="BY165" i="14"/>
  <c r="BY168" i="14"/>
  <c r="BY169" i="14"/>
  <c r="BY170" i="14"/>
  <c r="BY173" i="14"/>
  <c r="BY176" i="14"/>
  <c r="BY179" i="14"/>
  <c r="BY180" i="14"/>
  <c r="BY181" i="14"/>
  <c r="BY195" i="14"/>
  <c r="BY198" i="14"/>
  <c r="BY201" i="14"/>
  <c r="BY202" i="14"/>
  <c r="BY203" i="14"/>
  <c r="BY206" i="14"/>
  <c r="BY209" i="14"/>
  <c r="BY212" i="14"/>
  <c r="BY213" i="14"/>
  <c r="BY214" i="14"/>
  <c r="BY10" i="15"/>
  <c r="BY13" i="15"/>
  <c r="BY16" i="15"/>
  <c r="BY17" i="15"/>
  <c r="BY18" i="15"/>
  <c r="BY21" i="15"/>
  <c r="BY24" i="15"/>
  <c r="BY27" i="15"/>
  <c r="BY28" i="15"/>
  <c r="BY29" i="15"/>
  <c r="BY32" i="15"/>
  <c r="BY35" i="15"/>
  <c r="BY38" i="15"/>
  <c r="BY39" i="15"/>
  <c r="BY40" i="15"/>
  <c r="BY43" i="15"/>
  <c r="BY46" i="15"/>
  <c r="BY49" i="15"/>
  <c r="BY50" i="15"/>
  <c r="BY51" i="15"/>
  <c r="BY54" i="15"/>
  <c r="BY57" i="15"/>
  <c r="BY60" i="15"/>
  <c r="BY61" i="15"/>
  <c r="BY62" i="15"/>
  <c r="BY65" i="15"/>
  <c r="BY68" i="15"/>
  <c r="BY71" i="15"/>
  <c r="BY72" i="15"/>
  <c r="BY73" i="15"/>
  <c r="BY76" i="15"/>
  <c r="BY79" i="15"/>
  <c r="BY82" i="15"/>
  <c r="BY83" i="15"/>
  <c r="BY84" i="15"/>
  <c r="BY87" i="15"/>
  <c r="BY90" i="15"/>
  <c r="BY93" i="15"/>
  <c r="BY94" i="15"/>
  <c r="BY95" i="15"/>
  <c r="BY98" i="15"/>
  <c r="BY101" i="15"/>
  <c r="BY104" i="15"/>
  <c r="BY105" i="15"/>
  <c r="BY106" i="15"/>
  <c r="BY109" i="15"/>
  <c r="BY110" i="15"/>
  <c r="BY111" i="15"/>
  <c r="BY112" i="15"/>
  <c r="BY113" i="15"/>
  <c r="BY116" i="15"/>
  <c r="BY117" i="15"/>
  <c r="BY118" i="15"/>
  <c r="BY119" i="15"/>
  <c r="BY120" i="15"/>
  <c r="BY123" i="15"/>
  <c r="BY124" i="15"/>
  <c r="BY125" i="15"/>
  <c r="BY126" i="15"/>
  <c r="BY127" i="15"/>
  <c r="BY130" i="15"/>
  <c r="BY133" i="15"/>
  <c r="BY136" i="15"/>
  <c r="BY137" i="15"/>
  <c r="BY138" i="15"/>
  <c r="BY141" i="15"/>
  <c r="BY142" i="15"/>
  <c r="BY143" i="15"/>
  <c r="BY144" i="15"/>
  <c r="BY145" i="15"/>
  <c r="BY148" i="15"/>
  <c r="BY149" i="15"/>
  <c r="BY150" i="15"/>
  <c r="BY151" i="15"/>
  <c r="BY152" i="15"/>
  <c r="BY155" i="15"/>
  <c r="BY156" i="15"/>
  <c r="BY157" i="15"/>
  <c r="BY158" i="15"/>
  <c r="BY159" i="15"/>
  <c r="BY162" i="15"/>
  <c r="BY165" i="15"/>
  <c r="BY168" i="15"/>
  <c r="BY169" i="15"/>
  <c r="BY170" i="15"/>
  <c r="BY173" i="15"/>
  <c r="BY176" i="15"/>
  <c r="BY179" i="15"/>
  <c r="BY180" i="15"/>
  <c r="BY181" i="15"/>
  <c r="BY195" i="15"/>
  <c r="BY198" i="15"/>
  <c r="BY201" i="15"/>
  <c r="BY202" i="15"/>
  <c r="BY203" i="15"/>
  <c r="BY206" i="15"/>
  <c r="BY209" i="15"/>
  <c r="BY212" i="15"/>
  <c r="BY213" i="15"/>
  <c r="BY214" i="15"/>
  <c r="BY10" i="11"/>
  <c r="BY13" i="11"/>
  <c r="BY16" i="11"/>
  <c r="BY17" i="11"/>
  <c r="BY18" i="11"/>
  <c r="BY21" i="11"/>
  <c r="BY24" i="11"/>
  <c r="BY27" i="11"/>
  <c r="BY28" i="11"/>
  <c r="BY29" i="11"/>
  <c r="BY32" i="11"/>
  <c r="BY35" i="11"/>
  <c r="BY38" i="11"/>
  <c r="BY39" i="11"/>
  <c r="BY40" i="11"/>
  <c r="BY43" i="11"/>
  <c r="BY46" i="11"/>
  <c r="BY49" i="11"/>
  <c r="BY50" i="11"/>
  <c r="BY51" i="11"/>
  <c r="BY54" i="11"/>
  <c r="BY57" i="11"/>
  <c r="BY60" i="11"/>
  <c r="BY61" i="11"/>
  <c r="BY62" i="11"/>
  <c r="BY65" i="11"/>
  <c r="BY68" i="11"/>
  <c r="BY71" i="11"/>
  <c r="BY72" i="11"/>
  <c r="BY73" i="11"/>
  <c r="BY76" i="11"/>
  <c r="BY79" i="11"/>
  <c r="BY82" i="11"/>
  <c r="BY83" i="11"/>
  <c r="BY84" i="11"/>
  <c r="BY87" i="11"/>
  <c r="BY90" i="11"/>
  <c r="BY93" i="11"/>
  <c r="BY94" i="11"/>
  <c r="BY95" i="11"/>
  <c r="BY98" i="11"/>
  <c r="BY101" i="11"/>
  <c r="BY104" i="11"/>
  <c r="BY105" i="11"/>
  <c r="BY106" i="11"/>
  <c r="BY109" i="11"/>
  <c r="BY110" i="11"/>
  <c r="BY111" i="11"/>
  <c r="BY112" i="11"/>
  <c r="BY113" i="11"/>
  <c r="BY116" i="11"/>
  <c r="BY117" i="11"/>
  <c r="BY118" i="11"/>
  <c r="BY119" i="11"/>
  <c r="BY120" i="11"/>
  <c r="BY123" i="11"/>
  <c r="BY124" i="11"/>
  <c r="BY125" i="11"/>
  <c r="BY126" i="11"/>
  <c r="BY127" i="11"/>
  <c r="BY130" i="11"/>
  <c r="BY133" i="11"/>
  <c r="BY136" i="11"/>
  <c r="BY137" i="11"/>
  <c r="BY138" i="11"/>
  <c r="BY141" i="11"/>
  <c r="BY142" i="11"/>
  <c r="BY143" i="11"/>
  <c r="BY144" i="11"/>
  <c r="BY145" i="11"/>
  <c r="BY148" i="11"/>
  <c r="BY149" i="11"/>
  <c r="BY150" i="11"/>
  <c r="BY151" i="11"/>
  <c r="BY152" i="11"/>
  <c r="BY155" i="11"/>
  <c r="BY156" i="11"/>
  <c r="BY157" i="11"/>
  <c r="BY158" i="11"/>
  <c r="BY159" i="11"/>
  <c r="BY162" i="11"/>
  <c r="BY165" i="11"/>
  <c r="BY168" i="11"/>
  <c r="BY169" i="11"/>
  <c r="BY170" i="11"/>
  <c r="BY173" i="11"/>
  <c r="BY176" i="11"/>
  <c r="BY179" i="11"/>
  <c r="BY180" i="11"/>
  <c r="BY181" i="11"/>
  <c r="BY195" i="11"/>
  <c r="BY198" i="11"/>
  <c r="BY201" i="11"/>
  <c r="BY202" i="11"/>
  <c r="BY203" i="11"/>
  <c r="BY206" i="11"/>
  <c r="BY209" i="11"/>
  <c r="BY212" i="11"/>
  <c r="BY213" i="11"/>
  <c r="BY214" i="11"/>
  <c r="BX10" i="13"/>
  <c r="BX13" i="13"/>
  <c r="BX16" i="13"/>
  <c r="BX17" i="13"/>
  <c r="BX18" i="13"/>
  <c r="BX21" i="13"/>
  <c r="BX24" i="13"/>
  <c r="BX27" i="13"/>
  <c r="BX28" i="13"/>
  <c r="BX29" i="13"/>
  <c r="BX32" i="13"/>
  <c r="BX35" i="13"/>
  <c r="BX38" i="13"/>
  <c r="BX39" i="13"/>
  <c r="BX40" i="13"/>
  <c r="BX43" i="13"/>
  <c r="BX46" i="13"/>
  <c r="BX49" i="13"/>
  <c r="BX50" i="13"/>
  <c r="BX51" i="13"/>
  <c r="BX54" i="13"/>
  <c r="BX57" i="13"/>
  <c r="BX60" i="13"/>
  <c r="BX61" i="13"/>
  <c r="BX62" i="13"/>
  <c r="BX65" i="13"/>
  <c r="BX68" i="13"/>
  <c r="BX71" i="13"/>
  <c r="BX72" i="13"/>
  <c r="BX73" i="13"/>
  <c r="BX76" i="13"/>
  <c r="BX79" i="13"/>
  <c r="BX82" i="13"/>
  <c r="BX83" i="13"/>
  <c r="BX84" i="13"/>
  <c r="BX87" i="13"/>
  <c r="BX90" i="13"/>
  <c r="BX93" i="13"/>
  <c r="BX94" i="13"/>
  <c r="BX95" i="13"/>
  <c r="BX98" i="13"/>
  <c r="BX101" i="13"/>
  <c r="BX104" i="13"/>
  <c r="BX105" i="13"/>
  <c r="BX106" i="13"/>
  <c r="BX109" i="13"/>
  <c r="BX110" i="13"/>
  <c r="BX111" i="13"/>
  <c r="BX112" i="13"/>
  <c r="BX113" i="13"/>
  <c r="BX116" i="13"/>
  <c r="BX117" i="13"/>
  <c r="BX118" i="13"/>
  <c r="BX119" i="13"/>
  <c r="BX120" i="13"/>
  <c r="BX123" i="13"/>
  <c r="BX124" i="13"/>
  <c r="BX125" i="13"/>
  <c r="BX126" i="13"/>
  <c r="BX127" i="13"/>
  <c r="BX130" i="13"/>
  <c r="BX133" i="13"/>
  <c r="BX136" i="13"/>
  <c r="BX137" i="13"/>
  <c r="BX138" i="13"/>
  <c r="BX141" i="13"/>
  <c r="BX142" i="13"/>
  <c r="BX143" i="13"/>
  <c r="BX144" i="13"/>
  <c r="BX145" i="13"/>
  <c r="BX148" i="13"/>
  <c r="BX149" i="13"/>
  <c r="BX150" i="13"/>
  <c r="BX151" i="13"/>
  <c r="BX152" i="13"/>
  <c r="BX155" i="13"/>
  <c r="BX156" i="13"/>
  <c r="BX157" i="13"/>
  <c r="BX158" i="13"/>
  <c r="BX159" i="13"/>
  <c r="BX162" i="13"/>
  <c r="BX165" i="13"/>
  <c r="BX168" i="13"/>
  <c r="BX169" i="13"/>
  <c r="BX170" i="13"/>
  <c r="BX173" i="13"/>
  <c r="BX176" i="13"/>
  <c r="BX179" i="13"/>
  <c r="BX180" i="13"/>
  <c r="BX181" i="13"/>
  <c r="BX195" i="13"/>
  <c r="BX198" i="13"/>
  <c r="BX201" i="13"/>
  <c r="BX202" i="13"/>
  <c r="BX203" i="13"/>
  <c r="BX206" i="13"/>
  <c r="BX209" i="13"/>
  <c r="BX212" i="13"/>
  <c r="BX213" i="13"/>
  <c r="BX214" i="13"/>
  <c r="BX10" i="14"/>
  <c r="BX13" i="14"/>
  <c r="BX16" i="14"/>
  <c r="BX17" i="14"/>
  <c r="BX18" i="14"/>
  <c r="BX21" i="14"/>
  <c r="BX24" i="14"/>
  <c r="BX27" i="14"/>
  <c r="BX28" i="14"/>
  <c r="BX29" i="14"/>
  <c r="BX32" i="14"/>
  <c r="BX35" i="14"/>
  <c r="BX38" i="14"/>
  <c r="BX39" i="14"/>
  <c r="BX40" i="14"/>
  <c r="BX43" i="14"/>
  <c r="BX46" i="14"/>
  <c r="BX49" i="14"/>
  <c r="BX50" i="14"/>
  <c r="BX51" i="14"/>
  <c r="BX54" i="14"/>
  <c r="BX57" i="14"/>
  <c r="BX60" i="14"/>
  <c r="BX61" i="14"/>
  <c r="BX62" i="14"/>
  <c r="BX65" i="14"/>
  <c r="BX68" i="14"/>
  <c r="BX71" i="14"/>
  <c r="BX72" i="14"/>
  <c r="BX73" i="14"/>
  <c r="BX76" i="14"/>
  <c r="BX79" i="14"/>
  <c r="BX82" i="14"/>
  <c r="BX83" i="14"/>
  <c r="BX84" i="14"/>
  <c r="BX87" i="14"/>
  <c r="BX90" i="14"/>
  <c r="BX93" i="14"/>
  <c r="BX94" i="14"/>
  <c r="BX95" i="14"/>
  <c r="BX98" i="14"/>
  <c r="BX101" i="14"/>
  <c r="BX104" i="14"/>
  <c r="BX105" i="14"/>
  <c r="BX106" i="14"/>
  <c r="BX109" i="14"/>
  <c r="BX110" i="14"/>
  <c r="BX111" i="14"/>
  <c r="BX112" i="14"/>
  <c r="BX113" i="14"/>
  <c r="BX116" i="14"/>
  <c r="BX117" i="14"/>
  <c r="BX118" i="14"/>
  <c r="BX119" i="14"/>
  <c r="BX120" i="14"/>
  <c r="BX123" i="14"/>
  <c r="BX124" i="14"/>
  <c r="BX125" i="14"/>
  <c r="BX126" i="14"/>
  <c r="BX127" i="14"/>
  <c r="BX130" i="14"/>
  <c r="BX133" i="14"/>
  <c r="BX136" i="14"/>
  <c r="BX137" i="14"/>
  <c r="BX138" i="14"/>
  <c r="BX141" i="14"/>
  <c r="BX142" i="14"/>
  <c r="BX143" i="14"/>
  <c r="BX144" i="14"/>
  <c r="BX145" i="14"/>
  <c r="BX148" i="14"/>
  <c r="BX149" i="14"/>
  <c r="BX150" i="14"/>
  <c r="BX151" i="14"/>
  <c r="BX152" i="14"/>
  <c r="BX155" i="14"/>
  <c r="BX156" i="14"/>
  <c r="BX157" i="14"/>
  <c r="BX158" i="14"/>
  <c r="BX159" i="14"/>
  <c r="BX162" i="14"/>
  <c r="BX165" i="14"/>
  <c r="BX168" i="14"/>
  <c r="BX169" i="14"/>
  <c r="BX170" i="14"/>
  <c r="BX173" i="14"/>
  <c r="BX176" i="14"/>
  <c r="BX179" i="14"/>
  <c r="BX180" i="14"/>
  <c r="BX181" i="14"/>
  <c r="BX195" i="14"/>
  <c r="BX198" i="14"/>
  <c r="BX201" i="14"/>
  <c r="BX202" i="14"/>
  <c r="BX203" i="14"/>
  <c r="BX206" i="14"/>
  <c r="BX209" i="14"/>
  <c r="BX212" i="14"/>
  <c r="BX213" i="14"/>
  <c r="BX214" i="14"/>
  <c r="BX10" i="15"/>
  <c r="BX13" i="15"/>
  <c r="BX16" i="15"/>
  <c r="BX17" i="15"/>
  <c r="BX18" i="15"/>
  <c r="BX21" i="15"/>
  <c r="BX24" i="15"/>
  <c r="BX27" i="15"/>
  <c r="BX28" i="15"/>
  <c r="BX29" i="15"/>
  <c r="BX32" i="15"/>
  <c r="BX35" i="15"/>
  <c r="BX38" i="15"/>
  <c r="BX39" i="15"/>
  <c r="BX40" i="15"/>
  <c r="BX43" i="15"/>
  <c r="BX46" i="15"/>
  <c r="BX49" i="15"/>
  <c r="BX50" i="15"/>
  <c r="BX51" i="15"/>
  <c r="BX54" i="15"/>
  <c r="BX57" i="15"/>
  <c r="BX60" i="15"/>
  <c r="BX61" i="15"/>
  <c r="BX62" i="15"/>
  <c r="BX65" i="15"/>
  <c r="BX68" i="15"/>
  <c r="BX71" i="15"/>
  <c r="BX72" i="15"/>
  <c r="BX73" i="15"/>
  <c r="BX76" i="15"/>
  <c r="BX79" i="15"/>
  <c r="BX82" i="15"/>
  <c r="BX83" i="15"/>
  <c r="BX84" i="15"/>
  <c r="BX87" i="15"/>
  <c r="BX90" i="15"/>
  <c r="BX93" i="15"/>
  <c r="BX94" i="15"/>
  <c r="BX95" i="15"/>
  <c r="BX96" i="15" s="1"/>
  <c r="BX98" i="15"/>
  <c r="BX101" i="15"/>
  <c r="BX104" i="15"/>
  <c r="BX105" i="15"/>
  <c r="BX106" i="15"/>
  <c r="BX109" i="15"/>
  <c r="BX110" i="15"/>
  <c r="BX111" i="15"/>
  <c r="BX112" i="15"/>
  <c r="BX113" i="15"/>
  <c r="BX116" i="15"/>
  <c r="BX117" i="15"/>
  <c r="BX118" i="15"/>
  <c r="BX119" i="15"/>
  <c r="BX120" i="15"/>
  <c r="BX123" i="15"/>
  <c r="BX124" i="15"/>
  <c r="BX125" i="15"/>
  <c r="BX126" i="15"/>
  <c r="BX127" i="15"/>
  <c r="BX130" i="15"/>
  <c r="BX133" i="15"/>
  <c r="BX136" i="15"/>
  <c r="BX137" i="15"/>
  <c r="BX138" i="15"/>
  <c r="BX141" i="15"/>
  <c r="BX142" i="15"/>
  <c r="BX143" i="15"/>
  <c r="BX144" i="15"/>
  <c r="BX145" i="15"/>
  <c r="BX148" i="15"/>
  <c r="BX149" i="15"/>
  <c r="BX150" i="15"/>
  <c r="BX151" i="15"/>
  <c r="BX152" i="15"/>
  <c r="BX155" i="15"/>
  <c r="BX156" i="15"/>
  <c r="BX157" i="15"/>
  <c r="BX158" i="15"/>
  <c r="BX159" i="15"/>
  <c r="BX162" i="15"/>
  <c r="BX165" i="15"/>
  <c r="BX168" i="15"/>
  <c r="BX169" i="15"/>
  <c r="BX170" i="15"/>
  <c r="BX173" i="15"/>
  <c r="BX176" i="15"/>
  <c r="BX179" i="15"/>
  <c r="BX180" i="15"/>
  <c r="BX181" i="15"/>
  <c r="BX195" i="15"/>
  <c r="BX198" i="15"/>
  <c r="BX201" i="15"/>
  <c r="BX202" i="15"/>
  <c r="BX203" i="15"/>
  <c r="BX206" i="15"/>
  <c r="BX209" i="15"/>
  <c r="BX212" i="15"/>
  <c r="BX213" i="15"/>
  <c r="BX214" i="15"/>
  <c r="BX10" i="11"/>
  <c r="BX13" i="11"/>
  <c r="BX16" i="11"/>
  <c r="BX17" i="11"/>
  <c r="BX18" i="11"/>
  <c r="BX21" i="11"/>
  <c r="BX24" i="11"/>
  <c r="BX27" i="11"/>
  <c r="BX28" i="11"/>
  <c r="BX29" i="11"/>
  <c r="BX32" i="11"/>
  <c r="BX35" i="11"/>
  <c r="BX38" i="11"/>
  <c r="BX39" i="11"/>
  <c r="BX40" i="11"/>
  <c r="BX43" i="11"/>
  <c r="BX46" i="11"/>
  <c r="BX49" i="11"/>
  <c r="BX50" i="11"/>
  <c r="BX51" i="11"/>
  <c r="BX54" i="11"/>
  <c r="BX57" i="11"/>
  <c r="BX60" i="11"/>
  <c r="BX61" i="11"/>
  <c r="BX62" i="11"/>
  <c r="BX65" i="11"/>
  <c r="BX68" i="11"/>
  <c r="BX71" i="11"/>
  <c r="BX72" i="11"/>
  <c r="BX73" i="11"/>
  <c r="BX76" i="11"/>
  <c r="BX79" i="11"/>
  <c r="BX82" i="11"/>
  <c r="BX83" i="11"/>
  <c r="BX84" i="11"/>
  <c r="BX87" i="11"/>
  <c r="BX90" i="11"/>
  <c r="BX93" i="11"/>
  <c r="BX94" i="11"/>
  <c r="BX95" i="11"/>
  <c r="BX98" i="11"/>
  <c r="BX101" i="11"/>
  <c r="BX104" i="11"/>
  <c r="BX105" i="11"/>
  <c r="BX106" i="11"/>
  <c r="BX109" i="11"/>
  <c r="BX110" i="11"/>
  <c r="BX111" i="11"/>
  <c r="BX112" i="11"/>
  <c r="BX113" i="11"/>
  <c r="BX116" i="11"/>
  <c r="BX117" i="11"/>
  <c r="BX118" i="11"/>
  <c r="BX119" i="11"/>
  <c r="BX120" i="11"/>
  <c r="BX123" i="11"/>
  <c r="BX124" i="11"/>
  <c r="BX125" i="11"/>
  <c r="BX126" i="11"/>
  <c r="BX127" i="11"/>
  <c r="BX130" i="11"/>
  <c r="BX133" i="11"/>
  <c r="BX136" i="11"/>
  <c r="BX137" i="11"/>
  <c r="BX138" i="11"/>
  <c r="BX141" i="11"/>
  <c r="BX142" i="11"/>
  <c r="BX143" i="11"/>
  <c r="BX144" i="11"/>
  <c r="BX145" i="11"/>
  <c r="BX148" i="11"/>
  <c r="BX149" i="11"/>
  <c r="BX150" i="11"/>
  <c r="BX151" i="11"/>
  <c r="BX152" i="11"/>
  <c r="BX155" i="11"/>
  <c r="BX156" i="11"/>
  <c r="BX157" i="11"/>
  <c r="BX158" i="11"/>
  <c r="BX159" i="11"/>
  <c r="BX162" i="11"/>
  <c r="BX165" i="11"/>
  <c r="BX168" i="11"/>
  <c r="BX169" i="11"/>
  <c r="BX170" i="11"/>
  <c r="BX173" i="11"/>
  <c r="BX176" i="11"/>
  <c r="BX179" i="11"/>
  <c r="BX180" i="11"/>
  <c r="BX181" i="11"/>
  <c r="BX195" i="11"/>
  <c r="BX198" i="11"/>
  <c r="BX201" i="11"/>
  <c r="BX202" i="11"/>
  <c r="BX203" i="11"/>
  <c r="BX206" i="11"/>
  <c r="BX209" i="11"/>
  <c r="BX212" i="11"/>
  <c r="BX213" i="11"/>
  <c r="BX214" i="11"/>
  <c r="BW10" i="13"/>
  <c r="BW13" i="13"/>
  <c r="BW16" i="13"/>
  <c r="BW17" i="13"/>
  <c r="BW18" i="13"/>
  <c r="BW21" i="13"/>
  <c r="BW24" i="13"/>
  <c r="BW27" i="13"/>
  <c r="BW28" i="13"/>
  <c r="BW29" i="13"/>
  <c r="BW32" i="13"/>
  <c r="BW35" i="13"/>
  <c r="BW38" i="13"/>
  <c r="BW39" i="13"/>
  <c r="BW40" i="13"/>
  <c r="BW43" i="13"/>
  <c r="BW46" i="13"/>
  <c r="BW49" i="13"/>
  <c r="BW50" i="13"/>
  <c r="BW51" i="13"/>
  <c r="BW54" i="13"/>
  <c r="BW57" i="13"/>
  <c r="BW60" i="13"/>
  <c r="BW61" i="13"/>
  <c r="BW62" i="13"/>
  <c r="BW65" i="13"/>
  <c r="BW68" i="13"/>
  <c r="BW71" i="13"/>
  <c r="BW72" i="13"/>
  <c r="BW73" i="13"/>
  <c r="BW76" i="13"/>
  <c r="BW79" i="13"/>
  <c r="BW82" i="13"/>
  <c r="BW83" i="13"/>
  <c r="BW84" i="13"/>
  <c r="BW87" i="13"/>
  <c r="BW90" i="13"/>
  <c r="BW93" i="13"/>
  <c r="BW94" i="13"/>
  <c r="BW95" i="13"/>
  <c r="BW98" i="13"/>
  <c r="BW101" i="13"/>
  <c r="BW104" i="13"/>
  <c r="BW105" i="13"/>
  <c r="BW106" i="13"/>
  <c r="BW109" i="13"/>
  <c r="BW110" i="13"/>
  <c r="BW111" i="13"/>
  <c r="BW112" i="13"/>
  <c r="BW113" i="13"/>
  <c r="BW114" i="13" s="1"/>
  <c r="BW116" i="13"/>
  <c r="BW117" i="13"/>
  <c r="BW118" i="13"/>
  <c r="BW119" i="13"/>
  <c r="BW120" i="13"/>
  <c r="BW123" i="13"/>
  <c r="BW124" i="13"/>
  <c r="BW125" i="13"/>
  <c r="BW126" i="13"/>
  <c r="BW127" i="13"/>
  <c r="BW130" i="13"/>
  <c r="BW133" i="13"/>
  <c r="BW136" i="13"/>
  <c r="BW137" i="13"/>
  <c r="BW138" i="13"/>
  <c r="BW141" i="13"/>
  <c r="BW142" i="13"/>
  <c r="BW143" i="13"/>
  <c r="BW144" i="13"/>
  <c r="BW145" i="13"/>
  <c r="BW148" i="13"/>
  <c r="BW149" i="13"/>
  <c r="BW150" i="13"/>
  <c r="BW151" i="13"/>
  <c r="BW152" i="13"/>
  <c r="BW155" i="13"/>
  <c r="BW156" i="13"/>
  <c r="BW157" i="13"/>
  <c r="BW158" i="13"/>
  <c r="BW159" i="13"/>
  <c r="BW162" i="13"/>
  <c r="BW165" i="13"/>
  <c r="BW168" i="13"/>
  <c r="BW169" i="13"/>
  <c r="BW170" i="13"/>
  <c r="BW173" i="13"/>
  <c r="BW176" i="13"/>
  <c r="BW179" i="13"/>
  <c r="BW180" i="13"/>
  <c r="BW181" i="13"/>
  <c r="BW195" i="13"/>
  <c r="BW198" i="13"/>
  <c r="BW201" i="13"/>
  <c r="BW202" i="13"/>
  <c r="BW203" i="13"/>
  <c r="BW206" i="13"/>
  <c r="BW209" i="13"/>
  <c r="BW212" i="13"/>
  <c r="BW213" i="13"/>
  <c r="BW214" i="13"/>
  <c r="BW10" i="14"/>
  <c r="BW13" i="14"/>
  <c r="BW16" i="14"/>
  <c r="BW17" i="14"/>
  <c r="BW18" i="14"/>
  <c r="BW21" i="14"/>
  <c r="BW24" i="14"/>
  <c r="BW27" i="14"/>
  <c r="BW28" i="14"/>
  <c r="BW29" i="14"/>
  <c r="BW32" i="14"/>
  <c r="BW35" i="14"/>
  <c r="BW38" i="14"/>
  <c r="BW39" i="14"/>
  <c r="BW40" i="14"/>
  <c r="BW43" i="14"/>
  <c r="BW46" i="14"/>
  <c r="BW49" i="14"/>
  <c r="BW50" i="14"/>
  <c r="BW51" i="14"/>
  <c r="BW54" i="14"/>
  <c r="BW57" i="14"/>
  <c r="BW60" i="14"/>
  <c r="BW61" i="14"/>
  <c r="BW62" i="14"/>
  <c r="BW65" i="14"/>
  <c r="BW68" i="14"/>
  <c r="BW71" i="14"/>
  <c r="BW72" i="14"/>
  <c r="BW73" i="14"/>
  <c r="BW76" i="14"/>
  <c r="BW79" i="14"/>
  <c r="BW82" i="14"/>
  <c r="BW83" i="14"/>
  <c r="BW84" i="14"/>
  <c r="BW87" i="14"/>
  <c r="BW90" i="14"/>
  <c r="BW93" i="14"/>
  <c r="BW94" i="14"/>
  <c r="BW95" i="14"/>
  <c r="BW98" i="14"/>
  <c r="BW101" i="14"/>
  <c r="BW104" i="14"/>
  <c r="BW105" i="14"/>
  <c r="BW106" i="14"/>
  <c r="BW109" i="14"/>
  <c r="BW110" i="14"/>
  <c r="BW111" i="14"/>
  <c r="BW112" i="14"/>
  <c r="BW113" i="14"/>
  <c r="BW116" i="14"/>
  <c r="BW117" i="14"/>
  <c r="BW118" i="14"/>
  <c r="BW119" i="14"/>
  <c r="BW120" i="14"/>
  <c r="BW123" i="14"/>
  <c r="BW124" i="14"/>
  <c r="BW125" i="14"/>
  <c r="BW126" i="14"/>
  <c r="BW127" i="14"/>
  <c r="BW130" i="14"/>
  <c r="BW133" i="14"/>
  <c r="BW136" i="14"/>
  <c r="BW137" i="14"/>
  <c r="BW138" i="14"/>
  <c r="BW141" i="14"/>
  <c r="BW142" i="14"/>
  <c r="BW143" i="14"/>
  <c r="BW144" i="14"/>
  <c r="BW145" i="14"/>
  <c r="BW148" i="14"/>
  <c r="BW149" i="14"/>
  <c r="BW150" i="14"/>
  <c r="BW151" i="14"/>
  <c r="BW152" i="14"/>
  <c r="BW155" i="14"/>
  <c r="BW156" i="14"/>
  <c r="BW157" i="14"/>
  <c r="BW158" i="14"/>
  <c r="BW159" i="14"/>
  <c r="BW162" i="14"/>
  <c r="BW165" i="14"/>
  <c r="BW171" i="14" s="1"/>
  <c r="BW168" i="14"/>
  <c r="BW169" i="14"/>
  <c r="BW170" i="14"/>
  <c r="BW173" i="14"/>
  <c r="BW176" i="14"/>
  <c r="BW179" i="14"/>
  <c r="BW180" i="14"/>
  <c r="BW181" i="14"/>
  <c r="BW195" i="14"/>
  <c r="BW198" i="14"/>
  <c r="BW201" i="14"/>
  <c r="BW202" i="14"/>
  <c r="BW203" i="14"/>
  <c r="BW206" i="14"/>
  <c r="BW209" i="14"/>
  <c r="BW212" i="14"/>
  <c r="BW213" i="14"/>
  <c r="BW214" i="14"/>
  <c r="BW10" i="15"/>
  <c r="BW13" i="15"/>
  <c r="BW16" i="15"/>
  <c r="BW17" i="15"/>
  <c r="BW18" i="15"/>
  <c r="BW21" i="15"/>
  <c r="BW30" i="15" s="1"/>
  <c r="BW24" i="15"/>
  <c r="BW27" i="15"/>
  <c r="BW28" i="15"/>
  <c r="BW29" i="15"/>
  <c r="BW32" i="15"/>
  <c r="BW35" i="15"/>
  <c r="BW38" i="15"/>
  <c r="BW39" i="15"/>
  <c r="BW40" i="15"/>
  <c r="BW43" i="15"/>
  <c r="BW46" i="15"/>
  <c r="BW49" i="15"/>
  <c r="BW50" i="15"/>
  <c r="BW51" i="15"/>
  <c r="BW54" i="15"/>
  <c r="BW57" i="15"/>
  <c r="BW60" i="15"/>
  <c r="BW61" i="15"/>
  <c r="BW62" i="15"/>
  <c r="BW65" i="15"/>
  <c r="BW68" i="15"/>
  <c r="BW71" i="15"/>
  <c r="BW72" i="15"/>
  <c r="BW73" i="15"/>
  <c r="BW76" i="15"/>
  <c r="BW79" i="15"/>
  <c r="BW82" i="15"/>
  <c r="BW83" i="15"/>
  <c r="BW84" i="15"/>
  <c r="BW87" i="15"/>
  <c r="BW90" i="15"/>
  <c r="BW93" i="15"/>
  <c r="BW94" i="15"/>
  <c r="BW95" i="15"/>
  <c r="BW98" i="15"/>
  <c r="BW101" i="15"/>
  <c r="BW104" i="15"/>
  <c r="BW105" i="15"/>
  <c r="BW106" i="15"/>
  <c r="BW109" i="15"/>
  <c r="BW110" i="15"/>
  <c r="BW111" i="15"/>
  <c r="BW112" i="15"/>
  <c r="BW113" i="15"/>
  <c r="BW116" i="15"/>
  <c r="BW117" i="15"/>
  <c r="BW118" i="15"/>
  <c r="BW119" i="15"/>
  <c r="BW120" i="15"/>
  <c r="BW123" i="15"/>
  <c r="BW124" i="15"/>
  <c r="BW125" i="15"/>
  <c r="BW126" i="15"/>
  <c r="BW127" i="15"/>
  <c r="BW130" i="15"/>
  <c r="BW133" i="15"/>
  <c r="BW136" i="15"/>
  <c r="BW137" i="15"/>
  <c r="BW138" i="15"/>
  <c r="BW141" i="15"/>
  <c r="BW142" i="15"/>
  <c r="BW143" i="15"/>
  <c r="BW144" i="15"/>
  <c r="BW145" i="15"/>
  <c r="BW148" i="15"/>
  <c r="BW149" i="15"/>
  <c r="BW150" i="15"/>
  <c r="BW151" i="15"/>
  <c r="BW152" i="15"/>
  <c r="BW162" i="15"/>
  <c r="BW165" i="15"/>
  <c r="BW168" i="15"/>
  <c r="BW169" i="15"/>
  <c r="BW170" i="15"/>
  <c r="BW173" i="15"/>
  <c r="BW176" i="15"/>
  <c r="BW179" i="15"/>
  <c r="BW180" i="15"/>
  <c r="BW181" i="15"/>
  <c r="BW195" i="15"/>
  <c r="BW198" i="15"/>
  <c r="BW201" i="15"/>
  <c r="BW202" i="15"/>
  <c r="BW203" i="15"/>
  <c r="BW206" i="15"/>
  <c r="BW209" i="15"/>
  <c r="BW212" i="15"/>
  <c r="BW213" i="15"/>
  <c r="BW214" i="15"/>
  <c r="BW10" i="11"/>
  <c r="BW13" i="11"/>
  <c r="BW16" i="11"/>
  <c r="BW17" i="11"/>
  <c r="BW18" i="11"/>
  <c r="BW21" i="11"/>
  <c r="BW24" i="11"/>
  <c r="BW27" i="11"/>
  <c r="BW28" i="11"/>
  <c r="BW29" i="11"/>
  <c r="BW32" i="11"/>
  <c r="BW35" i="11"/>
  <c r="BW38" i="11"/>
  <c r="BW39" i="11"/>
  <c r="BW40" i="11"/>
  <c r="BW43" i="11"/>
  <c r="BW46" i="11"/>
  <c r="BW49" i="11"/>
  <c r="BW50" i="11"/>
  <c r="BW51" i="11"/>
  <c r="BW54" i="11"/>
  <c r="BW57" i="11"/>
  <c r="BW60" i="11"/>
  <c r="BW61" i="11"/>
  <c r="BW62" i="11"/>
  <c r="BW65" i="11"/>
  <c r="BW68" i="11"/>
  <c r="BW71" i="11"/>
  <c r="BW72" i="11"/>
  <c r="BW73" i="11"/>
  <c r="BW76" i="11"/>
  <c r="BW79" i="11"/>
  <c r="BW82" i="11"/>
  <c r="BW83" i="11"/>
  <c r="BW84" i="11"/>
  <c r="BW87" i="11"/>
  <c r="BW90" i="11"/>
  <c r="BW93" i="11"/>
  <c r="BW94" i="11"/>
  <c r="BW95" i="11"/>
  <c r="BW98" i="11"/>
  <c r="BW101" i="11"/>
  <c r="BW104" i="11"/>
  <c r="BW105" i="11"/>
  <c r="BW106" i="11"/>
  <c r="BW109" i="11"/>
  <c r="BW110" i="11"/>
  <c r="BW111" i="11"/>
  <c r="BW112" i="11"/>
  <c r="BW113" i="11"/>
  <c r="BW116" i="11"/>
  <c r="BW117" i="11"/>
  <c r="BW118" i="11"/>
  <c r="BW119" i="11"/>
  <c r="BW120" i="11"/>
  <c r="BW123" i="11"/>
  <c r="BW124" i="11"/>
  <c r="BW125" i="11"/>
  <c r="BW126" i="11"/>
  <c r="BW127" i="11"/>
  <c r="BW130" i="11"/>
  <c r="BW133" i="11"/>
  <c r="BW136" i="11"/>
  <c r="BW137" i="11"/>
  <c r="BW138" i="11"/>
  <c r="BW141" i="11"/>
  <c r="BW142" i="11"/>
  <c r="BW143" i="11"/>
  <c r="BW144" i="11"/>
  <c r="BW145" i="11"/>
  <c r="BW148" i="11"/>
  <c r="BW149" i="11"/>
  <c r="BW150" i="11"/>
  <c r="BW151" i="11"/>
  <c r="BW152" i="11"/>
  <c r="BW155" i="11"/>
  <c r="BW156" i="11"/>
  <c r="BW157" i="11"/>
  <c r="BW158" i="11"/>
  <c r="BW159" i="11"/>
  <c r="BW162" i="11"/>
  <c r="BW165" i="11"/>
  <c r="BW168" i="11"/>
  <c r="BW169" i="11"/>
  <c r="BW170" i="11"/>
  <c r="BW173" i="11"/>
  <c r="BW176" i="11"/>
  <c r="BW179" i="11"/>
  <c r="BW180" i="11"/>
  <c r="BW181" i="11"/>
  <c r="BW195" i="11"/>
  <c r="BW198" i="11"/>
  <c r="BW201" i="11"/>
  <c r="BW202" i="11"/>
  <c r="BW203" i="11"/>
  <c r="BW206" i="11"/>
  <c r="BW209" i="11"/>
  <c r="BW212" i="11"/>
  <c r="BW213" i="11"/>
  <c r="BW214" i="11"/>
  <c r="BV10" i="11"/>
  <c r="BU10" i="11"/>
  <c r="BT10" i="11"/>
  <c r="BS10" i="11"/>
  <c r="AP217" i="15"/>
  <c r="AP218" i="15"/>
  <c r="AP219" i="15"/>
  <c r="AP220" i="15"/>
  <c r="AP221" i="15"/>
  <c r="AP222" i="15"/>
  <c r="AP223" i="15"/>
  <c r="AP224" i="15"/>
  <c r="AP225" i="15"/>
  <c r="AP226" i="15"/>
  <c r="AP217" i="14"/>
  <c r="AP218" i="14"/>
  <c r="AP219" i="14"/>
  <c r="AP220" i="14"/>
  <c r="AP221" i="14"/>
  <c r="AP222" i="14"/>
  <c r="AP223" i="14"/>
  <c r="AP224" i="14"/>
  <c r="AP225" i="14"/>
  <c r="AP226" i="14"/>
  <c r="AP217" i="13"/>
  <c r="AP218" i="13"/>
  <c r="AP219" i="13"/>
  <c r="AP220" i="13"/>
  <c r="AP221" i="13"/>
  <c r="AP222" i="13"/>
  <c r="AP223" i="13"/>
  <c r="AP224" i="13"/>
  <c r="AP225" i="13"/>
  <c r="AP226" i="13"/>
  <c r="AP217" i="11"/>
  <c r="AP218" i="11"/>
  <c r="AP219" i="11"/>
  <c r="AP220" i="11"/>
  <c r="AP221" i="11"/>
  <c r="AP222" i="11"/>
  <c r="AP223" i="11"/>
  <c r="AP224" i="11"/>
  <c r="AP225" i="11"/>
  <c r="AP226" i="11"/>
  <c r="CA107" i="11" l="1"/>
  <c r="CB128" i="13"/>
  <c r="CA139" i="11"/>
  <c r="CA121" i="14"/>
  <c r="CA63" i="13"/>
  <c r="CA19" i="13"/>
  <c r="CB107" i="11"/>
  <c r="CB182" i="15"/>
  <c r="CB121" i="15"/>
  <c r="CB74" i="15"/>
  <c r="CB153" i="13"/>
  <c r="CB41" i="13"/>
  <c r="CA52" i="11"/>
  <c r="CA128" i="15"/>
  <c r="CB215" i="15"/>
  <c r="CB139" i="15"/>
  <c r="CB96" i="15"/>
  <c r="CB19" i="15"/>
  <c r="CB171" i="13"/>
  <c r="CB63" i="13"/>
  <c r="CA139" i="14"/>
  <c r="CA74" i="14"/>
  <c r="CB182" i="11"/>
  <c r="CB114" i="11"/>
  <c r="CB74" i="11"/>
  <c r="CB19" i="11"/>
  <c r="CB171" i="14"/>
  <c r="CB114" i="14"/>
  <c r="CB63" i="14"/>
  <c r="CA74" i="11"/>
  <c r="CA146" i="15"/>
  <c r="CA19" i="14"/>
  <c r="CA146" i="13"/>
  <c r="CB139" i="11"/>
  <c r="CB153" i="15"/>
  <c r="CB114" i="15"/>
  <c r="CB41" i="15"/>
  <c r="CB204" i="13"/>
  <c r="CB146" i="13"/>
  <c r="CB85" i="13"/>
  <c r="CB30" i="13"/>
  <c r="CA19" i="11"/>
  <c r="CA153" i="14"/>
  <c r="CB215" i="11"/>
  <c r="CB96" i="11"/>
  <c r="CB204" i="14"/>
  <c r="CB128" i="14"/>
  <c r="CB85" i="14"/>
  <c r="CB153" i="11"/>
  <c r="CB171" i="15"/>
  <c r="CB128" i="15"/>
  <c r="CB63" i="15"/>
  <c r="CB160" i="13"/>
  <c r="CB107" i="13"/>
  <c r="CB52" i="13"/>
  <c r="CA171" i="11"/>
  <c r="CA182" i="15"/>
  <c r="CA96" i="15"/>
  <c r="CA171" i="14"/>
  <c r="CA182" i="13"/>
  <c r="CB63" i="11"/>
  <c r="CA114" i="13"/>
  <c r="CB171" i="11"/>
  <c r="CB204" i="15"/>
  <c r="CB146" i="15"/>
  <c r="CB85" i="15"/>
  <c r="CB30" i="15"/>
  <c r="CB182" i="13"/>
  <c r="CB121" i="13"/>
  <c r="CB74" i="13"/>
  <c r="CA204" i="11"/>
  <c r="CA63" i="11"/>
  <c r="CA215" i="13"/>
  <c r="CB160" i="14"/>
  <c r="CB121" i="14"/>
  <c r="CB52" i="14"/>
  <c r="CB114" i="13"/>
  <c r="CA85" i="11"/>
  <c r="CA215" i="15"/>
  <c r="CA128" i="13"/>
  <c r="CA96" i="13"/>
  <c r="CB204" i="11"/>
  <c r="CB121" i="11"/>
  <c r="CB85" i="11"/>
  <c r="CB160" i="15"/>
  <c r="CB107" i="15"/>
  <c r="CB52" i="15"/>
  <c r="CB215" i="13"/>
  <c r="CB139" i="13"/>
  <c r="CB96" i="13"/>
  <c r="CB19" i="13"/>
  <c r="BW215" i="11"/>
  <c r="BW41" i="11"/>
  <c r="BW121" i="14"/>
  <c r="BW96" i="14"/>
  <c r="BW160" i="13"/>
  <c r="BZ107" i="14"/>
  <c r="BZ128" i="13"/>
  <c r="CA160" i="11"/>
  <c r="CA121" i="15"/>
  <c r="CA96" i="14"/>
  <c r="CA85" i="13"/>
  <c r="BW153" i="11"/>
  <c r="BZ182" i="15"/>
  <c r="BZ74" i="15"/>
  <c r="BZ204" i="14"/>
  <c r="BZ121" i="14"/>
  <c r="CA182" i="11"/>
  <c r="CA139" i="15"/>
  <c r="CA114" i="14"/>
  <c r="CA107" i="13"/>
  <c r="BW139" i="11"/>
  <c r="BW63" i="11"/>
  <c r="BZ171" i="11"/>
  <c r="CA215" i="11"/>
  <c r="CA153" i="15"/>
  <c r="CA128" i="14"/>
  <c r="BW171" i="11"/>
  <c r="BX204" i="11"/>
  <c r="BX85" i="11"/>
  <c r="BZ204" i="11"/>
  <c r="BZ215" i="15"/>
  <c r="BZ96" i="15"/>
  <c r="CA171" i="15"/>
  <c r="CA146" i="14"/>
  <c r="BW182" i="13"/>
  <c r="CA204" i="15"/>
  <c r="CA160" i="14"/>
  <c r="CA121" i="13"/>
  <c r="CA114" i="11"/>
  <c r="CA30" i="11"/>
  <c r="CA182" i="14"/>
  <c r="CA139" i="13"/>
  <c r="CA128" i="11"/>
  <c r="CA215" i="14"/>
  <c r="CA153" i="13"/>
  <c r="BX128" i="15"/>
  <c r="BZ139" i="14"/>
  <c r="BZ19" i="14"/>
  <c r="BX182" i="13"/>
  <c r="BZ153" i="11"/>
  <c r="BZ128" i="15"/>
  <c r="BZ96" i="14"/>
  <c r="BZ52" i="13"/>
  <c r="CA96" i="11"/>
  <c r="CA41" i="15"/>
  <c r="CA204" i="13"/>
  <c r="BX74" i="11"/>
  <c r="BX19" i="11"/>
  <c r="BX30" i="15"/>
  <c r="BX204" i="14"/>
  <c r="BX171" i="14"/>
  <c r="BX63" i="14"/>
  <c r="BZ41" i="14"/>
  <c r="BZ74" i="13"/>
  <c r="CA63" i="15"/>
  <c r="CA30" i="14"/>
  <c r="BW146" i="13"/>
  <c r="BZ19" i="11"/>
  <c r="BZ96" i="13"/>
  <c r="CA85" i="15"/>
  <c r="CA52" i="14"/>
  <c r="CA41" i="13"/>
  <c r="BX52" i="15"/>
  <c r="BX215" i="13"/>
  <c r="BW128" i="11"/>
  <c r="BW19" i="11"/>
  <c r="BW96" i="15"/>
  <c r="BX153" i="14"/>
  <c r="BZ121" i="11"/>
  <c r="BZ85" i="11"/>
  <c r="BZ121" i="15"/>
  <c r="BZ52" i="15"/>
  <c r="BZ85" i="14"/>
  <c r="BZ160" i="13"/>
  <c r="BZ114" i="15"/>
  <c r="BW215" i="14"/>
  <c r="BX139" i="11"/>
  <c r="BX85" i="14"/>
  <c r="BZ160" i="11"/>
  <c r="BZ107" i="11"/>
  <c r="BZ182" i="13"/>
  <c r="BZ114" i="13"/>
  <c r="BW204" i="11"/>
  <c r="BW215" i="15"/>
  <c r="BX153" i="11"/>
  <c r="BX41" i="11"/>
  <c r="BX128" i="13"/>
  <c r="BX96" i="13"/>
  <c r="BZ215" i="13"/>
  <c r="BY160" i="11"/>
  <c r="BW121" i="11"/>
  <c r="BW85" i="11"/>
  <c r="BX114" i="15"/>
  <c r="BY182" i="11"/>
  <c r="BY74" i="11"/>
  <c r="BY153" i="14"/>
  <c r="BY114" i="14"/>
  <c r="BY41" i="14"/>
  <c r="BZ114" i="11"/>
  <c r="BW107" i="11"/>
  <c r="BW146" i="15"/>
  <c r="BW121" i="15"/>
  <c r="BW153" i="14"/>
  <c r="BW128" i="14"/>
  <c r="BW121" i="13"/>
  <c r="BY139" i="13"/>
  <c r="BZ30" i="14"/>
  <c r="BZ19" i="13"/>
  <c r="BY52" i="11"/>
  <c r="BY139" i="11"/>
  <c r="BY19" i="11"/>
  <c r="BY63" i="14"/>
  <c r="BZ128" i="11"/>
  <c r="BW52" i="15"/>
  <c r="BX107" i="11"/>
  <c r="BY128" i="11"/>
  <c r="BZ41" i="11"/>
  <c r="BZ160" i="15"/>
  <c r="BZ41" i="13"/>
  <c r="BW182" i="15"/>
  <c r="BW74" i="13"/>
  <c r="BZ30" i="13"/>
  <c r="BW114" i="11"/>
  <c r="BW204" i="14"/>
  <c r="BW215" i="13"/>
  <c r="BW128" i="13"/>
  <c r="BX63" i="15"/>
  <c r="BX19" i="14"/>
  <c r="BX30" i="13"/>
  <c r="BZ63" i="11"/>
  <c r="BZ30" i="15"/>
  <c r="BZ153" i="14"/>
  <c r="BZ146" i="13"/>
  <c r="BZ121" i="13"/>
  <c r="BW85" i="14"/>
  <c r="BX121" i="11"/>
  <c r="BX63" i="11"/>
  <c r="BX182" i="15"/>
  <c r="BZ182" i="11"/>
  <c r="BZ139" i="15"/>
  <c r="BZ114" i="14"/>
  <c r="BZ63" i="13"/>
  <c r="BZ128" i="14"/>
  <c r="BW30" i="11"/>
  <c r="BW96" i="13"/>
  <c r="BX160" i="13"/>
  <c r="BX52" i="13"/>
  <c r="BZ171" i="15"/>
  <c r="BZ146" i="14"/>
  <c r="BZ107" i="13"/>
  <c r="BZ215" i="11"/>
  <c r="BW52" i="11"/>
  <c r="BW128" i="15"/>
  <c r="BX74" i="13"/>
  <c r="BZ204" i="15"/>
  <c r="BZ160" i="14"/>
  <c r="BZ85" i="13"/>
  <c r="BW74" i="11"/>
  <c r="BX19" i="15"/>
  <c r="BX107" i="14"/>
  <c r="BX114" i="13"/>
  <c r="BZ30" i="11"/>
  <c r="BZ182" i="14"/>
  <c r="BZ139" i="13"/>
  <c r="BW96" i="11"/>
  <c r="BW139" i="14"/>
  <c r="BX121" i="14"/>
  <c r="BX30" i="14"/>
  <c r="BZ52" i="11"/>
  <c r="BZ215" i="14"/>
  <c r="BZ153" i="13"/>
  <c r="BW19" i="14"/>
  <c r="BZ74" i="11"/>
  <c r="BZ19" i="15"/>
  <c r="BZ171" i="13"/>
  <c r="BW107" i="14"/>
  <c r="BW41" i="14"/>
  <c r="BX146" i="15"/>
  <c r="BZ96" i="11"/>
  <c r="BZ41" i="15"/>
  <c r="BZ204" i="13"/>
  <c r="BW146" i="11"/>
  <c r="BW153" i="15"/>
  <c r="BW74" i="15"/>
  <c r="BX139" i="14"/>
  <c r="BZ63" i="15"/>
  <c r="BW114" i="15"/>
  <c r="BX74" i="15"/>
  <c r="BZ153" i="15"/>
  <c r="BW160" i="11"/>
  <c r="BW41" i="15"/>
  <c r="BW30" i="13"/>
  <c r="BX41" i="14"/>
  <c r="BX171" i="13"/>
  <c r="BX146" i="13"/>
  <c r="BY19" i="13"/>
  <c r="BZ85" i="15"/>
  <c r="BZ52" i="14"/>
  <c r="BX215" i="15"/>
  <c r="BW182" i="11"/>
  <c r="BW63" i="14"/>
  <c r="BW52" i="13"/>
  <c r="BX171" i="11"/>
  <c r="BX160" i="15"/>
  <c r="BY215" i="11"/>
  <c r="BY96" i="11"/>
  <c r="BY171" i="14"/>
  <c r="BY128" i="14"/>
  <c r="BZ146" i="11"/>
  <c r="BZ107" i="15"/>
  <c r="BZ74" i="14"/>
  <c r="BW19" i="15"/>
  <c r="BW139" i="13"/>
  <c r="BX96" i="11"/>
  <c r="BX41" i="15"/>
  <c r="BX204" i="13"/>
  <c r="BY215" i="15"/>
  <c r="BY153" i="15"/>
  <c r="BY96" i="15"/>
  <c r="BY41" i="15"/>
  <c r="BY204" i="13"/>
  <c r="BY128" i="13"/>
  <c r="BY85" i="13"/>
  <c r="BW85" i="15"/>
  <c r="BW52" i="14"/>
  <c r="BW30" i="14"/>
  <c r="BW204" i="13"/>
  <c r="BX146" i="11"/>
  <c r="BX107" i="15"/>
  <c r="BX74" i="14"/>
  <c r="BX19" i="13"/>
  <c r="BY153" i="11"/>
  <c r="BY114" i="11"/>
  <c r="BY41" i="11"/>
  <c r="BY204" i="14"/>
  <c r="BY146" i="14"/>
  <c r="BY85" i="14"/>
  <c r="BY30" i="14"/>
  <c r="BX85" i="15"/>
  <c r="BY171" i="15"/>
  <c r="BY146" i="13"/>
  <c r="BW107" i="15"/>
  <c r="BW74" i="14"/>
  <c r="BX160" i="11"/>
  <c r="BX121" i="15"/>
  <c r="BX96" i="14"/>
  <c r="BX121" i="13"/>
  <c r="BX41" i="13"/>
  <c r="BY204" i="15"/>
  <c r="BY128" i="15"/>
  <c r="BY85" i="15"/>
  <c r="BY160" i="13"/>
  <c r="BY121" i="13"/>
  <c r="BY52" i="13"/>
  <c r="BW153" i="13"/>
  <c r="BX182" i="11"/>
  <c r="BX139" i="15"/>
  <c r="BX114" i="14"/>
  <c r="BX63" i="13"/>
  <c r="BY171" i="11"/>
  <c r="BY63" i="11"/>
  <c r="BY160" i="14"/>
  <c r="BY107" i="14"/>
  <c r="BY52" i="14"/>
  <c r="BW171" i="13"/>
  <c r="BY114" i="15"/>
  <c r="BY30" i="13"/>
  <c r="BW139" i="15"/>
  <c r="BW114" i="14"/>
  <c r="BW19" i="13"/>
  <c r="BX215" i="11"/>
  <c r="BX153" i="15"/>
  <c r="BX128" i="14"/>
  <c r="BX85" i="13"/>
  <c r="BY146" i="15"/>
  <c r="BY107" i="15"/>
  <c r="BY30" i="15"/>
  <c r="BY182" i="13"/>
  <c r="BY74" i="13"/>
  <c r="BY63" i="15"/>
  <c r="BW41" i="13"/>
  <c r="BX171" i="15"/>
  <c r="BX146" i="14"/>
  <c r="BX107" i="13"/>
  <c r="BY204" i="11"/>
  <c r="BY146" i="11"/>
  <c r="BY121" i="11"/>
  <c r="BY85" i="11"/>
  <c r="BY30" i="11"/>
  <c r="BY182" i="14"/>
  <c r="BY121" i="14"/>
  <c r="BY74" i="14"/>
  <c r="BW171" i="15"/>
  <c r="BW146" i="14"/>
  <c r="BW63" i="13"/>
  <c r="BX204" i="15"/>
  <c r="BX160" i="14"/>
  <c r="BY160" i="15"/>
  <c r="BY121" i="15"/>
  <c r="BY52" i="15"/>
  <c r="BY215" i="13"/>
  <c r="BY153" i="13"/>
  <c r="BY96" i="13"/>
  <c r="BY41" i="13"/>
  <c r="BW63" i="15"/>
  <c r="BX52" i="14"/>
  <c r="BW204" i="15"/>
  <c r="BW160" i="14"/>
  <c r="BW85" i="13"/>
  <c r="BX114" i="11"/>
  <c r="BX30" i="11"/>
  <c r="BX182" i="14"/>
  <c r="BX139" i="13"/>
  <c r="BY107" i="11"/>
  <c r="BY215" i="14"/>
  <c r="BY139" i="14"/>
  <c r="BY96" i="14"/>
  <c r="BY19" i="14"/>
  <c r="BY107" i="13"/>
  <c r="BW182" i="14"/>
  <c r="BW107" i="13"/>
  <c r="BX128" i="11"/>
  <c r="BX52" i="11"/>
  <c r="BX215" i="14"/>
  <c r="BX153" i="13"/>
  <c r="BY182" i="15"/>
  <c r="BY139" i="15"/>
  <c r="BY74" i="15"/>
  <c r="BY19" i="15"/>
  <c r="BY171" i="13"/>
  <c r="BY114" i="13"/>
  <c r="BY63" i="13"/>
  <c r="AO217" i="13"/>
  <c r="AO218" i="13"/>
  <c r="AO219" i="13"/>
  <c r="AO220" i="13"/>
  <c r="AO221" i="13"/>
  <c r="AO222" i="13"/>
  <c r="AO223" i="13"/>
  <c r="AO224" i="13"/>
  <c r="AO225" i="13"/>
  <c r="AO226" i="13"/>
  <c r="AO217" i="14"/>
  <c r="AO218" i="14"/>
  <c r="AO219" i="14"/>
  <c r="AO220" i="14"/>
  <c r="AO221" i="14"/>
  <c r="AO222" i="14"/>
  <c r="AO223" i="14"/>
  <c r="AO224" i="14"/>
  <c r="AO225" i="14"/>
  <c r="AO226" i="14"/>
  <c r="AO217" i="15"/>
  <c r="AO218" i="15"/>
  <c r="AO219" i="15"/>
  <c r="AO220" i="15"/>
  <c r="AO221" i="15"/>
  <c r="AO222" i="15"/>
  <c r="AO223" i="15"/>
  <c r="AO224" i="15"/>
  <c r="AO225" i="15"/>
  <c r="AO226" i="15"/>
  <c r="AO217" i="11"/>
  <c r="AO218" i="11"/>
  <c r="AO219" i="11"/>
  <c r="AO220" i="11"/>
  <c r="AO221" i="11"/>
  <c r="AO222" i="11"/>
  <c r="AO223" i="11"/>
  <c r="AO224" i="11"/>
  <c r="AO225" i="11"/>
  <c r="AO226" i="11"/>
  <c r="AN217" i="15" l="1"/>
  <c r="AN218" i="15"/>
  <c r="AN219" i="15"/>
  <c r="AN220" i="15"/>
  <c r="AN221" i="15"/>
  <c r="AN222" i="15"/>
  <c r="AN223" i="15"/>
  <c r="AN224" i="15"/>
  <c r="AN225" i="15"/>
  <c r="AN226" i="15"/>
  <c r="AN217" i="14"/>
  <c r="AN218" i="14"/>
  <c r="AN219" i="14"/>
  <c r="AN220" i="14"/>
  <c r="AN221" i="14"/>
  <c r="AN222" i="14"/>
  <c r="AN223" i="14"/>
  <c r="AN224" i="14"/>
  <c r="AN225" i="14"/>
  <c r="AN226" i="14"/>
  <c r="AN217" i="13"/>
  <c r="AN218" i="13"/>
  <c r="AN219" i="13"/>
  <c r="AN220" i="13"/>
  <c r="AN221" i="13"/>
  <c r="AN222" i="13"/>
  <c r="AN223" i="13"/>
  <c r="AN224" i="13"/>
  <c r="AN225" i="13"/>
  <c r="AN226" i="13"/>
  <c r="AN217" i="11"/>
  <c r="AN218" i="11"/>
  <c r="AN219" i="11"/>
  <c r="AN220" i="11"/>
  <c r="AN221" i="11"/>
  <c r="AN222" i="11"/>
  <c r="AN223" i="11"/>
  <c r="AN224" i="11"/>
  <c r="AN225" i="11"/>
  <c r="AN226" i="11"/>
  <c r="BV10" i="14"/>
  <c r="BV13" i="14"/>
  <c r="BV16" i="14"/>
  <c r="BV17" i="14"/>
  <c r="BV18" i="14"/>
  <c r="BV21" i="14"/>
  <c r="BV24" i="14"/>
  <c r="BV27" i="14"/>
  <c r="BV28" i="14"/>
  <c r="BV29" i="14"/>
  <c r="BV32" i="14"/>
  <c r="BV35" i="14"/>
  <c r="BV38" i="14"/>
  <c r="BV39" i="14"/>
  <c r="BV40" i="14"/>
  <c r="BV43" i="14"/>
  <c r="BV46" i="14"/>
  <c r="BV49" i="14"/>
  <c r="BV50" i="14"/>
  <c r="BV51" i="14"/>
  <c r="BV54" i="14"/>
  <c r="BV57" i="14"/>
  <c r="BV60" i="14"/>
  <c r="BV61" i="14"/>
  <c r="BV62" i="14"/>
  <c r="BV65" i="14"/>
  <c r="BV68" i="14"/>
  <c r="BV71" i="14"/>
  <c r="BV72" i="14"/>
  <c r="BV73" i="14"/>
  <c r="BV76" i="14"/>
  <c r="BV79" i="14"/>
  <c r="BV82" i="14"/>
  <c r="BV83" i="14"/>
  <c r="BV84" i="14"/>
  <c r="BV87" i="14"/>
  <c r="BV90" i="14"/>
  <c r="BV93" i="14"/>
  <c r="BV94" i="14"/>
  <c r="BV95" i="14"/>
  <c r="BV98" i="14"/>
  <c r="BV101" i="14"/>
  <c r="BV104" i="14"/>
  <c r="BV105" i="14"/>
  <c r="BV106" i="14"/>
  <c r="BV109" i="14"/>
  <c r="BV110" i="14"/>
  <c r="BV111" i="14"/>
  <c r="BV112" i="14"/>
  <c r="BV113" i="14"/>
  <c r="BV116" i="14"/>
  <c r="BV117" i="14"/>
  <c r="BV118" i="14"/>
  <c r="BV119" i="14"/>
  <c r="BV120" i="14"/>
  <c r="BV123" i="14"/>
  <c r="BV124" i="14"/>
  <c r="BV125" i="14"/>
  <c r="BV126" i="14"/>
  <c r="BV127" i="14"/>
  <c r="BV133" i="14"/>
  <c r="BV136" i="14"/>
  <c r="BV137" i="14"/>
  <c r="BV138" i="14"/>
  <c r="BV141" i="14"/>
  <c r="BV142" i="14"/>
  <c r="BV143" i="14"/>
  <c r="BV144" i="14"/>
  <c r="BV145" i="14"/>
  <c r="BV148" i="14"/>
  <c r="BV149" i="14"/>
  <c r="BV150" i="14"/>
  <c r="BV151" i="14"/>
  <c r="BV152" i="14"/>
  <c r="BV162" i="14"/>
  <c r="BV165" i="14"/>
  <c r="BV168" i="14"/>
  <c r="BV169" i="14"/>
  <c r="BV170" i="14"/>
  <c r="BV173" i="14"/>
  <c r="BV176" i="14"/>
  <c r="BV179" i="14"/>
  <c r="BV180" i="14"/>
  <c r="BV181" i="14"/>
  <c r="BV195" i="14"/>
  <c r="BV198" i="14"/>
  <c r="BV201" i="14"/>
  <c r="BV202" i="14"/>
  <c r="BV203" i="14"/>
  <c r="BV206" i="14"/>
  <c r="BV209" i="14"/>
  <c r="BV212" i="14"/>
  <c r="BV213" i="14"/>
  <c r="BV214" i="14"/>
  <c r="BV10" i="15"/>
  <c r="BV13" i="15"/>
  <c r="BV16" i="15"/>
  <c r="BV17" i="15"/>
  <c r="BV18" i="15"/>
  <c r="BV21" i="15"/>
  <c r="BV24" i="15"/>
  <c r="BV27" i="15"/>
  <c r="BV28" i="15"/>
  <c r="BV29" i="15"/>
  <c r="BV32" i="15"/>
  <c r="BV35" i="15"/>
  <c r="BV38" i="15"/>
  <c r="BV39" i="15"/>
  <c r="BV40" i="15"/>
  <c r="BV43" i="15"/>
  <c r="BV46" i="15"/>
  <c r="BV49" i="15"/>
  <c r="BV50" i="15"/>
  <c r="BV51" i="15"/>
  <c r="BV54" i="15"/>
  <c r="BV57" i="15"/>
  <c r="BV60" i="15"/>
  <c r="BV61" i="15"/>
  <c r="BV62" i="15"/>
  <c r="BV65" i="15"/>
  <c r="BV68" i="15"/>
  <c r="BV71" i="15"/>
  <c r="BV72" i="15"/>
  <c r="BV73" i="15"/>
  <c r="BV76" i="15"/>
  <c r="BV79" i="15"/>
  <c r="BV82" i="15"/>
  <c r="BV83" i="15"/>
  <c r="BV84" i="15"/>
  <c r="BV87" i="15"/>
  <c r="BV90" i="15"/>
  <c r="BV93" i="15"/>
  <c r="BV94" i="15"/>
  <c r="BV95" i="15"/>
  <c r="BV98" i="15"/>
  <c r="BV101" i="15"/>
  <c r="BV104" i="15"/>
  <c r="BV105" i="15"/>
  <c r="BV106" i="15"/>
  <c r="BV109" i="15"/>
  <c r="BV110" i="15"/>
  <c r="BV111" i="15"/>
  <c r="BV112" i="15"/>
  <c r="BV113" i="15"/>
  <c r="BV116" i="15"/>
  <c r="BV117" i="15"/>
  <c r="BV118" i="15"/>
  <c r="BV119" i="15"/>
  <c r="BV120" i="15"/>
  <c r="BV123" i="15"/>
  <c r="BV124" i="15"/>
  <c r="BV125" i="15"/>
  <c r="BV126" i="15"/>
  <c r="BV127" i="15"/>
  <c r="BV130" i="15"/>
  <c r="BV133" i="15"/>
  <c r="BV136" i="15"/>
  <c r="BV137" i="15"/>
  <c r="BV138" i="15"/>
  <c r="BV141" i="15"/>
  <c r="BV142" i="15"/>
  <c r="BV143" i="15"/>
  <c r="BV144" i="15"/>
  <c r="BV145" i="15"/>
  <c r="BV148" i="15"/>
  <c r="BV149" i="15"/>
  <c r="BV150" i="15"/>
  <c r="BV151" i="15"/>
  <c r="BV152" i="15"/>
  <c r="BV162" i="15"/>
  <c r="BV165" i="15"/>
  <c r="BV168" i="15"/>
  <c r="BV169" i="15"/>
  <c r="BV170" i="15"/>
  <c r="BV173" i="15"/>
  <c r="BV176" i="15"/>
  <c r="BV179" i="15"/>
  <c r="BV180" i="15"/>
  <c r="BV181" i="15"/>
  <c r="BV195" i="15"/>
  <c r="BV198" i="15"/>
  <c r="BV201" i="15"/>
  <c r="BV202" i="15"/>
  <c r="BV203" i="15"/>
  <c r="BV206" i="15"/>
  <c r="BV209" i="15"/>
  <c r="BV212" i="15"/>
  <c r="BV213" i="15"/>
  <c r="BV214" i="15"/>
  <c r="BV10" i="13"/>
  <c r="BV13" i="13"/>
  <c r="BV16" i="13"/>
  <c r="BV17" i="13"/>
  <c r="BV18" i="13"/>
  <c r="BV21" i="13"/>
  <c r="BV24" i="13"/>
  <c r="BV27" i="13"/>
  <c r="BV28" i="13"/>
  <c r="BV29" i="13"/>
  <c r="BV32" i="13"/>
  <c r="BV35" i="13"/>
  <c r="BV38" i="13"/>
  <c r="BV39" i="13"/>
  <c r="BV40" i="13"/>
  <c r="BV43" i="13"/>
  <c r="BV46" i="13"/>
  <c r="BV49" i="13"/>
  <c r="BV50" i="13"/>
  <c r="BV51" i="13"/>
  <c r="BV54" i="13"/>
  <c r="BV57" i="13"/>
  <c r="BV60" i="13"/>
  <c r="BV61" i="13"/>
  <c r="BV62" i="13"/>
  <c r="BV65" i="13"/>
  <c r="BV68" i="13"/>
  <c r="BV71" i="13"/>
  <c r="BV72" i="13"/>
  <c r="BV73" i="13"/>
  <c r="BV76" i="13"/>
  <c r="BV79" i="13"/>
  <c r="BV82" i="13"/>
  <c r="BV83" i="13"/>
  <c r="BV84" i="13"/>
  <c r="BV87" i="13"/>
  <c r="BV90" i="13"/>
  <c r="BV93" i="13"/>
  <c r="BV94" i="13"/>
  <c r="BV95" i="13"/>
  <c r="BV98" i="13"/>
  <c r="BV101" i="13"/>
  <c r="BV104" i="13"/>
  <c r="BV105" i="13"/>
  <c r="BV106" i="13"/>
  <c r="BV109" i="13"/>
  <c r="BV110" i="13"/>
  <c r="BV111" i="13"/>
  <c r="BV112" i="13"/>
  <c r="BV113" i="13"/>
  <c r="BV123" i="13"/>
  <c r="BV124" i="13"/>
  <c r="BV125" i="13"/>
  <c r="BV126" i="13"/>
  <c r="BV127" i="13"/>
  <c r="BV130" i="13"/>
  <c r="BV133" i="13"/>
  <c r="BV136" i="13"/>
  <c r="BV137" i="13"/>
  <c r="BV138" i="13"/>
  <c r="BV141" i="13"/>
  <c r="BV142" i="13"/>
  <c r="BV143" i="13"/>
  <c r="BV144" i="13"/>
  <c r="BV145" i="13"/>
  <c r="BV148" i="13"/>
  <c r="BV149" i="13"/>
  <c r="BV150" i="13"/>
  <c r="BV151" i="13"/>
  <c r="BV152" i="13"/>
  <c r="BV162" i="13"/>
  <c r="BV165" i="13"/>
  <c r="BV168" i="13"/>
  <c r="BV169" i="13"/>
  <c r="BV170" i="13"/>
  <c r="BV173" i="13"/>
  <c r="BV176" i="13"/>
  <c r="BV179" i="13"/>
  <c r="BV180" i="13"/>
  <c r="BV181" i="13"/>
  <c r="BV195" i="13"/>
  <c r="BV198" i="13"/>
  <c r="BV201" i="13"/>
  <c r="BV202" i="13"/>
  <c r="BV203" i="13"/>
  <c r="BV206" i="13"/>
  <c r="BV209" i="13"/>
  <c r="BV212" i="13"/>
  <c r="BV213" i="13"/>
  <c r="BV214" i="13"/>
  <c r="BV13" i="11"/>
  <c r="BV16" i="11"/>
  <c r="BV17" i="11"/>
  <c r="BV18" i="11"/>
  <c r="BV21" i="11"/>
  <c r="BV24" i="11"/>
  <c r="BV27" i="11"/>
  <c r="BV28" i="11"/>
  <c r="BV29" i="11"/>
  <c r="BV32" i="11"/>
  <c r="BV35" i="11"/>
  <c r="BV38" i="11"/>
  <c r="BV39" i="11"/>
  <c r="BV40" i="11"/>
  <c r="BV43" i="11"/>
  <c r="BV46" i="11"/>
  <c r="BV49" i="11"/>
  <c r="BV50" i="11"/>
  <c r="BV51" i="11"/>
  <c r="BV54" i="11"/>
  <c r="BV57" i="11"/>
  <c r="BV60" i="11"/>
  <c r="BV61" i="11"/>
  <c r="BV62" i="11"/>
  <c r="BV65" i="11"/>
  <c r="BV68" i="11"/>
  <c r="BV71" i="11"/>
  <c r="BV72" i="11"/>
  <c r="BV73" i="11"/>
  <c r="BV76" i="11"/>
  <c r="BV79" i="11"/>
  <c r="BV82" i="11"/>
  <c r="BV83" i="11"/>
  <c r="BV84" i="11"/>
  <c r="BV87" i="11"/>
  <c r="BV90" i="11"/>
  <c r="BV93" i="11"/>
  <c r="BV94" i="11"/>
  <c r="BV95" i="11"/>
  <c r="BV98" i="11"/>
  <c r="BV101" i="11"/>
  <c r="BV104" i="11"/>
  <c r="BV105" i="11"/>
  <c r="BV106" i="11"/>
  <c r="BV109" i="11"/>
  <c r="BV110" i="11"/>
  <c r="BV111" i="11"/>
  <c r="BV112" i="11"/>
  <c r="BV113" i="11"/>
  <c r="BV123" i="11"/>
  <c r="BV124" i="11"/>
  <c r="BV125" i="11"/>
  <c r="BV126" i="11"/>
  <c r="BV127" i="11"/>
  <c r="BV130" i="11"/>
  <c r="BV133" i="11"/>
  <c r="BV136" i="11"/>
  <c r="BV137" i="11"/>
  <c r="BV138" i="11"/>
  <c r="BV141" i="11"/>
  <c r="BV142" i="11"/>
  <c r="BV143" i="11"/>
  <c r="BV144" i="11"/>
  <c r="BV145" i="11"/>
  <c r="BV148" i="11"/>
  <c r="BV149" i="11"/>
  <c r="BV150" i="11"/>
  <c r="BV151" i="11"/>
  <c r="BV152" i="11"/>
  <c r="BV162" i="11"/>
  <c r="BV165" i="11"/>
  <c r="BV168" i="11"/>
  <c r="BV169" i="11"/>
  <c r="BV170" i="11"/>
  <c r="BV173" i="11"/>
  <c r="BV176" i="11"/>
  <c r="BV179" i="11"/>
  <c r="BV180" i="11"/>
  <c r="BV181" i="11"/>
  <c r="BV195" i="11"/>
  <c r="BV198" i="11"/>
  <c r="BV201" i="11"/>
  <c r="BV202" i="11"/>
  <c r="BV203" i="11"/>
  <c r="BV206" i="11"/>
  <c r="BV209" i="11"/>
  <c r="BV212" i="11"/>
  <c r="BV213" i="11"/>
  <c r="BV214" i="11"/>
  <c r="F111" i="27"/>
  <c r="G111" i="27"/>
  <c r="F112" i="27"/>
  <c r="G112" i="27"/>
  <c r="F117" i="26"/>
  <c r="G117" i="26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AM217" i="15"/>
  <c r="AM218" i="15"/>
  <c r="AM219" i="15"/>
  <c r="AM220" i="15"/>
  <c r="AM221" i="15"/>
  <c r="AM222" i="15"/>
  <c r="AM223" i="15"/>
  <c r="AM224" i="15"/>
  <c r="AM225" i="15"/>
  <c r="AM226" i="15"/>
  <c r="AM217" i="14"/>
  <c r="AM218" i="14"/>
  <c r="AM219" i="14"/>
  <c r="AM220" i="14"/>
  <c r="AM221" i="14"/>
  <c r="AM222" i="14"/>
  <c r="AM223" i="14"/>
  <c r="AM224" i="14"/>
  <c r="AM225" i="14"/>
  <c r="AM226" i="14"/>
  <c r="G116" i="26"/>
  <c r="AM217" i="13"/>
  <c r="AM218" i="13"/>
  <c r="AM219" i="13"/>
  <c r="AM220" i="13"/>
  <c r="AM221" i="13"/>
  <c r="AM222" i="13"/>
  <c r="AM223" i="13"/>
  <c r="AM224" i="13"/>
  <c r="AM225" i="13"/>
  <c r="AM226" i="13"/>
  <c r="AM226" i="11"/>
  <c r="AM225" i="11"/>
  <c r="AM224" i="11"/>
  <c r="AM223" i="11"/>
  <c r="AM222" i="11"/>
  <c r="AM221" i="11"/>
  <c r="AM220" i="11"/>
  <c r="AM219" i="11"/>
  <c r="AM218" i="11"/>
  <c r="AM217" i="11"/>
  <c r="F105" i="27"/>
  <c r="G105" i="27"/>
  <c r="F106" i="27"/>
  <c r="G106" i="27"/>
  <c r="F107" i="27"/>
  <c r="G107" i="27"/>
  <c r="F108" i="27"/>
  <c r="G108" i="27"/>
  <c r="F109" i="27"/>
  <c r="G109" i="27"/>
  <c r="F110" i="27"/>
  <c r="G110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BV85" i="15" l="1"/>
  <c r="BV107" i="15"/>
  <c r="BV30" i="13"/>
  <c r="BV114" i="13"/>
  <c r="BV96" i="13"/>
  <c r="BV74" i="13"/>
  <c r="BV85" i="11"/>
  <c r="BV121" i="15"/>
  <c r="BV41" i="15"/>
  <c r="BV63" i="15"/>
  <c r="BV139" i="15"/>
  <c r="BV215" i="11"/>
  <c r="BV182" i="11"/>
  <c r="BV128" i="13"/>
  <c r="BV30" i="14"/>
  <c r="BV182" i="13"/>
  <c r="BV52" i="13"/>
  <c r="BV74" i="11"/>
  <c r="BV153" i="15"/>
  <c r="BV19" i="15"/>
  <c r="BV114" i="14"/>
  <c r="BV63" i="13"/>
  <c r="BV182" i="14"/>
  <c r="BV171" i="15"/>
  <c r="BV52" i="14"/>
  <c r="BV30" i="15"/>
  <c r="BV74" i="14"/>
  <c r="BV146" i="11"/>
  <c r="BV41" i="11"/>
  <c r="BV96" i="14"/>
  <c r="BV96" i="11"/>
  <c r="BV204" i="11"/>
  <c r="BV128" i="14"/>
  <c r="BV139" i="11"/>
  <c r="BV215" i="13"/>
  <c r="BV146" i="13"/>
  <c r="BV215" i="14"/>
  <c r="BV128" i="11"/>
  <c r="BV30" i="11"/>
  <c r="BV52" i="11"/>
  <c r="BV204" i="15"/>
  <c r="BV146" i="14"/>
  <c r="BV114" i="11"/>
  <c r="BV63" i="11"/>
  <c r="BV85" i="13"/>
  <c r="BV52" i="15"/>
  <c r="BV19" i="11"/>
  <c r="BV96" i="15"/>
  <c r="BV41" i="14"/>
  <c r="BV107" i="13"/>
  <c r="BV139" i="13"/>
  <c r="BV114" i="15"/>
  <c r="BV63" i="14"/>
  <c r="BV153" i="13"/>
  <c r="BV128" i="15"/>
  <c r="BV85" i="14"/>
  <c r="BV171" i="13"/>
  <c r="BV146" i="15"/>
  <c r="BV107" i="14"/>
  <c r="BV204" i="13"/>
  <c r="BV121" i="14"/>
  <c r="BV182" i="15"/>
  <c r="BV74" i="15"/>
  <c r="BV19" i="14"/>
  <c r="BV215" i="15"/>
  <c r="BV153" i="14"/>
  <c r="BV153" i="11"/>
  <c r="BV19" i="13"/>
  <c r="BV171" i="14"/>
  <c r="BV107" i="11"/>
  <c r="BV171" i="11"/>
  <c r="BV41" i="13"/>
  <c r="BV204" i="14"/>
  <c r="BU10" i="13"/>
  <c r="BU13" i="13"/>
  <c r="BU16" i="13"/>
  <c r="BU17" i="13"/>
  <c r="BU18" i="13"/>
  <c r="BU21" i="13"/>
  <c r="BU24" i="13"/>
  <c r="BU27" i="13"/>
  <c r="BU28" i="13"/>
  <c r="BU29" i="13"/>
  <c r="BU32" i="13"/>
  <c r="BU35" i="13"/>
  <c r="BU38" i="13"/>
  <c r="BU39" i="13"/>
  <c r="BU40" i="13"/>
  <c r="BU43" i="13"/>
  <c r="BU46" i="13"/>
  <c r="BU49" i="13"/>
  <c r="BU50" i="13"/>
  <c r="BU51" i="13"/>
  <c r="BU54" i="13"/>
  <c r="BU57" i="13"/>
  <c r="BU60" i="13"/>
  <c r="BU61" i="13"/>
  <c r="BU62" i="13"/>
  <c r="BU65" i="13"/>
  <c r="BU68" i="13"/>
  <c r="BU71" i="13"/>
  <c r="BU72" i="13"/>
  <c r="BU73" i="13"/>
  <c r="BU76" i="13"/>
  <c r="BU79" i="13"/>
  <c r="BU82" i="13"/>
  <c r="BU83" i="13"/>
  <c r="BU84" i="13"/>
  <c r="BU87" i="13"/>
  <c r="BU90" i="13"/>
  <c r="BU93" i="13"/>
  <c r="BU94" i="13"/>
  <c r="BU95" i="13"/>
  <c r="BU98" i="13"/>
  <c r="BU101" i="13"/>
  <c r="BU104" i="13"/>
  <c r="BU105" i="13"/>
  <c r="BU106" i="13"/>
  <c r="BU109" i="13"/>
  <c r="BU110" i="13"/>
  <c r="BU111" i="13"/>
  <c r="BU112" i="13"/>
  <c r="BU113" i="13"/>
  <c r="BU116" i="13"/>
  <c r="BU117" i="13"/>
  <c r="BU118" i="13"/>
  <c r="BU119" i="13"/>
  <c r="BU120" i="13"/>
  <c r="BU123" i="13"/>
  <c r="BU124" i="13"/>
  <c r="BU125" i="13"/>
  <c r="BU126" i="13"/>
  <c r="BU127" i="13"/>
  <c r="BU130" i="13"/>
  <c r="BU133" i="13"/>
  <c r="BU136" i="13"/>
  <c r="BU137" i="13"/>
  <c r="BU138" i="13"/>
  <c r="BU141" i="13"/>
  <c r="BU142" i="13"/>
  <c r="BU143" i="13"/>
  <c r="BU144" i="13"/>
  <c r="BU145" i="13"/>
  <c r="BU148" i="13"/>
  <c r="BU149" i="13"/>
  <c r="BU150" i="13"/>
  <c r="BU151" i="13"/>
  <c r="BU152" i="13"/>
  <c r="BU155" i="13"/>
  <c r="BU156" i="13"/>
  <c r="BU157" i="13"/>
  <c r="BU158" i="13"/>
  <c r="BU159" i="13"/>
  <c r="BU162" i="13"/>
  <c r="BU165" i="13"/>
  <c r="BU168" i="13"/>
  <c r="BU169" i="13"/>
  <c r="BU170" i="13"/>
  <c r="BU173" i="13"/>
  <c r="BU176" i="13"/>
  <c r="BU179" i="13"/>
  <c r="BU180" i="13"/>
  <c r="BU181" i="13"/>
  <c r="BU195" i="13"/>
  <c r="BU198" i="13"/>
  <c r="BU201" i="13"/>
  <c r="BU202" i="13"/>
  <c r="BU203" i="13"/>
  <c r="BU206" i="13"/>
  <c r="BU209" i="13"/>
  <c r="BU212" i="13"/>
  <c r="BU213" i="13"/>
  <c r="BU214" i="13"/>
  <c r="AL217" i="13"/>
  <c r="BU217" i="13" s="1"/>
  <c r="AL218" i="13"/>
  <c r="AL219" i="13"/>
  <c r="AL220" i="13"/>
  <c r="BU220" i="13" s="1"/>
  <c r="AL221" i="13"/>
  <c r="AL222" i="13"/>
  <c r="AL223" i="13"/>
  <c r="BU223" i="13" s="1"/>
  <c r="AL224" i="13"/>
  <c r="BU224" i="13" s="1"/>
  <c r="AL225" i="13"/>
  <c r="BU225" i="13" s="1"/>
  <c r="AL226" i="13"/>
  <c r="BU226" i="13" s="1"/>
  <c r="BU13" i="11"/>
  <c r="BU16" i="11"/>
  <c r="BU17" i="11"/>
  <c r="BU18" i="11"/>
  <c r="BU21" i="11"/>
  <c r="BU24" i="11"/>
  <c r="BU27" i="11"/>
  <c r="BU28" i="11"/>
  <c r="BU29" i="11"/>
  <c r="BU32" i="11"/>
  <c r="BU35" i="11"/>
  <c r="BU38" i="11"/>
  <c r="BU39" i="11"/>
  <c r="BU40" i="11"/>
  <c r="BU43" i="11"/>
  <c r="BU46" i="11"/>
  <c r="BU49" i="11"/>
  <c r="BU50" i="11"/>
  <c r="BU51" i="11"/>
  <c r="BU54" i="11"/>
  <c r="BU57" i="11"/>
  <c r="BU60" i="11"/>
  <c r="BU61" i="11"/>
  <c r="BU62" i="11"/>
  <c r="BU65" i="11"/>
  <c r="BU68" i="11"/>
  <c r="BU71" i="11"/>
  <c r="BU72" i="11"/>
  <c r="BU73" i="11"/>
  <c r="BU76" i="11"/>
  <c r="BU79" i="11"/>
  <c r="BU82" i="11"/>
  <c r="BU83" i="11"/>
  <c r="BU84" i="11"/>
  <c r="BU87" i="11"/>
  <c r="BU90" i="11"/>
  <c r="BU93" i="11"/>
  <c r="BU94" i="11"/>
  <c r="BU95" i="11"/>
  <c r="BU98" i="11"/>
  <c r="BU101" i="11"/>
  <c r="BU104" i="11"/>
  <c r="BU105" i="11"/>
  <c r="BU106" i="11"/>
  <c r="BU109" i="11"/>
  <c r="BU110" i="11"/>
  <c r="BU111" i="11"/>
  <c r="BU112" i="11"/>
  <c r="BU113" i="11"/>
  <c r="BU116" i="11"/>
  <c r="BU117" i="11"/>
  <c r="BU118" i="11"/>
  <c r="BU119" i="11"/>
  <c r="BU120" i="11"/>
  <c r="BU123" i="11"/>
  <c r="BU124" i="11"/>
  <c r="BU125" i="11"/>
  <c r="BU126" i="11"/>
  <c r="BU127" i="11"/>
  <c r="BU130" i="11"/>
  <c r="BU133" i="11"/>
  <c r="BU136" i="11"/>
  <c r="BU137" i="11"/>
  <c r="BU138" i="11"/>
  <c r="BU141" i="11"/>
  <c r="BU142" i="11"/>
  <c r="BU143" i="11"/>
  <c r="BU144" i="11"/>
  <c r="BU145" i="11"/>
  <c r="BU148" i="11"/>
  <c r="BU149" i="11"/>
  <c r="BU150" i="11"/>
  <c r="BU151" i="11"/>
  <c r="BU152" i="11"/>
  <c r="BU155" i="11"/>
  <c r="BU156" i="11"/>
  <c r="BU157" i="11"/>
  <c r="BU158" i="11"/>
  <c r="BU159" i="11"/>
  <c r="BU162" i="11"/>
  <c r="BU165" i="11"/>
  <c r="BU168" i="11"/>
  <c r="BU169" i="11"/>
  <c r="BU170" i="11"/>
  <c r="BU173" i="11"/>
  <c r="BU176" i="11"/>
  <c r="BU179" i="11"/>
  <c r="BU180" i="11"/>
  <c r="BU181" i="11"/>
  <c r="BU195" i="11"/>
  <c r="BU198" i="11"/>
  <c r="BU201" i="11"/>
  <c r="BU202" i="11"/>
  <c r="BU203" i="11"/>
  <c r="BU206" i="11"/>
  <c r="BU209" i="11"/>
  <c r="BU212" i="11"/>
  <c r="BU213" i="11"/>
  <c r="BU214" i="11"/>
  <c r="AL217" i="11"/>
  <c r="BU217" i="11" s="1"/>
  <c r="AL218" i="11"/>
  <c r="AL219" i="11"/>
  <c r="AL220" i="11"/>
  <c r="BU220" i="11" s="1"/>
  <c r="AL221" i="11"/>
  <c r="AL222" i="11"/>
  <c r="AL223" i="11"/>
  <c r="BU223" i="11" s="1"/>
  <c r="AL224" i="11"/>
  <c r="BU224" i="11" s="1"/>
  <c r="AL225" i="11"/>
  <c r="BU225" i="11" s="1"/>
  <c r="AL226" i="11"/>
  <c r="BU226" i="11" s="1"/>
  <c r="BU10" i="15"/>
  <c r="BU13" i="15"/>
  <c r="BU16" i="15"/>
  <c r="BU17" i="15"/>
  <c r="BU18" i="15"/>
  <c r="BU21" i="15"/>
  <c r="BU24" i="15"/>
  <c r="BU27" i="15"/>
  <c r="BU28" i="15"/>
  <c r="BU29" i="15"/>
  <c r="BU32" i="15"/>
  <c r="BU35" i="15"/>
  <c r="BU38" i="15"/>
  <c r="BU39" i="15"/>
  <c r="BU40" i="15"/>
  <c r="BU43" i="15"/>
  <c r="BU46" i="15"/>
  <c r="BU49" i="15"/>
  <c r="BU50" i="15"/>
  <c r="BU51" i="15"/>
  <c r="BU54" i="15"/>
  <c r="BU57" i="15"/>
  <c r="BU60" i="15"/>
  <c r="BU61" i="15"/>
  <c r="BU62" i="15"/>
  <c r="BU65" i="15"/>
  <c r="BU68" i="15"/>
  <c r="BU71" i="15"/>
  <c r="BU72" i="15"/>
  <c r="BU73" i="15"/>
  <c r="BU76" i="15"/>
  <c r="BU79" i="15"/>
  <c r="BU82" i="15"/>
  <c r="BU83" i="15"/>
  <c r="BU84" i="15"/>
  <c r="BU87" i="15"/>
  <c r="BU90" i="15"/>
  <c r="BU93" i="15"/>
  <c r="BU94" i="15"/>
  <c r="BU95" i="15"/>
  <c r="BU98" i="15"/>
  <c r="BU101" i="15"/>
  <c r="BU104" i="15"/>
  <c r="BU105" i="15"/>
  <c r="BU106" i="15"/>
  <c r="BU109" i="15"/>
  <c r="BU110" i="15"/>
  <c r="BU111" i="15"/>
  <c r="BU112" i="15"/>
  <c r="BU113" i="15"/>
  <c r="BU116" i="15"/>
  <c r="BU117" i="15"/>
  <c r="BU118" i="15"/>
  <c r="BU119" i="15"/>
  <c r="BU120" i="15"/>
  <c r="BU123" i="15"/>
  <c r="BU124" i="15"/>
  <c r="BU125" i="15"/>
  <c r="BU126" i="15"/>
  <c r="BU127" i="15"/>
  <c r="BU130" i="15"/>
  <c r="BU133" i="15"/>
  <c r="BU136" i="15"/>
  <c r="BU137" i="15"/>
  <c r="BU138" i="15"/>
  <c r="BU141" i="15"/>
  <c r="BU142" i="15"/>
  <c r="BU143" i="15"/>
  <c r="BU144" i="15"/>
  <c r="BU145" i="15"/>
  <c r="BU148" i="15"/>
  <c r="BU149" i="15"/>
  <c r="BU150" i="15"/>
  <c r="BU151" i="15"/>
  <c r="BU152" i="15"/>
  <c r="BU162" i="15"/>
  <c r="BU165" i="15"/>
  <c r="BU168" i="15"/>
  <c r="BU169" i="15"/>
  <c r="BU170" i="15"/>
  <c r="BU173" i="15"/>
  <c r="BU176" i="15"/>
  <c r="BU179" i="15"/>
  <c r="BU180" i="15"/>
  <c r="BU181" i="15"/>
  <c r="BU195" i="15"/>
  <c r="BU198" i="15"/>
  <c r="BU201" i="15"/>
  <c r="BU202" i="15"/>
  <c r="BU203" i="15"/>
  <c r="BU206" i="15"/>
  <c r="BU209" i="15"/>
  <c r="BU212" i="15"/>
  <c r="BU213" i="15"/>
  <c r="BU214" i="15"/>
  <c r="AL217" i="15"/>
  <c r="AL218" i="15"/>
  <c r="AL219" i="15"/>
  <c r="AL220" i="15"/>
  <c r="AL221" i="15"/>
  <c r="AL222" i="15"/>
  <c r="AL223" i="15"/>
  <c r="AL224" i="15"/>
  <c r="AL225" i="15"/>
  <c r="AL226" i="15"/>
  <c r="BU10" i="14"/>
  <c r="BU13" i="14"/>
  <c r="BU16" i="14"/>
  <c r="BU17" i="14"/>
  <c r="BU18" i="14"/>
  <c r="BU21" i="14"/>
  <c r="BU24" i="14"/>
  <c r="BU27" i="14"/>
  <c r="BU28" i="14"/>
  <c r="BU29" i="14"/>
  <c r="BU32" i="14"/>
  <c r="BU35" i="14"/>
  <c r="BU38" i="14"/>
  <c r="BU39" i="14"/>
  <c r="BU40" i="14"/>
  <c r="BU43" i="14"/>
  <c r="BU46" i="14"/>
  <c r="BU49" i="14"/>
  <c r="BU50" i="14"/>
  <c r="BU51" i="14"/>
  <c r="BU54" i="14"/>
  <c r="BU57" i="14"/>
  <c r="BU60" i="14"/>
  <c r="BU61" i="14"/>
  <c r="BU62" i="14"/>
  <c r="BU65" i="14"/>
  <c r="BU68" i="14"/>
  <c r="BU71" i="14"/>
  <c r="BU72" i="14"/>
  <c r="BU73" i="14"/>
  <c r="BU76" i="14"/>
  <c r="BU79" i="14"/>
  <c r="BU82" i="14"/>
  <c r="BU83" i="14"/>
  <c r="BU84" i="14"/>
  <c r="BU87" i="14"/>
  <c r="BU90" i="14"/>
  <c r="BU93" i="14"/>
  <c r="BU94" i="14"/>
  <c r="BU95" i="14"/>
  <c r="BU98" i="14"/>
  <c r="BU101" i="14"/>
  <c r="BU104" i="14"/>
  <c r="BU105" i="14"/>
  <c r="BU106" i="14"/>
  <c r="BU109" i="14"/>
  <c r="BU110" i="14"/>
  <c r="BU111" i="14"/>
  <c r="BU112" i="14"/>
  <c r="BU113" i="14"/>
  <c r="BU116" i="14"/>
  <c r="BU117" i="14"/>
  <c r="BU118" i="14"/>
  <c r="BU119" i="14"/>
  <c r="BU120" i="14"/>
  <c r="BU123" i="14"/>
  <c r="BU124" i="14"/>
  <c r="BU125" i="14"/>
  <c r="BU126" i="14"/>
  <c r="BU127" i="14"/>
  <c r="BU130" i="14"/>
  <c r="BU133" i="14"/>
  <c r="BU136" i="14"/>
  <c r="BU137" i="14"/>
  <c r="BU138" i="14"/>
  <c r="BU141" i="14"/>
  <c r="BU142" i="14"/>
  <c r="BU143" i="14"/>
  <c r="BU144" i="14"/>
  <c r="BU145" i="14"/>
  <c r="BU148" i="14"/>
  <c r="BU149" i="14"/>
  <c r="BU150" i="14"/>
  <c r="BU151" i="14"/>
  <c r="BU152" i="14"/>
  <c r="BU162" i="14"/>
  <c r="BU165" i="14"/>
  <c r="BU168" i="14"/>
  <c r="BU169" i="14"/>
  <c r="BU170" i="14"/>
  <c r="BU173" i="14"/>
  <c r="BU176" i="14"/>
  <c r="BU179" i="14"/>
  <c r="BU180" i="14"/>
  <c r="BU181" i="14"/>
  <c r="BU195" i="14"/>
  <c r="BU198" i="14"/>
  <c r="BU201" i="14"/>
  <c r="BU202" i="14"/>
  <c r="BU203" i="14"/>
  <c r="BU206" i="14"/>
  <c r="BU209" i="14"/>
  <c r="BU212" i="14"/>
  <c r="BU213" i="14"/>
  <c r="BU214" i="14"/>
  <c r="AL217" i="14"/>
  <c r="AL218" i="14"/>
  <c r="AL219" i="14"/>
  <c r="AL220" i="14"/>
  <c r="AL221" i="14"/>
  <c r="AL222" i="14"/>
  <c r="AL223" i="14"/>
  <c r="AL224" i="14"/>
  <c r="AL225" i="14"/>
  <c r="AL226" i="14"/>
  <c r="CE185" i="11"/>
  <c r="BU74" i="13" l="1"/>
  <c r="BU96" i="13"/>
  <c r="BU160" i="13"/>
  <c r="BU52" i="13"/>
  <c r="BU114" i="13"/>
  <c r="BU171" i="15"/>
  <c r="BU204" i="15"/>
  <c r="BU41" i="15"/>
  <c r="BU41" i="13"/>
  <c r="BU139" i="14"/>
  <c r="BU19" i="14"/>
  <c r="BU30" i="13"/>
  <c r="BU139" i="15"/>
  <c r="BU85" i="13"/>
  <c r="BU146" i="13"/>
  <c r="BU63" i="13"/>
  <c r="BU182" i="15"/>
  <c r="BU204" i="11"/>
  <c r="BU107" i="13"/>
  <c r="BU85" i="15"/>
  <c r="BU63" i="15"/>
  <c r="BU182" i="13"/>
  <c r="BU146" i="14"/>
  <c r="BU30" i="14"/>
  <c r="BU215" i="13"/>
  <c r="BU153" i="15"/>
  <c r="BU121" i="15"/>
  <c r="BU52" i="11"/>
  <c r="BU107" i="15"/>
  <c r="BU30" i="15"/>
  <c r="BU182" i="11"/>
  <c r="BU74" i="11"/>
  <c r="BU19" i="11"/>
  <c r="BU128" i="13"/>
  <c r="BU139" i="13"/>
  <c r="BU96" i="11"/>
  <c r="BU41" i="11"/>
  <c r="BU153" i="13"/>
  <c r="BU41" i="14"/>
  <c r="BU114" i="14"/>
  <c r="BU114" i="15"/>
  <c r="BU96" i="15"/>
  <c r="BU153" i="11"/>
  <c r="BU171" i="13"/>
  <c r="BU52" i="15"/>
  <c r="BU215" i="11"/>
  <c r="BU171" i="14"/>
  <c r="BU63" i="14"/>
  <c r="BU128" i="15"/>
  <c r="BU114" i="11"/>
  <c r="BU63" i="11"/>
  <c r="BU204" i="13"/>
  <c r="BU128" i="14"/>
  <c r="BU146" i="15"/>
  <c r="BU19" i="15"/>
  <c r="BU171" i="11"/>
  <c r="BU204" i="14"/>
  <c r="BU85" i="14"/>
  <c r="BU128" i="11"/>
  <c r="BU85" i="11"/>
  <c r="BU121" i="11"/>
  <c r="BU107" i="14"/>
  <c r="BU215" i="15"/>
  <c r="BU146" i="11"/>
  <c r="BU107" i="11"/>
  <c r="BU30" i="11"/>
  <c r="BU121" i="13"/>
  <c r="BU19" i="13"/>
  <c r="BU215" i="14"/>
  <c r="BU74" i="15"/>
  <c r="BU153" i="14"/>
  <c r="BU52" i="14"/>
  <c r="BU121" i="14"/>
  <c r="BU160" i="11"/>
  <c r="BU96" i="14"/>
  <c r="BU139" i="11"/>
  <c r="BU182" i="14"/>
  <c r="BU74" i="14"/>
  <c r="AK226" i="15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1" i="11"/>
  <c r="BT10" i="13" l="1"/>
  <c r="BT10" i="14"/>
  <c r="BT10" i="15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S13" i="11"/>
  <c r="BS16" i="11"/>
  <c r="BS17" i="11"/>
  <c r="BS18" i="11"/>
  <c r="BS21" i="11"/>
  <c r="BS24" i="11"/>
  <c r="BS27" i="11"/>
  <c r="BS28" i="11"/>
  <c r="BS29" i="11"/>
  <c r="BS32" i="11"/>
  <c r="BS35" i="11"/>
  <c r="BS38" i="11"/>
  <c r="BS39" i="11"/>
  <c r="BS40" i="11"/>
  <c r="BS43" i="11"/>
  <c r="BS46" i="11"/>
  <c r="BS49" i="11"/>
  <c r="BS50" i="11"/>
  <c r="BS51" i="11"/>
  <c r="BS54" i="11"/>
  <c r="BS57" i="11"/>
  <c r="BS60" i="11"/>
  <c r="BS61" i="11"/>
  <c r="BS62" i="11"/>
  <c r="BS65" i="11"/>
  <c r="BS68" i="11"/>
  <c r="BS71" i="11"/>
  <c r="BS72" i="11"/>
  <c r="BS73" i="11"/>
  <c r="BS76" i="11"/>
  <c r="BS79" i="11"/>
  <c r="BS82" i="11"/>
  <c r="BS83" i="11"/>
  <c r="BS84" i="11"/>
  <c r="BS87" i="11"/>
  <c r="BS90" i="11"/>
  <c r="BS93" i="1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23" i="11"/>
  <c r="BS124" i="11"/>
  <c r="BS125" i="11"/>
  <c r="BS126" i="11"/>
  <c r="BS127" i="11"/>
  <c r="BS130" i="11"/>
  <c r="BS133" i="11"/>
  <c r="BS136" i="11"/>
  <c r="BS137" i="11"/>
  <c r="BS138" i="11"/>
  <c r="BS141" i="11"/>
  <c r="BS142" i="1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76" i="11"/>
  <c r="BS179" i="11"/>
  <c r="BS180" i="11"/>
  <c r="BS181" i="11"/>
  <c r="BS195" i="11"/>
  <c r="BS198" i="11"/>
  <c r="BS201" i="11"/>
  <c r="BS202" i="11"/>
  <c r="BS203" i="11"/>
  <c r="BS206" i="11"/>
  <c r="BS209" i="11"/>
  <c r="BS212" i="11"/>
  <c r="BS213" i="11"/>
  <c r="BS214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35" i="15"/>
  <c r="BS38" i="15"/>
  <c r="BS39" i="15"/>
  <c r="BS40" i="15"/>
  <c r="BS43" i="15"/>
  <c r="BS46" i="15"/>
  <c r="BS49" i="15"/>
  <c r="BS50" i="15"/>
  <c r="BS51" i="15"/>
  <c r="BS54" i="15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1" i="15"/>
  <c r="BS112" i="15"/>
  <c r="BS113" i="15"/>
  <c r="BS116" i="15"/>
  <c r="BS117" i="15"/>
  <c r="BS118" i="15"/>
  <c r="BS119" i="15"/>
  <c r="BS120" i="15"/>
  <c r="BS123" i="15"/>
  <c r="BS124" i="15"/>
  <c r="BS125" i="15"/>
  <c r="BS126" i="15"/>
  <c r="BS127" i="15"/>
  <c r="BS141" i="15"/>
  <c r="BS142" i="15"/>
  <c r="BS143" i="15"/>
  <c r="BS144" i="15"/>
  <c r="BS145" i="15"/>
  <c r="BS148" i="15"/>
  <c r="BS149" i="15"/>
  <c r="BS150" i="15"/>
  <c r="BS151" i="15"/>
  <c r="BS152" i="15"/>
  <c r="BS162" i="15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AJ226" i="14"/>
  <c r="AJ225" i="14"/>
  <c r="AJ224" i="14"/>
  <c r="AJ223" i="14"/>
  <c r="AJ222" i="14"/>
  <c r="AJ221" i="14"/>
  <c r="AJ220" i="14"/>
  <c r="AJ219" i="14"/>
  <c r="AJ218" i="14"/>
  <c r="AJ217" i="14"/>
  <c r="BS107" i="14" l="1"/>
  <c r="BS114" i="11"/>
  <c r="BS128" i="15"/>
  <c r="BS63" i="15"/>
  <c r="BS182" i="11"/>
  <c r="BS30" i="14"/>
  <c r="BT171" i="11"/>
  <c r="BS30" i="11"/>
  <c r="BS52" i="11"/>
  <c r="BT63" i="11"/>
  <c r="BS19" i="14"/>
  <c r="BT85" i="14"/>
  <c r="BT204" i="14"/>
  <c r="BT52" i="15"/>
  <c r="BS41" i="14"/>
  <c r="BT19" i="11"/>
  <c r="BS128" i="11"/>
  <c r="BT19" i="14"/>
  <c r="BT107" i="13"/>
  <c r="BT96" i="15"/>
  <c r="BT215" i="15"/>
  <c r="BS204" i="14"/>
  <c r="BS153" i="15"/>
  <c r="BS114" i="15"/>
  <c r="BS41" i="15"/>
  <c r="BS85" i="11"/>
  <c r="BT204" i="11"/>
  <c r="BT114" i="15"/>
  <c r="BT114" i="14"/>
  <c r="BS171" i="14"/>
  <c r="BT139" i="14"/>
  <c r="BS74" i="11"/>
  <c r="BS215" i="11"/>
  <c r="BS146" i="11"/>
  <c r="BS121" i="14"/>
  <c r="BS96" i="11"/>
  <c r="BS182" i="14"/>
  <c r="BS52" i="15"/>
  <c r="BT52" i="14"/>
  <c r="BS41" i="11"/>
  <c r="BS153" i="14"/>
  <c r="BS85" i="14"/>
  <c r="BS171" i="15"/>
  <c r="BS63" i="14"/>
  <c r="BT63" i="15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85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24" i="11"/>
  <c r="BR27" i="11"/>
  <c r="BR28" i="11"/>
  <c r="BR29" i="11"/>
  <c r="BR32" i="11"/>
  <c r="BR35" i="11"/>
  <c r="BR38" i="11"/>
  <c r="BR39" i="11"/>
  <c r="BR40" i="11"/>
  <c r="BR43" i="11"/>
  <c r="BR46" i="11"/>
  <c r="BR49" i="11"/>
  <c r="BR50" i="11"/>
  <c r="BR51" i="11"/>
  <c r="BR54" i="11"/>
  <c r="BR57" i="11"/>
  <c r="BR60" i="11"/>
  <c r="BR61" i="11"/>
  <c r="BR62" i="11"/>
  <c r="BR65" i="1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8" i="11"/>
  <c r="BR101" i="11"/>
  <c r="BR104" i="11"/>
  <c r="BR105" i="11"/>
  <c r="BR106" i="11"/>
  <c r="BR109" i="11"/>
  <c r="BR110" i="11"/>
  <c r="BR111" i="11"/>
  <c r="BR112" i="11"/>
  <c r="BR113" i="11"/>
  <c r="BR123" i="11"/>
  <c r="BR124" i="11"/>
  <c r="BR125" i="11"/>
  <c r="BR126" i="11"/>
  <c r="BR127" i="11"/>
  <c r="BR130" i="11"/>
  <c r="BR133" i="11"/>
  <c r="BR136" i="11"/>
  <c r="BR137" i="11"/>
  <c r="BR138" i="11"/>
  <c r="BR141" i="11"/>
  <c r="BR142" i="1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95" i="11"/>
  <c r="BR198" i="11"/>
  <c r="BR201" i="11"/>
  <c r="BR202" i="11"/>
  <c r="BR203" i="11"/>
  <c r="BR206" i="11"/>
  <c r="BR209" i="11"/>
  <c r="BR212" i="11"/>
  <c r="BR213" i="11"/>
  <c r="BR214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24" i="15"/>
  <c r="BR27" i="15"/>
  <c r="BR28" i="15"/>
  <c r="BR29" i="15"/>
  <c r="BR32" i="15"/>
  <c r="BR35" i="15"/>
  <c r="BR38" i="15"/>
  <c r="BR39" i="15"/>
  <c r="BR40" i="15"/>
  <c r="BR43" i="15"/>
  <c r="BR46" i="15"/>
  <c r="BR49" i="15"/>
  <c r="BR50" i="15"/>
  <c r="BR51" i="15"/>
  <c r="BR54" i="15"/>
  <c r="BR57" i="15"/>
  <c r="BR60" i="15"/>
  <c r="BR61" i="15"/>
  <c r="BR62" i="15"/>
  <c r="BR65" i="15"/>
  <c r="BR68" i="15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8" i="15"/>
  <c r="BR101" i="15"/>
  <c r="BR104" i="15"/>
  <c r="BR105" i="15"/>
  <c r="BR106" i="15"/>
  <c r="BR109" i="15"/>
  <c r="BR110" i="15"/>
  <c r="BR111" i="15"/>
  <c r="BR112" i="15"/>
  <c r="BR113" i="15"/>
  <c r="BR116" i="15"/>
  <c r="BR117" i="15"/>
  <c r="BR118" i="15"/>
  <c r="BR119" i="15"/>
  <c r="BR120" i="15"/>
  <c r="BR123" i="15"/>
  <c r="BR124" i="15"/>
  <c r="BR125" i="15"/>
  <c r="BR126" i="15"/>
  <c r="BR127" i="15"/>
  <c r="BR141" i="15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24" i="14"/>
  <c r="BR27" i="14"/>
  <c r="BR28" i="14"/>
  <c r="BR29" i="14"/>
  <c r="BR32" i="14"/>
  <c r="BR35" i="14"/>
  <c r="BR38" i="14"/>
  <c r="BR39" i="14"/>
  <c r="BR40" i="14"/>
  <c r="BR43" i="14"/>
  <c r="BR46" i="14"/>
  <c r="BR49" i="14"/>
  <c r="BR50" i="14"/>
  <c r="BR51" i="14"/>
  <c r="BR54" i="14"/>
  <c r="BR57" i="14"/>
  <c r="BR60" i="14"/>
  <c r="BR61" i="14"/>
  <c r="BR62" i="14"/>
  <c r="BR65" i="14"/>
  <c r="BR68" i="14"/>
  <c r="BR71" i="14"/>
  <c r="BR72" i="14"/>
  <c r="BR73" i="14"/>
  <c r="BR76" i="14"/>
  <c r="BR79" i="14"/>
  <c r="BR82" i="14"/>
  <c r="BR83" i="14"/>
  <c r="BR84" i="14"/>
  <c r="BR87" i="14"/>
  <c r="BR90" i="14"/>
  <c r="BR93" i="14"/>
  <c r="BR94" i="14"/>
  <c r="BR95" i="14"/>
  <c r="BR98" i="14"/>
  <c r="BR101" i="14"/>
  <c r="BR104" i="14"/>
  <c r="BR105" i="14"/>
  <c r="BR106" i="14"/>
  <c r="BR109" i="14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41" i="14"/>
  <c r="BR142" i="14"/>
  <c r="BR143" i="14"/>
  <c r="BR144" i="14"/>
  <c r="BR145" i="14"/>
  <c r="BR148" i="14"/>
  <c r="BR149" i="14"/>
  <c r="BR150" i="14"/>
  <c r="BR151" i="14"/>
  <c r="BR152" i="14"/>
  <c r="BR162" i="14"/>
  <c r="BR165" i="14"/>
  <c r="BR168" i="14"/>
  <c r="BR169" i="14"/>
  <c r="BR170" i="14"/>
  <c r="BR173" i="14"/>
  <c r="BR176" i="14"/>
  <c r="BR179" i="14"/>
  <c r="BR180" i="14"/>
  <c r="BR181" i="14"/>
  <c r="BR195" i="14"/>
  <c r="BR198" i="14"/>
  <c r="BR201" i="14"/>
  <c r="BR202" i="14"/>
  <c r="BR203" i="14"/>
  <c r="BR206" i="14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28" i="15" l="1"/>
  <c r="BR128" i="11"/>
  <c r="BR114" i="11"/>
  <c r="BR215" i="11"/>
  <c r="BR96" i="11"/>
  <c r="BR128" i="14"/>
  <c r="BR96" i="15"/>
  <c r="BR114" i="14"/>
  <c r="BR153" i="14"/>
  <c r="BR182" i="14"/>
  <c r="BR215" i="14"/>
  <c r="BR52" i="15"/>
  <c r="BR30" i="14"/>
  <c r="BR74" i="11"/>
  <c r="BR41" i="15"/>
  <c r="BR146" i="14"/>
  <c r="BR74" i="14"/>
  <c r="BR182" i="11"/>
  <c r="BR52" i="14"/>
  <c r="BR96" i="14"/>
  <c r="BR182" i="15"/>
  <c r="BR215" i="15"/>
  <c r="BR30" i="15"/>
  <c r="BR30" i="11"/>
  <c r="BR146" i="15"/>
  <c r="BR74" i="15"/>
  <c r="BR114" i="15"/>
  <c r="BR146" i="11"/>
  <c r="BR52" i="11"/>
  <c r="BR171" i="14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AH224" i="13"/>
  <c r="AH223" i="13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30" i="11" l="1"/>
  <c r="BQ85" i="11"/>
  <c r="BP139" i="13"/>
  <c r="BQ63" i="14"/>
  <c r="BP107" i="15"/>
  <c r="BQ63" i="11"/>
  <c r="BQ204" i="11"/>
  <c r="BQ41" i="14"/>
  <c r="BQ171" i="14"/>
  <c r="BQ146" i="11"/>
  <c r="BP74" i="13"/>
  <c r="BP63" i="14"/>
  <c r="BP204" i="14"/>
  <c r="BQ107" i="15"/>
  <c r="BP146" i="11"/>
  <c r="BQ215" i="11"/>
  <c r="BQ52" i="13"/>
  <c r="BP85" i="11"/>
  <c r="BP63" i="13"/>
  <c r="BQ85" i="13"/>
  <c r="BQ114" i="14"/>
  <c r="BP63" i="11"/>
  <c r="BP204" i="11"/>
  <c r="BP41" i="13"/>
  <c r="BP171" i="13"/>
  <c r="BQ96" i="13"/>
  <c r="BQ204" i="13"/>
  <c r="BP30" i="14"/>
  <c r="BP153" i="14"/>
  <c r="BQ41" i="11"/>
  <c r="BQ171" i="11"/>
  <c r="BP85" i="14"/>
  <c r="BQ19" i="14"/>
  <c r="BQ121" i="15"/>
  <c r="BP171" i="11"/>
  <c r="BQ96" i="11"/>
  <c r="BP19" i="13"/>
  <c r="BP128" i="14"/>
  <c r="BQ74" i="14"/>
  <c r="BP182" i="13"/>
  <c r="BP41" i="14"/>
  <c r="BP171" i="14"/>
  <c r="BP19" i="15"/>
  <c r="BQ85" i="15"/>
  <c r="BQ153" i="14"/>
  <c r="BQ128" i="15"/>
  <c r="BP153" i="13"/>
  <c r="BP146" i="14"/>
  <c r="BP121" i="15"/>
  <c r="BQ204" i="15"/>
  <c r="BP52" i="11"/>
  <c r="BP107" i="11"/>
  <c r="BQ30" i="11"/>
  <c r="BQ153" i="11"/>
  <c r="BQ128" i="14"/>
  <c r="BP74" i="15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B226" i="14" l="1"/>
  <c r="CB225" i="14"/>
  <c r="CB224" i="13"/>
  <c r="CB225" i="13"/>
  <c r="CB217" i="15"/>
  <c r="CB223" i="13"/>
  <c r="CB223" i="11"/>
  <c r="CB224" i="11"/>
  <c r="CB226" i="13"/>
  <c r="CB226" i="11"/>
  <c r="CB220" i="15"/>
  <c r="CB217" i="13"/>
  <c r="CB220" i="14"/>
  <c r="CB223" i="15"/>
  <c r="CB220" i="13"/>
  <c r="CB224" i="15"/>
  <c r="CB217" i="14"/>
  <c r="CB217" i="11"/>
  <c r="CB223" i="14"/>
  <c r="CB225" i="15"/>
  <c r="CB225" i="11"/>
  <c r="CB220" i="11"/>
  <c r="CB224" i="14"/>
  <c r="CB226" i="15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CA226" i="15" s="1"/>
  <c r="AF225" i="15"/>
  <c r="CA225" i="15" s="1"/>
  <c r="AF224" i="15"/>
  <c r="CA224" i="15" s="1"/>
  <c r="AF223" i="15"/>
  <c r="CA223" i="15" s="1"/>
  <c r="AF222" i="15"/>
  <c r="AF221" i="15"/>
  <c r="AF220" i="15"/>
  <c r="CA220" i="15" s="1"/>
  <c r="AF219" i="15"/>
  <c r="AF218" i="15"/>
  <c r="AF217" i="15"/>
  <c r="CA217" i="15" s="1"/>
  <c r="AF226" i="14"/>
  <c r="CA226" i="14" s="1"/>
  <c r="AF225" i="14"/>
  <c r="CA225" i="14" s="1"/>
  <c r="AF224" i="14"/>
  <c r="CA224" i="14" s="1"/>
  <c r="AF223" i="14"/>
  <c r="CA223" i="14" s="1"/>
  <c r="AF222" i="14"/>
  <c r="AF221" i="14"/>
  <c r="AF220" i="14"/>
  <c r="CA220" i="14" s="1"/>
  <c r="AF219" i="14"/>
  <c r="AF218" i="14"/>
  <c r="AF217" i="14"/>
  <c r="CA217" i="14" s="1"/>
  <c r="AF226" i="13"/>
  <c r="CA226" i="13" s="1"/>
  <c r="AF225" i="13"/>
  <c r="CA225" i="13" s="1"/>
  <c r="AF224" i="13"/>
  <c r="CA224" i="13" s="1"/>
  <c r="AF223" i="13"/>
  <c r="CA223" i="13" s="1"/>
  <c r="AF222" i="13"/>
  <c r="AF221" i="13"/>
  <c r="AF220" i="13"/>
  <c r="CA220" i="13" s="1"/>
  <c r="AF219" i="13"/>
  <c r="AF218" i="13"/>
  <c r="AF217" i="13"/>
  <c r="CA217" i="13" s="1"/>
  <c r="AF226" i="11"/>
  <c r="CA226" i="11" s="1"/>
  <c r="AF225" i="11"/>
  <c r="CA225" i="11" s="1"/>
  <c r="AF224" i="11"/>
  <c r="CA224" i="11" s="1"/>
  <c r="AF223" i="11"/>
  <c r="CA223" i="11" s="1"/>
  <c r="AF222" i="11"/>
  <c r="AF221" i="11"/>
  <c r="AF220" i="11"/>
  <c r="CA220" i="11" s="1"/>
  <c r="AF219" i="11"/>
  <c r="AF218" i="11"/>
  <c r="AF217" i="11"/>
  <c r="CA217" i="11" s="1"/>
  <c r="CE24" i="13"/>
  <c r="CE214" i="15"/>
  <c r="CE213" i="15"/>
  <c r="CE212" i="15"/>
  <c r="CE209" i="15"/>
  <c r="CE206" i="15"/>
  <c r="CE203" i="15"/>
  <c r="CE202" i="15"/>
  <c r="CE201" i="15"/>
  <c r="CE198" i="15"/>
  <c r="CE195" i="15"/>
  <c r="CE192" i="15"/>
  <c r="CE191" i="15"/>
  <c r="CE190" i="15"/>
  <c r="CE187" i="15"/>
  <c r="CE184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10" i="15"/>
  <c r="CE159" i="15"/>
  <c r="CE137" i="15"/>
  <c r="CE157" i="15"/>
  <c r="CE156" i="15"/>
  <c r="CE130" i="15"/>
  <c r="CE159" i="14"/>
  <c r="CE158" i="14"/>
  <c r="CE157" i="14"/>
  <c r="CE159" i="13"/>
  <c r="CE157" i="13"/>
  <c r="CE156" i="13"/>
  <c r="CE155" i="13"/>
  <c r="CE119" i="13"/>
  <c r="CE118" i="13"/>
  <c r="CE116" i="13"/>
  <c r="CE214" i="14"/>
  <c r="CE213" i="14"/>
  <c r="CE212" i="14"/>
  <c r="CE209" i="14"/>
  <c r="CE206" i="14"/>
  <c r="CE203" i="14"/>
  <c r="CE202" i="14"/>
  <c r="CE201" i="14"/>
  <c r="CE198" i="14"/>
  <c r="CE195" i="14"/>
  <c r="CE192" i="14"/>
  <c r="CE191" i="14"/>
  <c r="CE190" i="14"/>
  <c r="CE187" i="14"/>
  <c r="CE184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10" i="14"/>
  <c r="CE214" i="13"/>
  <c r="CE213" i="13"/>
  <c r="CE212" i="13"/>
  <c r="CE209" i="13"/>
  <c r="CE206" i="13"/>
  <c r="CE203" i="13"/>
  <c r="CE202" i="13"/>
  <c r="CE201" i="13"/>
  <c r="CE198" i="13"/>
  <c r="CE195" i="13"/>
  <c r="CE192" i="13"/>
  <c r="CE191" i="13"/>
  <c r="CE190" i="13"/>
  <c r="CE187" i="13"/>
  <c r="CE184" i="13"/>
  <c r="CE181" i="13"/>
  <c r="CE180" i="13"/>
  <c r="CE179" i="13"/>
  <c r="CE176" i="13"/>
  <c r="CE173" i="13"/>
  <c r="CE170" i="13"/>
  <c r="CE169" i="13"/>
  <c r="CE168" i="13"/>
  <c r="CE165" i="13"/>
  <c r="CE162" i="13"/>
  <c r="CE158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20" i="13"/>
  <c r="CE117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1" i="13"/>
  <c r="CE18" i="13"/>
  <c r="CE17" i="13"/>
  <c r="CE16" i="13"/>
  <c r="CE13" i="13"/>
  <c r="CE10" i="13"/>
  <c r="CE189" i="15"/>
  <c r="CE189" i="14"/>
  <c r="CE11" i="13"/>
  <c r="CE186" i="14"/>
  <c r="CE186" i="15"/>
  <c r="CE193" i="15" l="1"/>
  <c r="CE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CE158" i="15"/>
  <c r="CE133" i="15"/>
  <c r="BO41" i="11"/>
  <c r="BO204" i="11"/>
  <c r="BO19" i="15"/>
  <c r="BO107" i="15"/>
  <c r="BO171" i="15"/>
  <c r="BO85" i="14"/>
  <c r="BO153" i="14"/>
  <c r="BO63" i="13"/>
  <c r="BO139" i="13"/>
  <c r="BO153" i="11"/>
  <c r="CE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CE130" i="14"/>
  <c r="CE138" i="15"/>
  <c r="BO30" i="11"/>
  <c r="BO182" i="11"/>
  <c r="BO96" i="15"/>
  <c r="BO146" i="15"/>
  <c r="BO74" i="14"/>
  <c r="BO146" i="14"/>
  <c r="BO52" i="13"/>
  <c r="BO215" i="13"/>
  <c r="CE188" i="14"/>
  <c r="CE188" i="15"/>
  <c r="CE185" i="15"/>
  <c r="CE185" i="14"/>
  <c r="CE155" i="14"/>
  <c r="CE133" i="14"/>
  <c r="CE136" i="14"/>
  <c r="CE156" i="14"/>
  <c r="CE12" i="13"/>
  <c r="CE19" i="13"/>
  <c r="CE30" i="13"/>
  <c r="CE41" i="13"/>
  <c r="CE52" i="13"/>
  <c r="CE63" i="13"/>
  <c r="CE74" i="13"/>
  <c r="CE85" i="13"/>
  <c r="CE96" i="13"/>
  <c r="CE107" i="13"/>
  <c r="CE114" i="13"/>
  <c r="CE121" i="13"/>
  <c r="CE128" i="13"/>
  <c r="CE139" i="13"/>
  <c r="CE146" i="13"/>
  <c r="CE153" i="13"/>
  <c r="CE160" i="13"/>
  <c r="CE171" i="13"/>
  <c r="CE182" i="13"/>
  <c r="CE193" i="13"/>
  <c r="CE204" i="13"/>
  <c r="CE215" i="13"/>
  <c r="CE214" i="11"/>
  <c r="CE213" i="11"/>
  <c r="CE212" i="11"/>
  <c r="CE209" i="11"/>
  <c r="CE206" i="11"/>
  <c r="CE203" i="11"/>
  <c r="CE202" i="11"/>
  <c r="CE201" i="11"/>
  <c r="CE198" i="11"/>
  <c r="CE195" i="11"/>
  <c r="CE192" i="11"/>
  <c r="CE191" i="11"/>
  <c r="CE190" i="11"/>
  <c r="CE187" i="11"/>
  <c r="CE184" i="11"/>
  <c r="CE181" i="11"/>
  <c r="CE176" i="11"/>
  <c r="CE14" i="11"/>
  <c r="CE14" i="13"/>
  <c r="CE188" i="11"/>
  <c r="CE185" i="13"/>
  <c r="CE188" i="13"/>
  <c r="CE186" i="13" l="1"/>
  <c r="CE15" i="13"/>
  <c r="CE189" i="13"/>
  <c r="CE155" i="15"/>
  <c r="CE193" i="11"/>
  <c r="CE186" i="11"/>
  <c r="CE189" i="11"/>
  <c r="CE180" i="11"/>
  <c r="CE179" i="11"/>
  <c r="CE173" i="11"/>
  <c r="CE170" i="11"/>
  <c r="CE169" i="11"/>
  <c r="CE168" i="11"/>
  <c r="CE165" i="11"/>
  <c r="CE162" i="11"/>
  <c r="CE159" i="11"/>
  <c r="CE158" i="11"/>
  <c r="CE157" i="11"/>
  <c r="CE156" i="11"/>
  <c r="CE155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E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BZ226" i="15" s="1"/>
  <c r="AE225" i="15"/>
  <c r="BZ225" i="15" s="1"/>
  <c r="AE224" i="15"/>
  <c r="BZ224" i="15" s="1"/>
  <c r="AE223" i="15"/>
  <c r="BZ223" i="15" s="1"/>
  <c r="AE222" i="15"/>
  <c r="AE221" i="15"/>
  <c r="AE220" i="15"/>
  <c r="BZ220" i="15" s="1"/>
  <c r="AE219" i="15"/>
  <c r="AE218" i="15"/>
  <c r="AE217" i="15"/>
  <c r="BZ217" i="15" s="1"/>
  <c r="AE226" i="11"/>
  <c r="BZ226" i="11" s="1"/>
  <c r="AE225" i="11"/>
  <c r="BZ225" i="11" s="1"/>
  <c r="AE224" i="11"/>
  <c r="BZ224" i="11" s="1"/>
  <c r="AE223" i="11"/>
  <c r="BZ223" i="11" s="1"/>
  <c r="AE222" i="11"/>
  <c r="AE221" i="11"/>
  <c r="AE220" i="11"/>
  <c r="BZ220" i="11" s="1"/>
  <c r="AE219" i="11"/>
  <c r="AE218" i="11"/>
  <c r="AE217" i="11"/>
  <c r="BZ217" i="11" s="1"/>
  <c r="AE226" i="13"/>
  <c r="BZ226" i="13" s="1"/>
  <c r="AE225" i="13"/>
  <c r="BZ225" i="13" s="1"/>
  <c r="AE224" i="13"/>
  <c r="BZ224" i="13" s="1"/>
  <c r="AE223" i="13"/>
  <c r="BZ223" i="13" s="1"/>
  <c r="AE222" i="13"/>
  <c r="AE221" i="13"/>
  <c r="AE220" i="13"/>
  <c r="BZ220" i="13" s="1"/>
  <c r="AE219" i="13"/>
  <c r="AE218" i="13"/>
  <c r="AE217" i="13"/>
  <c r="BZ217" i="13" s="1"/>
  <c r="AE226" i="14"/>
  <c r="BZ226" i="14" s="1"/>
  <c r="AE225" i="14"/>
  <c r="BZ225" i="14" s="1"/>
  <c r="AE224" i="14"/>
  <c r="BZ224" i="14" s="1"/>
  <c r="AE223" i="14"/>
  <c r="BZ223" i="14" s="1"/>
  <c r="AE222" i="14"/>
  <c r="AE221" i="14"/>
  <c r="AE220" i="14"/>
  <c r="BZ220" i="14" s="1"/>
  <c r="AE219" i="14"/>
  <c r="AE218" i="14"/>
  <c r="AE217" i="14"/>
  <c r="BZ217" i="14" s="1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G114" i="26"/>
  <c r="G113" i="26"/>
  <c r="G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CE120" i="11"/>
  <c r="CE119" i="11"/>
  <c r="CE118" i="11"/>
  <c r="CE117" i="11"/>
  <c r="CE116" i="11" l="1"/>
  <c r="G111" i="26" l="1"/>
  <c r="AD226" i="13" l="1"/>
  <c r="BY226" i="13" s="1"/>
  <c r="AD225" i="13"/>
  <c r="BY225" i="13" s="1"/>
  <c r="AD224" i="13"/>
  <c r="BY224" i="13" s="1"/>
  <c r="AD223" i="13"/>
  <c r="BY223" i="13" s="1"/>
  <c r="AD222" i="13"/>
  <c r="AD221" i="13"/>
  <c r="AD220" i="13"/>
  <c r="BY220" i="13" s="1"/>
  <c r="AD219" i="13"/>
  <c r="AD218" i="13"/>
  <c r="AD217" i="13"/>
  <c r="BY217" i="13" s="1"/>
  <c r="AD226" i="14"/>
  <c r="BY226" i="14" s="1"/>
  <c r="AD225" i="14"/>
  <c r="BY225" i="14" s="1"/>
  <c r="AD224" i="14"/>
  <c r="BY224" i="14" s="1"/>
  <c r="AD223" i="14"/>
  <c r="BY223" i="14" s="1"/>
  <c r="AD222" i="14"/>
  <c r="AD221" i="14"/>
  <c r="AD220" i="14"/>
  <c r="BY220" i="14" s="1"/>
  <c r="AD219" i="14"/>
  <c r="AD218" i="14"/>
  <c r="AD217" i="14"/>
  <c r="BY217" i="14" s="1"/>
  <c r="AD226" i="15"/>
  <c r="BY226" i="15" s="1"/>
  <c r="AD225" i="15"/>
  <c r="BY225" i="15" s="1"/>
  <c r="AD224" i="15"/>
  <c r="BY224" i="15" s="1"/>
  <c r="AD223" i="15"/>
  <c r="BY223" i="15" s="1"/>
  <c r="AD222" i="15"/>
  <c r="AD221" i="15"/>
  <c r="AD220" i="15"/>
  <c r="BY220" i="15" s="1"/>
  <c r="AD219" i="15"/>
  <c r="AD218" i="15"/>
  <c r="AD217" i="15"/>
  <c r="BY217" i="15" s="1"/>
  <c r="AD226" i="11"/>
  <c r="BY226" i="11" s="1"/>
  <c r="AD225" i="11"/>
  <c r="BY225" i="11" s="1"/>
  <c r="AD224" i="11"/>
  <c r="BY224" i="11" s="1"/>
  <c r="AD223" i="11"/>
  <c r="BY223" i="11" s="1"/>
  <c r="AD222" i="11"/>
  <c r="AD221" i="11"/>
  <c r="AD220" i="11"/>
  <c r="BY220" i="11" s="1"/>
  <c r="AD219" i="11"/>
  <c r="AD218" i="11"/>
  <c r="AD217" i="11"/>
  <c r="BY217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BX226" i="13" s="1"/>
  <c r="AC225" i="13"/>
  <c r="BX225" i="13" s="1"/>
  <c r="AC224" i="13"/>
  <c r="BX224" i="13" s="1"/>
  <c r="AC223" i="13"/>
  <c r="BX223" i="13" s="1"/>
  <c r="AC222" i="13"/>
  <c r="AC221" i="13"/>
  <c r="AC220" i="13"/>
  <c r="BX220" i="13" s="1"/>
  <c r="AC219" i="13"/>
  <c r="AC218" i="13"/>
  <c r="AC217" i="13"/>
  <c r="BX217" i="13" s="1"/>
  <c r="AC226" i="14"/>
  <c r="BX226" i="14" s="1"/>
  <c r="AC225" i="14"/>
  <c r="BX225" i="14" s="1"/>
  <c r="AC224" i="14"/>
  <c r="BX224" i="14" s="1"/>
  <c r="AC223" i="14"/>
  <c r="BX223" i="14" s="1"/>
  <c r="AC222" i="14"/>
  <c r="AC221" i="14"/>
  <c r="AC220" i="14"/>
  <c r="BX220" i="14" s="1"/>
  <c r="AC219" i="14"/>
  <c r="AC218" i="14"/>
  <c r="AC217" i="14"/>
  <c r="BX217" i="14" s="1"/>
  <c r="AC226" i="15"/>
  <c r="BX226" i="15" s="1"/>
  <c r="AC225" i="15"/>
  <c r="BX225" i="15" s="1"/>
  <c r="AC224" i="15"/>
  <c r="BX224" i="15" s="1"/>
  <c r="AC223" i="15"/>
  <c r="BX223" i="15" s="1"/>
  <c r="AC222" i="15"/>
  <c r="AC221" i="15"/>
  <c r="AC220" i="15"/>
  <c r="BX220" i="15" s="1"/>
  <c r="AC219" i="15"/>
  <c r="AC218" i="15"/>
  <c r="AC217" i="15"/>
  <c r="BX217" i="15" s="1"/>
  <c r="AC226" i="11"/>
  <c r="BX226" i="11" s="1"/>
  <c r="AC225" i="11"/>
  <c r="BX225" i="11" s="1"/>
  <c r="AC224" i="11"/>
  <c r="BX224" i="11" s="1"/>
  <c r="AC223" i="11"/>
  <c r="BX223" i="11" s="1"/>
  <c r="AC222" i="11"/>
  <c r="AC221" i="11"/>
  <c r="AC220" i="11"/>
  <c r="BX220" i="11" s="1"/>
  <c r="AC219" i="11"/>
  <c r="AC218" i="11"/>
  <c r="AC217" i="11"/>
  <c r="BX217" i="11" s="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BW226" i="14" s="1"/>
  <c r="AB225" i="14"/>
  <c r="BW225" i="14" s="1"/>
  <c r="AB224" i="14"/>
  <c r="BW224" i="14" s="1"/>
  <c r="AB223" i="14"/>
  <c r="BW223" i="14" s="1"/>
  <c r="AB222" i="14"/>
  <c r="AB221" i="14"/>
  <c r="AB220" i="14"/>
  <c r="BW220" i="14" s="1"/>
  <c r="AB219" i="14"/>
  <c r="AB218" i="14"/>
  <c r="AB217" i="14"/>
  <c r="BW217" i="14" s="1"/>
  <c r="AB225" i="11" l="1"/>
  <c r="BW225" i="11" s="1"/>
  <c r="AB224" i="11"/>
  <c r="BW224" i="11" s="1"/>
  <c r="AB223" i="11"/>
  <c r="BW223" i="11" s="1"/>
  <c r="AB222" i="11"/>
  <c r="AB221" i="11"/>
  <c r="AB220" i="11"/>
  <c r="BW220" i="11" s="1"/>
  <c r="AB219" i="11"/>
  <c r="AB218" i="11"/>
  <c r="AB217" i="11"/>
  <c r="BW217" i="11" s="1"/>
  <c r="AB226" i="13"/>
  <c r="BW226" i="13" s="1"/>
  <c r="AB225" i="13"/>
  <c r="BW225" i="13" s="1"/>
  <c r="AB224" i="13"/>
  <c r="BW224" i="13" s="1"/>
  <c r="AB223" i="13"/>
  <c r="BW223" i="13" s="1"/>
  <c r="AB222" i="13"/>
  <c r="AB221" i="13"/>
  <c r="AB220" i="13"/>
  <c r="BW220" i="13" s="1"/>
  <c r="AB219" i="13"/>
  <c r="AB218" i="13"/>
  <c r="AB217" i="13"/>
  <c r="BW217" i="13" s="1"/>
  <c r="AB159" i="15"/>
  <c r="BW159" i="15" s="1"/>
  <c r="AB158" i="15"/>
  <c r="BW158" i="15" s="1"/>
  <c r="AB157" i="15"/>
  <c r="BW157" i="15" s="1"/>
  <c r="AB156" i="15"/>
  <c r="BW156" i="15" s="1"/>
  <c r="AB155" i="15"/>
  <c r="BW155" i="15" s="1"/>
  <c r="AA159" i="15"/>
  <c r="AA158" i="15"/>
  <c r="AA157" i="15"/>
  <c r="AA156" i="15"/>
  <c r="AA155" i="15"/>
  <c r="BW160" i="15" l="1"/>
  <c r="BV157" i="15"/>
  <c r="BV158" i="15"/>
  <c r="BV159" i="15"/>
  <c r="BV155" i="15"/>
  <c r="BV156" i="15"/>
  <c r="CE146" i="14"/>
  <c r="CE114" i="14"/>
  <c r="AA160" i="15"/>
  <c r="CE153" i="14"/>
  <c r="CE128" i="14"/>
  <c r="CE121" i="14"/>
  <c r="CE128" i="15"/>
  <c r="CE114" i="15"/>
  <c r="CE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BW226" i="15" s="1"/>
  <c r="AB225" i="15"/>
  <c r="BW225" i="15" s="1"/>
  <c r="AB224" i="15"/>
  <c r="BW224" i="15" s="1"/>
  <c r="AB223" i="15"/>
  <c r="BW223" i="15" s="1"/>
  <c r="AB222" i="15"/>
  <c r="AB221" i="15"/>
  <c r="AB220" i="15"/>
  <c r="BW220" i="15" s="1"/>
  <c r="AB219" i="15"/>
  <c r="AB218" i="15"/>
  <c r="AB217" i="15"/>
  <c r="BW217" i="15" s="1"/>
  <c r="CE132" i="15"/>
  <c r="BV160" i="15" l="1"/>
  <c r="BK10" i="15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CE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CE11" i="15"/>
  <c r="CE15" i="15"/>
  <c r="CE14" i="15" l="1"/>
  <c r="CE19" i="15"/>
  <c r="CE131" i="15" l="1"/>
  <c r="CE135" i="15"/>
  <c r="CE134" i="15" l="1"/>
  <c r="CE146" i="15"/>
  <c r="CE153" i="15"/>
  <c r="CE139" i="15" l="1"/>
  <c r="CE160" i="15"/>
  <c r="CE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BW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BV117" i="13" l="1"/>
  <c r="BV116" i="13"/>
  <c r="BV119" i="13"/>
  <c r="BV118" i="13"/>
  <c r="BV120" i="13"/>
  <c r="AA121" i="13"/>
  <c r="Z159" i="15"/>
  <c r="BU159" i="15" s="1"/>
  <c r="Y159" i="15"/>
  <c r="BT159" i="15" s="1"/>
  <c r="Z158" i="15"/>
  <c r="BU158" i="15" s="1"/>
  <c r="Y158" i="15"/>
  <c r="BT158" i="15" s="1"/>
  <c r="Z157" i="15"/>
  <c r="BU157" i="15" s="1"/>
  <c r="Y157" i="15"/>
  <c r="BT157" i="15" s="1"/>
  <c r="Z156" i="15"/>
  <c r="BU156" i="15" s="1"/>
  <c r="Y156" i="15"/>
  <c r="BT156" i="15" s="1"/>
  <c r="Z155" i="15"/>
  <c r="BU155" i="15" s="1"/>
  <c r="Y155" i="15"/>
  <c r="BT155" i="15" s="1"/>
  <c r="AA134" i="14"/>
  <c r="AA131" i="15"/>
  <c r="AA134" i="15"/>
  <c r="AA128" i="15"/>
  <c r="AA114" i="15"/>
  <c r="AA159" i="11"/>
  <c r="Y159" i="11"/>
  <c r="BT159" i="11" s="1"/>
  <c r="X159" i="11"/>
  <c r="BS159" i="11" s="1"/>
  <c r="AA158" i="11"/>
  <c r="Y158" i="11"/>
  <c r="BT158" i="11" s="1"/>
  <c r="X158" i="11"/>
  <c r="BS158" i="11" s="1"/>
  <c r="AA157" i="11"/>
  <c r="Y157" i="11"/>
  <c r="BT157" i="11" s="1"/>
  <c r="X157" i="11"/>
  <c r="BS157" i="11" s="1"/>
  <c r="AA156" i="11"/>
  <c r="Y156" i="11"/>
  <c r="BT156" i="11" s="1"/>
  <c r="X156" i="11"/>
  <c r="BS156" i="11" s="1"/>
  <c r="AA155" i="11"/>
  <c r="Y155" i="11"/>
  <c r="BT155" i="11" s="1"/>
  <c r="X155" i="11"/>
  <c r="BS155" i="11" s="1"/>
  <c r="AA159" i="13"/>
  <c r="Y159" i="13"/>
  <c r="BT159" i="13" s="1"/>
  <c r="X159" i="13"/>
  <c r="BS159" i="13" s="1"/>
  <c r="W159" i="13"/>
  <c r="BR159" i="13" s="1"/>
  <c r="AA158" i="13"/>
  <c r="Y158" i="13"/>
  <c r="BT158" i="13" s="1"/>
  <c r="X158" i="13"/>
  <c r="BS158" i="13" s="1"/>
  <c r="W158" i="13"/>
  <c r="BR158" i="13" s="1"/>
  <c r="AA157" i="13"/>
  <c r="Y157" i="13"/>
  <c r="BT157" i="13" s="1"/>
  <c r="X157" i="13"/>
  <c r="BS157" i="13" s="1"/>
  <c r="W157" i="13"/>
  <c r="BR157" i="13" s="1"/>
  <c r="AA156" i="13"/>
  <c r="Y156" i="13"/>
  <c r="BT156" i="13" s="1"/>
  <c r="X156" i="13"/>
  <c r="BS156" i="13" s="1"/>
  <c r="W156" i="13"/>
  <c r="BR156" i="13" s="1"/>
  <c r="AA155" i="13"/>
  <c r="Y155" i="13"/>
  <c r="BT155" i="13" s="1"/>
  <c r="X155" i="13"/>
  <c r="BS155" i="13" s="1"/>
  <c r="W155" i="13"/>
  <c r="BR155" i="13" s="1"/>
  <c r="AA159" i="14"/>
  <c r="Z159" i="14"/>
  <c r="BU159" i="14" s="1"/>
  <c r="Y159" i="14"/>
  <c r="BT159" i="14" s="1"/>
  <c r="AA158" i="14"/>
  <c r="Z158" i="14"/>
  <c r="BU158" i="14" s="1"/>
  <c r="Y158" i="14"/>
  <c r="BT158" i="14" s="1"/>
  <c r="AA157" i="14"/>
  <c r="Z157" i="14"/>
  <c r="BU157" i="14" s="1"/>
  <c r="Y157" i="14"/>
  <c r="BT157" i="14" s="1"/>
  <c r="AA156" i="14"/>
  <c r="Z156" i="14"/>
  <c r="BU156" i="14" s="1"/>
  <c r="Y156" i="14"/>
  <c r="BT156" i="14" s="1"/>
  <c r="Z155" i="14"/>
  <c r="BU155" i="14" s="1"/>
  <c r="Y155" i="14"/>
  <c r="BT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V121" i="13" l="1"/>
  <c r="BV156" i="14"/>
  <c r="BV158" i="13"/>
  <c r="BV157" i="11"/>
  <c r="BV157" i="14"/>
  <c r="BV155" i="13"/>
  <c r="BV120" i="11"/>
  <c r="BV130" i="14"/>
  <c r="BV139" i="14" s="1"/>
  <c r="BV156" i="13"/>
  <c r="BV159" i="13"/>
  <c r="BV158" i="11"/>
  <c r="BV160" i="11" s="1"/>
  <c r="BV158" i="14"/>
  <c r="BV117" i="11"/>
  <c r="BV116" i="11"/>
  <c r="BV119" i="11"/>
  <c r="BV155" i="11"/>
  <c r="BV159" i="11"/>
  <c r="BV118" i="11"/>
  <c r="BV159" i="14"/>
  <c r="BV157" i="13"/>
  <c r="BV156" i="11"/>
  <c r="BT160" i="15"/>
  <c r="AA139" i="14"/>
  <c r="AA226" i="14" s="1"/>
  <c r="BU160" i="15"/>
  <c r="BT160" i="14"/>
  <c r="BU160" i="14"/>
  <c r="BT160" i="11"/>
  <c r="BT160" i="13"/>
  <c r="BR160" i="13"/>
  <c r="BS160" i="11"/>
  <c r="BS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160" i="13" l="1"/>
  <c r="BV121" i="11"/>
  <c r="BV226" i="14"/>
  <c r="BV224" i="13"/>
  <c r="BV223" i="11"/>
  <c r="BV225" i="13"/>
  <c r="BV226" i="11"/>
  <c r="BV226" i="13"/>
  <c r="BV217" i="14"/>
  <c r="BV217" i="15"/>
  <c r="BV223" i="14"/>
  <c r="BV224" i="11"/>
  <c r="BV224" i="14"/>
  <c r="BV155" i="14"/>
  <c r="BV160" i="14" s="1"/>
  <c r="BV220" i="14"/>
  <c r="BV220" i="15"/>
  <c r="BV225" i="14"/>
  <c r="BV225" i="11"/>
  <c r="BV217" i="11"/>
  <c r="BV223" i="15"/>
  <c r="BV217" i="13"/>
  <c r="BV223" i="13"/>
  <c r="BV224" i="15"/>
  <c r="BV226" i="15"/>
  <c r="BV220" i="11"/>
  <c r="BV225" i="15"/>
  <c r="BV220" i="13"/>
  <c r="AA160" i="14"/>
  <c r="CE128" i="11"/>
  <c r="CE121" i="11"/>
  <c r="CE114" i="11"/>
  <c r="CE19" i="11" l="1"/>
  <c r="CE139" i="11"/>
  <c r="CE182" i="11"/>
  <c r="CE12" i="11"/>
  <c r="CE15" i="11"/>
  <c r="CE153" i="11"/>
  <c r="CE146" i="11"/>
  <c r="Y196" i="13"/>
  <c r="AA222" i="11" l="1"/>
  <c r="AA219" i="11"/>
  <c r="CE160" i="11"/>
  <c r="Z226" i="14"/>
  <c r="BU226" i="14" s="1"/>
  <c r="Z225" i="14"/>
  <c r="BU225" i="14" s="1"/>
  <c r="Z224" i="14"/>
  <c r="BU224" i="14" s="1"/>
  <c r="Z223" i="14"/>
  <c r="BU223" i="14" s="1"/>
  <c r="Z220" i="14"/>
  <c r="BU220" i="14" s="1"/>
  <c r="Z217" i="14"/>
  <c r="BU217" i="14" s="1"/>
  <c r="Z199" i="14"/>
  <c r="Z196" i="14"/>
  <c r="Z166" i="14"/>
  <c r="Z199" i="15"/>
  <c r="Z196" i="15"/>
  <c r="CE15" i="14"/>
  <c r="CE135" i="14"/>
  <c r="CE12" i="14"/>
  <c r="CE132" i="14"/>
  <c r="CE19" i="14" l="1"/>
  <c r="CE182" i="14"/>
  <c r="CE11" i="14"/>
  <c r="CE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BU226" i="15" s="1"/>
  <c r="Z225" i="15"/>
  <c r="BU225" i="15" s="1"/>
  <c r="Z224" i="15"/>
  <c r="BU224" i="15" s="1"/>
  <c r="Z223" i="15"/>
  <c r="BU223" i="15" s="1"/>
  <c r="Z220" i="15"/>
  <c r="BU220" i="15" s="1"/>
  <c r="Z217" i="15"/>
  <c r="BU217" i="15" s="1"/>
  <c r="CE131" i="14" l="1"/>
  <c r="CE139" i="14"/>
  <c r="AA222" i="13"/>
  <c r="AA219" i="13"/>
  <c r="AA221" i="14"/>
  <c r="AA218" i="14"/>
  <c r="AA221" i="15"/>
  <c r="AA218" i="15"/>
  <c r="CE134" i="14"/>
  <c r="Z219" i="15"/>
  <c r="Z134" i="14"/>
  <c r="Z222" i="14"/>
  <c r="Z131" i="14"/>
  <c r="Z219" i="14"/>
  <c r="CE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BT120" i="11" s="1"/>
  <c r="Y119" i="11"/>
  <c r="BT119" i="11" s="1"/>
  <c r="Y118" i="11"/>
  <c r="BT118" i="11" s="1"/>
  <c r="Y117" i="11"/>
  <c r="BT117" i="11" s="1"/>
  <c r="Y116" i="11"/>
  <c r="BT116" i="11" s="1"/>
  <c r="Y128" i="11"/>
  <c r="Y120" i="13"/>
  <c r="BT120" i="13" s="1"/>
  <c r="Y119" i="13"/>
  <c r="BT119" i="13" s="1"/>
  <c r="Y118" i="13"/>
  <c r="BT118" i="13" s="1"/>
  <c r="Y117" i="13"/>
  <c r="BT117" i="13" s="1"/>
  <c r="Y116" i="13"/>
  <c r="BT116" i="13" s="1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BT121" i="11" l="1"/>
  <c r="BT121" i="13"/>
  <c r="Y121" i="1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BT226" i="14" s="1"/>
  <c r="Y225" i="14"/>
  <c r="BT225" i="14" s="1"/>
  <c r="Y224" i="14"/>
  <c r="BT224" i="14" s="1"/>
  <c r="Y223" i="14"/>
  <c r="BT223" i="14" s="1"/>
  <c r="Y220" i="14"/>
  <c r="BT220" i="14" s="1"/>
  <c r="Y217" i="14"/>
  <c r="BT217" i="14" s="1"/>
  <c r="Y226" i="15"/>
  <c r="BT226" i="15" s="1"/>
  <c r="Y225" i="15"/>
  <c r="BT225" i="15" s="1"/>
  <c r="Y224" i="15"/>
  <c r="BT224" i="15" s="1"/>
  <c r="Y223" i="15"/>
  <c r="BT223" i="15" s="1"/>
  <c r="Y220" i="15"/>
  <c r="BT220" i="15" s="1"/>
  <c r="Y217" i="15"/>
  <c r="BT217" i="15" s="1"/>
  <c r="Y226" i="13"/>
  <c r="BT226" i="13" s="1"/>
  <c r="Y225" i="13"/>
  <c r="BT225" i="13" s="1"/>
  <c r="X225" i="13"/>
  <c r="BS225" i="13" s="1"/>
  <c r="W225" i="13"/>
  <c r="BR225" i="13" s="1"/>
  <c r="V225" i="13"/>
  <c r="BQ225" i="13" s="1"/>
  <c r="U225" i="13"/>
  <c r="BP225" i="13" s="1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BT224" i="13" s="1"/>
  <c r="X224" i="13"/>
  <c r="BS224" i="13" s="1"/>
  <c r="W224" i="13"/>
  <c r="BR224" i="13" s="1"/>
  <c r="V224" i="13"/>
  <c r="BQ224" i="13" s="1"/>
  <c r="U224" i="13"/>
  <c r="BP224" i="13" s="1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BT223" i="13" s="1"/>
  <c r="X223" i="13"/>
  <c r="BS223" i="13" s="1"/>
  <c r="W223" i="13"/>
  <c r="BR223" i="13" s="1"/>
  <c r="V223" i="13"/>
  <c r="BQ223" i="13" s="1"/>
  <c r="U223" i="13"/>
  <c r="BP223" i="13" s="1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BT220" i="13" s="1"/>
  <c r="X220" i="13"/>
  <c r="BS220" i="13" s="1"/>
  <c r="W220" i="13"/>
  <c r="BR220" i="13" s="1"/>
  <c r="V220" i="13"/>
  <c r="BQ220" i="13" s="1"/>
  <c r="U220" i="13"/>
  <c r="BP220" i="13" s="1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BT217" i="13" s="1"/>
  <c r="X217" i="13"/>
  <c r="BS217" i="13" s="1"/>
  <c r="W217" i="13"/>
  <c r="BR217" i="13" s="1"/>
  <c r="V217" i="13"/>
  <c r="BQ217" i="13" s="1"/>
  <c r="U217" i="13"/>
  <c r="BP217" i="13" s="1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BT226" i="11" s="1"/>
  <c r="Y225" i="11"/>
  <c r="BT225" i="11" s="1"/>
  <c r="X225" i="11"/>
  <c r="BS225" i="11" s="1"/>
  <c r="W225" i="11"/>
  <c r="BR225" i="11" s="1"/>
  <c r="V225" i="11"/>
  <c r="BQ225" i="11" s="1"/>
  <c r="U225" i="11"/>
  <c r="BP225" i="11" s="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BT224" i="11" s="1"/>
  <c r="X224" i="11"/>
  <c r="BS224" i="11" s="1"/>
  <c r="W224" i="11"/>
  <c r="BR224" i="11" s="1"/>
  <c r="V224" i="11"/>
  <c r="BQ224" i="11" s="1"/>
  <c r="U224" i="11"/>
  <c r="BP224" i="11" s="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BT223" i="11" s="1"/>
  <c r="X223" i="11"/>
  <c r="BS223" i="11" s="1"/>
  <c r="W223" i="11"/>
  <c r="BR223" i="11" s="1"/>
  <c r="V223" i="11"/>
  <c r="BQ223" i="11" s="1"/>
  <c r="U223" i="11"/>
  <c r="BP223" i="11" s="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BT220" i="11" s="1"/>
  <c r="X220" i="11"/>
  <c r="BS220" i="11" s="1"/>
  <c r="W220" i="11"/>
  <c r="BR220" i="11" s="1"/>
  <c r="V220" i="11"/>
  <c r="BQ220" i="11" s="1"/>
  <c r="U220" i="11"/>
  <c r="BP220" i="11" s="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BT217" i="11" s="1"/>
  <c r="X217" i="11"/>
  <c r="BS217" i="11" s="1"/>
  <c r="W217" i="11"/>
  <c r="BR217" i="11" s="1"/>
  <c r="V217" i="11"/>
  <c r="BQ217" i="11" s="1"/>
  <c r="U217" i="11"/>
  <c r="BP217" i="11" s="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37" i="15"/>
  <c r="BS137" i="15" s="1"/>
  <c r="X136" i="15"/>
  <c r="BS136" i="15" s="1"/>
  <c r="X133" i="15"/>
  <c r="X130" i="15"/>
  <c r="X146" i="15"/>
  <c r="X128" i="15"/>
  <c r="X121" i="15"/>
  <c r="V153" i="11"/>
  <c r="X146" i="11"/>
  <c r="W146" i="11"/>
  <c r="V146" i="11"/>
  <c r="X226" i="11"/>
  <c r="BS226" i="11" s="1"/>
  <c r="W226" i="11"/>
  <c r="BR226" i="11" s="1"/>
  <c r="V139" i="11"/>
  <c r="V226" i="11" s="1"/>
  <c r="BQ226" i="11" s="1"/>
  <c r="X146" i="13"/>
  <c r="X226" i="13"/>
  <c r="BS226" i="13" s="1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X155" i="15" l="1"/>
  <c r="BS155" i="15" s="1"/>
  <c r="BS130" i="15"/>
  <c r="X156" i="15"/>
  <c r="BS156" i="15" s="1"/>
  <c r="BS133" i="15"/>
  <c r="X159" i="15"/>
  <c r="BS159" i="15" s="1"/>
  <c r="BS138" i="15"/>
  <c r="BS121" i="1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BS223" i="15" s="1"/>
  <c r="X157" i="15"/>
  <c r="BS157" i="15" s="1"/>
  <c r="X224" i="15"/>
  <c r="BS224" i="15" s="1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BS225" i="15" s="1"/>
  <c r="X139" i="15"/>
  <c r="X226" i="15" s="1"/>
  <c r="X131" i="15"/>
  <c r="X218" i="15" s="1"/>
  <c r="X217" i="15"/>
  <c r="BS217" i="15" s="1"/>
  <c r="X134" i="15"/>
  <c r="X221" i="15" s="1"/>
  <c r="X220" i="15"/>
  <c r="BS220" i="15" s="1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BS160" i="15" l="1"/>
  <c r="BS139" i="15"/>
  <c r="X160" i="14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BR226" i="13" s="1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CE25" i="13"/>
  <c r="CE22" i="13"/>
  <c r="CE23" i="13" l="1"/>
  <c r="CE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CE26" i="15"/>
  <c r="CE23" i="14"/>
  <c r="CE36" i="13"/>
  <c r="CE33" i="13"/>
  <c r="CE25" i="11"/>
  <c r="CE22" i="11"/>
  <c r="CE23" i="15"/>
  <c r="CE26" i="14"/>
  <c r="CE34" i="13" l="1"/>
  <c r="CE37" i="13"/>
  <c r="CE30" i="14"/>
  <c r="CE22" i="14"/>
  <c r="CE25" i="14"/>
  <c r="CE22" i="15"/>
  <c r="CE30" i="15"/>
  <c r="CE26" i="11"/>
  <c r="CE25" i="15"/>
  <c r="CE23" i="11"/>
  <c r="CE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CE34" i="14"/>
  <c r="CE36" i="11"/>
  <c r="CE37" i="15"/>
  <c r="CE34" i="15"/>
  <c r="CE37" i="14"/>
  <c r="CE33" i="11"/>
  <c r="CE47" i="13"/>
  <c r="CE48" i="13" l="1"/>
  <c r="CE36" i="14"/>
  <c r="CE33" i="15"/>
  <c r="CE41" i="15"/>
  <c r="CE41" i="14"/>
  <c r="CE33" i="14"/>
  <c r="CE36" i="15"/>
  <c r="CE37" i="11"/>
  <c r="CE41" i="11"/>
  <c r="CE34" i="11"/>
  <c r="A53" i="13"/>
  <c r="A53" i="15"/>
  <c r="A53" i="14"/>
  <c r="A53" i="11"/>
  <c r="CE47" i="11"/>
  <c r="CE45" i="15"/>
  <c r="CE44" i="11"/>
  <c r="CE48" i="15"/>
  <c r="CE44" i="13"/>
  <c r="CE48" i="14"/>
  <c r="CE45" i="14"/>
  <c r="CE55" i="13"/>
  <c r="CE45" i="13" l="1"/>
  <c r="CE56" i="13"/>
  <c r="CE44" i="15"/>
  <c r="CE52" i="15"/>
  <c r="CE47" i="15"/>
  <c r="CE52" i="14"/>
  <c r="CE44" i="14"/>
  <c r="CE45" i="11"/>
  <c r="CE52" i="11"/>
  <c r="CE48" i="11"/>
  <c r="CE47" i="14"/>
  <c r="A64" i="13"/>
  <c r="A64" i="15"/>
  <c r="A64" i="14"/>
  <c r="A64" i="11"/>
  <c r="CE59" i="14"/>
  <c r="CE58" i="11"/>
  <c r="CE55" i="11"/>
  <c r="CE56" i="15"/>
  <c r="CE58" i="13"/>
  <c r="CE56" i="14"/>
  <c r="CE59" i="15"/>
  <c r="CE69" i="13"/>
  <c r="CE59" i="13" l="1"/>
  <c r="CE70" i="13"/>
  <c r="CE58" i="15"/>
  <c r="CE58" i="14"/>
  <c r="CE63" i="11"/>
  <c r="CE56" i="11"/>
  <c r="CE55" i="15"/>
  <c r="CE63" i="15"/>
  <c r="CE59" i="11"/>
  <c r="CE63" i="14"/>
  <c r="CE55" i="14"/>
  <c r="A75" i="13"/>
  <c r="A75" i="15"/>
  <c r="A75" i="14"/>
  <c r="A75" i="11"/>
  <c r="CE69" i="11"/>
  <c r="CE67" i="15"/>
  <c r="CE66" i="13"/>
  <c r="CE67" i="14"/>
  <c r="CE66" i="11"/>
  <c r="CE70" i="14"/>
  <c r="CE70" i="15"/>
  <c r="CE80" i="13"/>
  <c r="CE67" i="13" l="1"/>
  <c r="CE81" i="13"/>
  <c r="CE74" i="11"/>
  <c r="CE67" i="11"/>
  <c r="CE66" i="15"/>
  <c r="CE74" i="15"/>
  <c r="CE69" i="14"/>
  <c r="CE69" i="15"/>
  <c r="CE70" i="11"/>
  <c r="CE74" i="14"/>
  <c r="CE66" i="14"/>
  <c r="A86" i="13"/>
  <c r="A86" i="15"/>
  <c r="A86" i="14"/>
  <c r="A86" i="11"/>
  <c r="C139" i="11"/>
  <c r="C121" i="11"/>
  <c r="AX130" i="11"/>
  <c r="AX139" i="11" s="1"/>
  <c r="CE78" i="15"/>
  <c r="CE80" i="11"/>
  <c r="CE81" i="14"/>
  <c r="CE77" i="13"/>
  <c r="CE78" i="14"/>
  <c r="CE77" i="11"/>
  <c r="CE81" i="15"/>
  <c r="CE91" i="13"/>
  <c r="CE78" i="13" l="1"/>
  <c r="CE92" i="13"/>
  <c r="CE80" i="14"/>
  <c r="CE77" i="14"/>
  <c r="CE85" i="14"/>
  <c r="CE77" i="15"/>
  <c r="CE85" i="15"/>
  <c r="CE85" i="11"/>
  <c r="CE78" i="11"/>
  <c r="CE81" i="11"/>
  <c r="CE80" i="15"/>
  <c r="A97" i="13"/>
  <c r="A97" i="15"/>
  <c r="A97" i="14"/>
  <c r="A97" i="11"/>
  <c r="AX116" i="11"/>
  <c r="AX121" i="11" s="1"/>
  <c r="CE88" i="11"/>
  <c r="CE89" i="15"/>
  <c r="CE91" i="11"/>
  <c r="CE88" i="13"/>
  <c r="CE92" i="14"/>
  <c r="CE89" i="14"/>
  <c r="CE92" i="15"/>
  <c r="CE102" i="13"/>
  <c r="CE89" i="13" l="1"/>
  <c r="CE103" i="13"/>
  <c r="CE89" i="11"/>
  <c r="CE96" i="11"/>
  <c r="CE91" i="14"/>
  <c r="CE96" i="14"/>
  <c r="CE88" i="14"/>
  <c r="CE91" i="15"/>
  <c r="CE88" i="15"/>
  <c r="CE96" i="15"/>
  <c r="CE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CE102" i="11"/>
  <c r="CE103" i="15"/>
  <c r="CE99" i="13"/>
  <c r="CE103" i="14"/>
  <c r="CE99" i="11"/>
  <c r="CE100" i="15"/>
  <c r="CE100" i="14"/>
  <c r="CE134" i="13"/>
  <c r="CE100" i="13" l="1"/>
  <c r="CE135" i="13"/>
  <c r="CE103" i="11"/>
  <c r="CE102" i="15"/>
  <c r="CE99" i="15"/>
  <c r="CE107" i="15"/>
  <c r="CE102" i="14"/>
  <c r="CE100" i="11"/>
  <c r="CE107" i="11"/>
  <c r="CE99" i="14"/>
  <c r="CE107" i="14"/>
  <c r="A140" i="13"/>
  <c r="A115" i="15"/>
  <c r="A115" i="14"/>
  <c r="A140" i="11"/>
  <c r="CE134" i="11"/>
  <c r="CE131" i="11"/>
  <c r="CE131" i="13"/>
  <c r="CE132" i="13" l="1"/>
  <c r="CE135" i="11"/>
  <c r="CE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CE163" i="13"/>
  <c r="CE164" i="13" l="1"/>
  <c r="A172" i="13"/>
  <c r="A147" i="15"/>
  <c r="A147" i="14"/>
  <c r="A172" i="11"/>
  <c r="CE177" i="13"/>
  <c r="CE166" i="11"/>
  <c r="CE174" i="11"/>
  <c r="CE163" i="11"/>
  <c r="CE166" i="13"/>
  <c r="CE174" i="13"/>
  <c r="CE167" i="13" l="1"/>
  <c r="CE175" i="13"/>
  <c r="CE178" i="13"/>
  <c r="CE171" i="11"/>
  <c r="CE164" i="11"/>
  <c r="CE167" i="11"/>
  <c r="A194" i="13"/>
  <c r="A154" i="15"/>
  <c r="A161" i="15" s="1"/>
  <c r="A154" i="14"/>
  <c r="A194" i="11"/>
  <c r="CE177" i="11"/>
  <c r="CE199" i="13"/>
  <c r="CE167" i="15"/>
  <c r="CE178" i="11" l="1"/>
  <c r="Z167" i="15"/>
  <c r="Z166" i="15" s="1"/>
  <c r="CE175" i="11"/>
  <c r="CE200" i="13"/>
  <c r="A205" i="11"/>
  <c r="A216" i="11" s="1"/>
  <c r="A205" i="13"/>
  <c r="A172" i="15"/>
  <c r="A161" i="14"/>
  <c r="C121" i="13"/>
  <c r="C155" i="13"/>
  <c r="C160" i="13" s="1"/>
  <c r="C139" i="13"/>
  <c r="AX116" i="13"/>
  <c r="AX121" i="13" s="1"/>
  <c r="CE196" i="13"/>
  <c r="CE199" i="11"/>
  <c r="CE164" i="15"/>
  <c r="CE196" i="11"/>
  <c r="CE210" i="13"/>
  <c r="CE178" i="15"/>
  <c r="CE167" i="14"/>
  <c r="CE177" i="15" l="1"/>
  <c r="CE197" i="13"/>
  <c r="CE211" i="13"/>
  <c r="Z164" i="15"/>
  <c r="Z163" i="15" s="1"/>
  <c r="CE200" i="11"/>
  <c r="CE166" i="15"/>
  <c r="CE204" i="11"/>
  <c r="CE197" i="11"/>
  <c r="CE163" i="15"/>
  <c r="CE171" i="15"/>
  <c r="A216" i="13"/>
  <c r="A194" i="15"/>
  <c r="A172" i="14"/>
  <c r="AX155" i="13"/>
  <c r="AX160" i="13" s="1"/>
  <c r="AX130" i="13"/>
  <c r="AX139" i="13" s="1"/>
  <c r="CE210" i="11"/>
  <c r="CE207" i="13"/>
  <c r="CE175" i="14"/>
  <c r="CE207" i="11"/>
  <c r="CE164" i="14"/>
  <c r="CE175" i="15"/>
  <c r="CE178" i="14"/>
  <c r="CE200" i="15"/>
  <c r="CE174" i="15" l="1"/>
  <c r="CE208" i="13"/>
  <c r="CE177" i="14"/>
  <c r="CE174" i="14"/>
  <c r="CE171" i="14"/>
  <c r="CE211" i="11"/>
  <c r="CE166" i="14"/>
  <c r="CE215" i="11"/>
  <c r="CE208" i="11"/>
  <c r="A205" i="15"/>
  <c r="A216" i="15" s="1"/>
  <c r="A194" i="14"/>
  <c r="CE197" i="15"/>
  <c r="CE200" i="14"/>
  <c r="CE196" i="15" l="1"/>
  <c r="CE204" i="15"/>
  <c r="CE199" i="15"/>
  <c r="A205" i="14"/>
  <c r="A216" i="14" s="1"/>
  <c r="CE208" i="15"/>
  <c r="CE211" i="15"/>
  <c r="CE197" i="14"/>
  <c r="CE207" i="15" l="1"/>
  <c r="CE215" i="15"/>
  <c r="CE199" i="14"/>
  <c r="CE210" i="15"/>
  <c r="CE204" i="14"/>
  <c r="CE196" i="14"/>
  <c r="CE163" i="14"/>
  <c r="Z163" i="14"/>
  <c r="CE211" i="14"/>
  <c r="CE208" i="14"/>
  <c r="CE210" i="14" l="1"/>
  <c r="CE215" i="14"/>
  <c r="CE207" i="14"/>
  <c r="BR226" i="15"/>
  <c r="BR226" i="15" a="1"/>
  <c r="BQ226" i="15"/>
  <c r="BQ226" i="15" a="1"/>
  <c r="BS226" i="15"/>
  <c r="BS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<sst xmlns="http://schemas.openxmlformats.org/spreadsheetml/2006/main" count="2150" uniqueCount="219">
  <si>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</si>
  <si>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</si>
  <si>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</si>
  <si>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</si>
  <si>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</si>
  <si>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</si>
  <si>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</si>
  <si>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</si>
  <si>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</si>
  <si>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</si>
  <si>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</si>
  <si>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</si>
  <si>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</si>
  <si>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</si>
  <si>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</si>
  <si>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</si>
  <si>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</si>
  <si>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</si>
  <si>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</si>
  <si>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</si>
  <si>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</si>
  <si>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</si>
  <si>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</si>
  <si>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</si>
  <si>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</si>
  <si>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</si>
  <si>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</si>
  <si>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</si>
  <si>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</si>
  <si>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</si>
  <si>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</si>
  <si>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</si>
  <si>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</si>
  <si>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</si>
  <si>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</si>
  <si>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</si>
  <si>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</si>
  <si>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</si>
  <si>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</si>
  <si>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</si>
  <si>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</si>
  <si>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</si>
  <si>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</si>
  <si>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</si>
  <si>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</si>
  <si>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</si>
  <si>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</si>
  <si>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</si>
  <si>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</si>
  <si>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</si>
  <si>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</si>
  <si>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</si>
  <si>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</si>
  <si>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</si>
  <si>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</si>
  <si>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</si>
  <si>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</si>
  <si>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</si>
  <si>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</si>
  <si>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</si>
  <si>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</si>
  <si>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</si>
  <si>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</si>
  <si>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</si>
  <si>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</si>
  <si>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</si>
  <si>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</si>
  <si>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</si>
  <si>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</si>
  <si>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</si>
  <si>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</si>
  <si>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</si>
  <si>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</si>
  <si>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</si>
  <si>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</si>
  <si>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</si>
  <si>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</si>
  <si>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</si>
  <si>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</si>
  <si>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</si>
  <si>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</si>
  <si>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</si>
  <si>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</si>
  <si>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</si>
  <si>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</si>
  <si>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</si>
  <si>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</si>
  <si>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</si>
  <si>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</si>
  <si>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</si>
  <si>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</si>
  <si>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</si>
  <si>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</si>
  <si>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</si>
  <si>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</si>
  <si>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</si>
  <si>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</si>
  <si>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</si>
  <si>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</si>
  <si>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</si>
  <si>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</si>
  <si>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</si>
  <si>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</si>
  <si>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</si>
  <si>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</si>
  <si>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</si>
  <si>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</si>
  <si>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</si>
  <si>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</si>
  <si>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</si>
  <si>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</si>
  <si>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</si>
  <si>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</si>
  <si>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</si>
  <si>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</si>
  <si>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</si>
  <si>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</si>
  <si>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</si>
  <si>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</si>
  <si>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</si>
  <si>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</si>
  <si>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</si>
  <si>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</si>
  <si>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</si>
  <si>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</si>
  <si>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</si>
  <si>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</si>
  <si>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</si>
  <si>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</si>
  <si>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</si>
  <si>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</si>
  <si>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</si>
  <si>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</si>
  <si>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</si>
  <si>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</si>
  <si>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</si>
  <si>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</si>
  <si>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</si>
  <si>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</si>
  <si>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</si>
  <si>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</si>
  <si>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</si>
  <si>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</si>
  <si>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</si>
  <si>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</si>
  <si>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</si>
  <si>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</si>
  <si>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</si>
  <si>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</si>
  <si>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</si>
  <si>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</si>
  <si>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</si>
  <si>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</si>
  <si>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</si>
  <si>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</si>
  <si>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</si>
  <si>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</si>
  <si>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</si>
  <si>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</si>
  <si>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</si>
  <si>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</si>
  <si>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</si>
  <si>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</si>
  <si>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</si>
  <si>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</si>
  <si>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</si>
  <si>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</si>
  <si>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</si>
  <si>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</si>
  <si>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</si>
  <si>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</si>
  <si>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</si>
  <si>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</si>
  <si>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</si>
  <si>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</si>
  <si>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</si>
  <si>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</si>
  <si>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</si>
  <si>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</si>
  <si>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</si>
  <si>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</si>
  <si>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</si>
  <si>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</si>
  <si>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</si>
  <si>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</si>
  <si>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</si>
  <si>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</si>
  <si>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</si>
  <si>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</si>
  <si>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</si>
  <si>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</si>
  <si>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</si>
  <si>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</si>
  <si>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</si>
  <si>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</si>
  <si>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</si>
  <si>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</si>
  <si>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</si>
  <si>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</si>
  <si>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</si>
  <si>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</si>
  <si>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</si>
  <si>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</si>
  <si>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</si>
  <si>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</si>
  <si>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</si>
  <si>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</si>
  <si>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</si>
  <si>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</si>
  <si>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</si>
  <si>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</si>
  <si>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</si>
  <si>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</si>
  <si>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</si>
  <si>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</si>
  <si>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</si>
  <si>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</si>
  <si>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Monthly filing for October 2022 with Supply data for NCLC</t>
  </si>
  <si>
    <t>Oct 21- Oct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</si>
</sst>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0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5" xfId="0" applyNumberFormat="1" applyFont="1" applyFill="1" applyBorder="1" applyAlignment="1" applyProtection="1">
      <alignment horizontal="center" vertical="center"/>
      <protection locked="0"/>
    </xf>
    <xf numFmtId="38" fontId="4" fillId="3" borderId="66" xfId="0" applyNumberFormat="1" applyFont="1" applyFill="1" applyBorder="1"/>
    <xf numFmtId="38" fontId="2" fillId="0" borderId="67" xfId="0" applyNumberFormat="1" applyFont="1" applyBorder="1"/>
    <xf numFmtId="38" fontId="4" fillId="3" borderId="31" xfId="0" applyNumberFormat="1" applyFont="1" applyFill="1" applyBorder="1"/>
    <xf numFmtId="38" fontId="4" fillId="0" borderId="68" xfId="0" applyNumberFormat="1" applyFont="1" applyBorder="1"/>
    <xf numFmtId="38" fontId="2" fillId="0" borderId="68" xfId="0" applyNumberFormat="1" applyFont="1" applyBorder="1"/>
    <xf numFmtId="38" fontId="4" fillId="3" borderId="68" xfId="0" applyNumberFormat="1" applyFont="1" applyFill="1" applyBorder="1"/>
    <xf numFmtId="6" fontId="4" fillId="3" borderId="31" xfId="0" applyNumberFormat="1" applyFont="1" applyFill="1" applyBorder="1"/>
    <xf numFmtId="6" fontId="4" fillId="0" borderId="68" xfId="0" applyNumberFormat="1" applyFont="1" applyBorder="1"/>
    <xf numFmtId="6" fontId="2" fillId="0" borderId="68" xfId="0" applyNumberFormat="1" applyFont="1" applyBorder="1"/>
    <xf numFmtId="6" fontId="4" fillId="3" borderId="68" xfId="0" applyNumberFormat="1" applyFont="1" applyFill="1" applyBorder="1"/>
    <xf numFmtId="6" fontId="2" fillId="0" borderId="67" xfId="0" applyNumberFormat="1" applyFont="1" applyBorder="1"/>
    <xf numFmtId="38" fontId="4" fillId="0" borderId="68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2" fillId="0" borderId="69" xfId="0" applyNumberFormat="1" applyFont="1" applyBorder="1"/>
    <xf numFmtId="6" fontId="4" fillId="0" borderId="69" xfId="0" applyNumberFormat="1" applyFont="1" applyBorder="1"/>
    <xf numFmtId="38" fontId="4" fillId="0" borderId="69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70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71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8" fillId="0" borderId="0" xfId="0" applyFont="1"/>
    <xf numFmtId="0" fontId="17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72.418088888888" createdVersion="6" refreshedVersion="7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10-30T00:00:00" count="16">
        <d v="2022-10-29T00:00:00"/>
        <m/>
        <d v="2022-08-27T00:00:00" u="1"/>
        <d v="2021-09-25T00:00:00" u="1"/>
        <d v="2021-10-30T00:00:00" u="1"/>
        <d v="2022-03-26T00:00:00" u="1"/>
        <d v="2022-02-26T00:00:00" u="1"/>
        <d v="2022-06-25T00:00:00" u="1"/>
        <d v="2022-07-30T00:00:00" u="1"/>
        <d v="2021-08-28T00:00:00" u="1"/>
        <d v="2022-01-29T00:00:00" u="1"/>
        <d v="2022-04-30T00:00:00" u="1"/>
        <d v="2022-09-17T00:00:00" u="1"/>
        <d v="2021-11-27T00:00:00" u="1"/>
        <d v="2022-05-28T00:00:00" u="1"/>
        <d v="2021-12-25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54813969"/>
    </cacheField>
    <cacheField name="TRIM_CAT" numFmtId="0">
      <sharedItems containsBlank="1" count="6">
        <s v="Resdiential-GRID"/>
        <s v="Low Income Resdiential-GRID"/>
        <s v="Low Income Resdiential-ESCO"/>
        <s v="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72.419118749996" createdVersion="6" refreshedVersion="7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10-30T00:00:00" count="22">
        <d v="2022-10-29T00:00:00"/>
        <m/>
        <d v="2022-08-27T00:00:00" u="1"/>
        <d v="2021-09-25T00:00:00" u="1"/>
        <d v="2021-10-30T00:00:00" u="1"/>
        <d v="2022-03-26T00:00:00" u="1"/>
        <d v="2021-05-29T00:00:00" u="1"/>
        <d v="2022-02-26T00:00:00" u="1"/>
        <d v="2021-05-01T00:00:00" u="1"/>
        <d v="2022-06-25T00:00:00" u="1"/>
        <d v="2022-07-30T00:00:00" u="1"/>
        <d v="2021-08-28T00:00:00" u="1"/>
        <d v="2021-03-27T00:00:00" u="1"/>
        <d v="2022-01-29T00:00:00" u="1"/>
        <d v="2021-02-27T00:00:00" u="1"/>
        <d v="2022-04-30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01571761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0190"/>
    <x v="0"/>
    <x v="0"/>
  </r>
  <r>
    <s v="LINE 1"/>
    <x v="0"/>
    <x v="1"/>
    <s v="2-Low Income Resdiential-GRID"/>
    <n v="14544"/>
    <x v="1"/>
    <x v="0"/>
  </r>
  <r>
    <s v="LINE 1"/>
    <x v="0"/>
    <x v="0"/>
    <s v="2-Low Income Resdiential-GRID"/>
    <n v="64466"/>
    <x v="1"/>
    <x v="0"/>
  </r>
  <r>
    <s v="LINE 1"/>
    <x v="0"/>
    <x v="1"/>
    <s v="1-Resdiential-GRID"/>
    <n v="182640"/>
    <x v="0"/>
    <x v="0"/>
  </r>
  <r>
    <s v="LINE 1"/>
    <x v="0"/>
    <x v="0"/>
    <s v="2-Low Income Resdiential-ESCO"/>
    <n v="1883"/>
    <x v="2"/>
    <x v="0"/>
  </r>
  <r>
    <s v="LINE 1"/>
    <x v="0"/>
    <x v="1"/>
    <s v="2-Low Income Resdiential-ESCO"/>
    <n v="248"/>
    <x v="2"/>
    <x v="0"/>
  </r>
  <r>
    <s v="LINE 1"/>
    <x v="0"/>
    <x v="0"/>
    <s v="1-Resdiential-ESCO"/>
    <n v="11078"/>
    <x v="3"/>
    <x v="0"/>
  </r>
  <r>
    <s v="LINE 1"/>
    <x v="0"/>
    <x v="1"/>
    <s v="1-Resdiential-ESCO"/>
    <n v="2259"/>
    <x v="3"/>
    <x v="0"/>
  </r>
  <r>
    <s v="LINE 2"/>
    <x v="0"/>
    <x v="0"/>
    <s v="1-Resdiential-GRID"/>
    <n v="92902"/>
    <x v="0"/>
    <x v="1"/>
  </r>
  <r>
    <s v="LINE 2"/>
    <x v="0"/>
    <x v="1"/>
    <s v="2-Low Income Resdiential-GRID"/>
    <n v="5154"/>
    <x v="1"/>
    <x v="1"/>
  </r>
  <r>
    <s v="LINE 2"/>
    <x v="0"/>
    <x v="1"/>
    <s v="1-Resdiential-GRID"/>
    <n v="20698"/>
    <x v="0"/>
    <x v="1"/>
  </r>
  <r>
    <s v="LINE 2"/>
    <x v="0"/>
    <x v="0"/>
    <s v="2-Low Income Resdiential-GRID"/>
    <n v="26538"/>
    <x v="1"/>
    <x v="1"/>
  </r>
  <r>
    <s v="LINE 2"/>
    <x v="0"/>
    <x v="0"/>
    <s v="2-Low Income Resdiential-ESCO"/>
    <n v="679"/>
    <x v="2"/>
    <x v="1"/>
  </r>
  <r>
    <s v="LINE 2"/>
    <x v="0"/>
    <x v="1"/>
    <s v="2-Low Income Resdiential-ESCO"/>
    <n v="71"/>
    <x v="2"/>
    <x v="1"/>
  </r>
  <r>
    <s v="LINE 2"/>
    <x v="0"/>
    <x v="0"/>
    <s v="1-Resdiential-ESCO"/>
    <n v="1600"/>
    <x v="3"/>
    <x v="1"/>
  </r>
  <r>
    <s v="LINE 2"/>
    <x v="0"/>
    <x v="1"/>
    <s v="1-Resdiential-ESCO"/>
    <n v="294"/>
    <x v="3"/>
    <x v="1"/>
  </r>
  <r>
    <s v="LINE 3"/>
    <x v="0"/>
    <x v="0"/>
    <s v="1-Resdiential-GRID"/>
    <n v="34643"/>
    <x v="0"/>
    <x v="2"/>
  </r>
  <r>
    <s v="LINE 3"/>
    <x v="0"/>
    <x v="0"/>
    <s v="2-Low Income Resdiential-GRID"/>
    <n v="4331"/>
    <x v="1"/>
    <x v="2"/>
  </r>
  <r>
    <s v="LINE 3"/>
    <x v="0"/>
    <x v="1"/>
    <s v="1-Resdiential-GRID"/>
    <n v="7979"/>
    <x v="0"/>
    <x v="2"/>
  </r>
  <r>
    <s v="LINE 3"/>
    <x v="0"/>
    <x v="0"/>
    <s v="2-Low Income Resdiential-ESCO"/>
    <n v="247"/>
    <x v="2"/>
    <x v="2"/>
  </r>
  <r>
    <s v="LINE 3"/>
    <x v="0"/>
    <x v="1"/>
    <s v="2-Low Income Resdiential-ESCO"/>
    <n v="34"/>
    <x v="2"/>
    <x v="2"/>
  </r>
  <r>
    <s v="LINE 3"/>
    <x v="0"/>
    <x v="1"/>
    <s v="2-Low Income Resdiential-GRID"/>
    <n v="804"/>
    <x v="1"/>
    <x v="2"/>
  </r>
  <r>
    <s v="LINE 3"/>
    <x v="0"/>
    <x v="0"/>
    <s v="1-Resdiential-ESCO"/>
    <n v="854"/>
    <x v="3"/>
    <x v="2"/>
  </r>
  <r>
    <s v="LINE 3"/>
    <x v="0"/>
    <x v="1"/>
    <s v="1-Resdiential-ESCO"/>
    <n v="153"/>
    <x v="3"/>
    <x v="2"/>
  </r>
  <r>
    <s v="LINE 4"/>
    <x v="0"/>
    <x v="0"/>
    <s v="1-Resdiential-GRID"/>
    <n v="14017"/>
    <x v="0"/>
    <x v="3"/>
  </r>
  <r>
    <s v="LINE 4"/>
    <x v="0"/>
    <x v="0"/>
    <s v="2-Low Income Resdiential-GRID"/>
    <n v="2408"/>
    <x v="1"/>
    <x v="3"/>
  </r>
  <r>
    <s v="LINE 4"/>
    <x v="0"/>
    <x v="1"/>
    <s v="2-Low Income Resdiential-GRID"/>
    <n v="515"/>
    <x v="1"/>
    <x v="3"/>
  </r>
  <r>
    <s v="LINE 4"/>
    <x v="0"/>
    <x v="1"/>
    <s v="1-Resdiential-GRID"/>
    <n v="3091"/>
    <x v="0"/>
    <x v="3"/>
  </r>
  <r>
    <s v="LINE 4"/>
    <x v="0"/>
    <x v="0"/>
    <s v="2-Low Income Resdiential-ESCO"/>
    <n v="85"/>
    <x v="2"/>
    <x v="3"/>
  </r>
  <r>
    <s v="LINE 4"/>
    <x v="0"/>
    <x v="1"/>
    <s v="2-Low Income Resdiential-ESCO"/>
    <n v="12"/>
    <x v="2"/>
    <x v="3"/>
  </r>
  <r>
    <s v="LINE 4"/>
    <x v="0"/>
    <x v="0"/>
    <s v="1-Resdiential-ESCO"/>
    <n v="228"/>
    <x v="3"/>
    <x v="3"/>
  </r>
  <r>
    <s v="LINE 4"/>
    <x v="0"/>
    <x v="1"/>
    <s v="1-Resdiential-ESCO"/>
    <n v="80"/>
    <x v="3"/>
    <x v="3"/>
  </r>
  <r>
    <s v="LINE 5"/>
    <x v="0"/>
    <x v="0"/>
    <s v="1-Resdiential-GRID"/>
    <n v="44242"/>
    <x v="0"/>
    <x v="4"/>
  </r>
  <r>
    <s v="LINE 5"/>
    <x v="0"/>
    <x v="0"/>
    <s v="2-Low Income Resdiential-GRID"/>
    <n v="19799"/>
    <x v="1"/>
    <x v="4"/>
  </r>
  <r>
    <s v="LINE 5"/>
    <x v="0"/>
    <x v="1"/>
    <s v="2-Low Income Resdiential-GRID"/>
    <n v="3835"/>
    <x v="1"/>
    <x v="4"/>
  </r>
  <r>
    <s v="LINE 5"/>
    <x v="0"/>
    <x v="0"/>
    <s v="1-Resdiential-ESCO"/>
    <n v="518"/>
    <x v="3"/>
    <x v="4"/>
  </r>
  <r>
    <s v="LINE 5"/>
    <x v="0"/>
    <x v="1"/>
    <s v="1-Resdiential-ESCO"/>
    <n v="61"/>
    <x v="3"/>
    <x v="4"/>
  </r>
  <r>
    <s v="LINE 5"/>
    <x v="0"/>
    <x v="1"/>
    <s v="1-Resdiential-GRID"/>
    <n v="9628"/>
    <x v="0"/>
    <x v="4"/>
  </r>
  <r>
    <s v="LINE 5"/>
    <x v="0"/>
    <x v="0"/>
    <s v="2-Low Income Resdiential-ESCO"/>
    <n v="347"/>
    <x v="2"/>
    <x v="4"/>
  </r>
  <r>
    <s v="LINE 5"/>
    <x v="0"/>
    <x v="1"/>
    <s v="2-Low Income Resdiential-ESCO"/>
    <n v="25"/>
    <x v="2"/>
    <x v="4"/>
  </r>
  <r>
    <s v="LINE 6"/>
    <x v="0"/>
    <x v="0"/>
    <s v="1-Resdiential-GRID"/>
    <n v="4046415"/>
    <x v="0"/>
    <x v="5"/>
  </r>
  <r>
    <s v="LINE 6"/>
    <x v="0"/>
    <x v="0"/>
    <s v="2-Low Income Resdiential-GRID"/>
    <n v="1195638"/>
    <x v="1"/>
    <x v="5"/>
  </r>
  <r>
    <s v="LINE 6"/>
    <x v="0"/>
    <x v="1"/>
    <s v="2-Low Income Resdiential-GRID"/>
    <n v="223780"/>
    <x v="1"/>
    <x v="5"/>
  </r>
  <r>
    <s v="LINE 6"/>
    <x v="0"/>
    <x v="1"/>
    <s v="1-Resdiential-GRID"/>
    <n v="955051"/>
    <x v="0"/>
    <x v="5"/>
  </r>
  <r>
    <s v="LINE 6"/>
    <x v="0"/>
    <x v="0"/>
    <s v="2-Low Income Resdiential-ESCO"/>
    <n v="15216"/>
    <x v="2"/>
    <x v="5"/>
  </r>
  <r>
    <s v="LINE 6"/>
    <x v="0"/>
    <x v="1"/>
    <s v="2-Low Income Resdiential-ESCO"/>
    <n v="1699"/>
    <x v="2"/>
    <x v="5"/>
  </r>
  <r>
    <s v="LINE 6"/>
    <x v="0"/>
    <x v="0"/>
    <s v="1-Resdiential-ESCO"/>
    <n v="51211"/>
    <x v="3"/>
    <x v="5"/>
  </r>
  <r>
    <s v="LINE 6"/>
    <x v="0"/>
    <x v="1"/>
    <s v="1-Resdiential-ESCO"/>
    <n v="8424"/>
    <x v="3"/>
    <x v="5"/>
  </r>
  <r>
    <s v="LINE 7"/>
    <x v="0"/>
    <x v="0"/>
    <s v="1-Resdiential-GRID"/>
    <n v="2216553"/>
    <x v="0"/>
    <x v="6"/>
  </r>
  <r>
    <s v="LINE 7"/>
    <x v="0"/>
    <x v="0"/>
    <s v="2-Low Income Resdiential-GRID"/>
    <n v="1095804"/>
    <x v="1"/>
    <x v="6"/>
  </r>
  <r>
    <s v="LINE 7"/>
    <x v="0"/>
    <x v="1"/>
    <s v="2-Low Income Resdiential-GRID"/>
    <n v="187842"/>
    <x v="1"/>
    <x v="6"/>
  </r>
  <r>
    <s v="LINE 7"/>
    <x v="0"/>
    <x v="1"/>
    <s v="1-Resdiential-GRID"/>
    <n v="504348"/>
    <x v="0"/>
    <x v="6"/>
  </r>
  <r>
    <s v="LINE 7"/>
    <x v="0"/>
    <x v="0"/>
    <s v="2-Low Income Resdiential-ESCO"/>
    <n v="9117"/>
    <x v="2"/>
    <x v="6"/>
  </r>
  <r>
    <s v="LINE 7"/>
    <x v="0"/>
    <x v="1"/>
    <s v="2-Low Income Resdiential-ESCO"/>
    <n v="767"/>
    <x v="2"/>
    <x v="6"/>
  </r>
  <r>
    <s v="LINE 7"/>
    <x v="0"/>
    <x v="0"/>
    <s v="1-Resdiential-ESCO"/>
    <n v="23961"/>
    <x v="3"/>
    <x v="6"/>
  </r>
  <r>
    <s v="LINE 7"/>
    <x v="0"/>
    <x v="1"/>
    <s v="1-Resdiential-ESCO"/>
    <n v="2733"/>
    <x v="3"/>
    <x v="6"/>
  </r>
  <r>
    <s v="LINE 8"/>
    <x v="0"/>
    <x v="0"/>
    <s v="2-Low Income Resdiential-GRID"/>
    <n v="36052054"/>
    <x v="1"/>
    <x v="7"/>
  </r>
  <r>
    <s v="LINE 8"/>
    <x v="0"/>
    <x v="0"/>
    <s v="1-Resdiential-GRID"/>
    <n v="48551000"/>
    <x v="0"/>
    <x v="7"/>
  </r>
  <r>
    <s v="LINE 8"/>
    <x v="0"/>
    <x v="1"/>
    <s v="1-Resdiential-GRID"/>
    <n v="10958384"/>
    <x v="0"/>
    <x v="7"/>
  </r>
  <r>
    <s v="LINE 8"/>
    <x v="0"/>
    <x v="0"/>
    <s v="2-Low Income Resdiential-ESCO"/>
    <n v="457670"/>
    <x v="2"/>
    <x v="7"/>
  </r>
  <r>
    <s v="LINE 8"/>
    <x v="0"/>
    <x v="1"/>
    <s v="2-Low Income Resdiential-ESCO"/>
    <n v="30552"/>
    <x v="2"/>
    <x v="7"/>
  </r>
  <r>
    <s v="LINE 8"/>
    <x v="0"/>
    <x v="0"/>
    <s v="1-Resdiential-ESCO"/>
    <n v="543656"/>
    <x v="3"/>
    <x v="7"/>
  </r>
  <r>
    <s v="LINE 8"/>
    <x v="0"/>
    <x v="1"/>
    <s v="1-Resdiential-ESCO"/>
    <n v="23418"/>
    <x v="3"/>
    <x v="7"/>
  </r>
  <r>
    <s v="LINE 8"/>
    <x v="0"/>
    <x v="1"/>
    <s v="2-Low Income Resdiential-GRID"/>
    <n v="5966889"/>
    <x v="1"/>
    <x v="7"/>
  </r>
  <r>
    <s v="LINE 9"/>
    <x v="0"/>
    <x v="0"/>
    <s v="1-Resdiential-GRID"/>
    <n v="54813969"/>
    <x v="0"/>
    <x v="8"/>
  </r>
  <r>
    <s v="LINE 9"/>
    <x v="0"/>
    <x v="1"/>
    <s v="2-Low Income Resdiential-GRID"/>
    <n v="6378512"/>
    <x v="1"/>
    <x v="8"/>
  </r>
  <r>
    <s v="LINE 9"/>
    <x v="0"/>
    <x v="0"/>
    <s v="2-Low Income Resdiential-GRID"/>
    <n v="38343497"/>
    <x v="1"/>
    <x v="8"/>
  </r>
  <r>
    <s v="LINE 9"/>
    <x v="0"/>
    <x v="1"/>
    <s v="1-Resdiential-GRID"/>
    <n v="12417784"/>
    <x v="0"/>
    <x v="8"/>
  </r>
  <r>
    <s v="LINE 9"/>
    <x v="0"/>
    <x v="0"/>
    <s v="2-Low Income Resdiential-ESCO"/>
    <n v="482004"/>
    <x v="2"/>
    <x v="8"/>
  </r>
  <r>
    <s v="LINE 9"/>
    <x v="0"/>
    <x v="1"/>
    <s v="2-Low Income Resdiential-ESCO"/>
    <n v="33019"/>
    <x v="2"/>
    <x v="8"/>
  </r>
  <r>
    <s v="LINE 9"/>
    <x v="0"/>
    <x v="0"/>
    <s v="1-Resdiential-ESCO"/>
    <n v="618830"/>
    <x v="3"/>
    <x v="8"/>
  </r>
  <r>
    <s v="LINE 9"/>
    <x v="0"/>
    <x v="1"/>
    <s v="1-Resdiential-ESCO"/>
    <n v="34576"/>
    <x v="3"/>
    <x v="8"/>
  </r>
  <r>
    <s v="LINE 11"/>
    <x v="0"/>
    <x v="0"/>
    <s v="1-Resdiential-ESCO"/>
    <n v="417752"/>
    <x v="3"/>
    <x v="9"/>
  </r>
  <r>
    <s v="LINE 11"/>
    <x v="0"/>
    <x v="1"/>
    <s v="1-Resdiential-ESCO"/>
    <n v="67551"/>
    <x v="3"/>
    <x v="9"/>
  </r>
  <r>
    <s v="LINE 11"/>
    <x v="0"/>
    <x v="0"/>
    <s v="1-Resdiential-GRID"/>
    <n v="35077094"/>
    <x v="0"/>
    <x v="9"/>
  </r>
  <r>
    <s v="LINE 11"/>
    <x v="0"/>
    <x v="1"/>
    <s v="1-Resdiential-GRID"/>
    <n v="9457877"/>
    <x v="0"/>
    <x v="9"/>
  </r>
  <r>
    <s v="LINE 11"/>
    <x v="0"/>
    <x v="0"/>
    <s v="2-Low Income Resdiential-ESCO"/>
    <n v="61690"/>
    <x v="2"/>
    <x v="9"/>
  </r>
  <r>
    <s v="LINE 11"/>
    <x v="0"/>
    <x v="1"/>
    <s v="2-Low Income Resdiential-ESCO"/>
    <n v="7163"/>
    <x v="2"/>
    <x v="9"/>
  </r>
  <r>
    <s v="LINE 11"/>
    <x v="0"/>
    <x v="0"/>
    <s v="2-Low Income Resdiential-GRID"/>
    <n v="3909721"/>
    <x v="1"/>
    <x v="9"/>
  </r>
  <r>
    <s v="LINE 11"/>
    <x v="0"/>
    <x v="1"/>
    <s v="2-Low Income Resdiential-GRID"/>
    <n v="777493"/>
    <x v="1"/>
    <x v="9"/>
  </r>
  <r>
    <s v="LINE 12"/>
    <x v="0"/>
    <x v="1"/>
    <s v="2-Low Income Resdiential-GRID"/>
    <n v="51"/>
    <x v="1"/>
    <x v="10"/>
  </r>
  <r>
    <s v="LINE 12"/>
    <x v="0"/>
    <x v="1"/>
    <s v="1-Resdiential-GRID"/>
    <n v="680"/>
    <x v="0"/>
    <x v="10"/>
  </r>
  <r>
    <s v="LINE 12"/>
    <x v="0"/>
    <x v="0"/>
    <s v="2-Low Income Resdiential-GRID"/>
    <n v="1514"/>
    <x v="1"/>
    <x v="10"/>
  </r>
  <r>
    <s v="LINE 12"/>
    <x v="0"/>
    <x v="0"/>
    <s v="1-Resdiential-GRID"/>
    <n v="3161"/>
    <x v="0"/>
    <x v="10"/>
  </r>
  <r>
    <s v="LINE 12"/>
    <x v="0"/>
    <x v="0"/>
    <s v="2-Low Income Resdiential-ESCO"/>
    <n v="56722"/>
    <x v="2"/>
    <x v="10"/>
  </r>
  <r>
    <s v="LINE 12"/>
    <x v="0"/>
    <x v="1"/>
    <s v="2-Low Income Resdiential-ESCO"/>
    <n v="7281"/>
    <x v="2"/>
    <x v="10"/>
  </r>
  <r>
    <s v="LINE 12"/>
    <x v="0"/>
    <x v="0"/>
    <s v="1-Resdiential-ESCO"/>
    <n v="296585"/>
    <x v="3"/>
    <x v="10"/>
  </r>
  <r>
    <s v="LINE 12"/>
    <x v="0"/>
    <x v="1"/>
    <s v="1-Resdiential-ESCO"/>
    <n v="65825"/>
    <x v="3"/>
    <x v="10"/>
  </r>
  <r>
    <s v="LINE 17"/>
    <x v="0"/>
    <x v="0"/>
    <s v="2-Low Income Resdiential-ESCO"/>
    <n v="7"/>
    <x v="2"/>
    <x v="11"/>
  </r>
  <r>
    <s v="LINE 17"/>
    <x v="0"/>
    <x v="0"/>
    <s v="1-Resdiential-GRID"/>
    <n v="24"/>
    <x v="0"/>
    <x v="11"/>
  </r>
  <r>
    <s v="LINE 17"/>
    <x v="0"/>
    <x v="1"/>
    <s v="1-Resdiential-GRID"/>
    <n v="6"/>
    <x v="0"/>
    <x v="11"/>
  </r>
  <r>
    <s v="LINE 17"/>
    <x v="0"/>
    <x v="1"/>
    <s v="2-Low Income Resdiential-GRID"/>
    <n v="318"/>
    <x v="1"/>
    <x v="11"/>
  </r>
  <r>
    <s v="LINE 17"/>
    <x v="0"/>
    <x v="0"/>
    <s v="2-Low Income Resdiential-GRID"/>
    <n v="1864"/>
    <x v="1"/>
    <x v="11"/>
  </r>
  <r>
    <s v="LINE 18"/>
    <x v="0"/>
    <x v="0"/>
    <s v="1-Resdiential-GRID"/>
    <n v="528"/>
    <x v="0"/>
    <x v="12"/>
  </r>
  <r>
    <s v="LINE 18"/>
    <x v="0"/>
    <x v="1"/>
    <s v="1-Resdiential-GRID"/>
    <n v="77"/>
    <x v="0"/>
    <x v="12"/>
  </r>
  <r>
    <s v="LINE 18"/>
    <x v="0"/>
    <x v="1"/>
    <s v="2-Low Income Resdiential-ESCO"/>
    <n v="1"/>
    <x v="2"/>
    <x v="12"/>
  </r>
  <r>
    <s v="LINE 18"/>
    <x v="0"/>
    <x v="0"/>
    <s v="2-Low Income Resdiential-GRID"/>
    <n v="346"/>
    <x v="1"/>
    <x v="12"/>
  </r>
  <r>
    <s v="LINE 18"/>
    <x v="0"/>
    <x v="1"/>
    <s v="2-Low Income Resdiential-GRID"/>
    <n v="21"/>
    <x v="1"/>
    <x v="12"/>
  </r>
  <r>
    <s v="LINE 99"/>
    <x v="0"/>
    <x v="0"/>
    <s v="1-Resdiential-GRID"/>
    <n v="404"/>
    <x v="0"/>
    <x v="13"/>
  </r>
  <r>
    <s v="LINE 99"/>
    <x v="0"/>
    <x v="1"/>
    <s v="1-Resdiential-GRID"/>
    <n v="65"/>
    <x v="0"/>
    <x v="13"/>
  </r>
  <r>
    <s v="LINE 99"/>
    <x v="0"/>
    <x v="1"/>
    <s v="2-Low Income Resdiential-ESCO"/>
    <n v="1"/>
    <x v="2"/>
    <x v="13"/>
  </r>
  <r>
    <s v="LINE 99"/>
    <x v="0"/>
    <x v="0"/>
    <s v="2-Low Income Resdiential-GRID"/>
    <n v="309"/>
    <x v="1"/>
    <x v="13"/>
  </r>
  <r>
    <s v="LINE 99"/>
    <x v="0"/>
    <x v="1"/>
    <s v="2-Low Income Resdiential-GRID"/>
    <n v="16"/>
    <x v="1"/>
    <x v="13"/>
  </r>
  <r>
    <s v="LINE 19"/>
    <x v="0"/>
    <x v="0"/>
    <s v="1-Resdiential-GRID"/>
    <n v="9079"/>
    <x v="0"/>
    <x v="14"/>
  </r>
  <r>
    <s v="LINE 19"/>
    <x v="0"/>
    <x v="1"/>
    <s v="2-Low Income Resdiential-GRID"/>
    <n v="842"/>
    <x v="1"/>
    <x v="14"/>
  </r>
  <r>
    <s v="LINE 19"/>
    <x v="0"/>
    <x v="0"/>
    <s v="1-Resdiential-ESCO"/>
    <n v="36"/>
    <x v="3"/>
    <x v="14"/>
  </r>
  <r>
    <s v="LINE 19"/>
    <x v="0"/>
    <x v="1"/>
    <s v="1-Resdiential-ESCO"/>
    <n v="26"/>
    <x v="3"/>
    <x v="14"/>
  </r>
  <r>
    <s v="LINE 19"/>
    <x v="0"/>
    <x v="0"/>
    <s v="2-Low Income Resdiential-GRID"/>
    <n v="4092"/>
    <x v="1"/>
    <x v="14"/>
  </r>
  <r>
    <s v="LINE 19"/>
    <x v="0"/>
    <x v="1"/>
    <s v="1-Resdiential-GRID"/>
    <n v="2351"/>
    <x v="0"/>
    <x v="14"/>
  </r>
  <r>
    <s v="LINE 19"/>
    <x v="0"/>
    <x v="0"/>
    <s v="2-Low Income Resdiential-ESCO"/>
    <n v="27"/>
    <x v="2"/>
    <x v="14"/>
  </r>
  <r>
    <s v="LINE 19"/>
    <x v="0"/>
    <x v="1"/>
    <s v="2-Low Income Resdiential-ESCO"/>
    <n v="3"/>
    <x v="2"/>
    <x v="14"/>
  </r>
  <r>
    <s v="LINE 20"/>
    <x v="0"/>
    <x v="0"/>
    <s v="1-Resdiential-GRID"/>
    <n v="23954818"/>
    <x v="0"/>
    <x v="15"/>
  </r>
  <r>
    <s v="LINE 20"/>
    <x v="0"/>
    <x v="1"/>
    <s v="2-Low Income Resdiential-GRID"/>
    <n v="463432"/>
    <x v="1"/>
    <x v="15"/>
  </r>
  <r>
    <s v="LINE 20"/>
    <x v="0"/>
    <x v="0"/>
    <s v="2-Low Income Resdiential-GRID"/>
    <n v="2900688"/>
    <x v="1"/>
    <x v="15"/>
  </r>
  <r>
    <s v="LINE 20"/>
    <x v="0"/>
    <x v="0"/>
    <s v="2-Low Income Resdiential-ESCO"/>
    <n v="66552"/>
    <x v="2"/>
    <x v="15"/>
  </r>
  <r>
    <s v="LINE 20"/>
    <x v="0"/>
    <x v="1"/>
    <s v="2-Low Income Resdiential-ESCO"/>
    <n v="5622"/>
    <x v="2"/>
    <x v="15"/>
  </r>
  <r>
    <s v="LINE 20"/>
    <x v="0"/>
    <x v="0"/>
    <s v="1-Resdiential-ESCO"/>
    <n v="525280"/>
    <x v="3"/>
    <x v="15"/>
  </r>
  <r>
    <s v="LINE 20"/>
    <x v="0"/>
    <x v="1"/>
    <s v="1-Resdiential-ESCO"/>
    <n v="79083"/>
    <x v="3"/>
    <x v="15"/>
  </r>
  <r>
    <s v="LINE 20"/>
    <x v="0"/>
    <x v="1"/>
    <s v="1-Resdiential-GRID"/>
    <n v="5991405"/>
    <x v="0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348"/>
    <x v="0"/>
    <x v="0"/>
  </r>
  <r>
    <s v="LINE 1"/>
    <x v="0"/>
    <x v="0"/>
    <s v="1-Residential-GRID"/>
    <n v="1687"/>
    <x v="1"/>
    <x v="0"/>
  </r>
  <r>
    <s v="LINE 1"/>
    <x v="0"/>
    <x v="0"/>
    <s v="2-Low Income Residential-ESCO"/>
    <n v="113"/>
    <x v="2"/>
    <x v="0"/>
  </r>
  <r>
    <s v="LINE 1"/>
    <x v="0"/>
    <x v="0"/>
    <s v="2-Low Income Residential-GRID"/>
    <n v="35"/>
    <x v="3"/>
    <x v="0"/>
  </r>
  <r>
    <s v="LINE 1"/>
    <x v="0"/>
    <x v="1"/>
    <s v="1-Residential-ESCO"/>
    <n v="481391"/>
    <x v="0"/>
    <x v="0"/>
  </r>
  <r>
    <s v="LINE 1"/>
    <x v="0"/>
    <x v="1"/>
    <s v="1-Residential-GRID"/>
    <n v="524461"/>
    <x v="1"/>
    <x v="0"/>
  </r>
  <r>
    <s v="LINE 1"/>
    <x v="0"/>
    <x v="1"/>
    <s v="2-Low Income Residential-ESCO"/>
    <n v="73444"/>
    <x v="2"/>
    <x v="0"/>
  </r>
  <r>
    <s v="LINE 1"/>
    <x v="0"/>
    <x v="1"/>
    <s v="2-Low Income Residential-GRID"/>
    <n v="71797"/>
    <x v="3"/>
    <x v="0"/>
  </r>
  <r>
    <s v="LINE 2"/>
    <x v="0"/>
    <x v="0"/>
    <s v="1-Residential-ESCO"/>
    <n v="860"/>
    <x v="0"/>
    <x v="1"/>
  </r>
  <r>
    <s v="LINE 2"/>
    <x v="0"/>
    <x v="0"/>
    <s v="1-Residential-GRID"/>
    <n v="187"/>
    <x v="1"/>
    <x v="1"/>
  </r>
  <r>
    <s v="LINE 2"/>
    <x v="0"/>
    <x v="0"/>
    <s v="2-Low Income Residential-ESCO"/>
    <n v="27"/>
    <x v="2"/>
    <x v="1"/>
  </r>
  <r>
    <s v="LINE 2"/>
    <x v="0"/>
    <x v="0"/>
    <s v="2-Low Income Residential-GRID"/>
    <n v="5"/>
    <x v="3"/>
    <x v="1"/>
  </r>
  <r>
    <s v="LINE 2"/>
    <x v="0"/>
    <x v="1"/>
    <s v="1-Residential-ESCO"/>
    <n v="85652"/>
    <x v="0"/>
    <x v="1"/>
  </r>
  <r>
    <s v="LINE 2"/>
    <x v="0"/>
    <x v="1"/>
    <s v="1-Residential-GRID"/>
    <n v="90555"/>
    <x v="1"/>
    <x v="1"/>
  </r>
  <r>
    <s v="LINE 2"/>
    <x v="0"/>
    <x v="1"/>
    <s v="2-Low Income Residential-ESCO"/>
    <n v="30288"/>
    <x v="2"/>
    <x v="1"/>
  </r>
  <r>
    <s v="LINE 2"/>
    <x v="0"/>
    <x v="1"/>
    <s v="2-Low Income Residential-GRID"/>
    <n v="26689"/>
    <x v="3"/>
    <x v="1"/>
  </r>
  <r>
    <s v="LINE 3"/>
    <x v="0"/>
    <x v="0"/>
    <s v="1-Residential-ESCO"/>
    <n v="546"/>
    <x v="0"/>
    <x v="2"/>
  </r>
  <r>
    <s v="LINE 3"/>
    <x v="0"/>
    <x v="0"/>
    <s v="1-Residential-GRID"/>
    <n v="122"/>
    <x v="1"/>
    <x v="2"/>
  </r>
  <r>
    <s v="LINE 3"/>
    <x v="0"/>
    <x v="0"/>
    <s v="2-Low Income Residential-ESCO"/>
    <n v="7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34999"/>
    <x v="0"/>
    <x v="2"/>
  </r>
  <r>
    <s v="LINE 3"/>
    <x v="0"/>
    <x v="1"/>
    <s v="1-Residential-GRID"/>
    <n v="38702"/>
    <x v="1"/>
    <x v="2"/>
  </r>
  <r>
    <s v="LINE 3"/>
    <x v="0"/>
    <x v="1"/>
    <s v="2-Low Income Residential-ESCO"/>
    <n v="6084"/>
    <x v="2"/>
    <x v="2"/>
  </r>
  <r>
    <s v="LINE 3"/>
    <x v="0"/>
    <x v="1"/>
    <s v="2-Low Income Residential-GRID"/>
    <n v="6119"/>
    <x v="3"/>
    <x v="2"/>
  </r>
  <r>
    <s v="LINE 4"/>
    <x v="0"/>
    <x v="0"/>
    <s v="1-Residential-ESCO"/>
    <n v="104"/>
    <x v="0"/>
    <x v="3"/>
  </r>
  <r>
    <s v="LINE 4"/>
    <x v="0"/>
    <x v="0"/>
    <s v="1-Residential-GRID"/>
    <n v="27"/>
    <x v="1"/>
    <x v="3"/>
  </r>
  <r>
    <s v="LINE 4"/>
    <x v="0"/>
    <x v="0"/>
    <s v="2-Low Income Residential-ESCO"/>
    <n v="2"/>
    <x v="2"/>
    <x v="3"/>
  </r>
  <r>
    <s v="LINE 4"/>
    <x v="0"/>
    <x v="1"/>
    <s v="1-Residential-ESCO"/>
    <n v="14999"/>
    <x v="0"/>
    <x v="3"/>
  </r>
  <r>
    <s v="LINE 4"/>
    <x v="0"/>
    <x v="1"/>
    <s v="1-Residential-GRID"/>
    <n v="15445"/>
    <x v="1"/>
    <x v="3"/>
  </r>
  <r>
    <s v="LINE 4"/>
    <x v="0"/>
    <x v="1"/>
    <s v="2-Low Income Residential-ESCO"/>
    <n v="3711"/>
    <x v="2"/>
    <x v="3"/>
  </r>
  <r>
    <s v="LINE 4"/>
    <x v="0"/>
    <x v="1"/>
    <s v="2-Low Income Residential-GRID"/>
    <n v="3828"/>
    <x v="3"/>
    <x v="3"/>
  </r>
  <r>
    <s v="LINE 5"/>
    <x v="0"/>
    <x v="0"/>
    <s v="1-Residential-ESCO"/>
    <n v="210"/>
    <x v="0"/>
    <x v="4"/>
  </r>
  <r>
    <s v="LINE 5"/>
    <x v="0"/>
    <x v="0"/>
    <s v="1-Residential-GRID"/>
    <n v="38"/>
    <x v="1"/>
    <x v="4"/>
  </r>
  <r>
    <s v="LINE 5"/>
    <x v="0"/>
    <x v="0"/>
    <s v="2-Low Income Residential-ESCO"/>
    <n v="18"/>
    <x v="2"/>
    <x v="4"/>
  </r>
  <r>
    <s v="LINE 5"/>
    <x v="0"/>
    <x v="0"/>
    <s v="2-Low Income Residential-GRID"/>
    <n v="3"/>
    <x v="3"/>
    <x v="4"/>
  </r>
  <r>
    <s v="LINE 5"/>
    <x v="0"/>
    <x v="1"/>
    <s v="1-Residential-ESCO"/>
    <n v="35654"/>
    <x v="0"/>
    <x v="4"/>
  </r>
  <r>
    <s v="LINE 5"/>
    <x v="0"/>
    <x v="1"/>
    <s v="1-Residential-GRID"/>
    <n v="36408"/>
    <x v="1"/>
    <x v="4"/>
  </r>
  <r>
    <s v="LINE 5"/>
    <x v="0"/>
    <x v="1"/>
    <s v="2-Low Income Residential-ESCO"/>
    <n v="20493"/>
    <x v="2"/>
    <x v="4"/>
  </r>
  <r>
    <s v="LINE 5"/>
    <x v="0"/>
    <x v="1"/>
    <s v="2-Low Income Residential-GRID"/>
    <n v="16742"/>
    <x v="3"/>
    <x v="4"/>
  </r>
  <r>
    <s v="LINE 6"/>
    <x v="0"/>
    <x v="0"/>
    <s v="1-Residential-ESCO"/>
    <n v="219145"/>
    <x v="0"/>
    <x v="5"/>
  </r>
  <r>
    <s v="LINE 6"/>
    <x v="0"/>
    <x v="0"/>
    <s v="1-Residential-GRID"/>
    <n v="48218"/>
    <x v="1"/>
    <x v="5"/>
  </r>
  <r>
    <s v="LINE 6"/>
    <x v="0"/>
    <x v="0"/>
    <s v="2-Low Income Residential-ESCO"/>
    <n v="4527"/>
    <x v="2"/>
    <x v="5"/>
  </r>
  <r>
    <s v="LINE 6"/>
    <x v="0"/>
    <x v="0"/>
    <s v="2-Low Income Residential-GRID"/>
    <n v="577"/>
    <x v="3"/>
    <x v="5"/>
  </r>
  <r>
    <s v="LINE 6"/>
    <x v="0"/>
    <x v="1"/>
    <s v="1-Residential-ESCO"/>
    <n v="16168143"/>
    <x v="0"/>
    <x v="5"/>
  </r>
  <r>
    <s v="LINE 6"/>
    <x v="0"/>
    <x v="1"/>
    <s v="1-Residential-GRID"/>
    <n v="15544204"/>
    <x v="1"/>
    <x v="5"/>
  </r>
  <r>
    <s v="LINE 6"/>
    <x v="0"/>
    <x v="1"/>
    <s v="2-Low Income Residential-ESCO"/>
    <n v="4278044"/>
    <x v="2"/>
    <x v="5"/>
  </r>
  <r>
    <s v="LINE 6"/>
    <x v="0"/>
    <x v="1"/>
    <s v="2-Low Income Residential-GRID"/>
    <n v="3570653"/>
    <x v="3"/>
    <x v="5"/>
  </r>
  <r>
    <s v="LINE 7"/>
    <x v="0"/>
    <x v="0"/>
    <s v="1-Residential-ESCO"/>
    <n v="73318"/>
    <x v="0"/>
    <x v="6"/>
  </r>
  <r>
    <s v="LINE 7"/>
    <x v="0"/>
    <x v="0"/>
    <s v="1-Residential-GRID"/>
    <n v="16450"/>
    <x v="1"/>
    <x v="6"/>
  </r>
  <r>
    <s v="LINE 7"/>
    <x v="0"/>
    <x v="0"/>
    <s v="2-Low Income Residential-ESCO"/>
    <n v="3895"/>
    <x v="2"/>
    <x v="6"/>
  </r>
  <r>
    <s v="LINE 7"/>
    <x v="0"/>
    <x v="0"/>
    <s v="2-Low Income Residential-GRID"/>
    <n v="116"/>
    <x v="3"/>
    <x v="6"/>
  </r>
  <r>
    <s v="LINE 7"/>
    <x v="0"/>
    <x v="1"/>
    <s v="1-Residential-ESCO"/>
    <n v="10178311"/>
    <x v="0"/>
    <x v="6"/>
  </r>
  <r>
    <s v="LINE 7"/>
    <x v="0"/>
    <x v="1"/>
    <s v="1-Residential-GRID"/>
    <n v="9981275"/>
    <x v="1"/>
    <x v="6"/>
  </r>
  <r>
    <s v="LINE 7"/>
    <x v="0"/>
    <x v="1"/>
    <s v="2-Low Income Residential-ESCO"/>
    <n v="3827846"/>
    <x v="2"/>
    <x v="6"/>
  </r>
  <r>
    <s v="LINE 7"/>
    <x v="0"/>
    <x v="1"/>
    <s v="2-Low Income Residential-GRID"/>
    <n v="3229577"/>
    <x v="3"/>
    <x v="6"/>
  </r>
  <r>
    <s v="LINE 8"/>
    <x v="0"/>
    <x v="0"/>
    <s v="1-Residential-ESCO"/>
    <n v="405945"/>
    <x v="0"/>
    <x v="7"/>
  </r>
  <r>
    <s v="LINE 8"/>
    <x v="0"/>
    <x v="0"/>
    <s v="1-Residential-GRID"/>
    <n v="62315"/>
    <x v="1"/>
    <x v="7"/>
  </r>
  <r>
    <s v="LINE 8"/>
    <x v="0"/>
    <x v="0"/>
    <s v="2-Low Income Residential-ESCO"/>
    <n v="39403"/>
    <x v="2"/>
    <x v="7"/>
  </r>
  <r>
    <s v="LINE 8"/>
    <x v="0"/>
    <x v="0"/>
    <s v="2-Low Income Residential-GRID"/>
    <n v="5164"/>
    <x v="3"/>
    <x v="7"/>
  </r>
  <r>
    <s v="LINE 8"/>
    <x v="0"/>
    <x v="1"/>
    <s v="1-Residential-ESCO"/>
    <n v="75225307"/>
    <x v="0"/>
    <x v="7"/>
  </r>
  <r>
    <s v="LINE 8"/>
    <x v="0"/>
    <x v="1"/>
    <s v="1-Residential-GRID"/>
    <n v="65260490"/>
    <x v="1"/>
    <x v="7"/>
  </r>
  <r>
    <s v="LINE 8"/>
    <x v="0"/>
    <x v="1"/>
    <s v="2-Low Income Residential-ESCO"/>
    <n v="46370927"/>
    <x v="2"/>
    <x v="7"/>
  </r>
  <r>
    <s v="LINE 8"/>
    <x v="0"/>
    <x v="1"/>
    <s v="2-Low Income Residential-GRID"/>
    <n v="32888871"/>
    <x v="3"/>
    <x v="7"/>
  </r>
  <r>
    <s v="LINE 9"/>
    <x v="0"/>
    <x v="0"/>
    <s v="1-Residential-ESCO"/>
    <n v="698408"/>
    <x v="0"/>
    <x v="8"/>
  </r>
  <r>
    <s v="LINE 9"/>
    <x v="0"/>
    <x v="0"/>
    <s v="1-Residential-GRID"/>
    <n v="126984"/>
    <x v="1"/>
    <x v="8"/>
  </r>
  <r>
    <s v="LINE 9"/>
    <x v="0"/>
    <x v="0"/>
    <s v="2-Low Income Residential-ESCO"/>
    <n v="47825"/>
    <x v="2"/>
    <x v="8"/>
  </r>
  <r>
    <s v="LINE 9"/>
    <x v="0"/>
    <x v="0"/>
    <s v="2-Low Income Residential-GRID"/>
    <n v="5857"/>
    <x v="3"/>
    <x v="8"/>
  </r>
  <r>
    <s v="LINE 9"/>
    <x v="0"/>
    <x v="1"/>
    <s v="1-Residential-ESCO"/>
    <n v="101571761"/>
    <x v="0"/>
    <x v="8"/>
  </r>
  <r>
    <s v="LINE 9"/>
    <x v="0"/>
    <x v="1"/>
    <s v="1-Residential-GRID"/>
    <n v="90785969"/>
    <x v="1"/>
    <x v="8"/>
  </r>
  <r>
    <s v="LINE 9"/>
    <x v="0"/>
    <x v="1"/>
    <s v="2-Low Income Residential-ESCO"/>
    <n v="54476817"/>
    <x v="2"/>
    <x v="8"/>
  </r>
  <r>
    <s v="LINE 9"/>
    <x v="0"/>
    <x v="1"/>
    <s v="2-Low Income Residential-GRID"/>
    <n v="39689102"/>
    <x v="3"/>
    <x v="8"/>
  </r>
  <r>
    <s v="LINE 13"/>
    <x v="0"/>
    <x v="0"/>
    <s v="1-Residential-ESCO"/>
    <n v="1908243"/>
    <x v="0"/>
    <x v="9"/>
  </r>
  <r>
    <s v="LINE 13"/>
    <x v="0"/>
    <x v="0"/>
    <s v="1-Residential-GRID"/>
    <n v="295590"/>
    <x v="1"/>
    <x v="9"/>
  </r>
  <r>
    <s v="LINE 13"/>
    <x v="0"/>
    <x v="0"/>
    <s v="2-Low Income Residential-ESCO"/>
    <n v="10540"/>
    <x v="2"/>
    <x v="9"/>
  </r>
  <r>
    <s v="LINE 13"/>
    <x v="0"/>
    <x v="0"/>
    <s v="2-Low Income Residential-GRID"/>
    <n v="2797"/>
    <x v="3"/>
    <x v="9"/>
  </r>
  <r>
    <s v="LINE 13"/>
    <x v="0"/>
    <x v="1"/>
    <s v="1-Residential-ESCO"/>
    <n v="63591761"/>
    <x v="0"/>
    <x v="9"/>
  </r>
  <r>
    <s v="LINE 13"/>
    <x v="0"/>
    <x v="1"/>
    <s v="1-Residential-GRID"/>
    <n v="60588162"/>
    <x v="1"/>
    <x v="9"/>
  </r>
  <r>
    <s v="LINE 13"/>
    <x v="0"/>
    <x v="1"/>
    <s v="2-Low Income Residential-ESCO"/>
    <n v="5844990"/>
    <x v="2"/>
    <x v="9"/>
  </r>
  <r>
    <s v="LINE 13"/>
    <x v="0"/>
    <x v="1"/>
    <s v="2-Low Income Residential-GRID"/>
    <n v="5193438"/>
    <x v="3"/>
    <x v="9"/>
  </r>
  <r>
    <s v="LINE 17"/>
    <x v="0"/>
    <x v="0"/>
    <s v="1-Residential-ESCO"/>
    <n v="5"/>
    <x v="0"/>
    <x v="10"/>
  </r>
  <r>
    <s v="LINE 17"/>
    <x v="0"/>
    <x v="0"/>
    <s v="1-Residential-GRID"/>
    <n v="1"/>
    <x v="1"/>
    <x v="10"/>
  </r>
  <r>
    <s v="LINE 17"/>
    <x v="0"/>
    <x v="0"/>
    <s v="2-Low Income Residential-ESCO"/>
    <n v="8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871"/>
    <x v="0"/>
    <x v="10"/>
  </r>
  <r>
    <s v="LINE 17"/>
    <x v="0"/>
    <x v="1"/>
    <s v="1-Residential-GRID"/>
    <n v="951"/>
    <x v="1"/>
    <x v="10"/>
  </r>
  <r>
    <s v="LINE 17"/>
    <x v="0"/>
    <x v="1"/>
    <s v="2-Low Income Residential-ESCO"/>
    <n v="8055"/>
    <x v="2"/>
    <x v="10"/>
  </r>
  <r>
    <s v="LINE 17"/>
    <x v="0"/>
    <x v="1"/>
    <s v="2-Low Income Residential-GRID"/>
    <n v="7238"/>
    <x v="3"/>
    <x v="10"/>
  </r>
  <r>
    <s v="LINE 18"/>
    <x v="0"/>
    <x v="1"/>
    <s v="1-Residential-ESCO"/>
    <n v="879"/>
    <x v="0"/>
    <x v="11"/>
  </r>
  <r>
    <s v="LINE 18"/>
    <x v="0"/>
    <x v="1"/>
    <s v="1-Residential-GRID"/>
    <n v="720"/>
    <x v="1"/>
    <x v="11"/>
  </r>
  <r>
    <s v="LINE 18"/>
    <x v="0"/>
    <x v="1"/>
    <s v="2-Low Income Residential-ESCO"/>
    <n v="434"/>
    <x v="2"/>
    <x v="11"/>
  </r>
  <r>
    <s v="LINE 18"/>
    <x v="0"/>
    <x v="1"/>
    <s v="2-Low Income Residential-GRID"/>
    <n v="289"/>
    <x v="3"/>
    <x v="11"/>
  </r>
  <r>
    <s v="LINE 99"/>
    <x v="0"/>
    <x v="1"/>
    <s v="1-Residential-ESCO"/>
    <n v="828"/>
    <x v="0"/>
    <x v="12"/>
  </r>
  <r>
    <s v="LINE 99"/>
    <x v="0"/>
    <x v="1"/>
    <s v="1-Residential-GRID"/>
    <n v="675"/>
    <x v="1"/>
    <x v="12"/>
  </r>
  <r>
    <s v="LINE 99"/>
    <x v="0"/>
    <x v="1"/>
    <s v="2-Low Income Residential-ESCO"/>
    <n v="428"/>
    <x v="2"/>
    <x v="12"/>
  </r>
  <r>
    <s v="LINE 99"/>
    <x v="0"/>
    <x v="1"/>
    <s v="2-Low Income Residential-GRID"/>
    <n v="279"/>
    <x v="3"/>
    <x v="12"/>
  </r>
  <r>
    <s v="LINE 19"/>
    <x v="0"/>
    <x v="0"/>
    <s v="1-Residential-ESCO"/>
    <n v="49"/>
    <x v="0"/>
    <x v="13"/>
  </r>
  <r>
    <s v="LINE 19"/>
    <x v="0"/>
    <x v="0"/>
    <s v="1-Residential-GRID"/>
    <n v="5"/>
    <x v="1"/>
    <x v="13"/>
  </r>
  <r>
    <s v="LINE 19"/>
    <x v="0"/>
    <x v="0"/>
    <s v="2-Low Income Residential-ESCO"/>
    <n v="5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2556"/>
    <x v="0"/>
    <x v="13"/>
  </r>
  <r>
    <s v="LINE 19"/>
    <x v="0"/>
    <x v="1"/>
    <s v="1-Residential-GRID"/>
    <n v="13388"/>
    <x v="1"/>
    <x v="13"/>
  </r>
  <r>
    <s v="LINE 19"/>
    <x v="0"/>
    <x v="1"/>
    <s v="2-Low Income Residential-ESCO"/>
    <n v="4461"/>
    <x v="2"/>
    <x v="13"/>
  </r>
  <r>
    <s v="LINE 19"/>
    <x v="0"/>
    <x v="1"/>
    <s v="2-Low Income Residential-GRID"/>
    <n v="4436"/>
    <x v="3"/>
    <x v="13"/>
  </r>
  <r>
    <s v="LINE 20"/>
    <x v="0"/>
    <x v="0"/>
    <s v="1-Residential-ESCO"/>
    <n v="1266125"/>
    <x v="0"/>
    <x v="14"/>
  </r>
  <r>
    <s v="LINE 20"/>
    <x v="0"/>
    <x v="0"/>
    <s v="1-Residential-GRID"/>
    <n v="194856"/>
    <x v="1"/>
    <x v="14"/>
  </r>
  <r>
    <s v="LINE 20"/>
    <x v="0"/>
    <x v="0"/>
    <s v="2-Low Income Residential-ESCO"/>
    <n v="7169"/>
    <x v="2"/>
    <x v="14"/>
  </r>
  <r>
    <s v="LINE 20"/>
    <x v="0"/>
    <x v="0"/>
    <s v="2-Low Income Residential-GRID"/>
    <n v="1612"/>
    <x v="3"/>
    <x v="14"/>
  </r>
  <r>
    <s v="LINE 20"/>
    <x v="0"/>
    <x v="1"/>
    <s v="1-Residential-ESCO"/>
    <n v="44458712"/>
    <x v="0"/>
    <x v="14"/>
  </r>
  <r>
    <s v="LINE 20"/>
    <x v="0"/>
    <x v="1"/>
    <s v="1-Residential-GRID"/>
    <n v="40513437"/>
    <x v="1"/>
    <x v="14"/>
  </r>
  <r>
    <s v="LINE 20"/>
    <x v="0"/>
    <x v="1"/>
    <s v="2-Low Income Residential-ESCO"/>
    <n v="4699506"/>
    <x v="2"/>
    <x v="14"/>
  </r>
  <r>
    <s v="LINE 20"/>
    <x v="0"/>
    <x v="1"/>
    <s v="2-Low Income Residential-GRID"/>
    <n v="4017364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38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49" firstHeaderRow="1" firstDataRow="3" firstDataCol="1"/>
  <pivotFields count="7">
    <pivotField subtotalTop="0" showAll="0" defaultSubtotal="0"/>
    <pivotField axis="axisCol" showAll="0" defaultSubtotal="0">
      <items count="16">
        <item x="1"/>
        <item m="1" x="9"/>
        <item m="1" x="3"/>
        <item m="1" x="4"/>
        <item m="1" x="13"/>
        <item m="1" x="15"/>
        <item m="1" x="10"/>
        <item m="1" x="6"/>
        <item m="1" x="5"/>
        <item m="1" x="11"/>
        <item m="1" x="14"/>
        <item m="1" x="7"/>
        <item m="1" x="8"/>
        <item m="1" x="2"/>
        <item m="1" x="12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2"/>
        <item h="1" x="1"/>
        <item x="3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5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>
      <x v="16"/>
    </i>
    <i r="1">
      <x/>
    </i>
  </rowItems>
  <colFields count="2">
    <field x="1"/>
    <field x="2"/>
  </colFields>
  <colItems count="2">
    <i>
      <x v="1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22">
        <item m="1" x="14"/>
        <item x="1"/>
        <item m="1" x="12"/>
        <item m="1" x="8"/>
        <item m="1" x="6"/>
        <item m="1" x="20"/>
        <item m="1" x="21"/>
        <item m="1" x="11"/>
        <item m="1" x="3"/>
        <item m="1" x="4"/>
        <item m="1" x="17"/>
        <item m="1" x="19"/>
        <item m="1" x="13"/>
        <item m="1" x="7"/>
        <item m="1" x="5"/>
        <item m="1" x="15"/>
        <item m="1" x="18"/>
        <item m="1" x="9"/>
        <item m="1" x="10"/>
        <item m="1" x="2"/>
        <item m="1" x="16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2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88" t="s">
        <v>122</v>
      </c>
      <c r="B2" s="389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88" t="s">
        <v>152</v>
      </c>
      <c r="B11" s="389"/>
      <c r="D11" s="390" t="s">
        <v>153</v>
      </c>
      <c r="E11" s="391"/>
      <c r="F11" s="392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88" t="s">
        <v>121</v>
      </c>
      <c r="B35" s="389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F236"/>
  <sheetViews>
    <sheetView tabSelected="1" workbookViewId="0">
      <pane xSplit="2" ySplit="8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CE1" sqref="CE1:CE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1" width="13.77734375" style="2" customWidth="1"/>
    <col min="82" max="82" width="6" style="368" customWidth="1"/>
    <col min="83" max="83" width="20.109375" style="2" hidden="1" customWidth="1"/>
    <col min="84" max="84" width="14.21875" style="2" customWidth="1"/>
    <col min="85" max="86" width="9.21875" style="2" customWidth="1"/>
    <col min="87" max="16384" width="9.21875" style="2"/>
  </cols>
  <sheetData>
    <row r="1" spans="1:83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3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E3" s="263"/>
    </row>
    <row r="4" spans="1:83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E6" s="23">
        <v>5</v>
      </c>
    </row>
    <row r="7" spans="1:8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7"/>
      <c r="CD7" s="369"/>
      <c r="CE7" s="265" t="s">
        <v>84</v>
      </c>
    </row>
    <row r="8" spans="1:83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77" t="s">
        <v>209</v>
      </c>
      <c r="BW8" s="377" t="s">
        <v>214</v>
      </c>
      <c r="BX8" s="385" t="s">
        <v>211</v>
      </c>
      <c r="BY8" s="385" t="s">
        <v>212</v>
      </c>
      <c r="BZ8" s="377" t="s">
        <v>213</v>
      </c>
      <c r="CA8" s="377" t="s">
        <v>216</v>
      </c>
      <c r="CB8" s="377" t="s">
        <v>215</v>
      </c>
      <c r="CC8" s="400" t="s">
        <v>218</v>
      </c>
      <c r="CD8" s="370"/>
      <c r="CE8" s="266">
        <v>44863</v>
      </c>
    </row>
    <row r="9" spans="1:8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71"/>
      <c r="CE9" s="59"/>
    </row>
    <row r="10" spans="1:83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207">
        <v>1011077</v>
      </c>
      <c r="AR10" s="207">
        <v>1006113</v>
      </c>
      <c r="AS10" s="207">
        <v>1004139</v>
      </c>
      <c r="AT10" s="207">
        <v>1007116</v>
      </c>
      <c r="AU10" s="207"/>
      <c r="AV10" s="207"/>
      <c r="AW10" s="110"/>
      <c r="AX10" s="67">
        <f t="shared" ref="AX10:BR10" si="0">O10-C10</f>
        <v>15863</v>
      </c>
      <c r="AY10" s="68">
        <f t="shared" si="0"/>
        <v>9454</v>
      </c>
      <c r="AZ10" s="68">
        <f t="shared" si="0"/>
        <v>11417</v>
      </c>
      <c r="BA10" s="68">
        <f t="shared" si="0"/>
        <v>12059</v>
      </c>
      <c r="BB10" s="68">
        <f t="shared" si="0"/>
        <v>1313</v>
      </c>
      <c r="BC10" s="68">
        <f t="shared" si="0"/>
        <v>1632</v>
      </c>
      <c r="BD10" s="68">
        <f t="shared" si="0"/>
        <v>1488</v>
      </c>
      <c r="BE10" s="68">
        <f t="shared" si="0"/>
        <v>3999</v>
      </c>
      <c r="BF10" s="68">
        <f t="shared" si="0"/>
        <v>-3320</v>
      </c>
      <c r="BG10" s="68">
        <f t="shared" si="0"/>
        <v>-10005</v>
      </c>
      <c r="BH10" s="68">
        <f t="shared" si="0"/>
        <v>-9265</v>
      </c>
      <c r="BI10" s="68">
        <f t="shared" si="0"/>
        <v>-15598</v>
      </c>
      <c r="BJ10" s="68">
        <f t="shared" si="0"/>
        <v>-19300</v>
      </c>
      <c r="BK10" s="68">
        <f t="shared" si="0"/>
        <v>-10834</v>
      </c>
      <c r="BL10" s="68">
        <f t="shared" si="0"/>
        <v>-15854</v>
      </c>
      <c r="BM10" s="68">
        <f t="shared" si="0"/>
        <v>-17329</v>
      </c>
      <c r="BN10" s="68">
        <f t="shared" si="0"/>
        <v>-8601</v>
      </c>
      <c r="BO10" s="68">
        <f t="shared" si="0"/>
        <v>-8672</v>
      </c>
      <c r="BP10" s="269">
        <f t="shared" si="0"/>
        <v>-7944</v>
      </c>
      <c r="BQ10" s="269">
        <f t="shared" si="0"/>
        <v>-3022</v>
      </c>
      <c r="BR10" s="269">
        <f t="shared" si="0"/>
        <v>8167</v>
      </c>
      <c r="BS10" s="269">
        <f t="shared" ref="BS10:CC10" si="1">AJ10-X10</f>
        <v>-2094</v>
      </c>
      <c r="BT10" s="332">
        <f t="shared" si="1"/>
        <v>2941</v>
      </c>
      <c r="BU10" s="332">
        <f t="shared" si="1"/>
        <v>9338</v>
      </c>
      <c r="BV10" s="332">
        <f t="shared" si="1"/>
        <v>8466</v>
      </c>
      <c r="BW10" s="332">
        <f t="shared" si="1"/>
        <v>-2570</v>
      </c>
      <c r="BX10" s="332">
        <f t="shared" si="1"/>
        <v>-1297</v>
      </c>
      <c r="BY10" s="332">
        <f t="shared" si="1"/>
        <v>-4157</v>
      </c>
      <c r="BZ10" s="332">
        <f t="shared" si="1"/>
        <v>1049</v>
      </c>
      <c r="CA10" s="332">
        <f t="shared" si="1"/>
        <v>-4736</v>
      </c>
      <c r="CB10" s="332">
        <f t="shared" si="1"/>
        <v>-8806</v>
      </c>
      <c r="CC10" s="332">
        <f t="shared" si="1"/>
        <v>-14229</v>
      </c>
      <c r="CD10" s="371"/>
      <c r="CE10" s="67">
        <f>'MONTHLY SUMMARIES'!D10</f>
        <v>1007116</v>
      </c>
    </row>
    <row r="11" spans="1:83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>
        <v>502862</v>
      </c>
      <c r="AM11" s="207">
        <v>498393</v>
      </c>
      <c r="AN11" s="207">
        <v>498774</v>
      </c>
      <c r="AO11" s="207">
        <v>501927</v>
      </c>
      <c r="AP11" s="207">
        <v>506984</v>
      </c>
      <c r="AQ11" s="207">
        <v>512963</v>
      </c>
      <c r="AR11" s="207">
        <v>516119</v>
      </c>
      <c r="AS11" s="207">
        <v>519210</v>
      </c>
      <c r="AT11" s="207">
        <v>524461</v>
      </c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71"/>
      <c r="CE11" s="67">
        <f>GETPIVOTDATA("VALUE",'CSS ESCO pvt'!$I$3,"DATE_FILE",$CE$8,"COMPANY",$CE$6,"TRIM_CAT","Residential-GRID","TRIM_LINE",$A9)</f>
        <v>524461</v>
      </c>
    </row>
    <row r="12" spans="1:83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>
        <v>520054</v>
      </c>
      <c r="AM12" s="207">
        <v>522214</v>
      </c>
      <c r="AN12" s="207">
        <v>513606</v>
      </c>
      <c r="AO12" s="207">
        <v>508905</v>
      </c>
      <c r="AP12" s="207">
        <v>500215</v>
      </c>
      <c r="AQ12" s="207">
        <v>498114</v>
      </c>
      <c r="AR12" s="207">
        <v>489994</v>
      </c>
      <c r="AS12" s="207">
        <v>484929</v>
      </c>
      <c r="AT12" s="207">
        <v>482655</v>
      </c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71"/>
      <c r="CE12" s="81">
        <f>CE10-CE11</f>
        <v>482655</v>
      </c>
    </row>
    <row r="13" spans="1:83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>
        <v>129486</v>
      </c>
      <c r="AM13" s="207">
        <v>131305</v>
      </c>
      <c r="AN13" s="207">
        <v>139477</v>
      </c>
      <c r="AO13" s="207">
        <v>142379</v>
      </c>
      <c r="AP13" s="207">
        <v>143345</v>
      </c>
      <c r="AQ13" s="207">
        <v>140688</v>
      </c>
      <c r="AR13" s="207">
        <v>142688</v>
      </c>
      <c r="AS13" s="207">
        <v>145252</v>
      </c>
      <c r="AT13" s="207">
        <v>145579</v>
      </c>
      <c r="AU13" s="207"/>
      <c r="AV13" s="207"/>
      <c r="AW13" s="110"/>
      <c r="AX13" s="67">
        <f t="shared" ref="AX13:BT13" si="2">O13-C13</f>
        <v>1209</v>
      </c>
      <c r="AY13" s="68">
        <f t="shared" si="2"/>
        <v>8449</v>
      </c>
      <c r="AZ13" s="68">
        <f t="shared" si="2"/>
        <v>5973</v>
      </c>
      <c r="BA13" s="68">
        <f t="shared" si="2"/>
        <v>5155</v>
      </c>
      <c r="BB13" s="68">
        <f t="shared" si="2"/>
        <v>13632</v>
      </c>
      <c r="BC13" s="68">
        <f t="shared" si="2"/>
        <v>12786</v>
      </c>
      <c r="BD13" s="68">
        <f t="shared" si="2"/>
        <v>10763</v>
      </c>
      <c r="BE13" s="68">
        <f t="shared" si="2"/>
        <v>6731</v>
      </c>
      <c r="BF13" s="68">
        <f t="shared" si="2"/>
        <v>11666</v>
      </c>
      <c r="BG13" s="68">
        <f t="shared" si="2"/>
        <v>14249</v>
      </c>
      <c r="BH13" s="68">
        <f t="shared" si="2"/>
        <v>13567</v>
      </c>
      <c r="BI13" s="68">
        <f t="shared" si="2"/>
        <v>17553</v>
      </c>
      <c r="BJ13" s="68">
        <f t="shared" si="2"/>
        <v>19146</v>
      </c>
      <c r="BK13" s="68">
        <f t="shared" si="2"/>
        <v>8292</v>
      </c>
      <c r="BL13" s="68">
        <f t="shared" si="2"/>
        <v>13289</v>
      </c>
      <c r="BM13" s="68">
        <f t="shared" si="2"/>
        <v>14293</v>
      </c>
      <c r="BN13" s="68">
        <f t="shared" si="2"/>
        <v>5906</v>
      </c>
      <c r="BO13" s="68">
        <f t="shared" si="2"/>
        <v>5462</v>
      </c>
      <c r="BP13" s="269">
        <f t="shared" si="2"/>
        <v>2282</v>
      </c>
      <c r="BQ13" s="269">
        <f t="shared" si="2"/>
        <v>-2449</v>
      </c>
      <c r="BR13" s="269">
        <f t="shared" si="2"/>
        <v>-13726</v>
      </c>
      <c r="BS13" s="269">
        <f t="shared" si="2"/>
        <v>-1693</v>
      </c>
      <c r="BT13" s="332">
        <f t="shared" si="2"/>
        <v>-6825</v>
      </c>
      <c r="BU13" s="332">
        <f t="shared" ref="BU13:CC13" si="3">AL13-Z13</f>
        <v>-13055</v>
      </c>
      <c r="BV13" s="332">
        <f t="shared" si="3"/>
        <v>-12862</v>
      </c>
      <c r="BW13" s="332">
        <f t="shared" si="3"/>
        <v>-1181</v>
      </c>
      <c r="BX13" s="332">
        <f t="shared" si="3"/>
        <v>-867</v>
      </c>
      <c r="BY13" s="332">
        <f t="shared" si="3"/>
        <v>-129</v>
      </c>
      <c r="BZ13" s="332">
        <f t="shared" si="3"/>
        <v>-2954</v>
      </c>
      <c r="CA13" s="332">
        <f t="shared" si="3"/>
        <v>234</v>
      </c>
      <c r="CB13" s="332">
        <f t="shared" si="3"/>
        <v>7865</v>
      </c>
      <c r="CC13" s="332">
        <f t="shared" si="3"/>
        <v>16864</v>
      </c>
      <c r="CD13" s="371"/>
      <c r="CE13" s="67">
        <f>'MONTHLY SUMMARIES'!D11</f>
        <v>145579</v>
      </c>
    </row>
    <row r="14" spans="1:83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>
        <v>59502</v>
      </c>
      <c r="AM14" s="207">
        <v>60073</v>
      </c>
      <c r="AN14" s="207">
        <v>64435</v>
      </c>
      <c r="AO14" s="207">
        <v>66094</v>
      </c>
      <c r="AP14" s="207">
        <v>67481</v>
      </c>
      <c r="AQ14" s="207">
        <v>67469</v>
      </c>
      <c r="AR14" s="207">
        <v>68960</v>
      </c>
      <c r="AS14" s="207">
        <v>70985</v>
      </c>
      <c r="AT14" s="207">
        <v>71797</v>
      </c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71"/>
      <c r="CE14" s="67">
        <f>GETPIVOTDATA("VALUE",'CSS ESCO pvt'!$I$3,"DATE_FILE",$CE$8,"COMPANY",$CE$6,"TRIM_CAT","Low Income Residential-GRID","TRIM_LINE",$A9)</f>
        <v>71797</v>
      </c>
    </row>
    <row r="15" spans="1:83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>
        <v>69984</v>
      </c>
      <c r="AM15" s="207">
        <v>71232</v>
      </c>
      <c r="AN15" s="207">
        <v>75042</v>
      </c>
      <c r="AO15" s="207">
        <v>76285</v>
      </c>
      <c r="AP15" s="207">
        <v>75864</v>
      </c>
      <c r="AQ15" s="207">
        <v>73219</v>
      </c>
      <c r="AR15" s="207">
        <v>73728</v>
      </c>
      <c r="AS15" s="207">
        <v>74267</v>
      </c>
      <c r="AT15" s="207">
        <v>73782</v>
      </c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71"/>
      <c r="CE15" s="81">
        <f>CE13-CE14</f>
        <v>73782</v>
      </c>
    </row>
    <row r="16" spans="1:83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>
        <v>154895</v>
      </c>
      <c r="AM16" s="207">
        <v>154777</v>
      </c>
      <c r="AN16" s="207">
        <v>154930</v>
      </c>
      <c r="AO16" s="207">
        <v>155157</v>
      </c>
      <c r="AP16" s="207">
        <v>154988</v>
      </c>
      <c r="AQ16" s="207">
        <v>155084</v>
      </c>
      <c r="AR16" s="207">
        <v>154889</v>
      </c>
      <c r="AS16" s="207">
        <v>154894</v>
      </c>
      <c r="AT16" s="207">
        <v>155212</v>
      </c>
      <c r="AU16" s="207"/>
      <c r="AV16" s="207"/>
      <c r="AW16" s="110"/>
      <c r="AX16" s="67">
        <f t="shared" ref="AX16:BG18" si="4">O16-C16</f>
        <v>3202</v>
      </c>
      <c r="AY16" s="68">
        <f t="shared" si="4"/>
        <v>3380</v>
      </c>
      <c r="AZ16" s="68">
        <f t="shared" si="4"/>
        <v>3102</v>
      </c>
      <c r="BA16" s="68">
        <f t="shared" si="4"/>
        <v>2824</v>
      </c>
      <c r="BB16" s="68">
        <f t="shared" si="4"/>
        <v>2531</v>
      </c>
      <c r="BC16" s="68">
        <f t="shared" si="4"/>
        <v>2222</v>
      </c>
      <c r="BD16" s="68">
        <f t="shared" si="4"/>
        <v>1844</v>
      </c>
      <c r="BE16" s="68">
        <f t="shared" si="4"/>
        <v>1695</v>
      </c>
      <c r="BF16" s="68">
        <f t="shared" si="4"/>
        <v>1222</v>
      </c>
      <c r="BG16" s="68">
        <f t="shared" si="4"/>
        <v>749</v>
      </c>
      <c r="BH16" s="68">
        <f t="shared" ref="BH16:BQ18" si="5">Y16-M16</f>
        <v>644</v>
      </c>
      <c r="BI16" s="68">
        <f t="shared" si="5"/>
        <v>253</v>
      </c>
      <c r="BJ16" s="68">
        <f t="shared" si="5"/>
        <v>-41</v>
      </c>
      <c r="BK16" s="68">
        <f t="shared" si="5"/>
        <v>-220</v>
      </c>
      <c r="BL16" s="68">
        <f t="shared" si="5"/>
        <v>-106</v>
      </c>
      <c r="BM16" s="68">
        <f t="shared" si="5"/>
        <v>-67</v>
      </c>
      <c r="BN16" s="68">
        <f t="shared" si="5"/>
        <v>3</v>
      </c>
      <c r="BO16" s="68">
        <f t="shared" si="5"/>
        <v>121</v>
      </c>
      <c r="BP16" s="269">
        <f t="shared" si="5"/>
        <v>129</v>
      </c>
      <c r="BQ16" s="269">
        <f t="shared" si="5"/>
        <v>72</v>
      </c>
      <c r="BR16" s="269">
        <f t="shared" ref="BR16:BT18" si="6">AI16-W16</f>
        <v>124</v>
      </c>
      <c r="BS16" s="269">
        <f t="shared" si="6"/>
        <v>227</v>
      </c>
      <c r="BT16" s="332">
        <f t="shared" si="6"/>
        <v>323</v>
      </c>
      <c r="BU16" s="332">
        <f t="shared" ref="BU16:CC18" si="7">AL16-Z16</f>
        <v>415</v>
      </c>
      <c r="BV16" s="332">
        <f t="shared" si="7"/>
        <v>261</v>
      </c>
      <c r="BW16" s="332">
        <f t="shared" si="7"/>
        <v>382</v>
      </c>
      <c r="BX16" s="332">
        <f t="shared" si="7"/>
        <v>561</v>
      </c>
      <c r="BY16" s="332">
        <f t="shared" si="7"/>
        <v>323</v>
      </c>
      <c r="BZ16" s="332">
        <f t="shared" si="7"/>
        <v>442</v>
      </c>
      <c r="CA16" s="332">
        <f t="shared" si="7"/>
        <v>204</v>
      </c>
      <c r="CB16" s="332">
        <f t="shared" si="7"/>
        <v>354</v>
      </c>
      <c r="CC16" s="332">
        <f t="shared" si="7"/>
        <v>674</v>
      </c>
      <c r="CD16" s="371"/>
      <c r="CE16" s="67">
        <f>'MONTHLY SUMMARIES'!D12</f>
        <v>155212</v>
      </c>
    </row>
    <row r="17" spans="1:83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>
        <v>11498</v>
      </c>
      <c r="AM17" s="207">
        <v>11490</v>
      </c>
      <c r="AN17" s="207">
        <v>11512</v>
      </c>
      <c r="AO17" s="207">
        <v>11501</v>
      </c>
      <c r="AP17" s="207">
        <v>11495</v>
      </c>
      <c r="AQ17" s="207">
        <v>11494</v>
      </c>
      <c r="AR17" s="207">
        <v>11443</v>
      </c>
      <c r="AS17" s="207">
        <v>11404</v>
      </c>
      <c r="AT17" s="207">
        <v>11427</v>
      </c>
      <c r="AU17" s="207"/>
      <c r="AV17" s="207"/>
      <c r="AW17" s="110"/>
      <c r="AX17" s="67">
        <f t="shared" si="4"/>
        <v>430</v>
      </c>
      <c r="AY17" s="68">
        <f t="shared" si="4"/>
        <v>399</v>
      </c>
      <c r="AZ17" s="68">
        <f t="shared" si="4"/>
        <v>352</v>
      </c>
      <c r="BA17" s="68">
        <f t="shared" si="4"/>
        <v>303</v>
      </c>
      <c r="BB17" s="68">
        <f t="shared" si="4"/>
        <v>257</v>
      </c>
      <c r="BC17" s="68">
        <f t="shared" si="4"/>
        <v>195</v>
      </c>
      <c r="BD17" s="68">
        <f t="shared" si="4"/>
        <v>145</v>
      </c>
      <c r="BE17" s="68">
        <f t="shared" si="4"/>
        <v>115</v>
      </c>
      <c r="BF17" s="68">
        <f t="shared" si="4"/>
        <v>32</v>
      </c>
      <c r="BG17" s="68">
        <f t="shared" si="4"/>
        <v>-34</v>
      </c>
      <c r="BH17" s="68">
        <f t="shared" si="5"/>
        <v>-76</v>
      </c>
      <c r="BI17" s="68">
        <f t="shared" si="5"/>
        <v>-110</v>
      </c>
      <c r="BJ17" s="68">
        <f t="shared" si="5"/>
        <v>-163</v>
      </c>
      <c r="BK17" s="68">
        <f t="shared" si="5"/>
        <v>-209</v>
      </c>
      <c r="BL17" s="68">
        <f t="shared" si="5"/>
        <v>-205</v>
      </c>
      <c r="BM17" s="68">
        <f t="shared" si="5"/>
        <v>-206</v>
      </c>
      <c r="BN17" s="68">
        <f t="shared" si="5"/>
        <v>-206</v>
      </c>
      <c r="BO17" s="68">
        <f t="shared" si="5"/>
        <v>-201</v>
      </c>
      <c r="BP17" s="269">
        <f t="shared" si="5"/>
        <v>-234</v>
      </c>
      <c r="BQ17" s="269">
        <f t="shared" si="5"/>
        <v>-248</v>
      </c>
      <c r="BR17" s="269">
        <f t="shared" si="6"/>
        <v>-227</v>
      </c>
      <c r="BS17" s="269">
        <f t="shared" si="6"/>
        <v>-213</v>
      </c>
      <c r="BT17" s="332">
        <f t="shared" si="6"/>
        <v>-189</v>
      </c>
      <c r="BU17" s="332">
        <f t="shared" si="7"/>
        <v>-231</v>
      </c>
      <c r="BV17" s="332">
        <f t="shared" si="7"/>
        <v>-230</v>
      </c>
      <c r="BW17" s="332">
        <f t="shared" si="7"/>
        <v>-164</v>
      </c>
      <c r="BX17" s="332">
        <f t="shared" si="7"/>
        <v>-162</v>
      </c>
      <c r="BY17" s="332">
        <f t="shared" si="7"/>
        <v>-152</v>
      </c>
      <c r="BZ17" s="332">
        <f t="shared" si="7"/>
        <v>-136</v>
      </c>
      <c r="CA17" s="332">
        <f t="shared" si="7"/>
        <v>-158</v>
      </c>
      <c r="CB17" s="332">
        <f t="shared" si="7"/>
        <v>-151</v>
      </c>
      <c r="CC17" s="332">
        <f t="shared" si="7"/>
        <v>-104</v>
      </c>
      <c r="CD17" s="371"/>
      <c r="CE17" s="67">
        <f>'MONTHLY SUMMARIES'!D13</f>
        <v>11427</v>
      </c>
    </row>
    <row r="18" spans="1:83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>
        <v>2976</v>
      </c>
      <c r="AM18" s="207">
        <v>2976</v>
      </c>
      <c r="AN18" s="207">
        <v>3036</v>
      </c>
      <c r="AO18" s="207">
        <v>3031</v>
      </c>
      <c r="AP18" s="207">
        <v>3017</v>
      </c>
      <c r="AQ18" s="207">
        <v>3012</v>
      </c>
      <c r="AR18" s="207">
        <v>2995</v>
      </c>
      <c r="AS18" s="207">
        <v>2966</v>
      </c>
      <c r="AT18" s="207">
        <v>2982</v>
      </c>
      <c r="AU18" s="207"/>
      <c r="AV18" s="207"/>
      <c r="AW18" s="110"/>
      <c r="AX18" s="67">
        <f t="shared" si="4"/>
        <v>20</v>
      </c>
      <c r="AY18" s="68">
        <f t="shared" si="4"/>
        <v>31</v>
      </c>
      <c r="AZ18" s="68">
        <f t="shared" si="4"/>
        <v>18</v>
      </c>
      <c r="BA18" s="68">
        <f t="shared" si="4"/>
        <v>8</v>
      </c>
      <c r="BB18" s="68">
        <f t="shared" si="4"/>
        <v>1</v>
      </c>
      <c r="BC18" s="68">
        <f t="shared" si="4"/>
        <v>-1</v>
      </c>
      <c r="BD18" s="68">
        <f t="shared" si="4"/>
        <v>-2</v>
      </c>
      <c r="BE18" s="68">
        <f t="shared" si="4"/>
        <v>2</v>
      </c>
      <c r="BF18" s="68">
        <f t="shared" si="4"/>
        <v>-1</v>
      </c>
      <c r="BG18" s="68">
        <f t="shared" si="4"/>
        <v>-4</v>
      </c>
      <c r="BH18" s="68">
        <f t="shared" si="5"/>
        <v>-7</v>
      </c>
      <c r="BI18" s="68">
        <f t="shared" si="5"/>
        <v>-14</v>
      </c>
      <c r="BJ18" s="68">
        <f t="shared" si="5"/>
        <v>-21</v>
      </c>
      <c r="BK18" s="68">
        <f t="shared" si="5"/>
        <v>-40</v>
      </c>
      <c r="BL18" s="68">
        <f t="shared" si="5"/>
        <v>-20</v>
      </c>
      <c r="BM18" s="68">
        <f t="shared" si="5"/>
        <v>-13</v>
      </c>
      <c r="BN18" s="68">
        <f t="shared" si="5"/>
        <v>-14</v>
      </c>
      <c r="BO18" s="68">
        <f t="shared" si="5"/>
        <v>-12</v>
      </c>
      <c r="BP18" s="269">
        <f t="shared" si="5"/>
        <v>-19</v>
      </c>
      <c r="BQ18" s="269">
        <f t="shared" si="5"/>
        <v>-24</v>
      </c>
      <c r="BR18" s="269">
        <f t="shared" si="6"/>
        <v>-19</v>
      </c>
      <c r="BS18" s="269">
        <f t="shared" si="6"/>
        <v>-20</v>
      </c>
      <c r="BT18" s="332">
        <f t="shared" si="6"/>
        <v>-21</v>
      </c>
      <c r="BU18" s="332">
        <f t="shared" si="7"/>
        <v>-19</v>
      </c>
      <c r="BV18" s="332">
        <f t="shared" si="7"/>
        <v>-18</v>
      </c>
      <c r="BW18" s="332">
        <f t="shared" si="7"/>
        <v>47</v>
      </c>
      <c r="BX18" s="332">
        <f t="shared" si="7"/>
        <v>34</v>
      </c>
      <c r="BY18" s="332">
        <f t="shared" si="7"/>
        <v>21</v>
      </c>
      <c r="BZ18" s="332">
        <f t="shared" si="7"/>
        <v>25</v>
      </c>
      <c r="CA18" s="332">
        <f t="shared" si="7"/>
        <v>6</v>
      </c>
      <c r="CB18" s="332">
        <f t="shared" si="7"/>
        <v>-19</v>
      </c>
      <c r="CC18" s="332">
        <f t="shared" si="7"/>
        <v>-4</v>
      </c>
      <c r="CD18" s="371"/>
      <c r="CE18" s="67">
        <f>'MONTHLY SUMMARIES'!D14</f>
        <v>2982</v>
      </c>
    </row>
    <row r="19" spans="1:83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8">SUM(D10:D18)</f>
        <v>1306119</v>
      </c>
      <c r="E19" s="72">
        <f t="shared" si="8"/>
        <v>1306665</v>
      </c>
      <c r="F19" s="72">
        <f t="shared" si="8"/>
        <v>1307111</v>
      </c>
      <c r="G19" s="72">
        <f t="shared" si="8"/>
        <v>1308107</v>
      </c>
      <c r="H19" s="72">
        <f t="shared" si="8"/>
        <v>1309046</v>
      </c>
      <c r="I19" s="72">
        <f t="shared" si="8"/>
        <v>1310960</v>
      </c>
      <c r="J19" s="72">
        <f t="shared" si="8"/>
        <v>1312244</v>
      </c>
      <c r="K19" s="72">
        <f t="shared" si="8"/>
        <v>1315590</v>
      </c>
      <c r="L19" s="73">
        <f t="shared" si="8"/>
        <v>1319696</v>
      </c>
      <c r="M19" s="72">
        <f t="shared" si="8"/>
        <v>1320110</v>
      </c>
      <c r="N19" s="72">
        <f t="shared" si="8"/>
        <v>1323239</v>
      </c>
      <c r="O19" s="72">
        <f t="shared" si="8"/>
        <v>1325917</v>
      </c>
      <c r="P19" s="72">
        <f t="shared" si="8"/>
        <v>1327832</v>
      </c>
      <c r="Q19" s="72">
        <f t="shared" si="8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9">SUM(W10+W13+W16+W17+W18)</f>
        <v>1325189</v>
      </c>
      <c r="X19" s="73">
        <f t="shared" si="9"/>
        <v>1324651</v>
      </c>
      <c r="Y19" s="195">
        <f t="shared" si="9"/>
        <v>1324973</v>
      </c>
      <c r="Z19" s="195">
        <v>1325323</v>
      </c>
      <c r="AA19" s="195">
        <f t="shared" si="9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296">
        <v>1321202</v>
      </c>
      <c r="AL19" s="296">
        <v>1321771</v>
      </c>
      <c r="AM19" s="296">
        <v>1321155</v>
      </c>
      <c r="AN19" s="296">
        <v>1321335</v>
      </c>
      <c r="AO19" s="296">
        <v>1322900</v>
      </c>
      <c r="AP19" s="296">
        <v>1320044</v>
      </c>
      <c r="AQ19" s="296">
        <v>1321355</v>
      </c>
      <c r="AR19" s="296">
        <v>1318128</v>
      </c>
      <c r="AS19" s="296">
        <v>1318655</v>
      </c>
      <c r="AT19" s="296">
        <v>1322316</v>
      </c>
      <c r="AU19" s="296"/>
      <c r="AV19" s="296"/>
      <c r="AW19" s="314"/>
      <c r="AX19" s="74">
        <f t="shared" si="8"/>
        <v>20724</v>
      </c>
      <c r="AY19" s="75">
        <f t="shared" ref="AY19:BA19" si="10">SUM(AY10:AY18)</f>
        <v>21713</v>
      </c>
      <c r="AZ19" s="75">
        <f t="shared" si="10"/>
        <v>20862</v>
      </c>
      <c r="BA19" s="75">
        <f t="shared" si="10"/>
        <v>20349</v>
      </c>
      <c r="BB19" s="75">
        <f t="shared" ref="BB19:BC19" si="11">SUM(BB10:BB18)</f>
        <v>17734</v>
      </c>
      <c r="BC19" s="75">
        <f t="shared" si="11"/>
        <v>16834</v>
      </c>
      <c r="BD19" s="75">
        <f t="shared" ref="BD19:BE19" si="12">SUM(BD10:BD18)</f>
        <v>14238</v>
      </c>
      <c r="BE19" s="75">
        <f t="shared" si="12"/>
        <v>12542</v>
      </c>
      <c r="BF19" s="75">
        <f t="shared" ref="BF19:BG19" si="13">SUM(BF10:BF18)</f>
        <v>9599</v>
      </c>
      <c r="BG19" s="75">
        <f t="shared" si="13"/>
        <v>4955</v>
      </c>
      <c r="BH19" s="75">
        <f t="shared" ref="BH19:BI19" si="14">SUM(BH10:BH18)</f>
        <v>4863</v>
      </c>
      <c r="BI19" s="75">
        <f t="shared" si="14"/>
        <v>2084</v>
      </c>
      <c r="BJ19" s="75">
        <f t="shared" ref="BJ19:BK19" si="15">SUM(BJ10:BJ18)</f>
        <v>-379</v>
      </c>
      <c r="BK19" s="75">
        <f t="shared" si="15"/>
        <v>-3011</v>
      </c>
      <c r="BL19" s="75">
        <f t="shared" ref="BL19:BM19" si="16">SUM(BL10:BL18)</f>
        <v>-2896</v>
      </c>
      <c r="BM19" s="75">
        <f t="shared" si="16"/>
        <v>-3322</v>
      </c>
      <c r="BN19" s="75">
        <f t="shared" ref="BN19:BO19" si="17">SUM(BN10:BN18)</f>
        <v>-2912</v>
      </c>
      <c r="BO19" s="75">
        <f t="shared" si="17"/>
        <v>-3302</v>
      </c>
      <c r="BP19" s="270">
        <f t="shared" ref="BP19:BQ19" si="18">SUM(BP10:BP18)</f>
        <v>-5786</v>
      </c>
      <c r="BQ19" s="270">
        <f t="shared" si="18"/>
        <v>-5671</v>
      </c>
      <c r="BR19" s="270">
        <f t="shared" ref="BR19:BT19" si="19">SUM(BR10:BR18)</f>
        <v>-5681</v>
      </c>
      <c r="BS19" s="270">
        <f t="shared" si="19"/>
        <v>-3793</v>
      </c>
      <c r="BT19" s="347">
        <f t="shared" si="19"/>
        <v>-3771</v>
      </c>
      <c r="BU19" s="347">
        <f t="shared" ref="BU19:BV19" si="20">SUM(BU10:BU18)</f>
        <v>-3552</v>
      </c>
      <c r="BV19" s="347">
        <f t="shared" si="20"/>
        <v>-4383</v>
      </c>
      <c r="BW19" s="347">
        <f t="shared" ref="BW19:BX19" si="21">SUM(BW10:BW18)</f>
        <v>-3486</v>
      </c>
      <c r="BX19" s="347">
        <f t="shared" si="21"/>
        <v>-1731</v>
      </c>
      <c r="BY19" s="347">
        <f t="shared" ref="BY19" si="22">SUM(BY10:BY18)</f>
        <v>-4094</v>
      </c>
      <c r="BZ19" s="347">
        <f t="shared" ref="BZ19" si="23">SUM(BZ10:BZ18)</f>
        <v>-1574</v>
      </c>
      <c r="CA19" s="347">
        <f t="shared" ref="CA19:CC19" si="24">SUM(CA10:CA18)</f>
        <v>-4450</v>
      </c>
      <c r="CB19" s="347">
        <f t="shared" ref="CB19:CC19" si="25">SUM(CB10:CB18)</f>
        <v>-757</v>
      </c>
      <c r="CC19" s="347">
        <f t="shared" si="25"/>
        <v>3201</v>
      </c>
      <c r="CD19" s="372"/>
      <c r="CE19" s="74">
        <f>CE10+CE13+CE16+CE17+CE18</f>
        <v>1322316</v>
      </c>
    </row>
    <row r="20" spans="1:8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71"/>
      <c r="CE20" s="81"/>
    </row>
    <row r="21" spans="1:83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298">
        <v>184282</v>
      </c>
      <c r="AL21" s="298">
        <v>185339</v>
      </c>
      <c r="AM21" s="298">
        <v>179063</v>
      </c>
      <c r="AN21" s="298">
        <v>171981</v>
      </c>
      <c r="AO21" s="298">
        <v>170664</v>
      </c>
      <c r="AP21" s="298">
        <v>167047</v>
      </c>
      <c r="AQ21" s="298">
        <v>168732</v>
      </c>
      <c r="AR21" s="298">
        <v>166523</v>
      </c>
      <c r="AS21" s="298">
        <v>179064</v>
      </c>
      <c r="AT21" s="298">
        <v>177736</v>
      </c>
      <c r="AU21" s="298"/>
      <c r="AV21" s="298"/>
      <c r="AW21" s="316"/>
      <c r="AX21" s="86">
        <f t="shared" ref="AX21:BT21" si="26">O21-C21</f>
        <v>54721</v>
      </c>
      <c r="AY21" s="87">
        <f t="shared" si="26"/>
        <v>50207</v>
      </c>
      <c r="AZ21" s="87">
        <f t="shared" si="26"/>
        <v>45682</v>
      </c>
      <c r="BA21" s="87">
        <f t="shared" si="26"/>
        <v>44521</v>
      </c>
      <c r="BB21" s="87">
        <f t="shared" si="26"/>
        <v>32734</v>
      </c>
      <c r="BC21" s="87">
        <f t="shared" si="26"/>
        <v>29471</v>
      </c>
      <c r="BD21" s="87">
        <f t="shared" si="26"/>
        <v>34382</v>
      </c>
      <c r="BE21" s="87">
        <f t="shared" si="26"/>
        <v>34447</v>
      </c>
      <c r="BF21" s="87">
        <f t="shared" si="26"/>
        <v>26176</v>
      </c>
      <c r="BG21" s="87">
        <f t="shared" si="26"/>
        <v>26820</v>
      </c>
      <c r="BH21" s="87">
        <f t="shared" si="26"/>
        <v>12099</v>
      </c>
      <c r="BI21" s="87">
        <f t="shared" si="26"/>
        <v>4462</v>
      </c>
      <c r="BJ21" s="87">
        <f t="shared" si="26"/>
        <v>-19691</v>
      </c>
      <c r="BK21" s="87">
        <f t="shared" si="26"/>
        <v>-18390</v>
      </c>
      <c r="BL21" s="87">
        <f t="shared" si="26"/>
        <v>-23133</v>
      </c>
      <c r="BM21" s="87">
        <f t="shared" si="26"/>
        <v>-20874</v>
      </c>
      <c r="BN21" s="87">
        <f t="shared" si="26"/>
        <v>-20391</v>
      </c>
      <c r="BO21" s="87">
        <f t="shared" si="26"/>
        <v>-24259</v>
      </c>
      <c r="BP21" s="272">
        <f t="shared" si="26"/>
        <v>-36572</v>
      </c>
      <c r="BQ21" s="272">
        <f t="shared" si="26"/>
        <v>-24968</v>
      </c>
      <c r="BR21" s="272">
        <f t="shared" si="26"/>
        <v>-25265</v>
      </c>
      <c r="BS21" s="272">
        <f t="shared" si="26"/>
        <v>-28693</v>
      </c>
      <c r="BT21" s="332">
        <f t="shared" si="26"/>
        <v>-8456</v>
      </c>
      <c r="BU21" s="332">
        <f t="shared" ref="BU21:CC21" si="27">AL21-Z21</f>
        <v>-11901</v>
      </c>
      <c r="BV21" s="332">
        <f t="shared" si="27"/>
        <v>-6734</v>
      </c>
      <c r="BW21" s="332">
        <f t="shared" si="27"/>
        <v>-18717</v>
      </c>
      <c r="BX21" s="332">
        <f t="shared" si="27"/>
        <v>-6978</v>
      </c>
      <c r="BY21" s="332">
        <f t="shared" si="27"/>
        <v>-7199</v>
      </c>
      <c r="BZ21" s="332">
        <f t="shared" si="27"/>
        <v>-578</v>
      </c>
      <c r="CA21" s="332">
        <f t="shared" si="27"/>
        <v>-3843</v>
      </c>
      <c r="CB21" s="332">
        <f t="shared" si="27"/>
        <v>6055</v>
      </c>
      <c r="CC21" s="332">
        <f t="shared" si="27"/>
        <v>-10965</v>
      </c>
      <c r="CD21" s="371"/>
      <c r="CE21" s="67">
        <f>'MONTHLY SUMMARIES'!D17</f>
        <v>177736</v>
      </c>
    </row>
    <row r="22" spans="1:83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298">
        <v>89372</v>
      </c>
      <c r="AL22" s="298">
        <v>88637</v>
      </c>
      <c r="AM22" s="298">
        <v>85459</v>
      </c>
      <c r="AN22" s="298">
        <v>84346</v>
      </c>
      <c r="AO22" s="298">
        <v>83005</v>
      </c>
      <c r="AP22" s="298">
        <v>82765</v>
      </c>
      <c r="AQ22" s="298">
        <v>83648</v>
      </c>
      <c r="AR22" s="298">
        <v>83320</v>
      </c>
      <c r="AS22" s="298">
        <v>92191</v>
      </c>
      <c r="AT22" s="298">
        <v>90555</v>
      </c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71"/>
      <c r="CE22" s="67">
        <f>GETPIVOTDATA("VALUE",'CSS ESCO pvt'!$I$3,"DATE_FILE",$CE$8,"COMPANY",$CE$6,"TRIM_CAT","Residential-GRID","TRIM_LINE",$A20)</f>
        <v>90555</v>
      </c>
    </row>
    <row r="23" spans="1:83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298">
        <v>94910</v>
      </c>
      <c r="AL23" s="298">
        <v>96702</v>
      </c>
      <c r="AM23" s="298">
        <v>93604</v>
      </c>
      <c r="AN23" s="298">
        <v>87635</v>
      </c>
      <c r="AO23" s="298">
        <v>87659</v>
      </c>
      <c r="AP23" s="298">
        <v>84282</v>
      </c>
      <c r="AQ23" s="298">
        <v>85084</v>
      </c>
      <c r="AR23" s="298">
        <v>83203</v>
      </c>
      <c r="AS23" s="298">
        <v>86873</v>
      </c>
      <c r="AT23" s="298">
        <v>87181</v>
      </c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71"/>
      <c r="CE23" s="81">
        <f>CE21-CE22</f>
        <v>87181</v>
      </c>
    </row>
    <row r="24" spans="1:83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298">
        <v>47562</v>
      </c>
      <c r="AL24" s="298">
        <v>46817</v>
      </c>
      <c r="AM24" s="298">
        <v>47942</v>
      </c>
      <c r="AN24" s="298">
        <v>52865</v>
      </c>
      <c r="AO24" s="298">
        <v>54008</v>
      </c>
      <c r="AP24" s="298">
        <v>54627</v>
      </c>
      <c r="AQ24" s="298">
        <v>53643</v>
      </c>
      <c r="AR24" s="298">
        <v>53191</v>
      </c>
      <c r="AS24" s="298">
        <v>57810</v>
      </c>
      <c r="AT24" s="298">
        <v>57184</v>
      </c>
      <c r="AU24" s="298"/>
      <c r="AV24" s="298"/>
      <c r="AW24" s="316"/>
      <c r="AX24" s="86">
        <f t="shared" ref="AX24:BT24" si="28">O24-C24</f>
        <v>8222</v>
      </c>
      <c r="AY24" s="87">
        <f t="shared" si="28"/>
        <v>11471</v>
      </c>
      <c r="AZ24" s="87">
        <f t="shared" si="28"/>
        <v>7630</v>
      </c>
      <c r="BA24" s="87">
        <f t="shared" si="28"/>
        <v>6168</v>
      </c>
      <c r="BB24" s="87">
        <f t="shared" si="28"/>
        <v>8633</v>
      </c>
      <c r="BC24" s="87">
        <f t="shared" si="28"/>
        <v>6017</v>
      </c>
      <c r="BD24" s="87">
        <f t="shared" si="28"/>
        <v>4405</v>
      </c>
      <c r="BE24" s="87">
        <f t="shared" si="28"/>
        <v>3012</v>
      </c>
      <c r="BF24" s="87">
        <f t="shared" si="28"/>
        <v>5095</v>
      </c>
      <c r="BG24" s="87">
        <f t="shared" si="28"/>
        <v>7431</v>
      </c>
      <c r="BH24" s="87">
        <f t="shared" si="28"/>
        <v>3660</v>
      </c>
      <c r="BI24" s="87">
        <f t="shared" si="28"/>
        <v>6609</v>
      </c>
      <c r="BJ24" s="87">
        <f t="shared" si="28"/>
        <v>6166</v>
      </c>
      <c r="BK24" s="87">
        <f t="shared" si="28"/>
        <v>366</v>
      </c>
      <c r="BL24" s="87">
        <f t="shared" si="28"/>
        <v>5195</v>
      </c>
      <c r="BM24" s="87">
        <f t="shared" si="28"/>
        <v>7079</v>
      </c>
      <c r="BN24" s="87">
        <f t="shared" si="28"/>
        <v>3494</v>
      </c>
      <c r="BO24" s="87">
        <f t="shared" si="28"/>
        <v>4047</v>
      </c>
      <c r="BP24" s="272">
        <f t="shared" si="28"/>
        <v>1295</v>
      </c>
      <c r="BQ24" s="272">
        <f t="shared" si="28"/>
        <v>607</v>
      </c>
      <c r="BR24" s="272">
        <f t="shared" si="28"/>
        <v>-14687</v>
      </c>
      <c r="BS24" s="272">
        <f t="shared" si="28"/>
        <v>-10104</v>
      </c>
      <c r="BT24" s="332">
        <f t="shared" si="28"/>
        <v>-8924</v>
      </c>
      <c r="BU24" s="332">
        <f t="shared" ref="BU24:CC24" si="29">AL24-Z24</f>
        <v>-13210</v>
      </c>
      <c r="BV24" s="332">
        <f t="shared" si="29"/>
        <v>-11619</v>
      </c>
      <c r="BW24" s="332">
        <f t="shared" si="29"/>
        <v>-5450</v>
      </c>
      <c r="BX24" s="332">
        <f t="shared" si="29"/>
        <v>-4299</v>
      </c>
      <c r="BY24" s="332">
        <f t="shared" si="29"/>
        <v>-4075</v>
      </c>
      <c r="BZ24" s="332">
        <f t="shared" si="29"/>
        <v>-4830</v>
      </c>
      <c r="CA24" s="332">
        <f t="shared" si="29"/>
        <v>-4865</v>
      </c>
      <c r="CB24" s="332">
        <f t="shared" si="29"/>
        <v>2233</v>
      </c>
      <c r="CC24" s="332">
        <f t="shared" si="29"/>
        <v>2962</v>
      </c>
      <c r="CD24" s="371"/>
      <c r="CE24" s="67">
        <f>'MONTHLY SUMMARIES'!D18</f>
        <v>57184</v>
      </c>
    </row>
    <row r="25" spans="1:83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298">
        <v>20755</v>
      </c>
      <c r="AL25" s="298">
        <v>20488</v>
      </c>
      <c r="AM25" s="298">
        <v>20849</v>
      </c>
      <c r="AN25" s="298">
        <v>23425</v>
      </c>
      <c r="AO25" s="298">
        <v>24069</v>
      </c>
      <c r="AP25" s="298">
        <v>24721</v>
      </c>
      <c r="AQ25" s="298">
        <v>24542</v>
      </c>
      <c r="AR25" s="298">
        <v>24488</v>
      </c>
      <c r="AS25" s="298">
        <v>26764</v>
      </c>
      <c r="AT25" s="298">
        <v>26689</v>
      </c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71"/>
      <c r="CE25" s="67">
        <f>GETPIVOTDATA("VALUE",'CSS ESCO pvt'!$I$3,"DATE_FILE",$CE$8,"COMPANY",$CE$6,"TRIM_CAT","Low Income Residential-GRID","TRIM_LINE",$A20)</f>
        <v>26689</v>
      </c>
    </row>
    <row r="26" spans="1:83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298">
        <v>26807</v>
      </c>
      <c r="AL26" s="298">
        <v>26329</v>
      </c>
      <c r="AM26" s="298">
        <v>27093</v>
      </c>
      <c r="AN26" s="298">
        <v>29440</v>
      </c>
      <c r="AO26" s="298">
        <v>29939</v>
      </c>
      <c r="AP26" s="298">
        <v>29906</v>
      </c>
      <c r="AQ26" s="298">
        <v>29101</v>
      </c>
      <c r="AR26" s="298">
        <v>28703</v>
      </c>
      <c r="AS26" s="298">
        <v>31046</v>
      </c>
      <c r="AT26" s="298">
        <v>30495</v>
      </c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71"/>
      <c r="CE26" s="81">
        <f>CE24-CE25</f>
        <v>30495</v>
      </c>
    </row>
    <row r="27" spans="1:83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298">
        <v>39092</v>
      </c>
      <c r="AL27" s="298">
        <v>36588</v>
      </c>
      <c r="AM27" s="298">
        <v>34231</v>
      </c>
      <c r="AN27" s="298">
        <v>32384</v>
      </c>
      <c r="AO27" s="298">
        <v>30395</v>
      </c>
      <c r="AP27" s="298">
        <v>32134</v>
      </c>
      <c r="AQ27" s="298">
        <v>32109</v>
      </c>
      <c r="AR27" s="298">
        <v>31998</v>
      </c>
      <c r="AS27" s="298">
        <v>33549</v>
      </c>
      <c r="AT27" s="298">
        <v>31672</v>
      </c>
      <c r="AU27" s="298"/>
      <c r="AV27" s="298"/>
      <c r="AW27" s="316"/>
      <c r="AX27" s="86">
        <f t="shared" ref="AX27:BG29" si="30">O27-C27</f>
        <v>3277</v>
      </c>
      <c r="AY27" s="87">
        <f t="shared" si="30"/>
        <v>5385</v>
      </c>
      <c r="AZ27" s="87">
        <f t="shared" si="30"/>
        <v>7222</v>
      </c>
      <c r="BA27" s="87">
        <f t="shared" si="30"/>
        <v>8418</v>
      </c>
      <c r="BB27" s="87">
        <f t="shared" si="30"/>
        <v>6438</v>
      </c>
      <c r="BC27" s="87">
        <f t="shared" si="30"/>
        <v>4748</v>
      </c>
      <c r="BD27" s="87">
        <f t="shared" si="30"/>
        <v>1107</v>
      </c>
      <c r="BE27" s="87">
        <f t="shared" si="30"/>
        <v>2809</v>
      </c>
      <c r="BF27" s="87">
        <f t="shared" si="30"/>
        <v>3046</v>
      </c>
      <c r="BG27" s="87">
        <f t="shared" si="30"/>
        <v>-90</v>
      </c>
      <c r="BH27" s="87">
        <f t="shared" ref="BH27:BQ29" si="31">Y27-M27</f>
        <v>2519</v>
      </c>
      <c r="BI27" s="87">
        <f t="shared" si="31"/>
        <v>6884</v>
      </c>
      <c r="BJ27" s="87">
        <f t="shared" si="31"/>
        <v>-2825</v>
      </c>
      <c r="BK27" s="87">
        <f t="shared" si="31"/>
        <v>-7893</v>
      </c>
      <c r="BL27" s="87">
        <f t="shared" si="31"/>
        <v>-3574</v>
      </c>
      <c r="BM27" s="87">
        <f t="shared" si="31"/>
        <v>19</v>
      </c>
      <c r="BN27" s="87">
        <f t="shared" si="31"/>
        <v>-1289</v>
      </c>
      <c r="BO27" s="87">
        <f t="shared" si="31"/>
        <v>-3473</v>
      </c>
      <c r="BP27" s="272">
        <f t="shared" si="31"/>
        <v>2048</v>
      </c>
      <c r="BQ27" s="272">
        <f t="shared" si="31"/>
        <v>4427</v>
      </c>
      <c r="BR27" s="272">
        <f t="shared" ref="BR27:BT29" si="32">AI27-W27</f>
        <v>1996</v>
      </c>
      <c r="BS27" s="272">
        <f t="shared" si="32"/>
        <v>2675</v>
      </c>
      <c r="BT27" s="332">
        <f t="shared" si="32"/>
        <v>7651</v>
      </c>
      <c r="BU27" s="332">
        <f t="shared" ref="BU27:CC29" si="33">AL27-Z27</f>
        <v>3640</v>
      </c>
      <c r="BV27" s="332">
        <f t="shared" si="33"/>
        <v>5210</v>
      </c>
      <c r="BW27" s="332">
        <f t="shared" si="33"/>
        <v>4365</v>
      </c>
      <c r="BX27" s="332">
        <f t="shared" si="33"/>
        <v>1625</v>
      </c>
      <c r="BY27" s="332">
        <f t="shared" si="33"/>
        <v>1030</v>
      </c>
      <c r="BZ27" s="332">
        <f t="shared" si="33"/>
        <v>2687</v>
      </c>
      <c r="CA27" s="332">
        <f t="shared" si="33"/>
        <v>6329</v>
      </c>
      <c r="CB27" s="332">
        <f t="shared" si="33"/>
        <v>4619</v>
      </c>
      <c r="CC27" s="332">
        <f t="shared" si="33"/>
        <v>-523</v>
      </c>
      <c r="CD27" s="371"/>
      <c r="CE27" s="67">
        <f>'MONTHLY SUMMARIES'!D19</f>
        <v>31672</v>
      </c>
    </row>
    <row r="28" spans="1:83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298">
        <v>2454</v>
      </c>
      <c r="AL28" s="298">
        <v>2335</v>
      </c>
      <c r="AM28" s="298">
        <v>2168</v>
      </c>
      <c r="AN28" s="298">
        <v>1794</v>
      </c>
      <c r="AO28" s="298">
        <v>1694</v>
      </c>
      <c r="AP28" s="298">
        <v>1768</v>
      </c>
      <c r="AQ28" s="298">
        <v>1699</v>
      </c>
      <c r="AR28" s="298">
        <v>1754</v>
      </c>
      <c r="AS28" s="298">
        <v>1803</v>
      </c>
      <c r="AT28" s="298">
        <v>1821</v>
      </c>
      <c r="AU28" s="298"/>
      <c r="AV28" s="298"/>
      <c r="AW28" s="316"/>
      <c r="AX28" s="86">
        <f t="shared" si="30"/>
        <v>277</v>
      </c>
      <c r="AY28" s="87">
        <f t="shared" si="30"/>
        <v>865</v>
      </c>
      <c r="AZ28" s="87">
        <f t="shared" si="30"/>
        <v>896</v>
      </c>
      <c r="BA28" s="87">
        <f t="shared" si="30"/>
        <v>814</v>
      </c>
      <c r="BB28" s="87">
        <f t="shared" si="30"/>
        <v>308</v>
      </c>
      <c r="BC28" s="87">
        <f t="shared" si="30"/>
        <v>327</v>
      </c>
      <c r="BD28" s="87">
        <f t="shared" si="30"/>
        <v>299</v>
      </c>
      <c r="BE28" s="87">
        <f t="shared" si="30"/>
        <v>211</v>
      </c>
      <c r="BF28" s="87">
        <f t="shared" si="30"/>
        <v>100</v>
      </c>
      <c r="BG28" s="87">
        <f t="shared" si="30"/>
        <v>-1</v>
      </c>
      <c r="BH28" s="87">
        <f t="shared" si="31"/>
        <v>305</v>
      </c>
      <c r="BI28" s="87">
        <f t="shared" si="31"/>
        <v>523</v>
      </c>
      <c r="BJ28" s="87">
        <f t="shared" si="31"/>
        <v>-198</v>
      </c>
      <c r="BK28" s="87">
        <f t="shared" si="31"/>
        <v>-1064</v>
      </c>
      <c r="BL28" s="87">
        <f t="shared" si="31"/>
        <v>-894</v>
      </c>
      <c r="BM28" s="87">
        <f t="shared" si="31"/>
        <v>-549</v>
      </c>
      <c r="BN28" s="87">
        <f t="shared" si="31"/>
        <v>-89</v>
      </c>
      <c r="BO28" s="87">
        <f t="shared" si="31"/>
        <v>-354</v>
      </c>
      <c r="BP28" s="272">
        <f t="shared" si="31"/>
        <v>-201</v>
      </c>
      <c r="BQ28" s="272">
        <f t="shared" si="31"/>
        <v>406</v>
      </c>
      <c r="BR28" s="272">
        <f t="shared" si="32"/>
        <v>442</v>
      </c>
      <c r="BS28" s="272">
        <f t="shared" si="32"/>
        <v>158</v>
      </c>
      <c r="BT28" s="332">
        <f t="shared" si="32"/>
        <v>408</v>
      </c>
      <c r="BU28" s="332">
        <f t="shared" si="33"/>
        <v>144</v>
      </c>
      <c r="BV28" s="332">
        <f t="shared" si="33"/>
        <v>417</v>
      </c>
      <c r="BW28" s="332">
        <f t="shared" si="33"/>
        <v>206</v>
      </c>
      <c r="BX28" s="332">
        <f t="shared" si="33"/>
        <v>217</v>
      </c>
      <c r="BY28" s="332">
        <f t="shared" si="33"/>
        <v>184</v>
      </c>
      <c r="BZ28" s="332">
        <f t="shared" si="33"/>
        <v>37</v>
      </c>
      <c r="CA28" s="332">
        <f t="shared" si="33"/>
        <v>328</v>
      </c>
      <c r="CB28" s="332">
        <f t="shared" si="33"/>
        <v>297</v>
      </c>
      <c r="CC28" s="332">
        <f t="shared" si="33"/>
        <v>-272</v>
      </c>
      <c r="CD28" s="371"/>
      <c r="CE28" s="67">
        <f>'MONTHLY SUMMARIES'!D20</f>
        <v>1821</v>
      </c>
    </row>
    <row r="29" spans="1:83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298">
        <v>783</v>
      </c>
      <c r="AL29" s="298">
        <v>739</v>
      </c>
      <c r="AM29" s="298">
        <v>647</v>
      </c>
      <c r="AN29" s="298">
        <v>548</v>
      </c>
      <c r="AO29" s="298">
        <v>505</v>
      </c>
      <c r="AP29" s="298">
        <v>511</v>
      </c>
      <c r="AQ29" s="298">
        <v>486</v>
      </c>
      <c r="AR29" s="298">
        <v>524</v>
      </c>
      <c r="AS29" s="298">
        <v>540</v>
      </c>
      <c r="AT29" s="298">
        <v>540</v>
      </c>
      <c r="AU29" s="298"/>
      <c r="AV29" s="298"/>
      <c r="AW29" s="316"/>
      <c r="AX29" s="86">
        <f t="shared" si="30"/>
        <v>37</v>
      </c>
      <c r="AY29" s="87">
        <f t="shared" si="30"/>
        <v>122</v>
      </c>
      <c r="AZ29" s="87">
        <f t="shared" si="30"/>
        <v>208</v>
      </c>
      <c r="BA29" s="87">
        <f t="shared" si="30"/>
        <v>217</v>
      </c>
      <c r="BB29" s="87">
        <f t="shared" si="30"/>
        <v>89</v>
      </c>
      <c r="BC29" s="87">
        <f t="shared" si="30"/>
        <v>122</v>
      </c>
      <c r="BD29" s="87">
        <f t="shared" si="30"/>
        <v>111</v>
      </c>
      <c r="BE29" s="87">
        <f t="shared" si="30"/>
        <v>118</v>
      </c>
      <c r="BF29" s="87">
        <f t="shared" si="30"/>
        <v>49</v>
      </c>
      <c r="BG29" s="87">
        <f t="shared" si="30"/>
        <v>43</v>
      </c>
      <c r="BH29" s="87">
        <f t="shared" si="31"/>
        <v>151</v>
      </c>
      <c r="BI29" s="87">
        <f t="shared" si="31"/>
        <v>152</v>
      </c>
      <c r="BJ29" s="87">
        <f t="shared" si="31"/>
        <v>-30</v>
      </c>
      <c r="BK29" s="87">
        <f t="shared" si="31"/>
        <v>-180</v>
      </c>
      <c r="BL29" s="87">
        <f t="shared" si="31"/>
        <v>-206</v>
      </c>
      <c r="BM29" s="87">
        <f t="shared" si="31"/>
        <v>-128</v>
      </c>
      <c r="BN29" s="87">
        <f t="shared" si="31"/>
        <v>0</v>
      </c>
      <c r="BO29" s="87">
        <f t="shared" si="31"/>
        <v>-65</v>
      </c>
      <c r="BP29" s="272">
        <f t="shared" si="31"/>
        <v>-69</v>
      </c>
      <c r="BQ29" s="272">
        <f t="shared" si="31"/>
        <v>185</v>
      </c>
      <c r="BR29" s="272">
        <f t="shared" si="32"/>
        <v>242</v>
      </c>
      <c r="BS29" s="272">
        <f t="shared" si="32"/>
        <v>118</v>
      </c>
      <c r="BT29" s="332">
        <f t="shared" si="32"/>
        <v>178</v>
      </c>
      <c r="BU29" s="332">
        <f t="shared" si="33"/>
        <v>143</v>
      </c>
      <c r="BV29" s="332">
        <f t="shared" si="33"/>
        <v>174</v>
      </c>
      <c r="BW29" s="332">
        <f t="shared" si="33"/>
        <v>130</v>
      </c>
      <c r="BX29" s="332">
        <f t="shared" si="33"/>
        <v>102</v>
      </c>
      <c r="BY29" s="332">
        <f t="shared" si="33"/>
        <v>63</v>
      </c>
      <c r="BZ29" s="332">
        <f t="shared" si="33"/>
        <v>30</v>
      </c>
      <c r="CA29" s="332">
        <f t="shared" si="33"/>
        <v>121</v>
      </c>
      <c r="CB29" s="332">
        <f t="shared" si="33"/>
        <v>157</v>
      </c>
      <c r="CC29" s="332">
        <f t="shared" si="33"/>
        <v>-121</v>
      </c>
      <c r="CD29" s="371"/>
      <c r="CE29" s="67">
        <f>'MONTHLY SUMMARIES'!D21</f>
        <v>540</v>
      </c>
    </row>
    <row r="30" spans="1:83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34">SUM(D21:D29)</f>
        <v>238149</v>
      </c>
      <c r="E30" s="141">
        <f t="shared" si="34"/>
        <v>227573</v>
      </c>
      <c r="F30" s="141">
        <f t="shared" si="34"/>
        <v>220399</v>
      </c>
      <c r="G30" s="141">
        <f t="shared" si="34"/>
        <v>229396</v>
      </c>
      <c r="H30" s="141">
        <f t="shared" si="34"/>
        <v>239339</v>
      </c>
      <c r="I30" s="141">
        <f t="shared" si="34"/>
        <v>252600</v>
      </c>
      <c r="J30" s="141">
        <f t="shared" si="34"/>
        <v>256618</v>
      </c>
      <c r="K30" s="141">
        <f t="shared" si="34"/>
        <v>272392</v>
      </c>
      <c r="L30" s="142">
        <f t="shared" si="34"/>
        <v>273555</v>
      </c>
      <c r="M30" s="141">
        <f t="shared" si="34"/>
        <v>264582</v>
      </c>
      <c r="N30" s="141">
        <f t="shared" si="34"/>
        <v>274372</v>
      </c>
      <c r="O30" s="141">
        <f t="shared" si="34"/>
        <v>293181</v>
      </c>
      <c r="P30" s="141">
        <f t="shared" si="34"/>
        <v>306199</v>
      </c>
      <c r="Q30" s="141">
        <f t="shared" si="34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35">SUM(V21+V24+V27+V28+V29)</f>
        <v>297215</v>
      </c>
      <c r="W30" s="198">
        <f t="shared" si="35"/>
        <v>306858</v>
      </c>
      <c r="X30" s="142">
        <f t="shared" si="35"/>
        <v>307758</v>
      </c>
      <c r="Y30" s="198">
        <f t="shared" si="35"/>
        <v>283316</v>
      </c>
      <c r="Z30" s="198">
        <f t="shared" si="35"/>
        <v>293002</v>
      </c>
      <c r="AA30" s="198">
        <f t="shared" si="35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299">
        <v>274173</v>
      </c>
      <c r="AL30" s="299">
        <v>271818</v>
      </c>
      <c r="AM30" s="299">
        <v>264051</v>
      </c>
      <c r="AN30" s="299">
        <v>259572</v>
      </c>
      <c r="AO30" s="299">
        <v>257266</v>
      </c>
      <c r="AP30" s="299">
        <v>256087</v>
      </c>
      <c r="AQ30" s="299">
        <v>256669</v>
      </c>
      <c r="AR30" s="299">
        <v>253990</v>
      </c>
      <c r="AS30" s="299">
        <v>272766</v>
      </c>
      <c r="AT30" s="299">
        <v>268953</v>
      </c>
      <c r="AU30" s="299"/>
      <c r="AV30" s="299"/>
      <c r="AW30" s="317"/>
      <c r="AX30" s="88">
        <f t="shared" si="34"/>
        <v>66534</v>
      </c>
      <c r="AY30" s="143">
        <f t="shared" ref="AY30:BA30" si="36">SUM(AY21:AY29)</f>
        <v>68050</v>
      </c>
      <c r="AZ30" s="143">
        <f t="shared" si="36"/>
        <v>61638</v>
      </c>
      <c r="BA30" s="143">
        <f t="shared" si="36"/>
        <v>60138</v>
      </c>
      <c r="BB30" s="143">
        <f t="shared" ref="BB30:BC30" si="37">SUM(BB21:BB29)</f>
        <v>48202</v>
      </c>
      <c r="BC30" s="143">
        <f t="shared" si="37"/>
        <v>40685</v>
      </c>
      <c r="BD30" s="143">
        <f t="shared" ref="BD30:BE30" si="38">SUM(BD21:BD29)</f>
        <v>40304</v>
      </c>
      <c r="BE30" s="143">
        <f t="shared" si="38"/>
        <v>40597</v>
      </c>
      <c r="BF30" s="143">
        <f t="shared" ref="BF30:BG30" si="39">SUM(BF21:BF29)</f>
        <v>34466</v>
      </c>
      <c r="BG30" s="143">
        <f t="shared" si="39"/>
        <v>34203</v>
      </c>
      <c r="BH30" s="143">
        <f t="shared" ref="BH30:BI30" si="40">SUM(BH21:BH29)</f>
        <v>18734</v>
      </c>
      <c r="BI30" s="143">
        <f t="shared" si="40"/>
        <v>18630</v>
      </c>
      <c r="BJ30" s="143">
        <f t="shared" ref="BJ30:BK30" si="41">SUM(BJ21:BJ29)</f>
        <v>-16578</v>
      </c>
      <c r="BK30" s="143">
        <f t="shared" si="41"/>
        <v>-27161</v>
      </c>
      <c r="BL30" s="143">
        <f t="shared" ref="BL30:BM30" si="42">SUM(BL21:BL29)</f>
        <v>-22612</v>
      </c>
      <c r="BM30" s="143">
        <f t="shared" si="42"/>
        <v>-14453</v>
      </c>
      <c r="BN30" s="143">
        <f t="shared" ref="BN30:BO30" si="43">SUM(BN21:BN29)</f>
        <v>-18275</v>
      </c>
      <c r="BO30" s="143">
        <f t="shared" si="43"/>
        <v>-24104</v>
      </c>
      <c r="BP30" s="273">
        <f t="shared" ref="BP30:BQ30" si="44">SUM(BP21:BP29)</f>
        <v>-33499</v>
      </c>
      <c r="BQ30" s="273">
        <f t="shared" si="44"/>
        <v>-19343</v>
      </c>
      <c r="BR30" s="273">
        <f t="shared" ref="BR30:BT30" si="45">SUM(BR21:BR29)</f>
        <v>-37272</v>
      </c>
      <c r="BS30" s="273">
        <f t="shared" si="45"/>
        <v>-35846</v>
      </c>
      <c r="BT30" s="333">
        <f t="shared" si="45"/>
        <v>-9143</v>
      </c>
      <c r="BU30" s="333">
        <f t="shared" ref="BU30:BV30" si="46">SUM(BU21:BU29)</f>
        <v>-21184</v>
      </c>
      <c r="BV30" s="333">
        <f t="shared" si="46"/>
        <v>-12552</v>
      </c>
      <c r="BW30" s="333">
        <f t="shared" ref="BW30:BX30" si="47">SUM(BW21:BW29)</f>
        <v>-19466</v>
      </c>
      <c r="BX30" s="333">
        <f t="shared" si="47"/>
        <v>-9333</v>
      </c>
      <c r="BY30" s="333">
        <f t="shared" ref="BY30" si="48">SUM(BY21:BY29)</f>
        <v>-9997</v>
      </c>
      <c r="BZ30" s="333">
        <f t="shared" ref="BZ30" si="49">SUM(BZ21:BZ29)</f>
        <v>-2654</v>
      </c>
      <c r="CA30" s="333">
        <f t="shared" ref="CA30:CC30" si="50">SUM(CA21:CA29)</f>
        <v>-1930</v>
      </c>
      <c r="CB30" s="333">
        <f t="shared" ref="CB30:CC30" si="51">SUM(CB21:CB29)</f>
        <v>13361</v>
      </c>
      <c r="CC30" s="333">
        <f t="shared" si="51"/>
        <v>-8919</v>
      </c>
      <c r="CD30" s="372"/>
      <c r="CE30" s="267">
        <f>CE21+CE24+CE27+CE28+CE29</f>
        <v>268953</v>
      </c>
    </row>
    <row r="31" spans="1:8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71"/>
      <c r="CE31" s="93"/>
    </row>
    <row r="32" spans="1:83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298">
        <v>72351</v>
      </c>
      <c r="AL32" s="298">
        <v>75685</v>
      </c>
      <c r="AM32" s="298">
        <v>72330</v>
      </c>
      <c r="AN32" s="298">
        <v>67405</v>
      </c>
      <c r="AO32" s="298">
        <v>66819</v>
      </c>
      <c r="AP32" s="298">
        <v>64185</v>
      </c>
      <c r="AQ32" s="298">
        <v>68434</v>
      </c>
      <c r="AR32" s="298">
        <v>70441</v>
      </c>
      <c r="AS32" s="298">
        <v>83128</v>
      </c>
      <c r="AT32" s="298">
        <v>74178</v>
      </c>
      <c r="AU32" s="298"/>
      <c r="AV32" s="298"/>
      <c r="AW32" s="316"/>
      <c r="AX32" s="86">
        <f t="shared" ref="AX32:BT32" si="52">O32-C32</f>
        <v>21695</v>
      </c>
      <c r="AY32" s="87">
        <f t="shared" si="52"/>
        <v>3840</v>
      </c>
      <c r="AZ32" s="87">
        <f t="shared" si="52"/>
        <v>459</v>
      </c>
      <c r="BA32" s="87">
        <f t="shared" si="52"/>
        <v>1142</v>
      </c>
      <c r="BB32" s="87">
        <f t="shared" si="52"/>
        <v>-6134</v>
      </c>
      <c r="BC32" s="87">
        <f t="shared" si="52"/>
        <v>-7435</v>
      </c>
      <c r="BD32" s="87">
        <f t="shared" si="52"/>
        <v>-5540</v>
      </c>
      <c r="BE32" s="87">
        <f t="shared" si="52"/>
        <v>-11753</v>
      </c>
      <c r="BF32" s="87">
        <f t="shared" si="52"/>
        <v>-15117</v>
      </c>
      <c r="BG32" s="87">
        <f t="shared" si="52"/>
        <v>-13067</v>
      </c>
      <c r="BH32" s="87">
        <f t="shared" si="52"/>
        <v>-15052</v>
      </c>
      <c r="BI32" s="87">
        <f t="shared" si="52"/>
        <v>-22457</v>
      </c>
      <c r="BJ32" s="87">
        <f t="shared" si="52"/>
        <v>-30214</v>
      </c>
      <c r="BK32" s="87">
        <f t="shared" si="52"/>
        <v>-16744</v>
      </c>
      <c r="BL32" s="87">
        <f t="shared" si="52"/>
        <v>-10688</v>
      </c>
      <c r="BM32" s="87">
        <f t="shared" si="52"/>
        <v>-3646</v>
      </c>
      <c r="BN32" s="87">
        <f t="shared" si="52"/>
        <v>-997</v>
      </c>
      <c r="BO32" s="87">
        <f t="shared" si="52"/>
        <v>-2109</v>
      </c>
      <c r="BP32" s="272">
        <f t="shared" si="52"/>
        <v>-9547</v>
      </c>
      <c r="BQ32" s="272">
        <f t="shared" si="52"/>
        <v>9767</v>
      </c>
      <c r="BR32" s="272">
        <f t="shared" si="52"/>
        <v>2105</v>
      </c>
      <c r="BS32" s="272">
        <f t="shared" si="52"/>
        <v>-365</v>
      </c>
      <c r="BT32" s="332">
        <f t="shared" si="52"/>
        <v>13533</v>
      </c>
      <c r="BU32" s="332">
        <f t="shared" ref="BU32:CC32" si="53">AL32-Z32</f>
        <v>7436</v>
      </c>
      <c r="BV32" s="332">
        <f t="shared" si="53"/>
        <v>12784</v>
      </c>
      <c r="BW32" s="332">
        <f t="shared" si="53"/>
        <v>5271</v>
      </c>
      <c r="BX32" s="332">
        <f t="shared" si="53"/>
        <v>9193</v>
      </c>
      <c r="BY32" s="332">
        <f t="shared" si="53"/>
        <v>3678</v>
      </c>
      <c r="BZ32" s="332">
        <f t="shared" si="53"/>
        <v>3674</v>
      </c>
      <c r="CA32" s="332">
        <f t="shared" si="53"/>
        <v>909</v>
      </c>
      <c r="CB32" s="332">
        <f t="shared" si="53"/>
        <v>12201</v>
      </c>
      <c r="CC32" s="332">
        <f t="shared" si="53"/>
        <v>-5772</v>
      </c>
      <c r="CD32" s="371"/>
      <c r="CE32" s="67">
        <f>'MONTHLY SUMMARIES'!D24</f>
        <v>74178</v>
      </c>
    </row>
    <row r="33" spans="1:83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298">
        <v>36493</v>
      </c>
      <c r="AL33" s="298">
        <v>37011</v>
      </c>
      <c r="AM33" s="298">
        <v>35686</v>
      </c>
      <c r="AN33" s="298">
        <v>34059</v>
      </c>
      <c r="AO33" s="298">
        <v>33372</v>
      </c>
      <c r="AP33" s="298">
        <v>32865</v>
      </c>
      <c r="AQ33" s="298">
        <v>34316</v>
      </c>
      <c r="AR33" s="298">
        <v>35549</v>
      </c>
      <c r="AS33" s="298">
        <v>43590</v>
      </c>
      <c r="AT33" s="298">
        <v>38702</v>
      </c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71"/>
      <c r="CE33" s="67">
        <f>GETPIVOTDATA("VALUE",'CSS ESCO pvt'!$I$3,"DATE_FILE",$CE$8,"COMPANY",$CE$6,"TRIM_CAT","Residential-GRID","TRIM_LINE",$A31)</f>
        <v>38702</v>
      </c>
    </row>
    <row r="34" spans="1:83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298">
        <v>35858</v>
      </c>
      <c r="AL34" s="298">
        <v>38674</v>
      </c>
      <c r="AM34" s="298">
        <v>36644</v>
      </c>
      <c r="AN34" s="298">
        <v>33346</v>
      </c>
      <c r="AO34" s="298">
        <v>33447</v>
      </c>
      <c r="AP34" s="298">
        <v>31320</v>
      </c>
      <c r="AQ34" s="298">
        <v>34118</v>
      </c>
      <c r="AR34" s="298">
        <v>34892</v>
      </c>
      <c r="AS34" s="298">
        <v>39538</v>
      </c>
      <c r="AT34" s="298">
        <v>35476</v>
      </c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71"/>
      <c r="CE34" s="81">
        <f>CE32-CE33</f>
        <v>35476</v>
      </c>
    </row>
    <row r="35" spans="1:83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298">
        <v>8442</v>
      </c>
      <c r="AL35" s="298">
        <v>8276</v>
      </c>
      <c r="AM35" s="298">
        <v>9076</v>
      </c>
      <c r="AN35" s="298">
        <v>9875</v>
      </c>
      <c r="AO35" s="298">
        <v>9963</v>
      </c>
      <c r="AP35" s="298">
        <v>10173</v>
      </c>
      <c r="AQ35" s="298">
        <v>10736</v>
      </c>
      <c r="AR35" s="298">
        <v>11715</v>
      </c>
      <c r="AS35" s="298">
        <v>13665</v>
      </c>
      <c r="AT35" s="298">
        <v>12218</v>
      </c>
      <c r="AU35" s="298"/>
      <c r="AV35" s="298"/>
      <c r="AW35" s="316"/>
      <c r="AX35" s="86">
        <f t="shared" ref="AX35:BT35" si="54">O35-C35</f>
        <v>1216</v>
      </c>
      <c r="AY35" s="87">
        <f t="shared" si="54"/>
        <v>29</v>
      </c>
      <c r="AZ35" s="87">
        <f t="shared" si="54"/>
        <v>-1846</v>
      </c>
      <c r="BA35" s="87">
        <f t="shared" si="54"/>
        <v>-1455</v>
      </c>
      <c r="BB35" s="87">
        <f t="shared" si="54"/>
        <v>-1637</v>
      </c>
      <c r="BC35" s="87">
        <f t="shared" si="54"/>
        <v>-2463</v>
      </c>
      <c r="BD35" s="87">
        <f t="shared" si="54"/>
        <v>-2819</v>
      </c>
      <c r="BE35" s="87">
        <f t="shared" si="54"/>
        <v>-3427</v>
      </c>
      <c r="BF35" s="87">
        <f t="shared" si="54"/>
        <v>-2574</v>
      </c>
      <c r="BG35" s="87">
        <f t="shared" si="54"/>
        <v>-1790</v>
      </c>
      <c r="BH35" s="87">
        <f t="shared" si="54"/>
        <v>-1806</v>
      </c>
      <c r="BI35" s="87">
        <f t="shared" si="54"/>
        <v>-1280</v>
      </c>
      <c r="BJ35" s="87">
        <f t="shared" si="54"/>
        <v>-1886</v>
      </c>
      <c r="BK35" s="87">
        <f t="shared" si="54"/>
        <v>-1790</v>
      </c>
      <c r="BL35" s="87">
        <f t="shared" si="54"/>
        <v>320</v>
      </c>
      <c r="BM35" s="87">
        <f t="shared" si="54"/>
        <v>734</v>
      </c>
      <c r="BN35" s="87">
        <f t="shared" si="54"/>
        <v>306</v>
      </c>
      <c r="BO35" s="87">
        <f t="shared" si="54"/>
        <v>269</v>
      </c>
      <c r="BP35" s="272">
        <f t="shared" si="54"/>
        <v>-1432</v>
      </c>
      <c r="BQ35" s="272">
        <f t="shared" si="54"/>
        <v>981</v>
      </c>
      <c r="BR35" s="272">
        <f t="shared" si="54"/>
        <v>-3995</v>
      </c>
      <c r="BS35" s="272">
        <f t="shared" si="54"/>
        <v>-2927</v>
      </c>
      <c r="BT35" s="332">
        <f t="shared" si="54"/>
        <v>-1089</v>
      </c>
      <c r="BU35" s="332">
        <f t="shared" ref="BU35:CC35" si="55">AL35-Z35</f>
        <v>-3155</v>
      </c>
      <c r="BV35" s="332">
        <f t="shared" si="55"/>
        <v>-868</v>
      </c>
      <c r="BW35" s="332">
        <f t="shared" si="55"/>
        <v>-443</v>
      </c>
      <c r="BX35" s="332">
        <f t="shared" si="55"/>
        <v>4</v>
      </c>
      <c r="BY35" s="332">
        <f t="shared" si="55"/>
        <v>-143</v>
      </c>
      <c r="BZ35" s="332">
        <f t="shared" si="55"/>
        <v>-328</v>
      </c>
      <c r="CA35" s="332">
        <f t="shared" si="55"/>
        <v>366</v>
      </c>
      <c r="CB35" s="332">
        <f t="shared" si="55"/>
        <v>3417</v>
      </c>
      <c r="CC35" s="332">
        <f t="shared" si="55"/>
        <v>1260</v>
      </c>
      <c r="CD35" s="371"/>
      <c r="CE35" s="67">
        <f>'MONTHLY SUMMARIES'!D25</f>
        <v>12218</v>
      </c>
    </row>
    <row r="36" spans="1:83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298">
        <v>4235</v>
      </c>
      <c r="AL36" s="298">
        <v>4101</v>
      </c>
      <c r="AM36" s="298">
        <v>4460</v>
      </c>
      <c r="AN36" s="298">
        <v>4890</v>
      </c>
      <c r="AO36" s="298">
        <v>4915</v>
      </c>
      <c r="AP36" s="298">
        <v>4995</v>
      </c>
      <c r="AQ36" s="298">
        <v>5219</v>
      </c>
      <c r="AR36" s="298">
        <v>5696</v>
      </c>
      <c r="AS36" s="298">
        <v>6848</v>
      </c>
      <c r="AT36" s="298">
        <v>6119</v>
      </c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71"/>
      <c r="CE36" s="67">
        <f>GETPIVOTDATA("VALUE",'CSS ESCO pvt'!$I$3,"DATE_FILE",$CE$8,"COMPANY",$CE$6,"TRIM_CAT","Low Income Residential-GRID","TRIM_LINE",$A31)</f>
        <v>6119</v>
      </c>
    </row>
    <row r="37" spans="1:83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298">
        <v>4207</v>
      </c>
      <c r="AL37" s="298">
        <v>4175</v>
      </c>
      <c r="AM37" s="298">
        <v>4616</v>
      </c>
      <c r="AN37" s="298">
        <v>4985</v>
      </c>
      <c r="AO37" s="298">
        <v>5048</v>
      </c>
      <c r="AP37" s="298">
        <v>5178</v>
      </c>
      <c r="AQ37" s="298">
        <v>5517</v>
      </c>
      <c r="AR37" s="298">
        <v>6019</v>
      </c>
      <c r="AS37" s="298">
        <v>6817</v>
      </c>
      <c r="AT37" s="298">
        <v>6099</v>
      </c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71"/>
      <c r="CE37" s="81">
        <f>CE35-CE36</f>
        <v>6099</v>
      </c>
    </row>
    <row r="38" spans="1:83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298">
        <v>22503</v>
      </c>
      <c r="AL38" s="298">
        <v>20710</v>
      </c>
      <c r="AM38" s="298">
        <v>16886</v>
      </c>
      <c r="AN38" s="298">
        <v>15166</v>
      </c>
      <c r="AO38" s="298">
        <v>14013</v>
      </c>
      <c r="AP38" s="298">
        <v>15465</v>
      </c>
      <c r="AQ38" s="298">
        <v>15396</v>
      </c>
      <c r="AR38" s="298">
        <v>14593</v>
      </c>
      <c r="AS38" s="298">
        <v>17386</v>
      </c>
      <c r="AT38" s="298">
        <v>14855</v>
      </c>
      <c r="AU38" s="298"/>
      <c r="AV38" s="298"/>
      <c r="AW38" s="316"/>
      <c r="AX38" s="86">
        <f t="shared" ref="AX38:BG40" si="56">O38-C38</f>
        <v>224</v>
      </c>
      <c r="AY38" s="87">
        <f t="shared" si="56"/>
        <v>-1420</v>
      </c>
      <c r="AZ38" s="87">
        <f t="shared" si="56"/>
        <v>-320</v>
      </c>
      <c r="BA38" s="87">
        <f t="shared" si="56"/>
        <v>1942</v>
      </c>
      <c r="BB38" s="87">
        <f t="shared" si="56"/>
        <v>-308</v>
      </c>
      <c r="BC38" s="87">
        <f t="shared" si="56"/>
        <v>-534</v>
      </c>
      <c r="BD38" s="87">
        <f t="shared" si="56"/>
        <v>-3036</v>
      </c>
      <c r="BE38" s="87">
        <f t="shared" si="56"/>
        <v>-363</v>
      </c>
      <c r="BF38" s="87">
        <f t="shared" si="56"/>
        <v>0</v>
      </c>
      <c r="BG38" s="87">
        <f t="shared" si="56"/>
        <v>-3226</v>
      </c>
      <c r="BH38" s="87">
        <f t="shared" ref="BH38:BQ40" si="57">Y38-M38</f>
        <v>161</v>
      </c>
      <c r="BI38" s="87">
        <f t="shared" si="57"/>
        <v>3636</v>
      </c>
      <c r="BJ38" s="87">
        <f t="shared" si="57"/>
        <v>-4317</v>
      </c>
      <c r="BK38" s="87">
        <f t="shared" si="57"/>
        <v>-4074</v>
      </c>
      <c r="BL38" s="87">
        <f t="shared" si="57"/>
        <v>1146</v>
      </c>
      <c r="BM38" s="87">
        <f t="shared" si="57"/>
        <v>3235</v>
      </c>
      <c r="BN38" s="87">
        <f t="shared" si="57"/>
        <v>1263</v>
      </c>
      <c r="BO38" s="87">
        <f t="shared" si="57"/>
        <v>-132</v>
      </c>
      <c r="BP38" s="272">
        <f t="shared" si="57"/>
        <v>3493</v>
      </c>
      <c r="BQ38" s="272">
        <f t="shared" si="57"/>
        <v>3043</v>
      </c>
      <c r="BR38" s="272">
        <f t="shared" ref="BR38:BT40" si="58">AI38-W38</f>
        <v>41</v>
      </c>
      <c r="BS38" s="272">
        <f t="shared" si="58"/>
        <v>1296</v>
      </c>
      <c r="BT38" s="332">
        <f t="shared" si="58"/>
        <v>6443</v>
      </c>
      <c r="BU38" s="332">
        <f t="shared" ref="BU38:CC40" si="59">AL38-Z38</f>
        <v>2524</v>
      </c>
      <c r="BV38" s="332">
        <f t="shared" si="59"/>
        <v>2341</v>
      </c>
      <c r="BW38" s="332">
        <f t="shared" si="59"/>
        <v>1768</v>
      </c>
      <c r="BX38" s="332">
        <f t="shared" si="59"/>
        <v>-251</v>
      </c>
      <c r="BY38" s="332">
        <f t="shared" si="59"/>
        <v>-790</v>
      </c>
      <c r="BZ38" s="332">
        <f t="shared" si="59"/>
        <v>930</v>
      </c>
      <c r="CA38" s="332">
        <f t="shared" si="59"/>
        <v>2862</v>
      </c>
      <c r="CB38" s="332">
        <f t="shared" si="59"/>
        <v>2399</v>
      </c>
      <c r="CC38" s="332">
        <f t="shared" si="59"/>
        <v>-1243</v>
      </c>
      <c r="CD38" s="371"/>
      <c r="CE38" s="67">
        <f>'MONTHLY SUMMARIES'!D26</f>
        <v>14855</v>
      </c>
    </row>
    <row r="39" spans="1:83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298">
        <v>1455</v>
      </c>
      <c r="AL39" s="298">
        <v>1442</v>
      </c>
      <c r="AM39" s="298">
        <v>1246</v>
      </c>
      <c r="AN39" s="298">
        <v>965</v>
      </c>
      <c r="AO39" s="298">
        <v>853</v>
      </c>
      <c r="AP39" s="298">
        <v>994</v>
      </c>
      <c r="AQ39" s="298">
        <v>938</v>
      </c>
      <c r="AR39" s="298">
        <v>988</v>
      </c>
      <c r="AS39" s="298">
        <v>1059</v>
      </c>
      <c r="AT39" s="298">
        <v>1020</v>
      </c>
      <c r="AU39" s="298"/>
      <c r="AV39" s="298"/>
      <c r="AW39" s="316"/>
      <c r="AX39" s="86">
        <f t="shared" si="56"/>
        <v>165</v>
      </c>
      <c r="AY39" s="87">
        <f t="shared" si="56"/>
        <v>441</v>
      </c>
      <c r="AZ39" s="87">
        <f t="shared" si="56"/>
        <v>237</v>
      </c>
      <c r="BA39" s="87">
        <f t="shared" si="56"/>
        <v>266</v>
      </c>
      <c r="BB39" s="87">
        <f t="shared" si="56"/>
        <v>-114</v>
      </c>
      <c r="BC39" s="87">
        <f t="shared" si="56"/>
        <v>8</v>
      </c>
      <c r="BD39" s="87">
        <f t="shared" si="56"/>
        <v>48</v>
      </c>
      <c r="BE39" s="87">
        <f t="shared" si="56"/>
        <v>-13</v>
      </c>
      <c r="BF39" s="87">
        <f t="shared" si="56"/>
        <v>-87</v>
      </c>
      <c r="BG39" s="87">
        <f t="shared" si="56"/>
        <v>-154</v>
      </c>
      <c r="BH39" s="87">
        <f t="shared" si="57"/>
        <v>125</v>
      </c>
      <c r="BI39" s="87">
        <f t="shared" si="57"/>
        <v>243</v>
      </c>
      <c r="BJ39" s="87">
        <f t="shared" si="57"/>
        <v>-320</v>
      </c>
      <c r="BK39" s="87">
        <f t="shared" si="57"/>
        <v>-775</v>
      </c>
      <c r="BL39" s="87">
        <f t="shared" si="57"/>
        <v>-321</v>
      </c>
      <c r="BM39" s="87">
        <f t="shared" si="57"/>
        <v>-120</v>
      </c>
      <c r="BN39" s="87">
        <f t="shared" si="57"/>
        <v>145</v>
      </c>
      <c r="BO39" s="87">
        <f t="shared" si="57"/>
        <v>-62</v>
      </c>
      <c r="BP39" s="272">
        <f t="shared" si="57"/>
        <v>-28</v>
      </c>
      <c r="BQ39" s="272">
        <f t="shared" si="57"/>
        <v>464</v>
      </c>
      <c r="BR39" s="272">
        <f t="shared" si="58"/>
        <v>288</v>
      </c>
      <c r="BS39" s="272">
        <f t="shared" si="58"/>
        <v>126</v>
      </c>
      <c r="BT39" s="332">
        <f t="shared" si="58"/>
        <v>289</v>
      </c>
      <c r="BU39" s="332">
        <f t="shared" si="59"/>
        <v>123</v>
      </c>
      <c r="BV39" s="332">
        <f t="shared" si="59"/>
        <v>292</v>
      </c>
      <c r="BW39" s="332">
        <f t="shared" si="59"/>
        <v>154</v>
      </c>
      <c r="BX39" s="332">
        <f t="shared" si="59"/>
        <v>45</v>
      </c>
      <c r="BY39" s="332">
        <f t="shared" si="59"/>
        <v>102</v>
      </c>
      <c r="BZ39" s="332">
        <f t="shared" si="59"/>
        <v>-15</v>
      </c>
      <c r="CA39" s="332">
        <f t="shared" si="59"/>
        <v>213</v>
      </c>
      <c r="CB39" s="332">
        <f t="shared" si="59"/>
        <v>198</v>
      </c>
      <c r="CC39" s="332">
        <f t="shared" si="59"/>
        <v>-321</v>
      </c>
      <c r="CD39" s="371"/>
      <c r="CE39" s="67">
        <f>'MONTHLY SUMMARIES'!D27</f>
        <v>1020</v>
      </c>
    </row>
    <row r="40" spans="1:83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298">
        <v>424</v>
      </c>
      <c r="AL40" s="298">
        <v>444</v>
      </c>
      <c r="AM40" s="298">
        <v>349</v>
      </c>
      <c r="AN40" s="298">
        <v>289</v>
      </c>
      <c r="AO40" s="298">
        <v>261</v>
      </c>
      <c r="AP40" s="298">
        <v>277</v>
      </c>
      <c r="AQ40" s="298">
        <v>258</v>
      </c>
      <c r="AR40" s="298">
        <v>290</v>
      </c>
      <c r="AS40" s="298">
        <v>294</v>
      </c>
      <c r="AT40" s="298">
        <v>270</v>
      </c>
      <c r="AU40" s="298"/>
      <c r="AV40" s="298"/>
      <c r="AW40" s="316"/>
      <c r="AX40" s="86">
        <f t="shared" si="56"/>
        <v>6</v>
      </c>
      <c r="AY40" s="87">
        <f t="shared" si="56"/>
        <v>25</v>
      </c>
      <c r="AZ40" s="87">
        <f t="shared" si="56"/>
        <v>54</v>
      </c>
      <c r="BA40" s="87">
        <f t="shared" si="56"/>
        <v>52</v>
      </c>
      <c r="BB40" s="87">
        <f t="shared" si="56"/>
        <v>-12</v>
      </c>
      <c r="BC40" s="87">
        <f t="shared" si="56"/>
        <v>45</v>
      </c>
      <c r="BD40" s="87">
        <f t="shared" si="56"/>
        <v>67</v>
      </c>
      <c r="BE40" s="87">
        <f t="shared" si="56"/>
        <v>55</v>
      </c>
      <c r="BF40" s="87">
        <f t="shared" si="56"/>
        <v>28</v>
      </c>
      <c r="BG40" s="87">
        <f t="shared" si="56"/>
        <v>8</v>
      </c>
      <c r="BH40" s="87">
        <f t="shared" si="57"/>
        <v>128</v>
      </c>
      <c r="BI40" s="87">
        <f t="shared" si="57"/>
        <v>77</v>
      </c>
      <c r="BJ40" s="87">
        <f t="shared" si="57"/>
        <v>-54</v>
      </c>
      <c r="BK40" s="87">
        <f t="shared" si="57"/>
        <v>-108</v>
      </c>
      <c r="BL40" s="87">
        <f t="shared" si="57"/>
        <v>-91</v>
      </c>
      <c r="BM40" s="87">
        <f t="shared" si="57"/>
        <v>-17</v>
      </c>
      <c r="BN40" s="87">
        <f t="shared" si="57"/>
        <v>57</v>
      </c>
      <c r="BO40" s="87">
        <f t="shared" si="57"/>
        <v>-11</v>
      </c>
      <c r="BP40" s="272">
        <f t="shared" si="57"/>
        <v>-36</v>
      </c>
      <c r="BQ40" s="272">
        <f t="shared" si="57"/>
        <v>179</v>
      </c>
      <c r="BR40" s="272">
        <f t="shared" si="58"/>
        <v>124</v>
      </c>
      <c r="BS40" s="272">
        <f t="shared" si="58"/>
        <v>45</v>
      </c>
      <c r="BT40" s="332">
        <f t="shared" si="58"/>
        <v>46</v>
      </c>
      <c r="BU40" s="332">
        <f t="shared" si="59"/>
        <v>86</v>
      </c>
      <c r="BV40" s="332">
        <f t="shared" si="59"/>
        <v>83</v>
      </c>
      <c r="BW40" s="332">
        <f t="shared" si="59"/>
        <v>69</v>
      </c>
      <c r="BX40" s="332">
        <f t="shared" si="59"/>
        <v>48</v>
      </c>
      <c r="BY40" s="332">
        <f t="shared" si="59"/>
        <v>26</v>
      </c>
      <c r="BZ40" s="332">
        <f t="shared" si="59"/>
        <v>-11</v>
      </c>
      <c r="CA40" s="332">
        <f t="shared" si="59"/>
        <v>69</v>
      </c>
      <c r="CB40" s="332">
        <f t="shared" si="59"/>
        <v>83</v>
      </c>
      <c r="CC40" s="332">
        <f t="shared" si="59"/>
        <v>-180</v>
      </c>
      <c r="CD40" s="371"/>
      <c r="CE40" s="67">
        <f>'MONTHLY SUMMARIES'!D28</f>
        <v>270</v>
      </c>
    </row>
    <row r="41" spans="1:83" s="76" customFormat="1" x14ac:dyDescent="0.3">
      <c r="A41" s="152"/>
      <c r="B41" s="63" t="s">
        <v>42</v>
      </c>
      <c r="C41" s="140">
        <f t="shared" ref="C41:O41" si="60">SUM(C32:C40)</f>
        <v>98740</v>
      </c>
      <c r="D41" s="141">
        <f t="shared" si="60"/>
        <v>107457</v>
      </c>
      <c r="E41" s="141">
        <f t="shared" si="60"/>
        <v>93920</v>
      </c>
      <c r="F41" s="141">
        <f t="shared" si="60"/>
        <v>86088</v>
      </c>
      <c r="G41" s="141">
        <f t="shared" si="60"/>
        <v>98943</v>
      </c>
      <c r="H41" s="141">
        <f t="shared" si="60"/>
        <v>106032</v>
      </c>
      <c r="I41" s="141">
        <f t="shared" si="60"/>
        <v>116064</v>
      </c>
      <c r="J41" s="141">
        <f t="shared" si="60"/>
        <v>109864</v>
      </c>
      <c r="K41" s="141">
        <f t="shared" si="60"/>
        <v>114478</v>
      </c>
      <c r="L41" s="142">
        <f t="shared" si="60"/>
        <v>116263</v>
      </c>
      <c r="M41" s="141">
        <f t="shared" si="60"/>
        <v>102397</v>
      </c>
      <c r="N41" s="141">
        <f t="shared" si="60"/>
        <v>119324</v>
      </c>
      <c r="O41" s="141">
        <f t="shared" si="60"/>
        <v>122046</v>
      </c>
      <c r="P41" s="141">
        <f t="shared" ref="P41:Q41" si="61">SUM(P32:P40)</f>
        <v>110372</v>
      </c>
      <c r="Q41" s="141">
        <f t="shared" si="61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62">SUM(W32+W35+W38+W39+W40)</f>
        <v>96728</v>
      </c>
      <c r="X41" s="142">
        <f t="shared" si="62"/>
        <v>98034</v>
      </c>
      <c r="Y41" s="198">
        <f t="shared" si="62"/>
        <v>85953</v>
      </c>
      <c r="Z41" s="198">
        <v>99543</v>
      </c>
      <c r="AA41" s="198">
        <f t="shared" si="62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299">
        <v>105175</v>
      </c>
      <c r="AL41" s="299">
        <v>106557</v>
      </c>
      <c r="AM41" s="299">
        <v>99887</v>
      </c>
      <c r="AN41" s="299">
        <v>93700</v>
      </c>
      <c r="AO41" s="299">
        <v>91909</v>
      </c>
      <c r="AP41" s="299">
        <v>91094</v>
      </c>
      <c r="AQ41" s="299">
        <v>95762</v>
      </c>
      <c r="AR41" s="299">
        <v>98027</v>
      </c>
      <c r="AS41" s="299">
        <v>115532</v>
      </c>
      <c r="AT41" s="299">
        <v>102541</v>
      </c>
      <c r="AU41" s="299"/>
      <c r="AV41" s="299"/>
      <c r="AW41" s="317"/>
      <c r="AX41" s="88">
        <f t="shared" ref="AX41" si="63">SUM(AX32:AX40)</f>
        <v>23306</v>
      </c>
      <c r="AY41" s="143">
        <f t="shared" ref="AY41:BA41" si="64">SUM(AY32:AY40)</f>
        <v>2915</v>
      </c>
      <c r="AZ41" s="143">
        <f t="shared" si="64"/>
        <v>-1416</v>
      </c>
      <c r="BA41" s="143">
        <f t="shared" si="64"/>
        <v>1947</v>
      </c>
      <c r="BB41" s="143">
        <f t="shared" ref="BB41:BC41" si="65">SUM(BB32:BB40)</f>
        <v>-8205</v>
      </c>
      <c r="BC41" s="143">
        <f t="shared" si="65"/>
        <v>-10379</v>
      </c>
      <c r="BD41" s="143">
        <f t="shared" ref="BD41:BE41" si="66">SUM(BD32:BD40)</f>
        <v>-11280</v>
      </c>
      <c r="BE41" s="143">
        <f t="shared" si="66"/>
        <v>-15501</v>
      </c>
      <c r="BF41" s="143">
        <f t="shared" ref="BF41:BG41" si="67">SUM(BF32:BF40)</f>
        <v>-17750</v>
      </c>
      <c r="BG41" s="143">
        <f t="shared" si="67"/>
        <v>-18229</v>
      </c>
      <c r="BH41" s="143">
        <f t="shared" ref="BH41:BI41" si="68">SUM(BH32:BH40)</f>
        <v>-16444</v>
      </c>
      <c r="BI41" s="143">
        <f t="shared" si="68"/>
        <v>-19781</v>
      </c>
      <c r="BJ41" s="143">
        <f t="shared" ref="BJ41:BK41" si="69">SUM(BJ32:BJ40)</f>
        <v>-36791</v>
      </c>
      <c r="BK41" s="143">
        <f t="shared" si="69"/>
        <v>-23491</v>
      </c>
      <c r="BL41" s="143">
        <f t="shared" ref="BL41:BM41" si="70">SUM(BL32:BL40)</f>
        <v>-9634</v>
      </c>
      <c r="BM41" s="143">
        <f t="shared" si="70"/>
        <v>186</v>
      </c>
      <c r="BN41" s="143">
        <f t="shared" ref="BN41:BO41" si="71">SUM(BN32:BN40)</f>
        <v>774</v>
      </c>
      <c r="BO41" s="143">
        <f t="shared" si="71"/>
        <v>-2045</v>
      </c>
      <c r="BP41" s="273">
        <f t="shared" ref="BP41:BQ41" si="72">SUM(BP32:BP40)</f>
        <v>-7550</v>
      </c>
      <c r="BQ41" s="273">
        <f t="shared" si="72"/>
        <v>14434</v>
      </c>
      <c r="BR41" s="273">
        <f t="shared" ref="BR41:BT41" si="73">SUM(BR32:BR40)</f>
        <v>-1437</v>
      </c>
      <c r="BS41" s="273">
        <f t="shared" si="73"/>
        <v>-1825</v>
      </c>
      <c r="BT41" s="333">
        <f t="shared" si="73"/>
        <v>19222</v>
      </c>
      <c r="BU41" s="333">
        <f t="shared" ref="BU41:BV41" si="74">SUM(BU32:BU40)</f>
        <v>7014</v>
      </c>
      <c r="BV41" s="333">
        <f t="shared" si="74"/>
        <v>14632</v>
      </c>
      <c r="BW41" s="333">
        <f t="shared" ref="BW41:BX41" si="75">SUM(BW32:BW40)</f>
        <v>6819</v>
      </c>
      <c r="BX41" s="333">
        <f t="shared" si="75"/>
        <v>9039</v>
      </c>
      <c r="BY41" s="333">
        <f t="shared" ref="BY41" si="76">SUM(BY32:BY40)</f>
        <v>2873</v>
      </c>
      <c r="BZ41" s="333">
        <f t="shared" ref="BZ41" si="77">SUM(BZ32:BZ40)</f>
        <v>4250</v>
      </c>
      <c r="CA41" s="333">
        <f t="shared" ref="CA41:CC41" si="78">SUM(CA32:CA40)</f>
        <v>4419</v>
      </c>
      <c r="CB41" s="333">
        <f t="shared" ref="CB41:CC41" si="79">SUM(CB32:CB40)</f>
        <v>18298</v>
      </c>
      <c r="CC41" s="333">
        <f t="shared" si="79"/>
        <v>-6256</v>
      </c>
      <c r="CD41" s="372"/>
      <c r="CE41" s="267">
        <f>CE32+CE35+CE38+CE39+CE40</f>
        <v>102541</v>
      </c>
    </row>
    <row r="42" spans="1:8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71"/>
      <c r="CE42" s="93"/>
    </row>
    <row r="43" spans="1:83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298">
        <v>23138</v>
      </c>
      <c r="AL43" s="298">
        <v>24423</v>
      </c>
      <c r="AM43" s="298">
        <v>24901</v>
      </c>
      <c r="AN43" s="298">
        <v>26842</v>
      </c>
      <c r="AO43" s="298">
        <v>25963</v>
      </c>
      <c r="AP43" s="298">
        <v>26277</v>
      </c>
      <c r="AQ43" s="298">
        <v>22417</v>
      </c>
      <c r="AR43" s="298">
        <v>22933</v>
      </c>
      <c r="AS43" s="298">
        <v>24481</v>
      </c>
      <c r="AT43" s="298">
        <v>30702</v>
      </c>
      <c r="AU43" s="298"/>
      <c r="AV43" s="298"/>
      <c r="AW43" s="316"/>
      <c r="AX43" s="86">
        <f t="shared" ref="AX43:BT43" si="80">O43-C43</f>
        <v>12440</v>
      </c>
      <c r="AY43" s="87">
        <f t="shared" si="80"/>
        <v>16036</v>
      </c>
      <c r="AZ43" s="87">
        <f t="shared" si="80"/>
        <v>4543</v>
      </c>
      <c r="BA43" s="87">
        <f t="shared" si="80"/>
        <v>2457</v>
      </c>
      <c r="BB43" s="87">
        <f t="shared" si="80"/>
        <v>934</v>
      </c>
      <c r="BC43" s="87">
        <f t="shared" si="80"/>
        <v>-1133</v>
      </c>
      <c r="BD43" s="87">
        <f t="shared" si="80"/>
        <v>1273</v>
      </c>
      <c r="BE43" s="87">
        <f t="shared" si="80"/>
        <v>2976</v>
      </c>
      <c r="BF43" s="87">
        <f t="shared" si="80"/>
        <v>-1651</v>
      </c>
      <c r="BG43" s="87">
        <f t="shared" si="80"/>
        <v>-2913</v>
      </c>
      <c r="BH43" s="87">
        <f t="shared" si="80"/>
        <v>-8985</v>
      </c>
      <c r="BI43" s="87">
        <f t="shared" si="80"/>
        <v>-5804</v>
      </c>
      <c r="BJ43" s="87">
        <f t="shared" si="80"/>
        <v>-12175</v>
      </c>
      <c r="BK43" s="87">
        <f t="shared" si="80"/>
        <v>-17556</v>
      </c>
      <c r="BL43" s="87">
        <f t="shared" si="80"/>
        <v>-12040</v>
      </c>
      <c r="BM43" s="87">
        <f t="shared" si="80"/>
        <v>-8681</v>
      </c>
      <c r="BN43" s="87">
        <f t="shared" si="80"/>
        <v>-6864</v>
      </c>
      <c r="BO43" s="87">
        <f t="shared" si="80"/>
        <v>-5333</v>
      </c>
      <c r="BP43" s="272">
        <f t="shared" si="80"/>
        <v>-6482</v>
      </c>
      <c r="BQ43" s="272">
        <f t="shared" si="80"/>
        <v>-10599</v>
      </c>
      <c r="BR43" s="272">
        <f t="shared" si="80"/>
        <v>-523</v>
      </c>
      <c r="BS43" s="272">
        <f t="shared" si="80"/>
        <v>250</v>
      </c>
      <c r="BT43" s="332">
        <f t="shared" si="80"/>
        <v>689</v>
      </c>
      <c r="BU43" s="332">
        <f t="shared" ref="BU43:CC43" si="81">AL43-Z43</f>
        <v>1548</v>
      </c>
      <c r="BV43" s="332">
        <f t="shared" si="81"/>
        <v>-1663</v>
      </c>
      <c r="BW43" s="332">
        <f t="shared" si="81"/>
        <v>738</v>
      </c>
      <c r="BX43" s="332">
        <f t="shared" si="81"/>
        <v>3450</v>
      </c>
      <c r="BY43" s="332">
        <f t="shared" si="81"/>
        <v>4610</v>
      </c>
      <c r="BZ43" s="332">
        <f t="shared" si="81"/>
        <v>3595</v>
      </c>
      <c r="CA43" s="332">
        <f t="shared" si="81"/>
        <v>2545</v>
      </c>
      <c r="CB43" s="332">
        <f t="shared" si="81"/>
        <v>-145</v>
      </c>
      <c r="CC43" s="332">
        <f t="shared" si="81"/>
        <v>2455</v>
      </c>
      <c r="CD43" s="371"/>
      <c r="CE43" s="67">
        <f>'MONTHLY SUMMARIES'!D31</f>
        <v>30702</v>
      </c>
    </row>
    <row r="44" spans="1:83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298">
        <v>11614</v>
      </c>
      <c r="AL44" s="298">
        <v>12084</v>
      </c>
      <c r="AM44" s="298">
        <v>11909</v>
      </c>
      <c r="AN44" s="298">
        <v>13542</v>
      </c>
      <c r="AO44" s="298">
        <v>12646</v>
      </c>
      <c r="AP44" s="298">
        <v>13314</v>
      </c>
      <c r="AQ44" s="298">
        <v>11605</v>
      </c>
      <c r="AR44" s="298">
        <v>11620</v>
      </c>
      <c r="AS44" s="298">
        <v>12853</v>
      </c>
      <c r="AT44" s="298">
        <v>15445</v>
      </c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71"/>
      <c r="CE44" s="67">
        <f>GETPIVOTDATA("VALUE",'CSS ESCO pvt'!$I$3,"DATE_FILE",$CE$8,"COMPANY",$CE$6,"TRIM_CAT","Residential-GRID","TRIM_LINE",$A42)</f>
        <v>15445</v>
      </c>
    </row>
    <row r="45" spans="1:83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298">
        <v>11524</v>
      </c>
      <c r="AL45" s="298">
        <v>12339</v>
      </c>
      <c r="AM45" s="298">
        <v>12992</v>
      </c>
      <c r="AN45" s="298">
        <v>13300</v>
      </c>
      <c r="AO45" s="298">
        <v>13317</v>
      </c>
      <c r="AP45" s="298">
        <v>12963</v>
      </c>
      <c r="AQ45" s="298">
        <v>10812</v>
      </c>
      <c r="AR45" s="298">
        <v>11313</v>
      </c>
      <c r="AS45" s="298">
        <v>11628</v>
      </c>
      <c r="AT45" s="298">
        <v>15257</v>
      </c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71"/>
      <c r="CE45" s="81">
        <f>CE43-CE44</f>
        <v>15257</v>
      </c>
    </row>
    <row r="46" spans="1:83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298">
        <v>4034</v>
      </c>
      <c r="AL46" s="298">
        <v>4820</v>
      </c>
      <c r="AM46" s="298">
        <v>4660</v>
      </c>
      <c r="AN46" s="298">
        <v>5910</v>
      </c>
      <c r="AO46" s="298">
        <v>5863</v>
      </c>
      <c r="AP46" s="298">
        <v>5788</v>
      </c>
      <c r="AQ46" s="298">
        <v>5222</v>
      </c>
      <c r="AR46" s="298">
        <v>5188</v>
      </c>
      <c r="AS46" s="298">
        <v>6174</v>
      </c>
      <c r="AT46" s="298">
        <v>7527</v>
      </c>
      <c r="AU46" s="298"/>
      <c r="AV46" s="298"/>
      <c r="AW46" s="316"/>
      <c r="AX46" s="86">
        <f t="shared" ref="AX46:BT46" si="82">O46-C46</f>
        <v>515</v>
      </c>
      <c r="AY46" s="87">
        <f t="shared" si="82"/>
        <v>1247</v>
      </c>
      <c r="AZ46" s="87">
        <f t="shared" si="82"/>
        <v>-475</v>
      </c>
      <c r="BA46" s="87">
        <f t="shared" si="82"/>
        <v>-1267</v>
      </c>
      <c r="BB46" s="87">
        <f t="shared" si="82"/>
        <v>-344</v>
      </c>
      <c r="BC46" s="87">
        <f t="shared" si="82"/>
        <v>-1112</v>
      </c>
      <c r="BD46" s="87">
        <f t="shared" si="82"/>
        <v>-1128</v>
      </c>
      <c r="BE46" s="87">
        <f t="shared" si="82"/>
        <v>-955</v>
      </c>
      <c r="BF46" s="87">
        <f t="shared" si="82"/>
        <v>-1661</v>
      </c>
      <c r="BG46" s="87">
        <f t="shared" si="82"/>
        <v>-1338</v>
      </c>
      <c r="BH46" s="87">
        <f t="shared" si="82"/>
        <v>-2248</v>
      </c>
      <c r="BI46" s="87">
        <f t="shared" si="82"/>
        <v>-1580</v>
      </c>
      <c r="BJ46" s="87">
        <f t="shared" si="82"/>
        <v>-1095</v>
      </c>
      <c r="BK46" s="87">
        <f t="shared" si="82"/>
        <v>-2233</v>
      </c>
      <c r="BL46" s="87">
        <f t="shared" si="82"/>
        <v>-1018</v>
      </c>
      <c r="BM46" s="87">
        <f t="shared" si="82"/>
        <v>-218</v>
      </c>
      <c r="BN46" s="87">
        <f t="shared" si="82"/>
        <v>-889</v>
      </c>
      <c r="BO46" s="87">
        <f t="shared" si="82"/>
        <v>-441</v>
      </c>
      <c r="BP46" s="272">
        <f t="shared" si="82"/>
        <v>-502</v>
      </c>
      <c r="BQ46" s="272">
        <f t="shared" si="82"/>
        <v>-1722</v>
      </c>
      <c r="BR46" s="272">
        <f t="shared" si="82"/>
        <v>-1885</v>
      </c>
      <c r="BS46" s="272">
        <f t="shared" si="82"/>
        <v>-1006</v>
      </c>
      <c r="BT46" s="332">
        <f t="shared" si="82"/>
        <v>-554</v>
      </c>
      <c r="BU46" s="332">
        <f t="shared" ref="BU46:CC46" si="83">AL46-Z46</f>
        <v>-82</v>
      </c>
      <c r="BV46" s="332">
        <f t="shared" si="83"/>
        <v>-1137</v>
      </c>
      <c r="BW46" s="332">
        <f t="shared" si="83"/>
        <v>681</v>
      </c>
      <c r="BX46" s="332">
        <f t="shared" si="83"/>
        <v>921</v>
      </c>
      <c r="BY46" s="332">
        <f t="shared" si="83"/>
        <v>889</v>
      </c>
      <c r="BZ46" s="332">
        <f t="shared" si="83"/>
        <v>744</v>
      </c>
      <c r="CA46" s="332">
        <f t="shared" si="83"/>
        <v>526</v>
      </c>
      <c r="CB46" s="332">
        <f t="shared" si="83"/>
        <v>862</v>
      </c>
      <c r="CC46" s="332">
        <f t="shared" si="83"/>
        <v>2216</v>
      </c>
      <c r="CD46" s="371"/>
      <c r="CE46" s="67">
        <f>'MONTHLY SUMMARIES'!D32</f>
        <v>7527</v>
      </c>
    </row>
    <row r="47" spans="1:83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298">
        <v>1953</v>
      </c>
      <c r="AL47" s="298">
        <v>2317</v>
      </c>
      <c r="AM47" s="298">
        <v>2253</v>
      </c>
      <c r="AN47" s="298">
        <v>2921</v>
      </c>
      <c r="AO47" s="298">
        <v>2884</v>
      </c>
      <c r="AP47" s="298">
        <v>2900</v>
      </c>
      <c r="AQ47" s="298">
        <v>2603</v>
      </c>
      <c r="AR47" s="298">
        <v>2548</v>
      </c>
      <c r="AS47" s="298">
        <v>3018</v>
      </c>
      <c r="AT47" s="298">
        <v>3828</v>
      </c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71"/>
      <c r="CE47" s="67">
        <f>GETPIVOTDATA("VALUE",'CSS ESCO pvt'!$I$3,"DATE_FILE",$CE$8,"COMPANY",$CE$6,"TRIM_CAT","Low Income Residential-GRID","TRIM_LINE",$A42)</f>
        <v>3828</v>
      </c>
    </row>
    <row r="48" spans="1:83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298">
        <v>2081</v>
      </c>
      <c r="AL48" s="298">
        <v>2503</v>
      </c>
      <c r="AM48" s="298">
        <v>2407</v>
      </c>
      <c r="AN48" s="298">
        <v>2989</v>
      </c>
      <c r="AO48" s="298">
        <v>2979</v>
      </c>
      <c r="AP48" s="298">
        <v>2888</v>
      </c>
      <c r="AQ48" s="298">
        <v>2619</v>
      </c>
      <c r="AR48" s="298">
        <v>2640</v>
      </c>
      <c r="AS48" s="298">
        <v>3156</v>
      </c>
      <c r="AT48" s="298">
        <v>3699</v>
      </c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71"/>
      <c r="CE48" s="81">
        <f>CE46-CE47</f>
        <v>3699</v>
      </c>
    </row>
    <row r="49" spans="1:83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298">
        <v>5888</v>
      </c>
      <c r="AL49" s="298">
        <v>5625</v>
      </c>
      <c r="AM49" s="298">
        <v>7446</v>
      </c>
      <c r="AN49" s="298">
        <v>6928</v>
      </c>
      <c r="AO49" s="298">
        <v>6013</v>
      </c>
      <c r="AP49" s="298">
        <v>6282</v>
      </c>
      <c r="AQ49" s="298">
        <v>6046</v>
      </c>
      <c r="AR49" s="298">
        <v>6306</v>
      </c>
      <c r="AS49" s="298">
        <v>5779</v>
      </c>
      <c r="AT49" s="298">
        <v>6203</v>
      </c>
      <c r="AU49" s="298"/>
      <c r="AV49" s="298"/>
      <c r="AW49" s="316"/>
      <c r="AX49" s="86">
        <f t="shared" ref="AX49:BG51" si="84">O49-C49</f>
        <v>1240</v>
      </c>
      <c r="AY49" s="87">
        <f t="shared" si="84"/>
        <v>2653</v>
      </c>
      <c r="AZ49" s="87">
        <f t="shared" si="84"/>
        <v>1282</v>
      </c>
      <c r="BA49" s="87">
        <f t="shared" si="84"/>
        <v>-47</v>
      </c>
      <c r="BB49" s="87">
        <f t="shared" si="84"/>
        <v>636</v>
      </c>
      <c r="BC49" s="87">
        <f t="shared" si="84"/>
        <v>-135</v>
      </c>
      <c r="BD49" s="87">
        <f t="shared" si="84"/>
        <v>-606</v>
      </c>
      <c r="BE49" s="87">
        <f t="shared" si="84"/>
        <v>-260</v>
      </c>
      <c r="BF49" s="87">
        <f t="shared" si="84"/>
        <v>-327</v>
      </c>
      <c r="BG49" s="87">
        <f t="shared" si="84"/>
        <v>-503</v>
      </c>
      <c r="BH49" s="87">
        <f t="shared" ref="BH49:BQ51" si="85">Y49-M49</f>
        <v>-983</v>
      </c>
      <c r="BI49" s="87">
        <f t="shared" si="85"/>
        <v>-241</v>
      </c>
      <c r="BJ49" s="87">
        <f t="shared" si="85"/>
        <v>-830</v>
      </c>
      <c r="BK49" s="87">
        <f t="shared" si="85"/>
        <v>-4040</v>
      </c>
      <c r="BL49" s="87">
        <f t="shared" si="85"/>
        <v>-1825</v>
      </c>
      <c r="BM49" s="87">
        <f t="shared" si="85"/>
        <v>42</v>
      </c>
      <c r="BN49" s="87">
        <f t="shared" si="85"/>
        <v>192</v>
      </c>
      <c r="BO49" s="87">
        <f t="shared" si="85"/>
        <v>-1487</v>
      </c>
      <c r="BP49" s="272">
        <f t="shared" si="85"/>
        <v>514</v>
      </c>
      <c r="BQ49" s="272">
        <f t="shared" si="85"/>
        <v>1862</v>
      </c>
      <c r="BR49" s="272">
        <f t="shared" ref="BR49:BT51" si="86">AI49-W49</f>
        <v>2418</v>
      </c>
      <c r="BS49" s="272">
        <f t="shared" si="86"/>
        <v>1453</v>
      </c>
      <c r="BT49" s="332">
        <f t="shared" si="86"/>
        <v>1252</v>
      </c>
      <c r="BU49" s="332">
        <f t="shared" ref="BU49:CC51" si="87">AL49-Z49</f>
        <v>1246</v>
      </c>
      <c r="BV49" s="332">
        <f t="shared" si="87"/>
        <v>2737</v>
      </c>
      <c r="BW49" s="332">
        <f t="shared" si="87"/>
        <v>2428</v>
      </c>
      <c r="BX49" s="332">
        <f t="shared" si="87"/>
        <v>1346</v>
      </c>
      <c r="BY49" s="332">
        <f t="shared" si="87"/>
        <v>1348</v>
      </c>
      <c r="BZ49" s="332">
        <f t="shared" si="87"/>
        <v>1278</v>
      </c>
      <c r="CA49" s="332">
        <f t="shared" si="87"/>
        <v>2555</v>
      </c>
      <c r="CB49" s="332">
        <f t="shared" si="87"/>
        <v>1285</v>
      </c>
      <c r="CC49" s="332">
        <f t="shared" si="87"/>
        <v>-289</v>
      </c>
      <c r="CD49" s="371"/>
      <c r="CE49" s="67">
        <f>'MONTHLY SUMMARIES'!D33</f>
        <v>6203</v>
      </c>
    </row>
    <row r="50" spans="1:83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298">
        <v>436</v>
      </c>
      <c r="AL50" s="298">
        <v>381</v>
      </c>
      <c r="AM50" s="298">
        <v>470</v>
      </c>
      <c r="AN50" s="298">
        <v>367</v>
      </c>
      <c r="AO50" s="298">
        <v>349</v>
      </c>
      <c r="AP50" s="298">
        <v>299</v>
      </c>
      <c r="AQ50" s="298">
        <v>308</v>
      </c>
      <c r="AR50" s="298">
        <v>295</v>
      </c>
      <c r="AS50" s="298">
        <v>279</v>
      </c>
      <c r="AT50" s="298">
        <v>326</v>
      </c>
      <c r="AU50" s="298"/>
      <c r="AV50" s="298"/>
      <c r="AW50" s="316"/>
      <c r="AX50" s="86">
        <f t="shared" si="84"/>
        <v>46</v>
      </c>
      <c r="AY50" s="87">
        <f t="shared" si="84"/>
        <v>242</v>
      </c>
      <c r="AZ50" s="87">
        <f t="shared" si="84"/>
        <v>275</v>
      </c>
      <c r="BA50" s="87">
        <f t="shared" si="84"/>
        <v>127</v>
      </c>
      <c r="BB50" s="87">
        <f t="shared" si="84"/>
        <v>55</v>
      </c>
      <c r="BC50" s="87">
        <f t="shared" si="84"/>
        <v>-48</v>
      </c>
      <c r="BD50" s="87">
        <f t="shared" si="84"/>
        <v>-1</v>
      </c>
      <c r="BE50" s="87">
        <f t="shared" si="84"/>
        <v>-3</v>
      </c>
      <c r="BF50" s="87">
        <f t="shared" si="84"/>
        <v>-18</v>
      </c>
      <c r="BG50" s="87">
        <f t="shared" si="84"/>
        <v>-69</v>
      </c>
      <c r="BH50" s="87">
        <f t="shared" si="85"/>
        <v>-50</v>
      </c>
      <c r="BI50" s="87">
        <f t="shared" si="85"/>
        <v>74</v>
      </c>
      <c r="BJ50" s="87">
        <f t="shared" si="85"/>
        <v>7</v>
      </c>
      <c r="BK50" s="87">
        <f t="shared" si="85"/>
        <v>-303</v>
      </c>
      <c r="BL50" s="87">
        <f t="shared" si="85"/>
        <v>-322</v>
      </c>
      <c r="BM50" s="87">
        <f t="shared" si="85"/>
        <v>-126</v>
      </c>
      <c r="BN50" s="87">
        <f t="shared" si="85"/>
        <v>8</v>
      </c>
      <c r="BO50" s="87">
        <f t="shared" si="85"/>
        <v>-40</v>
      </c>
      <c r="BP50" s="272">
        <f t="shared" si="85"/>
        <v>17</v>
      </c>
      <c r="BQ50" s="272">
        <f t="shared" si="85"/>
        <v>49</v>
      </c>
      <c r="BR50" s="272">
        <f t="shared" si="86"/>
        <v>222</v>
      </c>
      <c r="BS50" s="272">
        <f t="shared" si="86"/>
        <v>113</v>
      </c>
      <c r="BT50" s="332">
        <f t="shared" si="86"/>
        <v>120</v>
      </c>
      <c r="BU50" s="332">
        <f t="shared" si="87"/>
        <v>71</v>
      </c>
      <c r="BV50" s="332">
        <f t="shared" si="87"/>
        <v>158</v>
      </c>
      <c r="BW50" s="332">
        <f t="shared" si="87"/>
        <v>89</v>
      </c>
      <c r="BX50" s="332">
        <f t="shared" si="87"/>
        <v>119</v>
      </c>
      <c r="BY50" s="332">
        <f t="shared" si="87"/>
        <v>40</v>
      </c>
      <c r="BZ50" s="332">
        <f t="shared" si="87"/>
        <v>29</v>
      </c>
      <c r="CA50" s="332">
        <f t="shared" si="87"/>
        <v>66</v>
      </c>
      <c r="CB50" s="332">
        <f t="shared" si="87"/>
        <v>16</v>
      </c>
      <c r="CC50" s="332">
        <f t="shared" si="87"/>
        <v>4</v>
      </c>
      <c r="CD50" s="371"/>
      <c r="CE50" s="67">
        <f>'MONTHLY SUMMARIES'!D34</f>
        <v>326</v>
      </c>
    </row>
    <row r="51" spans="1:83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298">
        <v>147</v>
      </c>
      <c r="AL51" s="298">
        <v>136</v>
      </c>
      <c r="AM51" s="298">
        <v>139</v>
      </c>
      <c r="AN51" s="298">
        <v>122</v>
      </c>
      <c r="AO51" s="298">
        <v>94</v>
      </c>
      <c r="AP51" s="298">
        <v>89</v>
      </c>
      <c r="AQ51" s="298">
        <v>77</v>
      </c>
      <c r="AR51" s="298">
        <v>100</v>
      </c>
      <c r="AS51" s="298">
        <v>99</v>
      </c>
      <c r="AT51" s="298">
        <v>119</v>
      </c>
      <c r="AU51" s="298"/>
      <c r="AV51" s="298"/>
      <c r="AW51" s="316"/>
      <c r="AX51" s="86">
        <f t="shared" si="84"/>
        <v>15</v>
      </c>
      <c r="AY51" s="87">
        <f t="shared" si="84"/>
        <v>54</v>
      </c>
      <c r="AZ51" s="87">
        <f t="shared" si="84"/>
        <v>66</v>
      </c>
      <c r="BA51" s="87">
        <f t="shared" si="84"/>
        <v>51</v>
      </c>
      <c r="BB51" s="87">
        <f t="shared" si="84"/>
        <v>11</v>
      </c>
      <c r="BC51" s="87">
        <f t="shared" si="84"/>
        <v>-1</v>
      </c>
      <c r="BD51" s="87">
        <f t="shared" si="84"/>
        <v>1</v>
      </c>
      <c r="BE51" s="87">
        <f t="shared" si="84"/>
        <v>19</v>
      </c>
      <c r="BF51" s="87">
        <f t="shared" si="84"/>
        <v>-12</v>
      </c>
      <c r="BG51" s="87">
        <f t="shared" si="84"/>
        <v>6</v>
      </c>
      <c r="BH51" s="87">
        <f t="shared" si="85"/>
        <v>-1</v>
      </c>
      <c r="BI51" s="87">
        <f t="shared" si="85"/>
        <v>40</v>
      </c>
      <c r="BJ51" s="87">
        <f t="shared" si="85"/>
        <v>7</v>
      </c>
      <c r="BK51" s="87">
        <f t="shared" si="85"/>
        <v>-65</v>
      </c>
      <c r="BL51" s="87">
        <f t="shared" si="85"/>
        <v>-62</v>
      </c>
      <c r="BM51" s="87">
        <f t="shared" si="85"/>
        <v>-47</v>
      </c>
      <c r="BN51" s="87">
        <f t="shared" si="85"/>
        <v>-13</v>
      </c>
      <c r="BO51" s="87">
        <f t="shared" si="85"/>
        <v>-12</v>
      </c>
      <c r="BP51" s="272">
        <f t="shared" si="85"/>
        <v>-11</v>
      </c>
      <c r="BQ51" s="272">
        <f t="shared" si="85"/>
        <v>16</v>
      </c>
      <c r="BR51" s="272">
        <f t="shared" si="86"/>
        <v>101</v>
      </c>
      <c r="BS51" s="272">
        <f t="shared" si="86"/>
        <v>45</v>
      </c>
      <c r="BT51" s="332">
        <f t="shared" si="86"/>
        <v>55</v>
      </c>
      <c r="BU51" s="332">
        <f t="shared" si="87"/>
        <v>26</v>
      </c>
      <c r="BV51" s="332">
        <f t="shared" si="87"/>
        <v>48</v>
      </c>
      <c r="BW51" s="332">
        <f t="shared" si="87"/>
        <v>43</v>
      </c>
      <c r="BX51" s="332">
        <f t="shared" si="87"/>
        <v>23</v>
      </c>
      <c r="BY51" s="332">
        <f t="shared" si="87"/>
        <v>13</v>
      </c>
      <c r="BZ51" s="332">
        <f t="shared" si="87"/>
        <v>11</v>
      </c>
      <c r="CA51" s="332">
        <f t="shared" si="87"/>
        <v>34</v>
      </c>
      <c r="CB51" s="332">
        <f t="shared" si="87"/>
        <v>34</v>
      </c>
      <c r="CC51" s="332">
        <f t="shared" si="87"/>
        <v>23</v>
      </c>
      <c r="CD51" s="371"/>
      <c r="CE51" s="67">
        <f>'MONTHLY SUMMARIES'!D35</f>
        <v>119</v>
      </c>
    </row>
    <row r="52" spans="1:83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88">SUM(D43:D51)</f>
        <v>40155</v>
      </c>
      <c r="E52" s="141">
        <f t="shared" si="88"/>
        <v>41999</v>
      </c>
      <c r="F52" s="141">
        <f t="shared" si="88"/>
        <v>39544</v>
      </c>
      <c r="G52" s="141">
        <f t="shared" si="88"/>
        <v>34687</v>
      </c>
      <c r="H52" s="141">
        <f t="shared" si="88"/>
        <v>38838</v>
      </c>
      <c r="I52" s="141">
        <f t="shared" si="88"/>
        <v>41685</v>
      </c>
      <c r="J52" s="141">
        <f t="shared" si="88"/>
        <v>49085</v>
      </c>
      <c r="K52" s="141">
        <f t="shared" si="88"/>
        <v>49751</v>
      </c>
      <c r="L52" s="142">
        <f t="shared" si="88"/>
        <v>43461</v>
      </c>
      <c r="M52" s="141">
        <f t="shared" si="88"/>
        <v>44348</v>
      </c>
      <c r="N52" s="141">
        <f t="shared" si="88"/>
        <v>40087</v>
      </c>
      <c r="O52" s="141">
        <f t="shared" si="88"/>
        <v>51559</v>
      </c>
      <c r="P52" s="141">
        <f t="shared" si="88"/>
        <v>60387</v>
      </c>
      <c r="Q52" s="141">
        <f t="shared" si="88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89">SUM(V43+V46+V49+V50+V51)</f>
        <v>50862</v>
      </c>
      <c r="W52" s="198">
        <f t="shared" si="89"/>
        <v>46082</v>
      </c>
      <c r="X52" s="142">
        <f t="shared" si="89"/>
        <v>38644</v>
      </c>
      <c r="Y52" s="198">
        <f t="shared" si="89"/>
        <v>32081</v>
      </c>
      <c r="Z52" s="198">
        <f t="shared" si="89"/>
        <v>32576</v>
      </c>
      <c r="AA52" s="198">
        <f t="shared" si="89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299">
        <v>33643</v>
      </c>
      <c r="AL52" s="299">
        <v>35385</v>
      </c>
      <c r="AM52" s="299">
        <v>37616</v>
      </c>
      <c r="AN52" s="299">
        <v>40169</v>
      </c>
      <c r="AO52" s="299">
        <v>38282</v>
      </c>
      <c r="AP52" s="299">
        <v>38735</v>
      </c>
      <c r="AQ52" s="299">
        <v>34070</v>
      </c>
      <c r="AR52" s="299">
        <v>34822</v>
      </c>
      <c r="AS52" s="299">
        <v>36812</v>
      </c>
      <c r="AT52" s="299">
        <v>44877</v>
      </c>
      <c r="AU52" s="299"/>
      <c r="AV52" s="299"/>
      <c r="AW52" s="317"/>
      <c r="AX52" s="88">
        <f t="shared" ref="AX52:BC52" si="90">SUM(AX43:AX51)</f>
        <v>14256</v>
      </c>
      <c r="AY52" s="143">
        <f t="shared" si="90"/>
        <v>20232</v>
      </c>
      <c r="AZ52" s="143">
        <f t="shared" si="90"/>
        <v>5691</v>
      </c>
      <c r="BA52" s="143">
        <f t="shared" si="90"/>
        <v>1321</v>
      </c>
      <c r="BB52" s="143">
        <f t="shared" si="90"/>
        <v>1292</v>
      </c>
      <c r="BC52" s="143">
        <f t="shared" si="90"/>
        <v>-2429</v>
      </c>
      <c r="BD52" s="143">
        <f t="shared" ref="BD52:BE52" si="91">SUM(BD43:BD51)</f>
        <v>-461</v>
      </c>
      <c r="BE52" s="143">
        <f t="shared" si="91"/>
        <v>1777</v>
      </c>
      <c r="BF52" s="143">
        <f t="shared" ref="BF52:BG52" si="92">SUM(BF43:BF51)</f>
        <v>-3669</v>
      </c>
      <c r="BG52" s="143">
        <f t="shared" si="92"/>
        <v>-4817</v>
      </c>
      <c r="BH52" s="143">
        <f t="shared" ref="BH52:BI52" si="93">SUM(BH43:BH51)</f>
        <v>-12267</v>
      </c>
      <c r="BI52" s="143">
        <f t="shared" si="93"/>
        <v>-7511</v>
      </c>
      <c r="BJ52" s="143">
        <f t="shared" ref="BJ52:BK52" si="94">SUM(BJ43:BJ51)</f>
        <v>-14086</v>
      </c>
      <c r="BK52" s="143">
        <f t="shared" si="94"/>
        <v>-24197</v>
      </c>
      <c r="BL52" s="143">
        <f t="shared" ref="BL52:BM52" si="95">SUM(BL43:BL51)</f>
        <v>-15267</v>
      </c>
      <c r="BM52" s="143">
        <f t="shared" si="95"/>
        <v>-9030</v>
      </c>
      <c r="BN52" s="143">
        <f t="shared" ref="BN52:BO52" si="96">SUM(BN43:BN51)</f>
        <v>-7566</v>
      </c>
      <c r="BO52" s="143">
        <f t="shared" si="96"/>
        <v>-7313</v>
      </c>
      <c r="BP52" s="273">
        <f t="shared" ref="BP52:BQ52" si="97">SUM(BP43:BP51)</f>
        <v>-6464</v>
      </c>
      <c r="BQ52" s="273">
        <f t="shared" si="97"/>
        <v>-10394</v>
      </c>
      <c r="BR52" s="273">
        <f t="shared" ref="BR52:BT52" si="98">SUM(BR43:BR51)</f>
        <v>333</v>
      </c>
      <c r="BS52" s="273">
        <f t="shared" si="98"/>
        <v>855</v>
      </c>
      <c r="BT52" s="333">
        <f t="shared" si="98"/>
        <v>1562</v>
      </c>
      <c r="BU52" s="333">
        <f t="shared" ref="BU52:BV52" si="99">SUM(BU43:BU51)</f>
        <v>2809</v>
      </c>
      <c r="BV52" s="333">
        <f t="shared" si="99"/>
        <v>143</v>
      </c>
      <c r="BW52" s="333">
        <f t="shared" ref="BW52:BX52" si="100">SUM(BW43:BW51)</f>
        <v>3979</v>
      </c>
      <c r="BX52" s="333">
        <f t="shared" si="100"/>
        <v>5859</v>
      </c>
      <c r="BY52" s="333">
        <f t="shared" ref="BY52" si="101">SUM(BY43:BY51)</f>
        <v>6900</v>
      </c>
      <c r="BZ52" s="333">
        <f t="shared" ref="BZ52" si="102">SUM(BZ43:BZ51)</f>
        <v>5657</v>
      </c>
      <c r="CA52" s="333">
        <f t="shared" ref="CA52:CC52" si="103">SUM(CA43:CA51)</f>
        <v>5726</v>
      </c>
      <c r="CB52" s="333">
        <f t="shared" ref="CB52:CC52" si="104">SUM(CB43:CB51)</f>
        <v>2052</v>
      </c>
      <c r="CC52" s="333">
        <f t="shared" si="104"/>
        <v>4409</v>
      </c>
      <c r="CD52" s="372"/>
      <c r="CE52" s="267">
        <f>CE43+CE46+CE49+CE50+CE51</f>
        <v>44877</v>
      </c>
    </row>
    <row r="53" spans="1:8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71"/>
      <c r="CE53" s="93"/>
    </row>
    <row r="54" spans="1:83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298">
        <v>88793</v>
      </c>
      <c r="AL54" s="298">
        <v>85231</v>
      </c>
      <c r="AM54" s="298">
        <v>81832</v>
      </c>
      <c r="AN54" s="298">
        <v>77734</v>
      </c>
      <c r="AO54" s="298">
        <v>77882</v>
      </c>
      <c r="AP54" s="298">
        <v>76585</v>
      </c>
      <c r="AQ54" s="298">
        <v>77881</v>
      </c>
      <c r="AR54" s="298">
        <v>73149</v>
      </c>
      <c r="AS54" s="298">
        <v>71455</v>
      </c>
      <c r="AT54" s="298">
        <v>72856</v>
      </c>
      <c r="AU54" s="298"/>
      <c r="AV54" s="298"/>
      <c r="AW54" s="316"/>
      <c r="AX54" s="86">
        <f t="shared" ref="AX54:BT54" si="105">O54-C54</f>
        <v>20586</v>
      </c>
      <c r="AY54" s="87">
        <f t="shared" si="105"/>
        <v>30331</v>
      </c>
      <c r="AZ54" s="87">
        <f t="shared" si="105"/>
        <v>40680</v>
      </c>
      <c r="BA54" s="87">
        <f t="shared" si="105"/>
        <v>40922</v>
      </c>
      <c r="BB54" s="87">
        <f t="shared" si="105"/>
        <v>37934</v>
      </c>
      <c r="BC54" s="87">
        <f t="shared" si="105"/>
        <v>38039</v>
      </c>
      <c r="BD54" s="87">
        <f t="shared" si="105"/>
        <v>38649</v>
      </c>
      <c r="BE54" s="87">
        <f t="shared" si="105"/>
        <v>43224</v>
      </c>
      <c r="BF54" s="87">
        <f t="shared" si="105"/>
        <v>42944</v>
      </c>
      <c r="BG54" s="87">
        <f t="shared" si="105"/>
        <v>42800</v>
      </c>
      <c r="BH54" s="87">
        <f t="shared" si="105"/>
        <v>36136</v>
      </c>
      <c r="BI54" s="87">
        <f t="shared" si="105"/>
        <v>32723</v>
      </c>
      <c r="BJ54" s="87">
        <f t="shared" si="105"/>
        <v>22698</v>
      </c>
      <c r="BK54" s="87">
        <f t="shared" si="105"/>
        <v>15910</v>
      </c>
      <c r="BL54" s="87">
        <f t="shared" si="105"/>
        <v>-405</v>
      </c>
      <c r="BM54" s="87">
        <f t="shared" si="105"/>
        <v>-8547</v>
      </c>
      <c r="BN54" s="87">
        <f t="shared" si="105"/>
        <v>-12530</v>
      </c>
      <c r="BO54" s="87">
        <f t="shared" si="105"/>
        <v>-16817</v>
      </c>
      <c r="BP54" s="272">
        <f t="shared" si="105"/>
        <v>-20543</v>
      </c>
      <c r="BQ54" s="272">
        <f t="shared" si="105"/>
        <v>-24136</v>
      </c>
      <c r="BR54" s="272">
        <f t="shared" si="105"/>
        <v>-26847</v>
      </c>
      <c r="BS54" s="272">
        <f t="shared" si="105"/>
        <v>-28578</v>
      </c>
      <c r="BT54" s="332">
        <f t="shared" si="105"/>
        <v>-22678</v>
      </c>
      <c r="BU54" s="332">
        <f t="shared" ref="BU54:CC54" si="106">AL54-Z54</f>
        <v>-20885</v>
      </c>
      <c r="BV54" s="332">
        <f t="shared" si="106"/>
        <v>-17855</v>
      </c>
      <c r="BW54" s="332">
        <f t="shared" si="106"/>
        <v>-24726</v>
      </c>
      <c r="BX54" s="332">
        <f t="shared" si="106"/>
        <v>-19621</v>
      </c>
      <c r="BY54" s="332">
        <f t="shared" si="106"/>
        <v>-15487</v>
      </c>
      <c r="BZ54" s="332">
        <f t="shared" si="106"/>
        <v>-7847</v>
      </c>
      <c r="CA54" s="332">
        <f t="shared" si="106"/>
        <v>-7297</v>
      </c>
      <c r="CB54" s="332">
        <f t="shared" si="106"/>
        <v>-6001</v>
      </c>
      <c r="CC54" s="332">
        <f t="shared" si="106"/>
        <v>-7648</v>
      </c>
      <c r="CD54" s="371"/>
      <c r="CE54" s="67">
        <f>'MONTHLY SUMMARIES'!D38</f>
        <v>72856</v>
      </c>
    </row>
    <row r="55" spans="1:83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298">
        <v>41265</v>
      </c>
      <c r="AL55" s="298">
        <v>39542</v>
      </c>
      <c r="AM55" s="298">
        <v>37864</v>
      </c>
      <c r="AN55" s="298">
        <v>36745</v>
      </c>
      <c r="AO55" s="298">
        <v>36987</v>
      </c>
      <c r="AP55" s="298">
        <v>36586</v>
      </c>
      <c r="AQ55" s="298">
        <v>37727</v>
      </c>
      <c r="AR55" s="298">
        <v>36151</v>
      </c>
      <c r="AS55" s="298">
        <v>35748</v>
      </c>
      <c r="AT55" s="298">
        <v>36408</v>
      </c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71"/>
      <c r="CE55" s="67">
        <f>GETPIVOTDATA("VALUE",'CSS ESCO pvt'!$I$3,"DATE_FILE",$CE$8,"COMPANY",$CE$6,"TRIM_CAT","Residential-GRID","TRIM_LINE",$A53)</f>
        <v>36408</v>
      </c>
    </row>
    <row r="56" spans="1:83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298">
        <v>47528</v>
      </c>
      <c r="AL56" s="298">
        <v>45689</v>
      </c>
      <c r="AM56" s="298">
        <v>43968</v>
      </c>
      <c r="AN56" s="298">
        <v>40989</v>
      </c>
      <c r="AO56" s="298">
        <v>40895</v>
      </c>
      <c r="AP56" s="298">
        <v>39999</v>
      </c>
      <c r="AQ56" s="298">
        <v>40154</v>
      </c>
      <c r="AR56" s="298">
        <v>36998</v>
      </c>
      <c r="AS56" s="298">
        <v>35707</v>
      </c>
      <c r="AT56" s="298">
        <v>36448</v>
      </c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71"/>
      <c r="CE56" s="81">
        <f>CE54-CE55</f>
        <v>36448</v>
      </c>
    </row>
    <row r="57" spans="1:83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298">
        <v>35086</v>
      </c>
      <c r="AL57" s="298">
        <v>33721</v>
      </c>
      <c r="AM57" s="298">
        <v>34206</v>
      </c>
      <c r="AN57" s="298">
        <v>37080</v>
      </c>
      <c r="AO57" s="298">
        <v>38182</v>
      </c>
      <c r="AP57" s="298">
        <v>38666</v>
      </c>
      <c r="AQ57" s="298">
        <v>37685</v>
      </c>
      <c r="AR57" s="298">
        <v>36288</v>
      </c>
      <c r="AS57" s="298">
        <v>37971</v>
      </c>
      <c r="AT57" s="298">
        <v>37439</v>
      </c>
      <c r="AU57" s="298"/>
      <c r="AV57" s="298"/>
      <c r="AW57" s="316"/>
      <c r="AX57" s="86">
        <f t="shared" ref="AX57:BT57" si="107">O57-C57</f>
        <v>6491</v>
      </c>
      <c r="AY57" s="87">
        <f t="shared" si="107"/>
        <v>10195</v>
      </c>
      <c r="AZ57" s="87">
        <f t="shared" si="107"/>
        <v>9951</v>
      </c>
      <c r="BA57" s="87">
        <f t="shared" si="107"/>
        <v>8890</v>
      </c>
      <c r="BB57" s="87">
        <f t="shared" si="107"/>
        <v>10614</v>
      </c>
      <c r="BC57" s="87">
        <f t="shared" si="107"/>
        <v>9592</v>
      </c>
      <c r="BD57" s="87">
        <f t="shared" si="107"/>
        <v>8352</v>
      </c>
      <c r="BE57" s="87">
        <f t="shared" si="107"/>
        <v>7394</v>
      </c>
      <c r="BF57" s="87">
        <f t="shared" si="107"/>
        <v>9330</v>
      </c>
      <c r="BG57" s="87">
        <f t="shared" si="107"/>
        <v>10559</v>
      </c>
      <c r="BH57" s="87">
        <f t="shared" si="107"/>
        <v>7714</v>
      </c>
      <c r="BI57" s="87">
        <f t="shared" si="107"/>
        <v>9469</v>
      </c>
      <c r="BJ57" s="87">
        <f t="shared" si="107"/>
        <v>9147</v>
      </c>
      <c r="BK57" s="87">
        <f t="shared" si="107"/>
        <v>4389</v>
      </c>
      <c r="BL57" s="87">
        <f t="shared" si="107"/>
        <v>5893</v>
      </c>
      <c r="BM57" s="87">
        <f t="shared" si="107"/>
        <v>6563</v>
      </c>
      <c r="BN57" s="87">
        <f t="shared" si="107"/>
        <v>4077</v>
      </c>
      <c r="BO57" s="87">
        <f t="shared" si="107"/>
        <v>4219</v>
      </c>
      <c r="BP57" s="272">
        <f t="shared" si="107"/>
        <v>3229</v>
      </c>
      <c r="BQ57" s="272">
        <f t="shared" si="107"/>
        <v>1348</v>
      </c>
      <c r="BR57" s="272">
        <f t="shared" si="107"/>
        <v>-8807</v>
      </c>
      <c r="BS57" s="272">
        <f t="shared" si="107"/>
        <v>-6171</v>
      </c>
      <c r="BT57" s="332">
        <f t="shared" si="107"/>
        <v>-7281</v>
      </c>
      <c r="BU57" s="332">
        <f t="shared" ref="BU57:CC57" si="108">AL57-Z57</f>
        <v>-9973</v>
      </c>
      <c r="BV57" s="332">
        <f t="shared" si="108"/>
        <v>-9614</v>
      </c>
      <c r="BW57" s="332">
        <f t="shared" si="108"/>
        <v>-5688</v>
      </c>
      <c r="BX57" s="332">
        <f t="shared" si="108"/>
        <v>-5224</v>
      </c>
      <c r="BY57" s="332">
        <f t="shared" si="108"/>
        <v>-4821</v>
      </c>
      <c r="BZ57" s="332">
        <f t="shared" si="108"/>
        <v>-5246</v>
      </c>
      <c r="CA57" s="332">
        <f t="shared" si="108"/>
        <v>-5757</v>
      </c>
      <c r="CB57" s="332">
        <f t="shared" si="108"/>
        <v>-2046</v>
      </c>
      <c r="CC57" s="332">
        <f t="shared" si="108"/>
        <v>-514</v>
      </c>
      <c r="CD57" s="371"/>
      <c r="CE57" s="67">
        <f>'MONTHLY SUMMARIES'!D39</f>
        <v>37439</v>
      </c>
    </row>
    <row r="58" spans="1:83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298">
        <v>14567</v>
      </c>
      <c r="AL58" s="298">
        <v>14070</v>
      </c>
      <c r="AM58" s="298">
        <v>14136</v>
      </c>
      <c r="AN58" s="298">
        <v>15614</v>
      </c>
      <c r="AO58" s="298">
        <v>16270</v>
      </c>
      <c r="AP58" s="298">
        <v>16826</v>
      </c>
      <c r="AQ58" s="298">
        <v>16720</v>
      </c>
      <c r="AR58" s="298">
        <v>16244</v>
      </c>
      <c r="AS58" s="298">
        <v>16898</v>
      </c>
      <c r="AT58" s="298">
        <v>16742</v>
      </c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71"/>
      <c r="CE58" s="67">
        <f>GETPIVOTDATA("VALUE",'CSS ESCO pvt'!$I$3,"DATE_FILE",$CE$8,"COMPANY",$CE$6,"TRIM_CAT","Low Income Residential-GRID","TRIM_LINE",$A53)</f>
        <v>16742</v>
      </c>
    </row>
    <row r="59" spans="1:83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298">
        <v>20519</v>
      </c>
      <c r="AL59" s="298">
        <v>19651</v>
      </c>
      <c r="AM59" s="298">
        <v>20070</v>
      </c>
      <c r="AN59" s="298">
        <v>21466</v>
      </c>
      <c r="AO59" s="298">
        <v>21912</v>
      </c>
      <c r="AP59" s="298">
        <v>21840</v>
      </c>
      <c r="AQ59" s="298">
        <v>20965</v>
      </c>
      <c r="AR59" s="298">
        <v>20044</v>
      </c>
      <c r="AS59" s="298">
        <v>21073</v>
      </c>
      <c r="AT59" s="298">
        <v>20697</v>
      </c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71"/>
      <c r="CE59" s="81">
        <f>CE57-CE58</f>
        <v>20697</v>
      </c>
    </row>
    <row r="60" spans="1:83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298">
        <v>10701</v>
      </c>
      <c r="AL60" s="298">
        <v>10253</v>
      </c>
      <c r="AM60" s="298">
        <v>9899</v>
      </c>
      <c r="AN60" s="298">
        <v>10290</v>
      </c>
      <c r="AO60" s="298">
        <v>10369</v>
      </c>
      <c r="AP60" s="298">
        <v>10387</v>
      </c>
      <c r="AQ60" s="298">
        <v>10667</v>
      </c>
      <c r="AR60" s="298">
        <v>11099</v>
      </c>
      <c r="AS60" s="298">
        <v>10384</v>
      </c>
      <c r="AT60" s="298">
        <v>10614</v>
      </c>
      <c r="AU60" s="298"/>
      <c r="AV60" s="298"/>
      <c r="AW60" s="316"/>
      <c r="AX60" s="86">
        <f t="shared" ref="AX60:BG62" si="109">O60-C60</f>
        <v>1813</v>
      </c>
      <c r="AY60" s="87">
        <f t="shared" si="109"/>
        <v>4152</v>
      </c>
      <c r="AZ60" s="87">
        <f t="shared" si="109"/>
        <v>6260</v>
      </c>
      <c r="BA60" s="87">
        <f t="shared" si="109"/>
        <v>6523</v>
      </c>
      <c r="BB60" s="87">
        <f t="shared" si="109"/>
        <v>6110</v>
      </c>
      <c r="BC60" s="87">
        <f t="shared" si="109"/>
        <v>5417</v>
      </c>
      <c r="BD60" s="87">
        <f t="shared" si="109"/>
        <v>4749</v>
      </c>
      <c r="BE60" s="87">
        <f t="shared" si="109"/>
        <v>3432</v>
      </c>
      <c r="BF60" s="87">
        <f t="shared" si="109"/>
        <v>3373</v>
      </c>
      <c r="BG60" s="87">
        <f t="shared" si="109"/>
        <v>3639</v>
      </c>
      <c r="BH60" s="87">
        <f t="shared" ref="BH60:BQ62" si="110">Y60-M60</f>
        <v>3341</v>
      </c>
      <c r="BI60" s="87">
        <f t="shared" si="110"/>
        <v>3489</v>
      </c>
      <c r="BJ60" s="87">
        <f t="shared" si="110"/>
        <v>2322</v>
      </c>
      <c r="BK60" s="87">
        <f t="shared" si="110"/>
        <v>221</v>
      </c>
      <c r="BL60" s="87">
        <f t="shared" si="110"/>
        <v>-2895</v>
      </c>
      <c r="BM60" s="87">
        <f t="shared" si="110"/>
        <v>-3258</v>
      </c>
      <c r="BN60" s="87">
        <f t="shared" si="110"/>
        <v>-2744</v>
      </c>
      <c r="BO60" s="87">
        <f t="shared" si="110"/>
        <v>-1854</v>
      </c>
      <c r="BP60" s="272">
        <f t="shared" si="110"/>
        <v>-1959</v>
      </c>
      <c r="BQ60" s="272">
        <f t="shared" si="110"/>
        <v>-478</v>
      </c>
      <c r="BR60" s="272">
        <f t="shared" ref="BR60:BT62" si="111">AI60-W60</f>
        <v>-463</v>
      </c>
      <c r="BS60" s="272">
        <f t="shared" si="111"/>
        <v>-74</v>
      </c>
      <c r="BT60" s="332">
        <f t="shared" si="111"/>
        <v>-44</v>
      </c>
      <c r="BU60" s="332">
        <f t="shared" ref="BU60:CC62" si="112">AL60-Z60</f>
        <v>-130</v>
      </c>
      <c r="BV60" s="332">
        <f t="shared" si="112"/>
        <v>132</v>
      </c>
      <c r="BW60" s="332">
        <f t="shared" si="112"/>
        <v>169</v>
      </c>
      <c r="BX60" s="332">
        <f t="shared" si="112"/>
        <v>530</v>
      </c>
      <c r="BY60" s="332">
        <f t="shared" si="112"/>
        <v>472</v>
      </c>
      <c r="BZ60" s="332">
        <f t="shared" si="112"/>
        <v>479</v>
      </c>
      <c r="CA60" s="332">
        <f t="shared" si="112"/>
        <v>912</v>
      </c>
      <c r="CB60" s="332">
        <f t="shared" si="112"/>
        <v>935</v>
      </c>
      <c r="CC60" s="332">
        <f t="shared" si="112"/>
        <v>1009</v>
      </c>
      <c r="CD60" s="371"/>
      <c r="CE60" s="67">
        <f>'MONTHLY SUMMARIES'!D40</f>
        <v>10614</v>
      </c>
    </row>
    <row r="61" spans="1:83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298">
        <v>563</v>
      </c>
      <c r="AL61" s="298">
        <v>512</v>
      </c>
      <c r="AM61" s="298">
        <v>452</v>
      </c>
      <c r="AN61" s="298">
        <v>462</v>
      </c>
      <c r="AO61" s="298">
        <v>492</v>
      </c>
      <c r="AP61" s="298">
        <v>475</v>
      </c>
      <c r="AQ61" s="298">
        <v>453</v>
      </c>
      <c r="AR61" s="298">
        <v>471</v>
      </c>
      <c r="AS61" s="298">
        <v>465</v>
      </c>
      <c r="AT61" s="298">
        <v>475</v>
      </c>
      <c r="AU61" s="298"/>
      <c r="AV61" s="298"/>
      <c r="AW61" s="316"/>
      <c r="AX61" s="86">
        <f t="shared" si="109"/>
        <v>66</v>
      </c>
      <c r="AY61" s="87">
        <f t="shared" si="109"/>
        <v>182</v>
      </c>
      <c r="AZ61" s="87">
        <f t="shared" si="109"/>
        <v>384</v>
      </c>
      <c r="BA61" s="87">
        <f t="shared" si="109"/>
        <v>421</v>
      </c>
      <c r="BB61" s="87">
        <f t="shared" si="109"/>
        <v>367</v>
      </c>
      <c r="BC61" s="87">
        <f t="shared" si="109"/>
        <v>367</v>
      </c>
      <c r="BD61" s="87">
        <f t="shared" si="109"/>
        <v>252</v>
      </c>
      <c r="BE61" s="87">
        <f t="shared" si="109"/>
        <v>227</v>
      </c>
      <c r="BF61" s="87">
        <f t="shared" si="109"/>
        <v>205</v>
      </c>
      <c r="BG61" s="87">
        <f t="shared" si="109"/>
        <v>222</v>
      </c>
      <c r="BH61" s="87">
        <f t="shared" si="110"/>
        <v>230</v>
      </c>
      <c r="BI61" s="87">
        <f t="shared" si="110"/>
        <v>206</v>
      </c>
      <c r="BJ61" s="87">
        <f t="shared" si="110"/>
        <v>115</v>
      </c>
      <c r="BK61" s="87">
        <f t="shared" si="110"/>
        <v>14</v>
      </c>
      <c r="BL61" s="87">
        <f t="shared" si="110"/>
        <v>-251</v>
      </c>
      <c r="BM61" s="87">
        <f t="shared" si="110"/>
        <v>-303</v>
      </c>
      <c r="BN61" s="87">
        <f t="shared" si="110"/>
        <v>-242</v>
      </c>
      <c r="BO61" s="87">
        <f t="shared" si="110"/>
        <v>-252</v>
      </c>
      <c r="BP61" s="272">
        <f t="shared" si="110"/>
        <v>-190</v>
      </c>
      <c r="BQ61" s="272">
        <f t="shared" si="110"/>
        <v>-107</v>
      </c>
      <c r="BR61" s="272">
        <f t="shared" si="111"/>
        <v>-68</v>
      </c>
      <c r="BS61" s="272">
        <f t="shared" si="111"/>
        <v>-81</v>
      </c>
      <c r="BT61" s="332">
        <f t="shared" si="111"/>
        <v>-1</v>
      </c>
      <c r="BU61" s="332">
        <f t="shared" si="112"/>
        <v>-50</v>
      </c>
      <c r="BV61" s="332">
        <f t="shared" si="112"/>
        <v>-33</v>
      </c>
      <c r="BW61" s="332">
        <f t="shared" si="112"/>
        <v>-37</v>
      </c>
      <c r="BX61" s="332">
        <f t="shared" si="112"/>
        <v>53</v>
      </c>
      <c r="BY61" s="332">
        <f t="shared" si="112"/>
        <v>42</v>
      </c>
      <c r="BZ61" s="332">
        <f t="shared" si="112"/>
        <v>23</v>
      </c>
      <c r="CA61" s="332">
        <f t="shared" si="112"/>
        <v>49</v>
      </c>
      <c r="CB61" s="332">
        <f t="shared" si="112"/>
        <v>83</v>
      </c>
      <c r="CC61" s="332">
        <f t="shared" si="112"/>
        <v>45</v>
      </c>
      <c r="CD61" s="371"/>
      <c r="CE61" s="67">
        <f>'MONTHLY SUMMARIES'!D41</f>
        <v>475</v>
      </c>
    </row>
    <row r="62" spans="1:83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298">
        <v>212</v>
      </c>
      <c r="AL62" s="298">
        <v>159</v>
      </c>
      <c r="AM62" s="298">
        <v>159</v>
      </c>
      <c r="AN62" s="298">
        <v>137</v>
      </c>
      <c r="AO62" s="298">
        <v>150</v>
      </c>
      <c r="AP62" s="298">
        <v>145</v>
      </c>
      <c r="AQ62" s="298">
        <v>151</v>
      </c>
      <c r="AR62" s="298">
        <v>134</v>
      </c>
      <c r="AS62" s="298">
        <v>147</v>
      </c>
      <c r="AT62" s="298">
        <v>151</v>
      </c>
      <c r="AU62" s="298"/>
      <c r="AV62" s="298"/>
      <c r="AW62" s="316"/>
      <c r="AX62" s="86">
        <f t="shared" si="109"/>
        <v>16</v>
      </c>
      <c r="AY62" s="87">
        <f t="shared" si="109"/>
        <v>43</v>
      </c>
      <c r="AZ62" s="87">
        <f t="shared" si="109"/>
        <v>88</v>
      </c>
      <c r="BA62" s="87">
        <f t="shared" si="109"/>
        <v>114</v>
      </c>
      <c r="BB62" s="87">
        <f t="shared" si="109"/>
        <v>90</v>
      </c>
      <c r="BC62" s="87">
        <f t="shared" si="109"/>
        <v>78</v>
      </c>
      <c r="BD62" s="87">
        <f t="shared" si="109"/>
        <v>43</v>
      </c>
      <c r="BE62" s="87">
        <f t="shared" si="109"/>
        <v>44</v>
      </c>
      <c r="BF62" s="87">
        <f t="shared" si="109"/>
        <v>33</v>
      </c>
      <c r="BG62" s="87">
        <f t="shared" si="109"/>
        <v>29</v>
      </c>
      <c r="BH62" s="87">
        <f t="shared" si="110"/>
        <v>24</v>
      </c>
      <c r="BI62" s="87">
        <f t="shared" si="110"/>
        <v>35</v>
      </c>
      <c r="BJ62" s="87">
        <f t="shared" si="110"/>
        <v>17</v>
      </c>
      <c r="BK62" s="87">
        <f t="shared" si="110"/>
        <v>-7</v>
      </c>
      <c r="BL62" s="87">
        <f t="shared" si="110"/>
        <v>-53</v>
      </c>
      <c r="BM62" s="87">
        <f t="shared" si="110"/>
        <v>-64</v>
      </c>
      <c r="BN62" s="87">
        <f t="shared" si="110"/>
        <v>-44</v>
      </c>
      <c r="BO62" s="87">
        <f t="shared" si="110"/>
        <v>-42</v>
      </c>
      <c r="BP62" s="272">
        <f t="shared" si="110"/>
        <v>-22</v>
      </c>
      <c r="BQ62" s="272">
        <f t="shared" si="110"/>
        <v>-10</v>
      </c>
      <c r="BR62" s="272">
        <f t="shared" si="111"/>
        <v>17</v>
      </c>
      <c r="BS62" s="272">
        <f t="shared" si="111"/>
        <v>28</v>
      </c>
      <c r="BT62" s="332">
        <f t="shared" si="111"/>
        <v>77</v>
      </c>
      <c r="BU62" s="332">
        <f t="shared" si="112"/>
        <v>31</v>
      </c>
      <c r="BV62" s="332">
        <f t="shared" si="112"/>
        <v>43</v>
      </c>
      <c r="BW62" s="332">
        <f t="shared" si="112"/>
        <v>18</v>
      </c>
      <c r="BX62" s="332">
        <f t="shared" si="112"/>
        <v>31</v>
      </c>
      <c r="BY62" s="332">
        <f t="shared" si="112"/>
        <v>24</v>
      </c>
      <c r="BZ62" s="332">
        <f t="shared" si="112"/>
        <v>30</v>
      </c>
      <c r="CA62" s="332">
        <f t="shared" si="112"/>
        <v>18</v>
      </c>
      <c r="CB62" s="332">
        <f t="shared" si="112"/>
        <v>40</v>
      </c>
      <c r="CC62" s="332">
        <f t="shared" si="112"/>
        <v>36</v>
      </c>
      <c r="CD62" s="371"/>
      <c r="CE62" s="67">
        <f>'MONTHLY SUMMARIES'!D42</f>
        <v>151</v>
      </c>
    </row>
    <row r="63" spans="1:83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13">SUM(D54:D62)</f>
        <v>90537</v>
      </c>
      <c r="E63" s="72">
        <f t="shared" si="113"/>
        <v>91654</v>
      </c>
      <c r="F63" s="72">
        <f t="shared" si="113"/>
        <v>94767</v>
      </c>
      <c r="G63" s="72">
        <f t="shared" si="113"/>
        <v>95766</v>
      </c>
      <c r="H63" s="72">
        <f t="shared" si="113"/>
        <v>94469</v>
      </c>
      <c r="I63" s="72">
        <f t="shared" si="113"/>
        <v>94851</v>
      </c>
      <c r="J63" s="72">
        <f t="shared" si="113"/>
        <v>97669</v>
      </c>
      <c r="K63" s="72">
        <f t="shared" si="113"/>
        <v>108163</v>
      </c>
      <c r="L63" s="73">
        <f t="shared" si="113"/>
        <v>113831</v>
      </c>
      <c r="M63" s="72">
        <f t="shared" si="113"/>
        <v>117837</v>
      </c>
      <c r="N63" s="72">
        <f t="shared" si="113"/>
        <v>114961</v>
      </c>
      <c r="O63" s="72">
        <f t="shared" si="113"/>
        <v>119576</v>
      </c>
      <c r="P63" s="72">
        <f t="shared" si="113"/>
        <v>135440</v>
      </c>
      <c r="Q63" s="72">
        <f t="shared" si="113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114">SUM(X54+X57+X60+X61+X62)</f>
        <v>171080</v>
      </c>
      <c r="Y63" s="195">
        <f t="shared" si="114"/>
        <v>165282</v>
      </c>
      <c r="Z63" s="195">
        <v>160883</v>
      </c>
      <c r="AA63" s="195">
        <f t="shared" si="114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296">
        <v>135355</v>
      </c>
      <c r="AL63" s="296">
        <v>129876</v>
      </c>
      <c r="AM63" s="296">
        <v>126548</v>
      </c>
      <c r="AN63" s="296">
        <v>125703</v>
      </c>
      <c r="AO63" s="296">
        <v>127075</v>
      </c>
      <c r="AP63" s="296">
        <v>126258</v>
      </c>
      <c r="AQ63" s="296">
        <v>126837</v>
      </c>
      <c r="AR63" s="296">
        <v>121141</v>
      </c>
      <c r="AS63" s="296">
        <v>120422</v>
      </c>
      <c r="AT63" s="296">
        <v>121535</v>
      </c>
      <c r="AU63" s="296"/>
      <c r="AV63" s="296"/>
      <c r="AW63" s="314"/>
      <c r="AX63" s="74">
        <f t="shared" ref="AX63:BC63" si="115">SUM(AX54:AX62)</f>
        <v>28972</v>
      </c>
      <c r="AY63" s="75">
        <f t="shared" si="115"/>
        <v>44903</v>
      </c>
      <c r="AZ63" s="75">
        <f t="shared" si="115"/>
        <v>57363</v>
      </c>
      <c r="BA63" s="75">
        <f t="shared" si="115"/>
        <v>56870</v>
      </c>
      <c r="BB63" s="75">
        <f t="shared" si="115"/>
        <v>55115</v>
      </c>
      <c r="BC63" s="75">
        <f t="shared" si="115"/>
        <v>53493</v>
      </c>
      <c r="BD63" s="75">
        <f t="shared" ref="BD63:BE63" si="116">SUM(BD54:BD62)</f>
        <v>52045</v>
      </c>
      <c r="BE63" s="75">
        <f t="shared" si="116"/>
        <v>54321</v>
      </c>
      <c r="BF63" s="75">
        <f t="shared" ref="BF63:BG63" si="117">SUM(BF54:BF62)</f>
        <v>55885</v>
      </c>
      <c r="BG63" s="75">
        <f t="shared" si="117"/>
        <v>57249</v>
      </c>
      <c r="BH63" s="75">
        <f t="shared" ref="BH63:BI63" si="118">SUM(BH54:BH62)</f>
        <v>47445</v>
      </c>
      <c r="BI63" s="75">
        <f t="shared" si="118"/>
        <v>45922</v>
      </c>
      <c r="BJ63" s="75">
        <f t="shared" ref="BJ63:BK63" si="119">SUM(BJ54:BJ62)</f>
        <v>34299</v>
      </c>
      <c r="BK63" s="75">
        <f t="shared" si="119"/>
        <v>20527</v>
      </c>
      <c r="BL63" s="75">
        <f t="shared" ref="BL63:BM63" si="120">SUM(BL54:BL62)</f>
        <v>2289</v>
      </c>
      <c r="BM63" s="75">
        <f t="shared" si="120"/>
        <v>-5609</v>
      </c>
      <c r="BN63" s="75">
        <f t="shared" ref="BN63:BO63" si="121">SUM(BN54:BN62)</f>
        <v>-11483</v>
      </c>
      <c r="BO63" s="75">
        <f t="shared" si="121"/>
        <v>-14746</v>
      </c>
      <c r="BP63" s="270">
        <f t="shared" ref="BP63:BQ63" si="122">SUM(BP54:BP62)</f>
        <v>-19485</v>
      </c>
      <c r="BQ63" s="270">
        <f t="shared" si="122"/>
        <v>-23383</v>
      </c>
      <c r="BR63" s="270">
        <f t="shared" ref="BR63:BT63" si="123">SUM(BR54:BR62)</f>
        <v>-36168</v>
      </c>
      <c r="BS63" s="270">
        <f t="shared" si="123"/>
        <v>-34876</v>
      </c>
      <c r="BT63" s="347">
        <f t="shared" si="123"/>
        <v>-29927</v>
      </c>
      <c r="BU63" s="347">
        <f t="shared" ref="BU63:BV63" si="124">SUM(BU54:BU62)</f>
        <v>-31007</v>
      </c>
      <c r="BV63" s="347">
        <f t="shared" si="124"/>
        <v>-27327</v>
      </c>
      <c r="BW63" s="347">
        <f t="shared" ref="BW63:BX63" si="125">SUM(BW54:BW62)</f>
        <v>-30264</v>
      </c>
      <c r="BX63" s="347">
        <f t="shared" si="125"/>
        <v>-24231</v>
      </c>
      <c r="BY63" s="347">
        <f t="shared" ref="BY63" si="126">SUM(BY54:BY62)</f>
        <v>-19770</v>
      </c>
      <c r="BZ63" s="347">
        <f t="shared" ref="BZ63" si="127">SUM(BZ54:BZ62)</f>
        <v>-12561</v>
      </c>
      <c r="CA63" s="347">
        <f t="shared" ref="CA63:CC63" si="128">SUM(CA54:CA62)</f>
        <v>-12075</v>
      </c>
      <c r="CB63" s="347">
        <f t="shared" ref="CB63:CC63" si="129">SUM(CB54:CB62)</f>
        <v>-6989</v>
      </c>
      <c r="CC63" s="347">
        <f t="shared" si="129"/>
        <v>-7072</v>
      </c>
      <c r="CD63" s="372"/>
      <c r="CE63" s="74">
        <f>CE54+CE57+CE60+CE61+CE62</f>
        <v>121535</v>
      </c>
    </row>
    <row r="64" spans="1:8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73"/>
      <c r="CE64" s="98"/>
    </row>
    <row r="65" spans="1:83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02">
        <v>31212203</v>
      </c>
      <c r="AL65" s="302">
        <v>34295439</v>
      </c>
      <c r="AM65" s="302">
        <v>36482706</v>
      </c>
      <c r="AN65" s="302">
        <v>30431784</v>
      </c>
      <c r="AO65" s="302">
        <v>26829825</v>
      </c>
      <c r="AP65" s="302">
        <v>22978847</v>
      </c>
      <c r="AQ65" s="302">
        <v>24306466</v>
      </c>
      <c r="AR65" s="302">
        <v>29234517</v>
      </c>
      <c r="AS65" s="302">
        <v>37576348</v>
      </c>
      <c r="AT65" s="302">
        <v>31970122</v>
      </c>
      <c r="AU65" s="302"/>
      <c r="AV65" s="302"/>
      <c r="AW65" s="320"/>
      <c r="AX65" s="45">
        <f t="shared" ref="AX65:BT65" si="130">O65-C65</f>
        <v>8010819.0400000028</v>
      </c>
      <c r="AY65" s="46">
        <f t="shared" si="130"/>
        <v>5424555.8399999999</v>
      </c>
      <c r="AZ65" s="46">
        <f t="shared" si="130"/>
        <v>9254098.2600000016</v>
      </c>
      <c r="BA65" s="46">
        <f t="shared" si="130"/>
        <v>9693475.0300000012</v>
      </c>
      <c r="BB65" s="46">
        <f t="shared" si="130"/>
        <v>8571651.6600000001</v>
      </c>
      <c r="BC65" s="46">
        <f t="shared" si="130"/>
        <v>9341116.8099999987</v>
      </c>
      <c r="BD65" s="46">
        <f t="shared" si="130"/>
        <v>12453204.84</v>
      </c>
      <c r="BE65" s="46">
        <f t="shared" si="130"/>
        <v>6250236.1400000006</v>
      </c>
      <c r="BF65" s="46">
        <f t="shared" si="130"/>
        <v>4747090.0500000007</v>
      </c>
      <c r="BG65" s="46">
        <f t="shared" si="130"/>
        <v>4877439.3999999985</v>
      </c>
      <c r="BH65" s="46">
        <f t="shared" si="130"/>
        <v>4750913.870000001</v>
      </c>
      <c r="BI65" s="46">
        <f t="shared" si="130"/>
        <v>3021969.4099999964</v>
      </c>
      <c r="BJ65" s="46">
        <f t="shared" si="130"/>
        <v>760555.05999999866</v>
      </c>
      <c r="BK65" s="46">
        <f t="shared" si="130"/>
        <v>1412385</v>
      </c>
      <c r="BL65" s="46">
        <f t="shared" si="130"/>
        <v>-4583373</v>
      </c>
      <c r="BM65" s="46">
        <f t="shared" si="130"/>
        <v>-4244052</v>
      </c>
      <c r="BN65" s="46">
        <f t="shared" si="130"/>
        <v>-2690907</v>
      </c>
      <c r="BO65" s="46">
        <f t="shared" si="130"/>
        <v>-5895447</v>
      </c>
      <c r="BP65" s="276">
        <f t="shared" si="130"/>
        <v>-12663564</v>
      </c>
      <c r="BQ65" s="276">
        <f t="shared" si="130"/>
        <v>790425</v>
      </c>
      <c r="BR65" s="276">
        <f t="shared" si="130"/>
        <v>-2096851</v>
      </c>
      <c r="BS65" s="276">
        <f t="shared" si="130"/>
        <v>-3710237</v>
      </c>
      <c r="BT65" s="335">
        <f t="shared" si="130"/>
        <v>363927</v>
      </c>
      <c r="BU65" s="335">
        <f t="shared" ref="BU65:CC65" si="131">AL65-Z65</f>
        <v>-2731210</v>
      </c>
      <c r="BV65" s="335">
        <f t="shared" si="131"/>
        <v>2407664</v>
      </c>
      <c r="BW65" s="335">
        <f t="shared" si="131"/>
        <v>-2601772</v>
      </c>
      <c r="BX65" s="335">
        <f t="shared" si="131"/>
        <v>791004</v>
      </c>
      <c r="BY65" s="335">
        <f t="shared" si="131"/>
        <v>405582</v>
      </c>
      <c r="BZ65" s="335">
        <f t="shared" si="131"/>
        <v>-286218</v>
      </c>
      <c r="CA65" s="335">
        <f t="shared" si="131"/>
        <v>528473</v>
      </c>
      <c r="CB65" s="335">
        <f t="shared" si="131"/>
        <v>8310244</v>
      </c>
      <c r="CC65" s="335">
        <f t="shared" si="131"/>
        <v>-166730</v>
      </c>
      <c r="CD65" s="373"/>
      <c r="CE65" s="67">
        <f>'MONTHLY SUMMARIES'!D45</f>
        <v>31970122</v>
      </c>
    </row>
    <row r="66" spans="1:83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02">
        <v>15391479</v>
      </c>
      <c r="AL66" s="302">
        <v>16685156</v>
      </c>
      <c r="AM66" s="302">
        <v>17916863</v>
      </c>
      <c r="AN66" s="302">
        <v>15324380</v>
      </c>
      <c r="AO66" s="302">
        <v>13574540</v>
      </c>
      <c r="AP66" s="302">
        <v>11561581</v>
      </c>
      <c r="AQ66" s="302">
        <v>11715807</v>
      </c>
      <c r="AR66" s="302">
        <v>14050791</v>
      </c>
      <c r="AS66" s="302">
        <v>18806554</v>
      </c>
      <c r="AT66" s="302">
        <v>15544204</v>
      </c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73"/>
      <c r="CE66" s="67">
        <f>GETPIVOTDATA("VALUE",'CSS ESCO pvt'!$I$3,"DATE_FILE",$CE$8,"COMPANY",$CE$6,"TRIM_CAT","Residential-GRID","TRIM_LINE",$A64)</f>
        <v>15544204</v>
      </c>
    </row>
    <row r="67" spans="1:83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02">
        <v>15820724</v>
      </c>
      <c r="AL67" s="302">
        <v>17610283</v>
      </c>
      <c r="AM67" s="302">
        <v>18565843</v>
      </c>
      <c r="AN67" s="302">
        <v>15107404</v>
      </c>
      <c r="AO67" s="302">
        <v>13255285</v>
      </c>
      <c r="AP67" s="302">
        <v>11417266</v>
      </c>
      <c r="AQ67" s="302">
        <v>12590659</v>
      </c>
      <c r="AR67" s="302">
        <v>15183726</v>
      </c>
      <c r="AS67" s="302">
        <v>18769794</v>
      </c>
      <c r="AT67" s="302">
        <v>16425918</v>
      </c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73"/>
      <c r="CE67" s="81">
        <f>CE65-CE66</f>
        <v>16425918</v>
      </c>
    </row>
    <row r="68" spans="1:83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02">
        <v>6995280</v>
      </c>
      <c r="AL68" s="302">
        <v>7171728</v>
      </c>
      <c r="AM68" s="302">
        <v>8410659</v>
      </c>
      <c r="AN68" s="302">
        <v>8226364</v>
      </c>
      <c r="AO68" s="302">
        <v>7230175</v>
      </c>
      <c r="AP68" s="302">
        <v>6304375</v>
      </c>
      <c r="AQ68" s="302">
        <v>6020951</v>
      </c>
      <c r="AR68" s="302">
        <v>7278711</v>
      </c>
      <c r="AS68" s="302">
        <v>9069803</v>
      </c>
      <c r="AT68" s="302">
        <v>7853466</v>
      </c>
      <c r="AU68" s="302"/>
      <c r="AV68" s="302"/>
      <c r="AW68" s="320"/>
      <c r="AX68" s="45">
        <f t="shared" ref="AX68:BT68" si="132">O68-C68</f>
        <v>196265.45999999996</v>
      </c>
      <c r="AY68" s="46">
        <f t="shared" si="132"/>
        <v>160392.03000000026</v>
      </c>
      <c r="AZ68" s="46">
        <f t="shared" si="132"/>
        <v>662886.86000000034</v>
      </c>
      <c r="BA68" s="46">
        <f t="shared" si="132"/>
        <v>903895.15000000037</v>
      </c>
      <c r="BB68" s="46">
        <f t="shared" si="132"/>
        <v>1246923.2300000004</v>
      </c>
      <c r="BC68" s="46">
        <f t="shared" si="132"/>
        <v>1219778.2800000003</v>
      </c>
      <c r="BD68" s="46">
        <f t="shared" si="132"/>
        <v>834992.54</v>
      </c>
      <c r="BE68" s="46">
        <f t="shared" si="132"/>
        <v>120460.59999999963</v>
      </c>
      <c r="BF68" s="46">
        <f t="shared" si="132"/>
        <v>388097.08999999985</v>
      </c>
      <c r="BG68" s="46">
        <f t="shared" si="132"/>
        <v>556634.90000000037</v>
      </c>
      <c r="BH68" s="46">
        <f t="shared" si="132"/>
        <v>611913.53000000026</v>
      </c>
      <c r="BI68" s="46">
        <f t="shared" si="132"/>
        <v>882446.76999999955</v>
      </c>
      <c r="BJ68" s="46">
        <f t="shared" si="132"/>
        <v>1584951.9000000004</v>
      </c>
      <c r="BK68" s="46">
        <f t="shared" si="132"/>
        <v>929278</v>
      </c>
      <c r="BL68" s="46">
        <f t="shared" si="132"/>
        <v>467654</v>
      </c>
      <c r="BM68" s="46">
        <f t="shared" si="132"/>
        <v>600723</v>
      </c>
      <c r="BN68" s="46">
        <f t="shared" si="132"/>
        <v>575961</v>
      </c>
      <c r="BO68" s="46">
        <f t="shared" si="132"/>
        <v>484726</v>
      </c>
      <c r="BP68" s="276">
        <f t="shared" si="132"/>
        <v>-463936</v>
      </c>
      <c r="BQ68" s="276">
        <f t="shared" si="132"/>
        <v>1130184</v>
      </c>
      <c r="BR68" s="276">
        <f t="shared" si="132"/>
        <v>-774220</v>
      </c>
      <c r="BS68" s="276">
        <f t="shared" si="132"/>
        <v>-109655</v>
      </c>
      <c r="BT68" s="335">
        <f t="shared" si="132"/>
        <v>382691</v>
      </c>
      <c r="BU68" s="335">
        <f t="shared" ref="BU68:CC68" si="133">AL68-Z68</f>
        <v>-1202794</v>
      </c>
      <c r="BV68" s="335">
        <f t="shared" si="133"/>
        <v>185590</v>
      </c>
      <c r="BW68" s="335">
        <f t="shared" si="133"/>
        <v>466104</v>
      </c>
      <c r="BX68" s="335">
        <f t="shared" si="133"/>
        <v>708818</v>
      </c>
      <c r="BY68" s="335">
        <f t="shared" si="133"/>
        <v>511776</v>
      </c>
      <c r="BZ68" s="335">
        <f t="shared" si="133"/>
        <v>-312677</v>
      </c>
      <c r="CA68" s="335">
        <f t="shared" si="133"/>
        <v>70459</v>
      </c>
      <c r="CB68" s="335">
        <f t="shared" si="133"/>
        <v>2281666</v>
      </c>
      <c r="CC68" s="335">
        <f t="shared" si="133"/>
        <v>1055845</v>
      </c>
      <c r="CD68" s="373"/>
      <c r="CE68" s="67">
        <f>'MONTHLY SUMMARIES'!D46</f>
        <v>7853466</v>
      </c>
    </row>
    <row r="69" spans="1:83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02">
        <v>3209125</v>
      </c>
      <c r="AL69" s="302">
        <v>3401089</v>
      </c>
      <c r="AM69" s="302">
        <v>3939598</v>
      </c>
      <c r="AN69" s="302">
        <v>3884027</v>
      </c>
      <c r="AO69" s="302">
        <v>3497166</v>
      </c>
      <c r="AP69" s="302">
        <v>3113777</v>
      </c>
      <c r="AQ69" s="302">
        <v>2810142</v>
      </c>
      <c r="AR69" s="302">
        <v>3386638</v>
      </c>
      <c r="AS69" s="302">
        <v>4204380</v>
      </c>
      <c r="AT69" s="302">
        <v>3570653</v>
      </c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73"/>
      <c r="CE69" s="67">
        <f>GETPIVOTDATA("VALUE",'CSS ESCO pvt'!$I$3,"DATE_FILE",$CE$8,"COMPANY",$CE$6,"TRIM_CAT","Low Income Residential-GRID","TRIM_LINE",$A64)</f>
        <v>3570653</v>
      </c>
    </row>
    <row r="70" spans="1:83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02">
        <v>3786155</v>
      </c>
      <c r="AL70" s="302">
        <v>3770639</v>
      </c>
      <c r="AM70" s="302">
        <v>4471061</v>
      </c>
      <c r="AN70" s="302">
        <v>4342337</v>
      </c>
      <c r="AO70" s="302">
        <v>3733009</v>
      </c>
      <c r="AP70" s="302">
        <v>3190598</v>
      </c>
      <c r="AQ70" s="302">
        <v>3210809</v>
      </c>
      <c r="AR70" s="302">
        <v>3892073</v>
      </c>
      <c r="AS70" s="302">
        <v>4865423</v>
      </c>
      <c r="AT70" s="302">
        <v>4282813</v>
      </c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73"/>
      <c r="CE70" s="81">
        <f>CE68-CE69</f>
        <v>4282813</v>
      </c>
    </row>
    <row r="71" spans="1:83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02">
        <v>8851510</v>
      </c>
      <c r="AL71" s="302">
        <v>8155123</v>
      </c>
      <c r="AM71" s="302">
        <v>7920686</v>
      </c>
      <c r="AN71" s="302">
        <v>6552184</v>
      </c>
      <c r="AO71" s="302">
        <v>6155093</v>
      </c>
      <c r="AP71" s="302">
        <v>5616414</v>
      </c>
      <c r="AQ71" s="302">
        <v>5571690</v>
      </c>
      <c r="AR71" s="302">
        <v>6135222</v>
      </c>
      <c r="AS71" s="302">
        <v>7360814</v>
      </c>
      <c r="AT71" s="302">
        <v>6790371</v>
      </c>
      <c r="AU71" s="302"/>
      <c r="AV71" s="302"/>
      <c r="AW71" s="320"/>
      <c r="AX71" s="45">
        <f t="shared" ref="AX71:BG73" si="134">O71-C71</f>
        <v>932287.71999999974</v>
      </c>
      <c r="AY71" s="46">
        <f t="shared" si="134"/>
        <v>2576572.2300000004</v>
      </c>
      <c r="AZ71" s="46">
        <f t="shared" si="134"/>
        <v>1704197.4900000002</v>
      </c>
      <c r="BA71" s="46">
        <f t="shared" si="134"/>
        <v>1736725.2400000002</v>
      </c>
      <c r="BB71" s="46">
        <f t="shared" si="134"/>
        <v>947985.79999999981</v>
      </c>
      <c r="BC71" s="46">
        <f t="shared" si="134"/>
        <v>915628.54</v>
      </c>
      <c r="BD71" s="46">
        <f t="shared" si="134"/>
        <v>423841.50999999978</v>
      </c>
      <c r="BE71" s="46">
        <f t="shared" si="134"/>
        <v>273473.30999999959</v>
      </c>
      <c r="BF71" s="46">
        <f t="shared" si="134"/>
        <v>682808.15000000037</v>
      </c>
      <c r="BG71" s="46">
        <f t="shared" si="134"/>
        <v>415775.91999999993</v>
      </c>
      <c r="BH71" s="46">
        <f t="shared" ref="BH71:BQ73" si="135">Y71-M71</f>
        <v>1126080.7400000002</v>
      </c>
      <c r="BI71" s="46">
        <f t="shared" si="135"/>
        <v>1033836.0899999999</v>
      </c>
      <c r="BJ71" s="46">
        <f t="shared" si="135"/>
        <v>-700185.91000000015</v>
      </c>
      <c r="BK71" s="46">
        <f t="shared" si="135"/>
        <v>-2201967</v>
      </c>
      <c r="BL71" s="46">
        <f t="shared" si="135"/>
        <v>-829916</v>
      </c>
      <c r="BM71" s="46">
        <f t="shared" si="135"/>
        <v>-12638</v>
      </c>
      <c r="BN71" s="46">
        <f t="shared" si="135"/>
        <v>428557</v>
      </c>
      <c r="BO71" s="46">
        <f t="shared" si="135"/>
        <v>46597</v>
      </c>
      <c r="BP71" s="276">
        <f t="shared" si="135"/>
        <v>582781</v>
      </c>
      <c r="BQ71" s="276">
        <f t="shared" si="135"/>
        <v>2312281</v>
      </c>
      <c r="BR71" s="276">
        <f t="shared" ref="BR71:BT73" si="136">AI71-W71</f>
        <v>1318341</v>
      </c>
      <c r="BS71" s="276">
        <f t="shared" si="136"/>
        <v>699289</v>
      </c>
      <c r="BT71" s="335">
        <f t="shared" si="136"/>
        <v>2941571</v>
      </c>
      <c r="BU71" s="335">
        <f t="shared" ref="BU71:CC73" si="137">AL71-Z71</f>
        <v>1452567</v>
      </c>
      <c r="BV71" s="335">
        <f t="shared" si="137"/>
        <v>2203749</v>
      </c>
      <c r="BW71" s="335">
        <f t="shared" si="137"/>
        <v>261134</v>
      </c>
      <c r="BX71" s="335">
        <f t="shared" si="137"/>
        <v>875248</v>
      </c>
      <c r="BY71" s="335">
        <f t="shared" si="137"/>
        <v>406977</v>
      </c>
      <c r="BZ71" s="335">
        <f t="shared" si="137"/>
        <v>160640</v>
      </c>
      <c r="CA71" s="335">
        <f t="shared" si="137"/>
        <v>576347</v>
      </c>
      <c r="CB71" s="335">
        <f t="shared" si="137"/>
        <v>1435589</v>
      </c>
      <c r="CC71" s="335">
        <f t="shared" si="137"/>
        <v>-283327</v>
      </c>
      <c r="CD71" s="373"/>
      <c r="CE71" s="67">
        <f>'MONTHLY SUMMARIES'!D47</f>
        <v>6790371</v>
      </c>
    </row>
    <row r="72" spans="1:83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02">
        <v>7877126</v>
      </c>
      <c r="AL72" s="302">
        <v>7079139</v>
      </c>
      <c r="AM72" s="302">
        <v>6719233</v>
      </c>
      <c r="AN72" s="302">
        <v>5321790</v>
      </c>
      <c r="AO72" s="302">
        <v>5171876</v>
      </c>
      <c r="AP72" s="302">
        <v>4758195</v>
      </c>
      <c r="AQ72" s="302">
        <v>5014372</v>
      </c>
      <c r="AR72" s="302">
        <v>5151413</v>
      </c>
      <c r="AS72" s="302">
        <v>6145749</v>
      </c>
      <c r="AT72" s="302">
        <v>6883642</v>
      </c>
      <c r="AU72" s="302"/>
      <c r="AV72" s="302"/>
      <c r="AW72" s="320"/>
      <c r="AX72" s="45">
        <f t="shared" si="134"/>
        <v>1005061.8099999996</v>
      </c>
      <c r="AY72" s="46">
        <f t="shared" si="134"/>
        <v>3004831.0300000003</v>
      </c>
      <c r="AZ72" s="46">
        <f t="shared" si="134"/>
        <v>2589953.54</v>
      </c>
      <c r="BA72" s="46">
        <f t="shared" si="134"/>
        <v>1746017.15</v>
      </c>
      <c r="BB72" s="46">
        <f t="shared" si="134"/>
        <v>671707.89000000013</v>
      </c>
      <c r="BC72" s="46">
        <f t="shared" si="134"/>
        <v>1084724.33</v>
      </c>
      <c r="BD72" s="46">
        <f t="shared" si="134"/>
        <v>1068354.81</v>
      </c>
      <c r="BE72" s="46">
        <f t="shared" si="134"/>
        <v>741307.41999999993</v>
      </c>
      <c r="BF72" s="46">
        <f t="shared" si="134"/>
        <v>768095.96</v>
      </c>
      <c r="BG72" s="46">
        <f t="shared" si="134"/>
        <v>423782.18999999994</v>
      </c>
      <c r="BH72" s="46">
        <f t="shared" si="135"/>
        <v>1526029.4300000002</v>
      </c>
      <c r="BI72" s="46">
        <f t="shared" si="135"/>
        <v>1744228.6900000004</v>
      </c>
      <c r="BJ72" s="46">
        <f t="shared" si="135"/>
        <v>151158.5700000003</v>
      </c>
      <c r="BK72" s="46">
        <f t="shared" si="135"/>
        <v>-3002166</v>
      </c>
      <c r="BL72" s="46">
        <f t="shared" si="135"/>
        <v>-1382643</v>
      </c>
      <c r="BM72" s="46">
        <f t="shared" si="135"/>
        <v>-103552</v>
      </c>
      <c r="BN72" s="46">
        <f t="shared" si="135"/>
        <v>1082795</v>
      </c>
      <c r="BO72" s="46">
        <f t="shared" si="135"/>
        <v>-347952</v>
      </c>
      <c r="BP72" s="276">
        <f t="shared" si="135"/>
        <v>-114517</v>
      </c>
      <c r="BQ72" s="276">
        <f t="shared" si="135"/>
        <v>3020539</v>
      </c>
      <c r="BR72" s="276">
        <f t="shared" si="136"/>
        <v>2701098</v>
      </c>
      <c r="BS72" s="276">
        <f t="shared" si="136"/>
        <v>1493864</v>
      </c>
      <c r="BT72" s="335">
        <f t="shared" si="136"/>
        <v>2620206</v>
      </c>
      <c r="BU72" s="335">
        <f t="shared" si="137"/>
        <v>848099</v>
      </c>
      <c r="BV72" s="335">
        <f t="shared" si="137"/>
        <v>1628400</v>
      </c>
      <c r="BW72" s="335">
        <f t="shared" si="137"/>
        <v>760361</v>
      </c>
      <c r="BX72" s="335">
        <f t="shared" si="137"/>
        <v>999751</v>
      </c>
      <c r="BY72" s="335">
        <f t="shared" si="137"/>
        <v>39930</v>
      </c>
      <c r="BZ72" s="335">
        <f t="shared" si="137"/>
        <v>-150053</v>
      </c>
      <c r="CA72" s="335">
        <f t="shared" si="137"/>
        <v>739642</v>
      </c>
      <c r="CB72" s="335">
        <f t="shared" si="137"/>
        <v>1421000</v>
      </c>
      <c r="CC72" s="335">
        <f t="shared" si="137"/>
        <v>-567269</v>
      </c>
      <c r="CD72" s="373"/>
      <c r="CE72" s="67">
        <f>'MONTHLY SUMMARIES'!D48</f>
        <v>6883642</v>
      </c>
    </row>
    <row r="73" spans="1:83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02">
        <v>14917947</v>
      </c>
      <c r="AL73" s="302">
        <v>13068501</v>
      </c>
      <c r="AM73" s="302">
        <v>11888804</v>
      </c>
      <c r="AN73" s="302">
        <v>7756329</v>
      </c>
      <c r="AO73" s="302">
        <v>6754632</v>
      </c>
      <c r="AP73" s="302">
        <v>6785153</v>
      </c>
      <c r="AQ73" s="302">
        <v>8577611</v>
      </c>
      <c r="AR73" s="302">
        <v>7519468</v>
      </c>
      <c r="AS73" s="302">
        <v>9549255</v>
      </c>
      <c r="AT73" s="302">
        <v>11161519</v>
      </c>
      <c r="AU73" s="302"/>
      <c r="AV73" s="302"/>
      <c r="AW73" s="320"/>
      <c r="AX73" s="45">
        <f t="shared" si="134"/>
        <v>1231592.67</v>
      </c>
      <c r="AY73" s="46">
        <f t="shared" si="134"/>
        <v>1642116.8399999999</v>
      </c>
      <c r="AZ73" s="46">
        <f t="shared" si="134"/>
        <v>3056370.7800000003</v>
      </c>
      <c r="BA73" s="46">
        <f t="shared" si="134"/>
        <v>3119447.61</v>
      </c>
      <c r="BB73" s="46">
        <f t="shared" si="134"/>
        <v>1106733.3499999996</v>
      </c>
      <c r="BC73" s="46">
        <f t="shared" si="134"/>
        <v>2681678.58</v>
      </c>
      <c r="BD73" s="46">
        <f t="shared" si="134"/>
        <v>1286897.3700000001</v>
      </c>
      <c r="BE73" s="46">
        <f t="shared" si="134"/>
        <v>2185823.4300000002</v>
      </c>
      <c r="BF73" s="46">
        <f t="shared" si="134"/>
        <v>2112725.6100000003</v>
      </c>
      <c r="BG73" s="46">
        <f t="shared" si="134"/>
        <v>1511152.6600000001</v>
      </c>
      <c r="BH73" s="46">
        <f t="shared" si="135"/>
        <v>2210783.9800000004</v>
      </c>
      <c r="BI73" s="46">
        <f t="shared" si="135"/>
        <v>3407973.1900000004</v>
      </c>
      <c r="BJ73" s="46">
        <f t="shared" si="135"/>
        <v>-1800792.9000000004</v>
      </c>
      <c r="BK73" s="46">
        <f t="shared" si="135"/>
        <v>-802241</v>
      </c>
      <c r="BL73" s="46">
        <f t="shared" si="135"/>
        <v>-2622223</v>
      </c>
      <c r="BM73" s="46">
        <f t="shared" si="135"/>
        <v>-502166</v>
      </c>
      <c r="BN73" s="46">
        <f t="shared" si="135"/>
        <v>2183347</v>
      </c>
      <c r="BO73" s="46">
        <f t="shared" si="135"/>
        <v>-1135368</v>
      </c>
      <c r="BP73" s="276">
        <f t="shared" si="135"/>
        <v>452318</v>
      </c>
      <c r="BQ73" s="276">
        <f t="shared" si="135"/>
        <v>7843404</v>
      </c>
      <c r="BR73" s="276">
        <f t="shared" si="136"/>
        <v>6317415</v>
      </c>
      <c r="BS73" s="276">
        <f t="shared" si="136"/>
        <v>2820113</v>
      </c>
      <c r="BT73" s="335">
        <f t="shared" si="136"/>
        <v>6248204</v>
      </c>
      <c r="BU73" s="335">
        <f t="shared" si="137"/>
        <v>4068791</v>
      </c>
      <c r="BV73" s="335">
        <f t="shared" si="137"/>
        <v>6170983</v>
      </c>
      <c r="BW73" s="335">
        <f t="shared" si="137"/>
        <v>1346204</v>
      </c>
      <c r="BX73" s="335">
        <f t="shared" si="137"/>
        <v>1270538</v>
      </c>
      <c r="BY73" s="335">
        <f t="shared" si="137"/>
        <v>499921</v>
      </c>
      <c r="BZ73" s="335">
        <f t="shared" si="137"/>
        <v>569898</v>
      </c>
      <c r="CA73" s="335">
        <f t="shared" si="137"/>
        <v>1106926</v>
      </c>
      <c r="CB73" s="335">
        <f t="shared" si="137"/>
        <v>2490948</v>
      </c>
      <c r="CC73" s="335">
        <f t="shared" si="137"/>
        <v>-2950562</v>
      </c>
      <c r="CD73" s="373"/>
      <c r="CE73" s="67">
        <f>'MONTHLY SUMMARIES'!D49</f>
        <v>11161519</v>
      </c>
    </row>
    <row r="74" spans="1:83" s="134" customFormat="1" x14ac:dyDescent="0.3">
      <c r="A74" s="151"/>
      <c r="B74" s="41" t="s">
        <v>42</v>
      </c>
      <c r="C74" s="144">
        <f t="shared" ref="C74:Q74" si="138">SUM(C65:C73)</f>
        <v>47453988.579999998</v>
      </c>
      <c r="D74" s="145">
        <f t="shared" si="138"/>
        <v>48912663.030000001</v>
      </c>
      <c r="E74" s="145">
        <f t="shared" si="138"/>
        <v>39179236.07</v>
      </c>
      <c r="F74" s="145">
        <f t="shared" si="138"/>
        <v>31640922.82</v>
      </c>
      <c r="G74" s="145">
        <f t="shared" si="138"/>
        <v>35384745.07</v>
      </c>
      <c r="H74" s="145">
        <f t="shared" si="138"/>
        <v>43902001.460000001</v>
      </c>
      <c r="I74" s="145">
        <f t="shared" si="138"/>
        <v>49902148.93</v>
      </c>
      <c r="J74" s="145">
        <f t="shared" si="138"/>
        <v>42903029.099999994</v>
      </c>
      <c r="K74" s="145">
        <f t="shared" si="138"/>
        <v>39695552.140000001</v>
      </c>
      <c r="L74" s="146">
        <f t="shared" si="138"/>
        <v>41578683.930000007</v>
      </c>
      <c r="M74" s="145">
        <f t="shared" si="138"/>
        <v>47071745.450000003</v>
      </c>
      <c r="N74" s="145">
        <f t="shared" si="138"/>
        <v>57244022.850000009</v>
      </c>
      <c r="O74" s="145">
        <f t="shared" si="138"/>
        <v>58830015.280000001</v>
      </c>
      <c r="P74" s="145">
        <f t="shared" si="138"/>
        <v>61721131</v>
      </c>
      <c r="Q74" s="145">
        <f t="shared" si="138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139">SUM(X65+X68+X71+X72+X73)</f>
        <v>49363469</v>
      </c>
      <c r="Y74" s="202">
        <f t="shared" si="139"/>
        <v>57297467</v>
      </c>
      <c r="Z74" s="202">
        <v>67334477</v>
      </c>
      <c r="AA74" s="202">
        <f t="shared" si="139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03">
        <v>69854066</v>
      </c>
      <c r="AL74" s="303">
        <v>69769930</v>
      </c>
      <c r="AM74" s="303">
        <v>71422088</v>
      </c>
      <c r="AN74" s="303">
        <v>58288451</v>
      </c>
      <c r="AO74" s="303">
        <v>52141601</v>
      </c>
      <c r="AP74" s="303">
        <v>46442984</v>
      </c>
      <c r="AQ74" s="303">
        <v>49491090</v>
      </c>
      <c r="AR74" s="303">
        <v>55319331</v>
      </c>
      <c r="AS74" s="303">
        <v>69701969</v>
      </c>
      <c r="AT74" s="303">
        <v>64659120</v>
      </c>
      <c r="AU74" s="303"/>
      <c r="AV74" s="303"/>
      <c r="AW74" s="321"/>
      <c r="AX74" s="47">
        <f>SUM(AX65:AX73)</f>
        <v>11376026.700000001</v>
      </c>
      <c r="AY74" s="147">
        <f t="shared" ref="AY74:BA74" si="140">SUM(AY65:AY73)</f>
        <v>12808467.970000001</v>
      </c>
      <c r="AZ74" s="147">
        <f t="shared" si="140"/>
        <v>17267506.930000003</v>
      </c>
      <c r="BA74" s="147">
        <f t="shared" si="140"/>
        <v>17199560.180000003</v>
      </c>
      <c r="BB74" s="147">
        <f t="shared" ref="BB74:BC74" si="141">SUM(BB65:BB73)</f>
        <v>12545001.930000002</v>
      </c>
      <c r="BC74" s="147">
        <f t="shared" si="141"/>
        <v>15242926.539999999</v>
      </c>
      <c r="BD74" s="147">
        <f t="shared" ref="BD74:BE74" si="142">SUM(BD65:BD73)</f>
        <v>16067291.07</v>
      </c>
      <c r="BE74" s="147">
        <f t="shared" si="142"/>
        <v>9571300.9000000004</v>
      </c>
      <c r="BF74" s="147">
        <f t="shared" ref="BF74:BG74" si="143">SUM(BF65:BF73)</f>
        <v>8698816.8600000013</v>
      </c>
      <c r="BG74" s="147">
        <f t="shared" si="143"/>
        <v>7784785.0699999984</v>
      </c>
      <c r="BH74" s="147">
        <f t="shared" ref="BH74:BI74" si="144">SUM(BH65:BH73)</f>
        <v>10225721.550000003</v>
      </c>
      <c r="BI74" s="147">
        <f t="shared" si="144"/>
        <v>10090454.149999997</v>
      </c>
      <c r="BJ74" s="147">
        <f t="shared" ref="BJ74:BK74" si="145">SUM(BJ65:BJ73)</f>
        <v>-4313.2800000011921</v>
      </c>
      <c r="BK74" s="147">
        <f t="shared" si="145"/>
        <v>-3664711</v>
      </c>
      <c r="BL74" s="147">
        <f t="shared" ref="BL74:BM74" si="146">SUM(BL65:BL73)</f>
        <v>-8950501</v>
      </c>
      <c r="BM74" s="147">
        <f t="shared" si="146"/>
        <v>-4261685</v>
      </c>
      <c r="BN74" s="147">
        <f t="shared" ref="BN74:BO74" si="147">SUM(BN65:BN73)</f>
        <v>1579753</v>
      </c>
      <c r="BO74" s="147">
        <f t="shared" si="147"/>
        <v>-6847444</v>
      </c>
      <c r="BP74" s="277">
        <f t="shared" ref="BP74:BQ74" si="148">SUM(BP65:BP73)</f>
        <v>-12206918</v>
      </c>
      <c r="BQ74" s="277">
        <f t="shared" si="148"/>
        <v>15096833</v>
      </c>
      <c r="BR74" s="277">
        <f t="shared" ref="BR74:BT74" si="149">SUM(BR65:BR73)</f>
        <v>7465783</v>
      </c>
      <c r="BS74" s="277">
        <f t="shared" si="149"/>
        <v>1193374</v>
      </c>
      <c r="BT74" s="336">
        <f t="shared" si="149"/>
        <v>12556599</v>
      </c>
      <c r="BU74" s="336">
        <f t="shared" ref="BU74:BV74" si="150">SUM(BU65:BU73)</f>
        <v>2435453</v>
      </c>
      <c r="BV74" s="336">
        <f t="shared" si="150"/>
        <v>12596386</v>
      </c>
      <c r="BW74" s="336">
        <f t="shared" ref="BW74:BX74" si="151">SUM(BW65:BW73)</f>
        <v>232031</v>
      </c>
      <c r="BX74" s="336">
        <f t="shared" si="151"/>
        <v>4645359</v>
      </c>
      <c r="BY74" s="336">
        <f t="shared" ref="BY74" si="152">SUM(BY65:BY73)</f>
        <v>1864186</v>
      </c>
      <c r="BZ74" s="336">
        <f t="shared" ref="BZ74" si="153">SUM(BZ65:BZ73)</f>
        <v>-18410</v>
      </c>
      <c r="CA74" s="336">
        <f t="shared" ref="CA74:CC74" si="154">SUM(CA65:CA73)</f>
        <v>3021847</v>
      </c>
      <c r="CB74" s="336">
        <f t="shared" ref="CB74:CC74" si="155">SUM(CB65:CB73)</f>
        <v>15939447</v>
      </c>
      <c r="CC74" s="336">
        <f t="shared" si="155"/>
        <v>-2912043</v>
      </c>
      <c r="CD74" s="374"/>
      <c r="CE74" s="267">
        <f>CE65+CE68+CE71+CE72+CE73</f>
        <v>64659120</v>
      </c>
    </row>
    <row r="75" spans="1:8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73"/>
      <c r="CE75" s="52"/>
    </row>
    <row r="76" spans="1:83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02">
        <v>14400480</v>
      </c>
      <c r="AL76" s="302">
        <v>18886217</v>
      </c>
      <c r="AM76" s="302">
        <v>19686285</v>
      </c>
      <c r="AN76" s="302">
        <v>21694004</v>
      </c>
      <c r="AO76" s="302">
        <v>19119289</v>
      </c>
      <c r="AP76" s="302">
        <v>16662732</v>
      </c>
      <c r="AQ76" s="302">
        <v>13212321</v>
      </c>
      <c r="AR76" s="302">
        <v>13086658</v>
      </c>
      <c r="AS76" s="302">
        <v>14715560</v>
      </c>
      <c r="AT76" s="302">
        <v>20334452</v>
      </c>
      <c r="AU76" s="302"/>
      <c r="AV76" s="302"/>
      <c r="AW76" s="320"/>
      <c r="AX76" s="45">
        <f t="shared" ref="AX76:BT76" si="156">O76-C76</f>
        <v>6420312.9400000013</v>
      </c>
      <c r="AY76" s="46">
        <f t="shared" si="156"/>
        <v>7801708.0999999996</v>
      </c>
      <c r="AZ76" s="46">
        <f t="shared" si="156"/>
        <v>6468262.0099999998</v>
      </c>
      <c r="BA76" s="46">
        <f t="shared" si="156"/>
        <v>8517386.8300000001</v>
      </c>
      <c r="BB76" s="46">
        <f t="shared" si="156"/>
        <v>7167591.9100000001</v>
      </c>
      <c r="BC76" s="46">
        <f t="shared" si="156"/>
        <v>6759450.7599999998</v>
      </c>
      <c r="BD76" s="46">
        <f t="shared" si="156"/>
        <v>10580940.92</v>
      </c>
      <c r="BE76" s="46">
        <f t="shared" si="156"/>
        <v>13544552.880000001</v>
      </c>
      <c r="BF76" s="46">
        <f t="shared" si="156"/>
        <v>9325173.2799999993</v>
      </c>
      <c r="BG76" s="46">
        <f t="shared" si="156"/>
        <v>6405649.7599999998</v>
      </c>
      <c r="BH76" s="46">
        <f t="shared" si="156"/>
        <v>3905708.1300000008</v>
      </c>
      <c r="BI76" s="46">
        <f t="shared" si="156"/>
        <v>4382727.51</v>
      </c>
      <c r="BJ76" s="46">
        <f t="shared" si="156"/>
        <v>4504277.1499999985</v>
      </c>
      <c r="BK76" s="46">
        <f t="shared" si="156"/>
        <v>2278769</v>
      </c>
      <c r="BL76" s="46">
        <f t="shared" si="156"/>
        <v>978303</v>
      </c>
      <c r="BM76" s="46">
        <f t="shared" si="156"/>
        <v>-2260058</v>
      </c>
      <c r="BN76" s="46">
        <f t="shared" si="156"/>
        <v>-3991695</v>
      </c>
      <c r="BO76" s="46">
        <f t="shared" si="156"/>
        <v>-2720102</v>
      </c>
      <c r="BP76" s="276">
        <f t="shared" si="156"/>
        <v>-5508369</v>
      </c>
      <c r="BQ76" s="276">
        <f t="shared" si="156"/>
        <v>-10536033</v>
      </c>
      <c r="BR76" s="276">
        <f t="shared" si="156"/>
        <v>-2171747</v>
      </c>
      <c r="BS76" s="276">
        <f t="shared" si="156"/>
        <v>-2409151</v>
      </c>
      <c r="BT76" s="335">
        <f t="shared" si="156"/>
        <v>-2072665</v>
      </c>
      <c r="BU76" s="335">
        <f t="shared" ref="BU76:CC76" si="157">AL76-Z76</f>
        <v>-925040</v>
      </c>
      <c r="BV76" s="335">
        <f t="shared" si="157"/>
        <v>-4767314</v>
      </c>
      <c r="BW76" s="335">
        <f t="shared" si="157"/>
        <v>-2391710</v>
      </c>
      <c r="BX76" s="335">
        <f t="shared" si="157"/>
        <v>-2390039</v>
      </c>
      <c r="BY76" s="335">
        <f t="shared" si="157"/>
        <v>-1170170</v>
      </c>
      <c r="BZ76" s="335">
        <f t="shared" si="157"/>
        <v>415341</v>
      </c>
      <c r="CA76" s="335">
        <f t="shared" si="157"/>
        <v>-705403</v>
      </c>
      <c r="CB76" s="335">
        <f t="shared" si="157"/>
        <v>-2205433</v>
      </c>
      <c r="CC76" s="335">
        <f t="shared" si="157"/>
        <v>2226893</v>
      </c>
      <c r="CD76" s="373"/>
      <c r="CE76" s="67">
        <f>'MONTHLY SUMMARIES'!D52</f>
        <v>20334452</v>
      </c>
    </row>
    <row r="77" spans="1:83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02">
        <v>6836856</v>
      </c>
      <c r="AL77" s="302">
        <v>9238788</v>
      </c>
      <c r="AM77" s="302">
        <v>9489704</v>
      </c>
      <c r="AN77" s="302">
        <v>10862041</v>
      </c>
      <c r="AO77" s="302">
        <v>9477024</v>
      </c>
      <c r="AP77" s="302">
        <v>8476003</v>
      </c>
      <c r="AQ77" s="302">
        <v>6689989</v>
      </c>
      <c r="AR77" s="302">
        <v>6469765</v>
      </c>
      <c r="AS77" s="302">
        <v>7380656</v>
      </c>
      <c r="AT77" s="302">
        <v>9981275</v>
      </c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73"/>
      <c r="CE77" s="67">
        <f>GETPIVOTDATA("VALUE",'CSS ESCO pvt'!$I$3,"DATE_FILE",$CE$8,"COMPANY",$CE$6,"TRIM_CAT","Residential-GRID","TRIM_LINE",$A75)</f>
        <v>9981275</v>
      </c>
    </row>
    <row r="78" spans="1:83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02">
        <v>7563624</v>
      </c>
      <c r="AL78" s="302">
        <v>9647429</v>
      </c>
      <c r="AM78" s="302">
        <v>10196581</v>
      </c>
      <c r="AN78" s="302">
        <v>10831963</v>
      </c>
      <c r="AO78" s="302">
        <v>9642265</v>
      </c>
      <c r="AP78" s="302">
        <v>8186729</v>
      </c>
      <c r="AQ78" s="302">
        <v>6522332</v>
      </c>
      <c r="AR78" s="302">
        <v>6616893</v>
      </c>
      <c r="AS78" s="302">
        <v>7334904</v>
      </c>
      <c r="AT78" s="302">
        <v>10353177</v>
      </c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73"/>
      <c r="CE78" s="81">
        <f>CE76-CE77</f>
        <v>10353177</v>
      </c>
    </row>
    <row r="79" spans="1:83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02">
        <v>4464873</v>
      </c>
      <c r="AL79" s="302">
        <v>5898732</v>
      </c>
      <c r="AM79" s="302">
        <v>6122212</v>
      </c>
      <c r="AN79" s="302">
        <v>7752048</v>
      </c>
      <c r="AO79" s="302">
        <v>7155521</v>
      </c>
      <c r="AP79" s="302">
        <v>6230657</v>
      </c>
      <c r="AQ79" s="302">
        <v>4853339</v>
      </c>
      <c r="AR79" s="302">
        <v>4657206</v>
      </c>
      <c r="AS79" s="302">
        <v>5552231</v>
      </c>
      <c r="AT79" s="302">
        <v>7069897</v>
      </c>
      <c r="AU79" s="302"/>
      <c r="AV79" s="302"/>
      <c r="AW79" s="320"/>
      <c r="AX79" s="45">
        <f t="shared" ref="AX79:BT79" si="158">O79-C79</f>
        <v>730150.68000000063</v>
      </c>
      <c r="AY79" s="46">
        <f t="shared" si="158"/>
        <v>946032.87999999989</v>
      </c>
      <c r="AZ79" s="46">
        <f t="shared" si="158"/>
        <v>399796.05999999959</v>
      </c>
      <c r="BA79" s="46">
        <f t="shared" si="158"/>
        <v>888871.12000000011</v>
      </c>
      <c r="BB79" s="46">
        <f t="shared" si="158"/>
        <v>1350118.8399999999</v>
      </c>
      <c r="BC79" s="46">
        <f t="shared" si="158"/>
        <v>1049581.69</v>
      </c>
      <c r="BD79" s="46">
        <f t="shared" si="158"/>
        <v>1473556.2799999998</v>
      </c>
      <c r="BE79" s="46">
        <f t="shared" si="158"/>
        <v>1527681.08</v>
      </c>
      <c r="BF79" s="46">
        <f t="shared" si="158"/>
        <v>1268043.2999999998</v>
      </c>
      <c r="BG79" s="46">
        <f t="shared" si="158"/>
        <v>923790.35000000009</v>
      </c>
      <c r="BH79" s="46">
        <f t="shared" si="158"/>
        <v>300554.66000000015</v>
      </c>
      <c r="BI79" s="46">
        <f t="shared" si="158"/>
        <v>548282.37999999989</v>
      </c>
      <c r="BJ79" s="46">
        <f t="shared" si="158"/>
        <v>1587384.6799999997</v>
      </c>
      <c r="BK79" s="46">
        <f t="shared" si="158"/>
        <v>991218</v>
      </c>
      <c r="BL79" s="46">
        <f t="shared" si="158"/>
        <v>1407973</v>
      </c>
      <c r="BM79" s="46">
        <f t="shared" si="158"/>
        <v>910662</v>
      </c>
      <c r="BN79" s="46">
        <f t="shared" si="158"/>
        <v>-36809</v>
      </c>
      <c r="BO79" s="46">
        <f t="shared" si="158"/>
        <v>549360</v>
      </c>
      <c r="BP79" s="276">
        <f t="shared" si="158"/>
        <v>438526</v>
      </c>
      <c r="BQ79" s="276">
        <f t="shared" si="158"/>
        <v>-904186</v>
      </c>
      <c r="BR79" s="276">
        <f t="shared" si="158"/>
        <v>-439573</v>
      </c>
      <c r="BS79" s="276">
        <f t="shared" si="158"/>
        <v>235679</v>
      </c>
      <c r="BT79" s="335">
        <f t="shared" si="158"/>
        <v>103063</v>
      </c>
      <c r="BU79" s="335">
        <f t="shared" ref="BU79:CC79" si="159">AL79-Z79</f>
        <v>342627</v>
      </c>
      <c r="BV79" s="335">
        <f t="shared" si="159"/>
        <v>-1203675</v>
      </c>
      <c r="BW79" s="335">
        <f t="shared" si="159"/>
        <v>641252</v>
      </c>
      <c r="BX79" s="335">
        <f t="shared" si="159"/>
        <v>311000</v>
      </c>
      <c r="BY79" s="335">
        <f t="shared" si="159"/>
        <v>281712</v>
      </c>
      <c r="BZ79" s="335">
        <f t="shared" si="159"/>
        <v>113616</v>
      </c>
      <c r="CA79" s="335">
        <f t="shared" si="159"/>
        <v>-380554</v>
      </c>
      <c r="CB79" s="335">
        <f t="shared" si="159"/>
        <v>-348179</v>
      </c>
      <c r="CC79" s="335">
        <f t="shared" si="159"/>
        <v>1567731</v>
      </c>
      <c r="CD79" s="373"/>
      <c r="CE79" s="67">
        <f>'MONTHLY SUMMARIES'!D53</f>
        <v>7069897</v>
      </c>
    </row>
    <row r="80" spans="1:83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02">
        <v>1930987</v>
      </c>
      <c r="AL80" s="302">
        <v>2663658</v>
      </c>
      <c r="AM80" s="302">
        <v>2810546</v>
      </c>
      <c r="AN80" s="302">
        <v>3618548</v>
      </c>
      <c r="AO80" s="302">
        <v>3365039</v>
      </c>
      <c r="AP80" s="302">
        <v>3059892</v>
      </c>
      <c r="AQ80" s="302">
        <v>2390437</v>
      </c>
      <c r="AR80" s="302">
        <v>2218754</v>
      </c>
      <c r="AS80" s="302">
        <v>2603423</v>
      </c>
      <c r="AT80" s="302">
        <v>3229577</v>
      </c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73"/>
      <c r="CE80" s="67">
        <f>GETPIVOTDATA("VALUE",'CSS ESCO pvt'!$I$3,"DATE_FILE",$CE$8,"COMPANY",$CE$6,"TRIM_CAT","Low Income Residential-GRID","TRIM_LINE",$A75)</f>
        <v>3229577</v>
      </c>
    </row>
    <row r="81" spans="1:83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02">
        <v>2533886</v>
      </c>
      <c r="AL81" s="302">
        <v>3235074</v>
      </c>
      <c r="AM81" s="302">
        <v>3311666</v>
      </c>
      <c r="AN81" s="302">
        <v>4133500</v>
      </c>
      <c r="AO81" s="302">
        <v>3790482</v>
      </c>
      <c r="AP81" s="302">
        <v>3170765</v>
      </c>
      <c r="AQ81" s="302">
        <v>2462902</v>
      </c>
      <c r="AR81" s="302">
        <v>2438452</v>
      </c>
      <c r="AS81" s="302">
        <v>2948808</v>
      </c>
      <c r="AT81" s="302">
        <v>3840320</v>
      </c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73"/>
      <c r="CE81" s="81">
        <f>CE79-CE80</f>
        <v>3840320</v>
      </c>
    </row>
    <row r="82" spans="1:83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02">
        <v>2705509</v>
      </c>
      <c r="AL82" s="302">
        <v>2958966</v>
      </c>
      <c r="AM82" s="302">
        <v>3112384</v>
      </c>
      <c r="AN82" s="302">
        <v>3568316</v>
      </c>
      <c r="AO82" s="302">
        <v>3152742</v>
      </c>
      <c r="AP82" s="302">
        <v>2938033</v>
      </c>
      <c r="AQ82" s="302">
        <v>2407968</v>
      </c>
      <c r="AR82" s="302">
        <v>2421326</v>
      </c>
      <c r="AS82" s="302">
        <v>2519788</v>
      </c>
      <c r="AT82" s="302">
        <v>2994668</v>
      </c>
      <c r="AU82" s="302"/>
      <c r="AV82" s="302"/>
      <c r="AW82" s="320"/>
      <c r="AX82" s="45">
        <f t="shared" ref="AX82:BG84" si="160">O82-C82</f>
        <v>762560.2100000002</v>
      </c>
      <c r="AY82" s="46">
        <f t="shared" si="160"/>
        <v>1936411.89</v>
      </c>
      <c r="AZ82" s="46">
        <f t="shared" si="160"/>
        <v>2211000.21</v>
      </c>
      <c r="BA82" s="46">
        <f t="shared" si="160"/>
        <v>1474343.87</v>
      </c>
      <c r="BB82" s="46">
        <f t="shared" si="160"/>
        <v>1258651.6599999999</v>
      </c>
      <c r="BC82" s="46">
        <f t="shared" si="160"/>
        <v>1115610.6299999999</v>
      </c>
      <c r="BD82" s="46">
        <f t="shared" si="160"/>
        <v>1049962.76</v>
      </c>
      <c r="BE82" s="46">
        <f t="shared" si="160"/>
        <v>1007252.75</v>
      </c>
      <c r="BF82" s="46">
        <f t="shared" si="160"/>
        <v>830448.53</v>
      </c>
      <c r="BG82" s="46">
        <f t="shared" si="160"/>
        <v>805630.28</v>
      </c>
      <c r="BH82" s="46">
        <f t="shared" ref="BH82:BQ84" si="161">Y82-M82</f>
        <v>668233.83000000007</v>
      </c>
      <c r="BI82" s="46">
        <f t="shared" si="161"/>
        <v>906284.8899999999</v>
      </c>
      <c r="BJ82" s="46">
        <f t="shared" si="161"/>
        <v>383677.64999999991</v>
      </c>
      <c r="BK82" s="46">
        <f t="shared" si="161"/>
        <v>-1050214</v>
      </c>
      <c r="BL82" s="46">
        <f t="shared" si="161"/>
        <v>-971816</v>
      </c>
      <c r="BM82" s="46">
        <f t="shared" si="161"/>
        <v>-358072</v>
      </c>
      <c r="BN82" s="46">
        <f t="shared" si="161"/>
        <v>-392291</v>
      </c>
      <c r="BO82" s="46">
        <f t="shared" si="161"/>
        <v>-201084</v>
      </c>
      <c r="BP82" s="276">
        <f t="shared" si="161"/>
        <v>8997</v>
      </c>
      <c r="BQ82" s="276">
        <f t="shared" si="161"/>
        <v>229269</v>
      </c>
      <c r="BR82" s="276">
        <f t="shared" ref="BR82:BT84" si="162">AI82-W82</f>
        <v>785398</v>
      </c>
      <c r="BS82" s="276">
        <f t="shared" si="162"/>
        <v>290829</v>
      </c>
      <c r="BT82" s="335">
        <f t="shared" si="162"/>
        <v>391737</v>
      </c>
      <c r="BU82" s="335">
        <f t="shared" ref="BU82:CC84" si="163">AL82-Z82</f>
        <v>379304</v>
      </c>
      <c r="BV82" s="335">
        <f t="shared" si="163"/>
        <v>375566</v>
      </c>
      <c r="BW82" s="335">
        <f t="shared" si="163"/>
        <v>811883</v>
      </c>
      <c r="BX82" s="335">
        <f t="shared" si="163"/>
        <v>37634</v>
      </c>
      <c r="BY82" s="335">
        <f t="shared" si="163"/>
        <v>160709</v>
      </c>
      <c r="BZ82" s="335">
        <f t="shared" si="163"/>
        <v>172450</v>
      </c>
      <c r="CA82" s="335">
        <f t="shared" si="163"/>
        <v>74601</v>
      </c>
      <c r="CB82" s="335">
        <f t="shared" si="163"/>
        <v>-107162</v>
      </c>
      <c r="CC82" s="335">
        <f t="shared" si="163"/>
        <v>129737</v>
      </c>
      <c r="CD82" s="373"/>
      <c r="CE82" s="67">
        <f>'MONTHLY SUMMARIES'!D54</f>
        <v>2994668</v>
      </c>
    </row>
    <row r="83" spans="1:83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02">
        <v>2913458</v>
      </c>
      <c r="AL83" s="302">
        <v>2255292</v>
      </c>
      <c r="AM83" s="302">
        <v>2249184</v>
      </c>
      <c r="AN83" s="302">
        <v>2144727</v>
      </c>
      <c r="AO83" s="302">
        <v>2253411</v>
      </c>
      <c r="AP83" s="302">
        <v>2197803</v>
      </c>
      <c r="AQ83" s="302">
        <v>1755795</v>
      </c>
      <c r="AR83" s="302">
        <v>1844764</v>
      </c>
      <c r="AS83" s="302">
        <v>2296831</v>
      </c>
      <c r="AT83" s="302">
        <v>2209179</v>
      </c>
      <c r="AU83" s="302"/>
      <c r="AV83" s="302"/>
      <c r="AW83" s="320"/>
      <c r="AX83" s="45">
        <f t="shared" si="160"/>
        <v>445796.02</v>
      </c>
      <c r="AY83" s="46">
        <f t="shared" si="160"/>
        <v>1403218.58</v>
      </c>
      <c r="AZ83" s="46">
        <f t="shared" si="160"/>
        <v>1824896.91</v>
      </c>
      <c r="BA83" s="46">
        <f t="shared" si="160"/>
        <v>1348331.86</v>
      </c>
      <c r="BB83" s="46">
        <f t="shared" si="160"/>
        <v>952411.96</v>
      </c>
      <c r="BC83" s="46">
        <f t="shared" si="160"/>
        <v>798396.83000000007</v>
      </c>
      <c r="BD83" s="46">
        <f t="shared" si="160"/>
        <v>871460.81</v>
      </c>
      <c r="BE83" s="46">
        <f t="shared" si="160"/>
        <v>835149.8</v>
      </c>
      <c r="BF83" s="46">
        <f t="shared" si="160"/>
        <v>606569.84000000008</v>
      </c>
      <c r="BG83" s="46">
        <f t="shared" si="160"/>
        <v>545454.68999999994</v>
      </c>
      <c r="BH83" s="46">
        <f t="shared" si="161"/>
        <v>625777.27</v>
      </c>
      <c r="BI83" s="46">
        <f t="shared" si="161"/>
        <v>760754.46</v>
      </c>
      <c r="BJ83" s="46">
        <f t="shared" si="161"/>
        <v>572988.49</v>
      </c>
      <c r="BK83" s="46">
        <f t="shared" si="161"/>
        <v>-487269</v>
      </c>
      <c r="BL83" s="46">
        <f t="shared" si="161"/>
        <v>-1114280</v>
      </c>
      <c r="BM83" s="46">
        <f t="shared" si="161"/>
        <v>-435796</v>
      </c>
      <c r="BN83" s="46">
        <f t="shared" si="161"/>
        <v>-37264</v>
      </c>
      <c r="BO83" s="46">
        <f t="shared" si="161"/>
        <v>-209867</v>
      </c>
      <c r="BP83" s="276">
        <f t="shared" si="161"/>
        <v>-15467</v>
      </c>
      <c r="BQ83" s="276">
        <f t="shared" si="161"/>
        <v>189228</v>
      </c>
      <c r="BR83" s="276">
        <f t="shared" si="162"/>
        <v>1058854</v>
      </c>
      <c r="BS83" s="276">
        <f t="shared" si="162"/>
        <v>568845</v>
      </c>
      <c r="BT83" s="335">
        <f t="shared" si="162"/>
        <v>1255018</v>
      </c>
      <c r="BU83" s="335">
        <f t="shared" si="163"/>
        <v>378824</v>
      </c>
      <c r="BV83" s="335">
        <f t="shared" si="163"/>
        <v>222049</v>
      </c>
      <c r="BW83" s="335">
        <f t="shared" si="163"/>
        <v>183349</v>
      </c>
      <c r="BX83" s="335">
        <f t="shared" si="163"/>
        <v>447786</v>
      </c>
      <c r="BY83" s="335">
        <f t="shared" si="163"/>
        <v>226339</v>
      </c>
      <c r="BZ83" s="335">
        <f t="shared" si="163"/>
        <v>-177445</v>
      </c>
      <c r="CA83" s="335">
        <f t="shared" si="163"/>
        <v>159854</v>
      </c>
      <c r="CB83" s="335">
        <f t="shared" si="163"/>
        <v>373429</v>
      </c>
      <c r="CC83" s="335">
        <f t="shared" si="163"/>
        <v>36263</v>
      </c>
      <c r="CD83" s="373"/>
      <c r="CE83" s="67">
        <f>'MONTHLY SUMMARIES'!D55</f>
        <v>2209179</v>
      </c>
    </row>
    <row r="84" spans="1:83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02">
        <v>4557064</v>
      </c>
      <c r="AL84" s="302">
        <v>4069856</v>
      </c>
      <c r="AM84" s="302">
        <v>3134832</v>
      </c>
      <c r="AN84" s="302">
        <v>3434974</v>
      </c>
      <c r="AO84" s="302">
        <v>2685792</v>
      </c>
      <c r="AP84" s="302">
        <v>2711983</v>
      </c>
      <c r="AQ84" s="302">
        <v>2602255</v>
      </c>
      <c r="AR84" s="302">
        <v>2465516</v>
      </c>
      <c r="AS84" s="302">
        <v>3173091</v>
      </c>
      <c r="AT84" s="302">
        <v>4560280</v>
      </c>
      <c r="AU84" s="302"/>
      <c r="AV84" s="302"/>
      <c r="AW84" s="320"/>
      <c r="AX84" s="45">
        <f t="shared" si="160"/>
        <v>-235323.24</v>
      </c>
      <c r="AY84" s="46">
        <f t="shared" si="160"/>
        <v>558086.96</v>
      </c>
      <c r="AZ84" s="46">
        <f t="shared" si="160"/>
        <v>1648076.54</v>
      </c>
      <c r="BA84" s="46">
        <f t="shared" si="160"/>
        <v>1564895.66</v>
      </c>
      <c r="BB84" s="46">
        <f t="shared" si="160"/>
        <v>1159007.7</v>
      </c>
      <c r="BC84" s="46">
        <f t="shared" si="160"/>
        <v>736811.90999999992</v>
      </c>
      <c r="BD84" s="46">
        <f t="shared" si="160"/>
        <v>780658.44</v>
      </c>
      <c r="BE84" s="46">
        <f t="shared" si="160"/>
        <v>1388284.92</v>
      </c>
      <c r="BF84" s="46">
        <f t="shared" si="160"/>
        <v>840888.37999999989</v>
      </c>
      <c r="BG84" s="46">
        <f t="shared" si="160"/>
        <v>859186.05</v>
      </c>
      <c r="BH84" s="46">
        <f t="shared" si="161"/>
        <v>418464.35000000009</v>
      </c>
      <c r="BI84" s="46">
        <f t="shared" si="161"/>
        <v>-538785.75</v>
      </c>
      <c r="BJ84" s="46">
        <f t="shared" si="161"/>
        <v>535595.78</v>
      </c>
      <c r="BK84" s="46">
        <f t="shared" si="161"/>
        <v>-954084</v>
      </c>
      <c r="BL84" s="46">
        <f t="shared" si="161"/>
        <v>-1177828</v>
      </c>
      <c r="BM84" s="46">
        <f t="shared" si="161"/>
        <v>-1622701</v>
      </c>
      <c r="BN84" s="46">
        <f t="shared" si="161"/>
        <v>-608467</v>
      </c>
      <c r="BO84" s="46">
        <f t="shared" si="161"/>
        <v>-306993</v>
      </c>
      <c r="BP84" s="276">
        <f t="shared" si="161"/>
        <v>-77080</v>
      </c>
      <c r="BQ84" s="276">
        <f t="shared" si="161"/>
        <v>746278</v>
      </c>
      <c r="BR84" s="276">
        <f t="shared" si="162"/>
        <v>1987875</v>
      </c>
      <c r="BS84" s="276">
        <f t="shared" si="162"/>
        <v>887794</v>
      </c>
      <c r="BT84" s="335">
        <f t="shared" si="162"/>
        <v>2615607</v>
      </c>
      <c r="BU84" s="335">
        <f t="shared" si="163"/>
        <v>2154941</v>
      </c>
      <c r="BV84" s="335">
        <f t="shared" si="163"/>
        <v>1181788</v>
      </c>
      <c r="BW84" s="335">
        <f t="shared" si="163"/>
        <v>1589890</v>
      </c>
      <c r="BX84" s="335">
        <f t="shared" si="163"/>
        <v>1006993</v>
      </c>
      <c r="BY84" s="335">
        <f t="shared" si="163"/>
        <v>1031631</v>
      </c>
      <c r="BZ84" s="335">
        <f t="shared" si="163"/>
        <v>919797</v>
      </c>
      <c r="CA84" s="335">
        <f t="shared" si="163"/>
        <v>694348</v>
      </c>
      <c r="CB84" s="335">
        <f t="shared" si="163"/>
        <v>1131810</v>
      </c>
      <c r="CC84" s="335">
        <f t="shared" si="163"/>
        <v>1669872</v>
      </c>
      <c r="CD84" s="373"/>
      <c r="CE84" s="67">
        <f>'MONTHLY SUMMARIES'!D56</f>
        <v>4560280</v>
      </c>
    </row>
    <row r="85" spans="1:83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164">SUM(D76:D84)</f>
        <v>24335526.59</v>
      </c>
      <c r="E85" s="145">
        <f t="shared" si="164"/>
        <v>23278997.27</v>
      </c>
      <c r="F85" s="145">
        <f t="shared" si="164"/>
        <v>20183122.66</v>
      </c>
      <c r="G85" s="145">
        <f t="shared" si="164"/>
        <v>16566662.93</v>
      </c>
      <c r="H85" s="145">
        <f t="shared" si="164"/>
        <v>17061458.180000003</v>
      </c>
      <c r="I85" s="145">
        <f t="shared" si="164"/>
        <v>19809849.789999999</v>
      </c>
      <c r="J85" s="145">
        <f t="shared" si="164"/>
        <v>23510502.569999997</v>
      </c>
      <c r="K85" s="145">
        <f t="shared" si="164"/>
        <v>21953216.670000002</v>
      </c>
      <c r="L85" s="146">
        <f t="shared" si="164"/>
        <v>18550836.870000001</v>
      </c>
      <c r="M85" s="145">
        <f t="shared" si="164"/>
        <v>20829885.759999998</v>
      </c>
      <c r="N85" s="145">
        <f t="shared" si="164"/>
        <v>25679143.509999998</v>
      </c>
      <c r="O85" s="145">
        <f t="shared" si="164"/>
        <v>30912559.250000004</v>
      </c>
      <c r="P85" s="145">
        <f t="shared" si="164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165">SUM(X76+X79+X82+X83+X84)</f>
        <v>28090548</v>
      </c>
      <c r="Y85" s="202">
        <f t="shared" si="165"/>
        <v>26748624</v>
      </c>
      <c r="Z85" s="202">
        <v>31738407</v>
      </c>
      <c r="AA85" s="202">
        <f t="shared" si="165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03">
        <v>29041384</v>
      </c>
      <c r="AL85" s="303">
        <v>34069063</v>
      </c>
      <c r="AM85" s="303">
        <v>34304897</v>
      </c>
      <c r="AN85" s="303">
        <v>38594069</v>
      </c>
      <c r="AO85" s="303">
        <v>34366755</v>
      </c>
      <c r="AP85" s="303">
        <v>30741208</v>
      </c>
      <c r="AQ85" s="303">
        <v>24831678</v>
      </c>
      <c r="AR85" s="303">
        <v>24475470</v>
      </c>
      <c r="AS85" s="303">
        <v>28257501</v>
      </c>
      <c r="AT85" s="303">
        <v>37168476</v>
      </c>
      <c r="AU85" s="303"/>
      <c r="AV85" s="303"/>
      <c r="AW85" s="321"/>
      <c r="AX85" s="47">
        <f>SUM(AX76:AX84)</f>
        <v>8123496.6100000013</v>
      </c>
      <c r="AY85" s="147">
        <f t="shared" ref="AY85:BA85" si="166">SUM(AY76:AY84)</f>
        <v>12645458.41</v>
      </c>
      <c r="AZ85" s="147">
        <f t="shared" si="166"/>
        <v>12552031.73</v>
      </c>
      <c r="BA85" s="147">
        <f t="shared" si="166"/>
        <v>13793829.34</v>
      </c>
      <c r="BB85" s="147">
        <f t="shared" ref="BB85:BC85" si="167">SUM(BB76:BB84)</f>
        <v>11887782.07</v>
      </c>
      <c r="BC85" s="147">
        <f t="shared" si="167"/>
        <v>10459851.819999998</v>
      </c>
      <c r="BD85" s="147">
        <f t="shared" ref="BD85:BE85" si="168">SUM(BD76:BD84)</f>
        <v>14756579.209999999</v>
      </c>
      <c r="BE85" s="147">
        <f t="shared" si="168"/>
        <v>18302921.43</v>
      </c>
      <c r="BF85" s="147">
        <f t="shared" ref="BF85:BG85" si="169">SUM(BF76:BF84)</f>
        <v>12871123.329999998</v>
      </c>
      <c r="BG85" s="147">
        <f t="shared" si="169"/>
        <v>9539711.1300000008</v>
      </c>
      <c r="BH85" s="147">
        <f t="shared" ref="BH85:BI85" si="170">SUM(BH76:BH84)</f>
        <v>5918738.2400000002</v>
      </c>
      <c r="BI85" s="147">
        <f t="shared" si="170"/>
        <v>6059263.4899999993</v>
      </c>
      <c r="BJ85" s="147">
        <f t="shared" ref="BJ85:BK85" si="171">SUM(BJ76:BJ84)</f>
        <v>7583923.7499999991</v>
      </c>
      <c r="BK85" s="147">
        <f t="shared" si="171"/>
        <v>778420</v>
      </c>
      <c r="BL85" s="147">
        <f t="shared" ref="BL85:BM85" si="172">SUM(BL76:BL84)</f>
        <v>-877648</v>
      </c>
      <c r="BM85" s="147">
        <f t="shared" si="172"/>
        <v>-3765965</v>
      </c>
      <c r="BN85" s="147">
        <f t="shared" ref="BN85:BO85" si="173">SUM(BN76:BN84)</f>
        <v>-5066526</v>
      </c>
      <c r="BO85" s="147">
        <f t="shared" si="173"/>
        <v>-2888686</v>
      </c>
      <c r="BP85" s="277">
        <f t="shared" ref="BP85:BQ85" si="174">SUM(BP76:BP84)</f>
        <v>-5153393</v>
      </c>
      <c r="BQ85" s="277">
        <f t="shared" si="174"/>
        <v>-10275444</v>
      </c>
      <c r="BR85" s="277">
        <f t="shared" ref="BR85:BT85" si="175">SUM(BR76:BR84)</f>
        <v>1220807</v>
      </c>
      <c r="BS85" s="277">
        <f t="shared" si="175"/>
        <v>-426004</v>
      </c>
      <c r="BT85" s="336">
        <f t="shared" si="175"/>
        <v>2292760</v>
      </c>
      <c r="BU85" s="336">
        <f t="shared" ref="BU85:BV85" si="176">SUM(BU76:BU84)</f>
        <v>2330656</v>
      </c>
      <c r="BV85" s="336">
        <f t="shared" si="176"/>
        <v>-4191586</v>
      </c>
      <c r="BW85" s="336">
        <f t="shared" ref="BW85:BX85" si="177">SUM(BW76:BW84)</f>
        <v>834664</v>
      </c>
      <c r="BX85" s="336">
        <f t="shared" si="177"/>
        <v>-586626</v>
      </c>
      <c r="BY85" s="336">
        <f t="shared" ref="BY85" si="178">SUM(BY76:BY84)</f>
        <v>530221</v>
      </c>
      <c r="BZ85" s="336">
        <f t="shared" ref="BZ85" si="179">SUM(BZ76:BZ84)</f>
        <v>1443759</v>
      </c>
      <c r="CA85" s="336">
        <f t="shared" ref="CA85:CC85" si="180">SUM(CA76:CA84)</f>
        <v>-157154</v>
      </c>
      <c r="CB85" s="336">
        <f t="shared" ref="CB85:CC85" si="181">SUM(CB76:CB84)</f>
        <v>-1155535</v>
      </c>
      <c r="CC85" s="336">
        <f t="shared" si="181"/>
        <v>5630496</v>
      </c>
      <c r="CD85" s="374"/>
      <c r="CE85" s="267">
        <f>CE76+CE79+CE82+CE83+CE84</f>
        <v>37168476</v>
      </c>
    </row>
    <row r="86" spans="1:8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73"/>
      <c r="CE86" s="52"/>
    </row>
    <row r="87" spans="1:83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02">
        <v>173140328</v>
      </c>
      <c r="AL87" s="302">
        <v>172835892</v>
      </c>
      <c r="AM87" s="302">
        <v>170295492</v>
      </c>
      <c r="AN87" s="302">
        <v>161468821</v>
      </c>
      <c r="AO87" s="302">
        <v>159664239</v>
      </c>
      <c r="AP87" s="302">
        <v>154659952</v>
      </c>
      <c r="AQ87" s="302">
        <v>154353739</v>
      </c>
      <c r="AR87" s="302">
        <v>147244201</v>
      </c>
      <c r="AS87" s="302">
        <v>142434821</v>
      </c>
      <c r="AT87" s="302">
        <v>141723843</v>
      </c>
      <c r="AU87" s="302"/>
      <c r="AV87" s="302"/>
      <c r="AW87" s="320"/>
      <c r="AX87" s="45">
        <f t="shared" ref="AX87:BT87" si="182">O87-C87</f>
        <v>33405202.959999993</v>
      </c>
      <c r="AY87" s="46">
        <f t="shared" si="182"/>
        <v>37142362.25</v>
      </c>
      <c r="AZ87" s="46">
        <f t="shared" si="182"/>
        <v>46950503.400000006</v>
      </c>
      <c r="BA87" s="46">
        <f t="shared" si="182"/>
        <v>51081630</v>
      </c>
      <c r="BB87" s="46">
        <f t="shared" si="182"/>
        <v>54137219.730000004</v>
      </c>
      <c r="BC87" s="46">
        <f t="shared" si="182"/>
        <v>59653321.260000005</v>
      </c>
      <c r="BD87" s="46">
        <f t="shared" si="182"/>
        <v>65382312.209999993</v>
      </c>
      <c r="BE87" s="46">
        <f t="shared" si="182"/>
        <v>80042587.900000006</v>
      </c>
      <c r="BF87" s="46">
        <f t="shared" si="182"/>
        <v>82087687.25</v>
      </c>
      <c r="BG87" s="46">
        <f t="shared" si="182"/>
        <v>84933017.310000002</v>
      </c>
      <c r="BH87" s="46">
        <f t="shared" si="182"/>
        <v>85657338.579999998</v>
      </c>
      <c r="BI87" s="46">
        <f t="shared" si="182"/>
        <v>81270113.370000005</v>
      </c>
      <c r="BJ87" s="46">
        <f t="shared" si="182"/>
        <v>74330989.5</v>
      </c>
      <c r="BK87" s="46">
        <f t="shared" si="182"/>
        <v>81954645</v>
      </c>
      <c r="BL87" s="46">
        <f t="shared" si="182"/>
        <v>71876440</v>
      </c>
      <c r="BM87" s="46">
        <f t="shared" si="182"/>
        <v>62777342</v>
      </c>
      <c r="BN87" s="46">
        <f t="shared" si="182"/>
        <v>47039834</v>
      </c>
      <c r="BO87" s="46">
        <f t="shared" si="182"/>
        <v>29206780</v>
      </c>
      <c r="BP87" s="276">
        <f t="shared" si="182"/>
        <v>13965227</v>
      </c>
      <c r="BQ87" s="276">
        <f t="shared" si="182"/>
        <v>-3048442</v>
      </c>
      <c r="BR87" s="276">
        <f t="shared" si="182"/>
        <v>-3830964</v>
      </c>
      <c r="BS87" s="276">
        <f t="shared" si="182"/>
        <v>-16964910</v>
      </c>
      <c r="BT87" s="335">
        <f t="shared" si="182"/>
        <v>-17780616</v>
      </c>
      <c r="BU87" s="335">
        <f t="shared" ref="BU87:CC87" si="183">AL87-Z87</f>
        <v>-16075057</v>
      </c>
      <c r="BV87" s="335">
        <f t="shared" si="183"/>
        <v>-18012283</v>
      </c>
      <c r="BW87" s="335">
        <f t="shared" si="183"/>
        <v>-40044350</v>
      </c>
      <c r="BX87" s="335">
        <f t="shared" si="183"/>
        <v>-43910516</v>
      </c>
      <c r="BY87" s="335">
        <f t="shared" si="183"/>
        <v>-47519447</v>
      </c>
      <c r="BZ87" s="335">
        <f t="shared" si="183"/>
        <v>-36507036</v>
      </c>
      <c r="CA87" s="335">
        <f t="shared" si="183"/>
        <v>-31385846</v>
      </c>
      <c r="CB87" s="335">
        <f t="shared" si="183"/>
        <v>-26879410</v>
      </c>
      <c r="CC87" s="335">
        <f t="shared" si="183"/>
        <v>-27415244</v>
      </c>
      <c r="CD87" s="373"/>
      <c r="CE87" s="67">
        <f>'MONTHLY SUMMARIES'!D59</f>
        <v>141723843</v>
      </c>
    </row>
    <row r="88" spans="1:83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02">
        <v>75564886</v>
      </c>
      <c r="AL88" s="302">
        <v>74979681</v>
      </c>
      <c r="AM88" s="302">
        <v>74120370</v>
      </c>
      <c r="AN88" s="302">
        <v>71579315</v>
      </c>
      <c r="AO88" s="302">
        <v>70316118</v>
      </c>
      <c r="AP88" s="302">
        <v>68992107</v>
      </c>
      <c r="AQ88" s="302">
        <v>69685438</v>
      </c>
      <c r="AR88" s="302">
        <v>67511358</v>
      </c>
      <c r="AS88" s="302">
        <v>65619073</v>
      </c>
      <c r="AT88" s="302">
        <v>65260490</v>
      </c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73"/>
      <c r="CE88" s="67">
        <f>GETPIVOTDATA("VALUE",'CSS ESCO pvt'!$I$3,"DATE_FILE",$CE$8,"COMPANY",$CE$6,"TRIM_CAT","Residential-GRID","TRIM_LINE",$A86)</f>
        <v>65260490</v>
      </c>
    </row>
    <row r="89" spans="1:83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02">
        <v>97575442</v>
      </c>
      <c r="AL89" s="302">
        <v>97856211</v>
      </c>
      <c r="AM89" s="302">
        <v>96175122</v>
      </c>
      <c r="AN89" s="302">
        <v>89889506</v>
      </c>
      <c r="AO89" s="302">
        <v>89348121</v>
      </c>
      <c r="AP89" s="302">
        <v>85667845</v>
      </c>
      <c r="AQ89" s="302">
        <v>84668301</v>
      </c>
      <c r="AR89" s="302">
        <v>79732843</v>
      </c>
      <c r="AS89" s="302">
        <v>76815748</v>
      </c>
      <c r="AT89" s="302">
        <v>76463353</v>
      </c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73"/>
      <c r="CE89" s="81">
        <f>CE87-CE88</f>
        <v>76463353</v>
      </c>
    </row>
    <row r="90" spans="1:83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02">
        <v>83898074</v>
      </c>
      <c r="AL90" s="302">
        <v>80981518</v>
      </c>
      <c r="AM90" s="302">
        <v>82151340</v>
      </c>
      <c r="AN90" s="302">
        <v>88968070</v>
      </c>
      <c r="AO90" s="302">
        <v>91236269</v>
      </c>
      <c r="AP90" s="302">
        <v>88309980</v>
      </c>
      <c r="AQ90" s="302">
        <v>84054304</v>
      </c>
      <c r="AR90" s="302">
        <v>80119465</v>
      </c>
      <c r="AS90" s="302">
        <v>80541207</v>
      </c>
      <c r="AT90" s="302">
        <v>79648396</v>
      </c>
      <c r="AU90" s="302"/>
      <c r="AV90" s="302"/>
      <c r="AW90" s="320"/>
      <c r="AX90" s="45">
        <f t="shared" ref="AX90:BT90" si="184">O90-C90</f>
        <v>14825767</v>
      </c>
      <c r="AY90" s="46">
        <f t="shared" si="184"/>
        <v>20584896.799999997</v>
      </c>
      <c r="AZ90" s="46">
        <f t="shared" si="184"/>
        <v>20001457.119999997</v>
      </c>
      <c r="BA90" s="46">
        <f t="shared" si="184"/>
        <v>19162835.229999997</v>
      </c>
      <c r="BB90" s="46">
        <f t="shared" si="184"/>
        <v>24004181.390000001</v>
      </c>
      <c r="BC90" s="46">
        <f t="shared" si="184"/>
        <v>23762520.399999999</v>
      </c>
      <c r="BD90" s="46">
        <f t="shared" si="184"/>
        <v>22404441.640000001</v>
      </c>
      <c r="BE90" s="46">
        <f t="shared" si="184"/>
        <v>18302012.159999996</v>
      </c>
      <c r="BF90" s="46">
        <f t="shared" si="184"/>
        <v>24243950.82</v>
      </c>
      <c r="BG90" s="46">
        <f t="shared" si="184"/>
        <v>28096245.969999999</v>
      </c>
      <c r="BH90" s="46">
        <f t="shared" si="184"/>
        <v>26041287.189999998</v>
      </c>
      <c r="BI90" s="46">
        <f t="shared" si="184"/>
        <v>29600791.890000001</v>
      </c>
      <c r="BJ90" s="46">
        <f t="shared" si="184"/>
        <v>30697314.270000003</v>
      </c>
      <c r="BK90" s="46">
        <f t="shared" si="184"/>
        <v>22009459</v>
      </c>
      <c r="BL90" s="46">
        <f t="shared" si="184"/>
        <v>25080332</v>
      </c>
      <c r="BM90" s="46">
        <f t="shared" si="184"/>
        <v>26401484</v>
      </c>
      <c r="BN90" s="46">
        <f t="shared" si="184"/>
        <v>23110373</v>
      </c>
      <c r="BO90" s="46">
        <f t="shared" si="184"/>
        <v>22964679</v>
      </c>
      <c r="BP90" s="276">
        <f t="shared" si="184"/>
        <v>19954162</v>
      </c>
      <c r="BQ90" s="276">
        <f t="shared" si="184"/>
        <v>17584355</v>
      </c>
      <c r="BR90" s="276">
        <f t="shared" si="184"/>
        <v>-1798740</v>
      </c>
      <c r="BS90" s="276">
        <f t="shared" si="184"/>
        <v>5351480</v>
      </c>
      <c r="BT90" s="335">
        <f t="shared" si="184"/>
        <v>1013808</v>
      </c>
      <c r="BU90" s="335">
        <f t="shared" ref="BU90:CC90" si="185">AL90-Z90</f>
        <v>-6376199</v>
      </c>
      <c r="BV90" s="335">
        <f t="shared" si="185"/>
        <v>-8207606</v>
      </c>
      <c r="BW90" s="335">
        <f t="shared" si="185"/>
        <v>-62501</v>
      </c>
      <c r="BX90" s="335">
        <f t="shared" si="185"/>
        <v>-1616888</v>
      </c>
      <c r="BY90" s="335">
        <f t="shared" si="185"/>
        <v>-6745698</v>
      </c>
      <c r="BZ90" s="335">
        <f t="shared" si="185"/>
        <v>-13355590</v>
      </c>
      <c r="CA90" s="335">
        <f t="shared" si="185"/>
        <v>-17348502</v>
      </c>
      <c r="CB90" s="335">
        <f t="shared" si="185"/>
        <v>-12997810</v>
      </c>
      <c r="CC90" s="335">
        <f t="shared" si="185"/>
        <v>-8246878</v>
      </c>
      <c r="CD90" s="373"/>
      <c r="CE90" s="67">
        <f>'MONTHLY SUMMARIES'!D60</f>
        <v>79648396</v>
      </c>
    </row>
    <row r="91" spans="1:83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02">
        <v>31549282</v>
      </c>
      <c r="AL91" s="302">
        <v>30407486</v>
      </c>
      <c r="AM91" s="302">
        <v>30643580</v>
      </c>
      <c r="AN91" s="302">
        <v>34021864</v>
      </c>
      <c r="AO91" s="302">
        <v>35557065</v>
      </c>
      <c r="AP91" s="302">
        <v>35372116</v>
      </c>
      <c r="AQ91" s="302">
        <v>34677104</v>
      </c>
      <c r="AR91" s="302">
        <v>33211014</v>
      </c>
      <c r="AS91" s="302">
        <v>33345696</v>
      </c>
      <c r="AT91" s="302">
        <v>32888871</v>
      </c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73"/>
      <c r="CE91" s="67">
        <f>GETPIVOTDATA("VALUE",'CSS ESCO pvt'!$I$3,"DATE_FILE",$CE$8,"COMPANY",$CE$6,"TRIM_CAT","Low Income Residential-GRID","TRIM_LINE",$A86)</f>
        <v>32888871</v>
      </c>
    </row>
    <row r="92" spans="1:83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02">
        <v>52348792</v>
      </c>
      <c r="AL92" s="302">
        <v>50574032</v>
      </c>
      <c r="AM92" s="302">
        <v>51507760</v>
      </c>
      <c r="AN92" s="302">
        <v>54946206</v>
      </c>
      <c r="AO92" s="302">
        <v>55679204</v>
      </c>
      <c r="AP92" s="302">
        <v>52937864</v>
      </c>
      <c r="AQ92" s="302">
        <v>49377200</v>
      </c>
      <c r="AR92" s="302">
        <v>46908451</v>
      </c>
      <c r="AS92" s="302">
        <v>47195511</v>
      </c>
      <c r="AT92" s="302">
        <v>46759525</v>
      </c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73"/>
      <c r="CE92" s="81">
        <f>CE90-CE91</f>
        <v>46759525</v>
      </c>
    </row>
    <row r="93" spans="1:83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02">
        <v>12258696</v>
      </c>
      <c r="AL93" s="302">
        <v>12228059</v>
      </c>
      <c r="AM93" s="302">
        <v>11815732</v>
      </c>
      <c r="AN93" s="302">
        <v>11777637</v>
      </c>
      <c r="AO93" s="302">
        <v>12011857</v>
      </c>
      <c r="AP93" s="302">
        <v>11814830</v>
      </c>
      <c r="AQ93" s="302">
        <v>11803102</v>
      </c>
      <c r="AR93" s="302">
        <v>11150389</v>
      </c>
      <c r="AS93" s="302">
        <v>10965841</v>
      </c>
      <c r="AT93" s="302">
        <v>10552059</v>
      </c>
      <c r="AU93" s="302"/>
      <c r="AV93" s="302"/>
      <c r="AW93" s="320"/>
      <c r="AX93" s="45">
        <f t="shared" ref="AX93:BG95" si="186">O93-C93</f>
        <v>1465370.7999999998</v>
      </c>
      <c r="AY93" s="46">
        <f t="shared" si="186"/>
        <v>2775706.46</v>
      </c>
      <c r="AZ93" s="46">
        <f t="shared" si="186"/>
        <v>4523641.6400000006</v>
      </c>
      <c r="BA93" s="46">
        <f t="shared" si="186"/>
        <v>5864656.9199999999</v>
      </c>
      <c r="BB93" s="46">
        <f t="shared" si="186"/>
        <v>6563580.4700000007</v>
      </c>
      <c r="BC93" s="46">
        <f t="shared" si="186"/>
        <v>7040550.7999999998</v>
      </c>
      <c r="BD93" s="46">
        <f t="shared" si="186"/>
        <v>6798302.4800000004</v>
      </c>
      <c r="BE93" s="46">
        <f t="shared" si="186"/>
        <v>6056046.9900000002</v>
      </c>
      <c r="BF93" s="46">
        <f t="shared" si="186"/>
        <v>6325571.7799999993</v>
      </c>
      <c r="BG93" s="46">
        <f t="shared" si="186"/>
        <v>7064429.0299999993</v>
      </c>
      <c r="BH93" s="46">
        <f t="shared" ref="BH93:BQ95" si="187">Y93-M93</f>
        <v>7165456.8200000003</v>
      </c>
      <c r="BI93" s="46">
        <f t="shared" si="187"/>
        <v>7067278.8200000003</v>
      </c>
      <c r="BJ93" s="46">
        <f t="shared" si="187"/>
        <v>6610514.0600000005</v>
      </c>
      <c r="BK93" s="46">
        <f t="shared" si="187"/>
        <v>5802042</v>
      </c>
      <c r="BL93" s="46">
        <f t="shared" si="187"/>
        <v>4472050</v>
      </c>
      <c r="BM93" s="46">
        <f t="shared" si="187"/>
        <v>3744538</v>
      </c>
      <c r="BN93" s="46">
        <f t="shared" si="187"/>
        <v>3501356</v>
      </c>
      <c r="BO93" s="46">
        <f t="shared" si="187"/>
        <v>2939832</v>
      </c>
      <c r="BP93" s="276">
        <f t="shared" si="187"/>
        <v>2638718</v>
      </c>
      <c r="BQ93" s="276">
        <f t="shared" si="187"/>
        <v>2623943</v>
      </c>
      <c r="BR93" s="276">
        <f t="shared" ref="BR93:BT95" si="188">AI93-W93</f>
        <v>2282334</v>
      </c>
      <c r="BS93" s="276">
        <f t="shared" si="188"/>
        <v>1581439</v>
      </c>
      <c r="BT93" s="335">
        <f t="shared" si="188"/>
        <v>1476076</v>
      </c>
      <c r="BU93" s="335">
        <f t="shared" ref="BU93:CC95" si="189">AL93-Z93</f>
        <v>1571012</v>
      </c>
      <c r="BV93" s="335">
        <f t="shared" si="189"/>
        <v>1276240</v>
      </c>
      <c r="BW93" s="335">
        <f t="shared" si="189"/>
        <v>623472</v>
      </c>
      <c r="BX93" s="335">
        <f t="shared" si="189"/>
        <v>292876</v>
      </c>
      <c r="BY93" s="335">
        <f t="shared" si="189"/>
        <v>-672246</v>
      </c>
      <c r="BZ93" s="335">
        <f t="shared" si="189"/>
        <v>-1276897</v>
      </c>
      <c r="CA93" s="335">
        <f t="shared" si="189"/>
        <v>-1761642</v>
      </c>
      <c r="CB93" s="335">
        <f t="shared" si="189"/>
        <v>-1376049</v>
      </c>
      <c r="CC93" s="335">
        <f t="shared" si="189"/>
        <v>-1136220</v>
      </c>
      <c r="CD93" s="373"/>
      <c r="CE93" s="67">
        <f>'MONTHLY SUMMARIES'!D61</f>
        <v>10552059</v>
      </c>
    </row>
    <row r="94" spans="1:83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02">
        <v>8487228</v>
      </c>
      <c r="AL94" s="302">
        <v>8250002</v>
      </c>
      <c r="AM94" s="302">
        <v>7997674</v>
      </c>
      <c r="AN94" s="302">
        <v>7235811</v>
      </c>
      <c r="AO94" s="302">
        <v>7484429</v>
      </c>
      <c r="AP94" s="302">
        <v>7603726</v>
      </c>
      <c r="AQ94" s="302">
        <v>8008325</v>
      </c>
      <c r="AR94" s="302">
        <v>7740928</v>
      </c>
      <c r="AS94" s="302">
        <v>7923760</v>
      </c>
      <c r="AT94" s="302">
        <v>8371021</v>
      </c>
      <c r="AU94" s="302"/>
      <c r="AV94" s="302"/>
      <c r="AW94" s="320"/>
      <c r="AX94" s="45">
        <f t="shared" si="186"/>
        <v>900664.90999999968</v>
      </c>
      <c r="AY94" s="46">
        <f t="shared" si="186"/>
        <v>1650203.44</v>
      </c>
      <c r="AZ94" s="46">
        <f t="shared" si="186"/>
        <v>2542330.4</v>
      </c>
      <c r="BA94" s="46">
        <f t="shared" si="186"/>
        <v>3207150.81</v>
      </c>
      <c r="BB94" s="46">
        <f t="shared" si="186"/>
        <v>3394572.67</v>
      </c>
      <c r="BC94" s="46">
        <f t="shared" si="186"/>
        <v>3569510.29</v>
      </c>
      <c r="BD94" s="46">
        <f t="shared" si="186"/>
        <v>3104970.16</v>
      </c>
      <c r="BE94" s="46">
        <f t="shared" si="186"/>
        <v>3036098.72</v>
      </c>
      <c r="BF94" s="46">
        <f t="shared" si="186"/>
        <v>3559879.08</v>
      </c>
      <c r="BG94" s="46">
        <f t="shared" si="186"/>
        <v>3704716.29</v>
      </c>
      <c r="BH94" s="46">
        <f t="shared" si="187"/>
        <v>3631445.35</v>
      </c>
      <c r="BI94" s="46">
        <f t="shared" si="187"/>
        <v>3870546.38</v>
      </c>
      <c r="BJ94" s="46">
        <f t="shared" si="187"/>
        <v>3495863.97</v>
      </c>
      <c r="BK94" s="46">
        <f t="shared" si="187"/>
        <v>3090727</v>
      </c>
      <c r="BL94" s="46">
        <f t="shared" si="187"/>
        <v>2317723</v>
      </c>
      <c r="BM94" s="46">
        <f t="shared" si="187"/>
        <v>1633041</v>
      </c>
      <c r="BN94" s="46">
        <f t="shared" si="187"/>
        <v>1691693</v>
      </c>
      <c r="BO94" s="46">
        <f t="shared" si="187"/>
        <v>1160442</v>
      </c>
      <c r="BP94" s="276">
        <f t="shared" si="187"/>
        <v>1621438</v>
      </c>
      <c r="BQ94" s="276">
        <f t="shared" si="187"/>
        <v>2157821</v>
      </c>
      <c r="BR94" s="276">
        <f t="shared" si="188"/>
        <v>2148670</v>
      </c>
      <c r="BS94" s="276">
        <f t="shared" si="188"/>
        <v>1848797</v>
      </c>
      <c r="BT94" s="335">
        <f t="shared" si="188"/>
        <v>2318762</v>
      </c>
      <c r="BU94" s="335">
        <f t="shared" si="189"/>
        <v>1907492</v>
      </c>
      <c r="BV94" s="335">
        <f t="shared" si="189"/>
        <v>1769487</v>
      </c>
      <c r="BW94" s="335">
        <f t="shared" si="189"/>
        <v>650815</v>
      </c>
      <c r="BX94" s="335">
        <f t="shared" si="189"/>
        <v>747214</v>
      </c>
      <c r="BY94" s="335">
        <f t="shared" si="189"/>
        <v>624536</v>
      </c>
      <c r="BZ94" s="335">
        <f t="shared" si="189"/>
        <v>699242</v>
      </c>
      <c r="CA94" s="335">
        <f t="shared" si="189"/>
        <v>675479</v>
      </c>
      <c r="CB94" s="335">
        <f t="shared" si="189"/>
        <v>770576</v>
      </c>
      <c r="CC94" s="335">
        <f t="shared" si="189"/>
        <v>639829</v>
      </c>
      <c r="CD94" s="373"/>
      <c r="CE94" s="67">
        <f>'MONTHLY SUMMARIES'!D62</f>
        <v>8371021</v>
      </c>
    </row>
    <row r="95" spans="1:83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02">
        <v>10328782</v>
      </c>
      <c r="AL95" s="302">
        <v>10164841</v>
      </c>
      <c r="AM95" s="302">
        <v>10372327</v>
      </c>
      <c r="AN95" s="302">
        <v>10822108</v>
      </c>
      <c r="AO95" s="302">
        <v>11587784</v>
      </c>
      <c r="AP95" s="302">
        <v>11181070</v>
      </c>
      <c r="AQ95" s="302">
        <v>11422702</v>
      </c>
      <c r="AR95" s="302">
        <v>11835886</v>
      </c>
      <c r="AS95" s="302">
        <v>10378954</v>
      </c>
      <c r="AT95" s="302">
        <v>7519215</v>
      </c>
      <c r="AU95" s="302"/>
      <c r="AV95" s="302"/>
      <c r="AW95" s="320"/>
      <c r="AX95" s="45">
        <f t="shared" si="186"/>
        <v>5170559.2</v>
      </c>
      <c r="AY95" s="46">
        <f t="shared" si="186"/>
        <v>5046268.74</v>
      </c>
      <c r="AZ95" s="46">
        <f t="shared" si="186"/>
        <v>4711745.1899999995</v>
      </c>
      <c r="BA95" s="46">
        <f t="shared" si="186"/>
        <v>4909959.1099999994</v>
      </c>
      <c r="BB95" s="46">
        <f t="shared" si="186"/>
        <v>5711900.46</v>
      </c>
      <c r="BC95" s="46">
        <f t="shared" si="186"/>
        <v>4629079.33</v>
      </c>
      <c r="BD95" s="46">
        <f t="shared" si="186"/>
        <v>3670993.01</v>
      </c>
      <c r="BE95" s="46">
        <f t="shared" si="186"/>
        <v>3794931.2800000003</v>
      </c>
      <c r="BF95" s="46">
        <f t="shared" si="186"/>
        <v>4432362.6899999995</v>
      </c>
      <c r="BG95" s="46">
        <f t="shared" si="186"/>
        <v>4100811.94</v>
      </c>
      <c r="BH95" s="46">
        <f t="shared" si="187"/>
        <v>4011529.1799999997</v>
      </c>
      <c r="BI95" s="46">
        <f t="shared" si="187"/>
        <v>2719792.88</v>
      </c>
      <c r="BJ95" s="46">
        <f t="shared" si="187"/>
        <v>872118.96</v>
      </c>
      <c r="BK95" s="46">
        <f t="shared" si="187"/>
        <v>872949</v>
      </c>
      <c r="BL95" s="46">
        <f t="shared" si="187"/>
        <v>94275</v>
      </c>
      <c r="BM95" s="46">
        <f t="shared" si="187"/>
        <v>-59424</v>
      </c>
      <c r="BN95" s="46">
        <f t="shared" si="187"/>
        <v>-1670447</v>
      </c>
      <c r="BO95" s="46">
        <f t="shared" si="187"/>
        <v>-764573</v>
      </c>
      <c r="BP95" s="276">
        <f t="shared" si="187"/>
        <v>-598296</v>
      </c>
      <c r="BQ95" s="276">
        <f t="shared" si="187"/>
        <v>183342</v>
      </c>
      <c r="BR95" s="276">
        <f t="shared" si="188"/>
        <v>252009</v>
      </c>
      <c r="BS95" s="276">
        <f t="shared" si="188"/>
        <v>1030384</v>
      </c>
      <c r="BT95" s="335">
        <f t="shared" si="188"/>
        <v>1765095</v>
      </c>
      <c r="BU95" s="335">
        <f t="shared" si="189"/>
        <v>2494740</v>
      </c>
      <c r="BV95" s="335">
        <f t="shared" si="189"/>
        <v>3022077</v>
      </c>
      <c r="BW95" s="335">
        <f t="shared" si="189"/>
        <v>2937903</v>
      </c>
      <c r="BX95" s="335">
        <f t="shared" si="189"/>
        <v>3465741</v>
      </c>
      <c r="BY95" s="335">
        <f t="shared" si="189"/>
        <v>2601626</v>
      </c>
      <c r="BZ95" s="335">
        <f t="shared" si="189"/>
        <v>3663211</v>
      </c>
      <c r="CA95" s="335">
        <f t="shared" si="189"/>
        <v>3968193</v>
      </c>
      <c r="CB95" s="335">
        <f t="shared" si="189"/>
        <v>2946113</v>
      </c>
      <c r="CC95" s="335">
        <f t="shared" si="189"/>
        <v>-832418</v>
      </c>
      <c r="CD95" s="373"/>
      <c r="CE95" s="67">
        <f>'MONTHLY SUMMARIES'!D63</f>
        <v>7519215</v>
      </c>
    </row>
    <row r="96" spans="1:83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190">SUM(D87:D95)</f>
        <v>135237848.31</v>
      </c>
      <c r="E96" s="145">
        <f t="shared" si="190"/>
        <v>140435653.25</v>
      </c>
      <c r="F96" s="145">
        <f t="shared" si="190"/>
        <v>146557573.93000001</v>
      </c>
      <c r="G96" s="145">
        <f t="shared" si="190"/>
        <v>148934978.28</v>
      </c>
      <c r="H96" s="145">
        <f t="shared" si="190"/>
        <v>149781044.91999999</v>
      </c>
      <c r="I96" s="145">
        <f t="shared" si="190"/>
        <v>150838894.50000003</v>
      </c>
      <c r="J96" s="145">
        <f t="shared" si="190"/>
        <v>154072768.94999999</v>
      </c>
      <c r="K96" s="145">
        <f t="shared" si="190"/>
        <v>162692120.38</v>
      </c>
      <c r="L96" s="146">
        <f t="shared" si="190"/>
        <v>167744151.46000001</v>
      </c>
      <c r="M96" s="145">
        <f t="shared" si="190"/>
        <v>172812925.88000003</v>
      </c>
      <c r="N96" s="145">
        <f t="shared" si="190"/>
        <v>176409800.66000003</v>
      </c>
      <c r="O96" s="145">
        <f t="shared" si="190"/>
        <v>186777849.23999998</v>
      </c>
      <c r="P96" s="145">
        <f t="shared" si="190"/>
        <v>202437286</v>
      </c>
      <c r="Q96" s="145">
        <f t="shared" ref="Q96:AX96" si="191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03">
        <v>288113108</v>
      </c>
      <c r="AL96" s="303">
        <v>284460312</v>
      </c>
      <c r="AM96" s="303">
        <v>282632565</v>
      </c>
      <c r="AN96" s="303">
        <v>280272447</v>
      </c>
      <c r="AO96" s="303">
        <v>281984578</v>
      </c>
      <c r="AP96" s="303">
        <v>273569558</v>
      </c>
      <c r="AQ96" s="303">
        <v>269642172</v>
      </c>
      <c r="AR96" s="303">
        <v>258090869</v>
      </c>
      <c r="AS96" s="303">
        <v>252244583</v>
      </c>
      <c r="AT96" s="303">
        <v>247814534</v>
      </c>
      <c r="AU96" s="303"/>
      <c r="AV96" s="303"/>
      <c r="AW96" s="321"/>
      <c r="AX96" s="47">
        <f t="shared" si="191"/>
        <v>55767564.86999999</v>
      </c>
      <c r="AY96" s="147">
        <f t="shared" ref="AY96:BA96" si="192">SUM(AY87:AY95)</f>
        <v>67199437.689999998</v>
      </c>
      <c r="AZ96" s="147">
        <f t="shared" si="192"/>
        <v>78729677.75</v>
      </c>
      <c r="BA96" s="147">
        <f t="shared" si="192"/>
        <v>84226232.069999993</v>
      </c>
      <c r="BB96" s="147">
        <f t="shared" ref="BB96:BC96" si="193">SUM(BB87:BB95)</f>
        <v>93811454.719999999</v>
      </c>
      <c r="BC96" s="147">
        <f t="shared" si="193"/>
        <v>98654982.079999998</v>
      </c>
      <c r="BD96" s="147">
        <f t="shared" ref="BD96:BE96" si="194">SUM(BD87:BD95)</f>
        <v>101361019.5</v>
      </c>
      <c r="BE96" s="147">
        <f t="shared" si="194"/>
        <v>111231677.05</v>
      </c>
      <c r="BF96" s="147">
        <f t="shared" ref="BF96:BG96" si="195">SUM(BF87:BF95)</f>
        <v>120649451.61999999</v>
      </c>
      <c r="BG96" s="147">
        <f t="shared" si="195"/>
        <v>127899220.54000001</v>
      </c>
      <c r="BH96" s="147">
        <f t="shared" ref="BH96:BI96" si="196">SUM(BH87:BH95)</f>
        <v>126507057.12</v>
      </c>
      <c r="BI96" s="147">
        <f t="shared" si="196"/>
        <v>124528523.34</v>
      </c>
      <c r="BJ96" s="147">
        <f t="shared" ref="BJ96:BK96" si="197">SUM(BJ87:BJ95)</f>
        <v>116006800.76000001</v>
      </c>
      <c r="BK96" s="147">
        <f t="shared" si="197"/>
        <v>113729822</v>
      </c>
      <c r="BL96" s="147">
        <f t="shared" ref="BL96:BM96" si="198">SUM(BL87:BL95)</f>
        <v>103840820</v>
      </c>
      <c r="BM96" s="147">
        <f t="shared" si="198"/>
        <v>94496981</v>
      </c>
      <c r="BN96" s="147">
        <f t="shared" ref="BN96:BO96" si="199">SUM(BN87:BN95)</f>
        <v>73672809</v>
      </c>
      <c r="BO96" s="147">
        <f t="shared" si="199"/>
        <v>55507160</v>
      </c>
      <c r="BP96" s="277">
        <f t="shared" ref="BP96:BQ96" si="200">SUM(BP87:BP95)</f>
        <v>37581249</v>
      </c>
      <c r="BQ96" s="277">
        <f t="shared" si="200"/>
        <v>19501019</v>
      </c>
      <c r="BR96" s="277">
        <f t="shared" ref="BR96:BT96" si="201">SUM(BR87:BR95)</f>
        <v>-946691</v>
      </c>
      <c r="BS96" s="277">
        <f t="shared" si="201"/>
        <v>-7152810</v>
      </c>
      <c r="BT96" s="336">
        <f t="shared" si="201"/>
        <v>-11206875</v>
      </c>
      <c r="BU96" s="336">
        <f t="shared" ref="BU96:BV96" si="202">SUM(BU87:BU95)</f>
        <v>-16478012</v>
      </c>
      <c r="BV96" s="336">
        <f t="shared" si="202"/>
        <v>-20152085</v>
      </c>
      <c r="BW96" s="336">
        <f t="shared" ref="BW96:BX96" si="203">SUM(BW87:BW95)</f>
        <v>-35894661</v>
      </c>
      <c r="BX96" s="336">
        <f t="shared" si="203"/>
        <v>-41021573</v>
      </c>
      <c r="BY96" s="336">
        <f t="shared" ref="BY96" si="204">SUM(BY87:BY95)</f>
        <v>-51711229</v>
      </c>
      <c r="BZ96" s="336">
        <f t="shared" ref="BZ96" si="205">SUM(BZ87:BZ95)</f>
        <v>-46777070</v>
      </c>
      <c r="CA96" s="336">
        <f t="shared" ref="CA96:CC96" si="206">SUM(CA87:CA95)</f>
        <v>-45852318</v>
      </c>
      <c r="CB96" s="336">
        <f t="shared" ref="CB96:CC96" si="207">SUM(CB87:CB95)</f>
        <v>-37536580</v>
      </c>
      <c r="CC96" s="336">
        <f t="shared" si="207"/>
        <v>-36990931</v>
      </c>
      <c r="CD96" s="374"/>
      <c r="CE96" s="267">
        <f>CE87+CE90+CE93+CE94+CE95</f>
        <v>247814534</v>
      </c>
    </row>
    <row r="97" spans="1:83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73"/>
      <c r="CE97" s="52"/>
    </row>
    <row r="98" spans="1:83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02">
        <v>218753012</v>
      </c>
      <c r="AL98" s="302">
        <v>226017548</v>
      </c>
      <c r="AM98" s="302">
        <v>226464483</v>
      </c>
      <c r="AN98" s="302">
        <v>213594609</v>
      </c>
      <c r="AO98" s="302">
        <v>205613353</v>
      </c>
      <c r="AP98" s="302">
        <v>194301531</v>
      </c>
      <c r="AQ98" s="302">
        <v>191872526</v>
      </c>
      <c r="AR98" s="302">
        <v>189565375</v>
      </c>
      <c r="AS98" s="302">
        <v>194726729</v>
      </c>
      <c r="AT98" s="302">
        <v>194028418</v>
      </c>
      <c r="AU98" s="302"/>
      <c r="AV98" s="302"/>
      <c r="AW98" s="320"/>
      <c r="AX98" s="45">
        <f t="shared" ref="AX98:BT98" si="208">O98-C98</f>
        <v>47836334.939999998</v>
      </c>
      <c r="AY98" s="46">
        <f t="shared" si="208"/>
        <v>50368626.189999998</v>
      </c>
      <c r="AZ98" s="46">
        <f t="shared" si="208"/>
        <v>62672863.670000002</v>
      </c>
      <c r="BA98" s="46">
        <f t="shared" si="208"/>
        <v>69292491.859999999</v>
      </c>
      <c r="BB98" s="46">
        <f t="shared" si="208"/>
        <v>69876463.299999997</v>
      </c>
      <c r="BC98" s="46">
        <f t="shared" si="208"/>
        <v>75753888.829999998</v>
      </c>
      <c r="BD98" s="46">
        <f t="shared" si="208"/>
        <v>88416458.969999999</v>
      </c>
      <c r="BE98" s="46">
        <f t="shared" si="208"/>
        <v>99837376.920000002</v>
      </c>
      <c r="BF98" s="46">
        <f t="shared" si="208"/>
        <v>96159950.579999998</v>
      </c>
      <c r="BG98" s="46">
        <f t="shared" si="208"/>
        <v>96216106.469999999</v>
      </c>
      <c r="BH98" s="46">
        <f t="shared" si="208"/>
        <v>94313961.580000013</v>
      </c>
      <c r="BI98" s="46">
        <f t="shared" si="208"/>
        <v>88674810.289999992</v>
      </c>
      <c r="BJ98" s="46">
        <f t="shared" si="208"/>
        <v>79595820.710000008</v>
      </c>
      <c r="BK98" s="46">
        <f t="shared" si="208"/>
        <v>85645799</v>
      </c>
      <c r="BL98" s="46">
        <f t="shared" si="208"/>
        <v>68271370</v>
      </c>
      <c r="BM98" s="46">
        <f t="shared" si="208"/>
        <v>56273233</v>
      </c>
      <c r="BN98" s="46">
        <f t="shared" si="208"/>
        <v>40357232</v>
      </c>
      <c r="BO98" s="46">
        <f t="shared" si="208"/>
        <v>20591231</v>
      </c>
      <c r="BP98" s="276">
        <f t="shared" si="208"/>
        <v>-4206707</v>
      </c>
      <c r="BQ98" s="276">
        <f t="shared" si="208"/>
        <v>-12794050</v>
      </c>
      <c r="BR98" s="276">
        <f t="shared" si="208"/>
        <v>-8099562</v>
      </c>
      <c r="BS98" s="276">
        <f t="shared" si="208"/>
        <v>-23084297</v>
      </c>
      <c r="BT98" s="335">
        <f t="shared" si="208"/>
        <v>-19489354</v>
      </c>
      <c r="BU98" s="335">
        <f t="shared" ref="BU98:CC98" si="209">AL98-Z98</f>
        <v>-19731307</v>
      </c>
      <c r="BV98" s="335">
        <f t="shared" si="209"/>
        <v>-20371932</v>
      </c>
      <c r="BW98" s="335">
        <f t="shared" si="209"/>
        <v>-45037832</v>
      </c>
      <c r="BX98" s="335">
        <f t="shared" si="209"/>
        <v>-45509551</v>
      </c>
      <c r="BY98" s="335">
        <f t="shared" si="209"/>
        <v>-48284036</v>
      </c>
      <c r="BZ98" s="335">
        <f t="shared" si="209"/>
        <v>-36377913</v>
      </c>
      <c r="CA98" s="335">
        <f t="shared" si="209"/>
        <v>-31562777</v>
      </c>
      <c r="CB98" s="335">
        <f t="shared" si="209"/>
        <v>-20774599</v>
      </c>
      <c r="CC98" s="335">
        <f t="shared" si="209"/>
        <v>-25355080</v>
      </c>
      <c r="CD98" s="373"/>
      <c r="CE98" s="67">
        <f>'MONTHLY SUMMARIES'!D66</f>
        <v>194028418</v>
      </c>
    </row>
    <row r="99" spans="1:83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02">
        <v>97793220</v>
      </c>
      <c r="AL99" s="302">
        <v>100903625</v>
      </c>
      <c r="AM99" s="302">
        <v>101526937</v>
      </c>
      <c r="AN99" s="302">
        <v>97765735</v>
      </c>
      <c r="AO99" s="302">
        <v>93367682</v>
      </c>
      <c r="AP99" s="302">
        <v>89029691</v>
      </c>
      <c r="AQ99" s="302">
        <v>88091235</v>
      </c>
      <c r="AR99" s="302">
        <v>88031914</v>
      </c>
      <c r="AS99" s="302">
        <v>91806282</v>
      </c>
      <c r="AT99" s="302">
        <v>90785969</v>
      </c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73"/>
      <c r="CE99" s="67">
        <f>GETPIVOTDATA("VALUE",'CSS ESCO pvt'!$I$3,"DATE_FILE",$CE$8,"COMPANY",$CE$6,"TRIM_CAT","Residential-GRID","TRIM_LINE",$A97)</f>
        <v>90785969</v>
      </c>
    </row>
    <row r="100" spans="1:83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02">
        <v>120959792</v>
      </c>
      <c r="AL100" s="302">
        <v>125113923</v>
      </c>
      <c r="AM100" s="302">
        <v>124937546</v>
      </c>
      <c r="AN100" s="302">
        <v>115828874</v>
      </c>
      <c r="AO100" s="302">
        <v>112245671</v>
      </c>
      <c r="AP100" s="302">
        <v>105271840</v>
      </c>
      <c r="AQ100" s="302">
        <v>103781291</v>
      </c>
      <c r="AR100" s="302">
        <v>101533461</v>
      </c>
      <c r="AS100" s="302">
        <v>102920447</v>
      </c>
      <c r="AT100" s="302">
        <v>103242449</v>
      </c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73"/>
      <c r="CE100" s="81">
        <f>CE98-CE99</f>
        <v>103242449</v>
      </c>
    </row>
    <row r="101" spans="1:83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02">
        <v>95358227</v>
      </c>
      <c r="AL101" s="302">
        <v>94051977</v>
      </c>
      <c r="AM101" s="302">
        <v>96684211</v>
      </c>
      <c r="AN101" s="302">
        <v>104946482</v>
      </c>
      <c r="AO101" s="302">
        <v>105621965</v>
      </c>
      <c r="AP101" s="302">
        <v>100845012</v>
      </c>
      <c r="AQ101" s="302">
        <v>94928594</v>
      </c>
      <c r="AR101" s="302">
        <v>92055383</v>
      </c>
      <c r="AS101" s="302">
        <v>95163240</v>
      </c>
      <c r="AT101" s="302">
        <v>94571758</v>
      </c>
      <c r="AU101" s="302"/>
      <c r="AV101" s="302"/>
      <c r="AW101" s="320"/>
      <c r="AX101" s="45">
        <f t="shared" ref="AX101:BT101" si="210">O101-C101</f>
        <v>15752183.140000008</v>
      </c>
      <c r="AY101" s="46">
        <f t="shared" si="210"/>
        <v>21691320.710000001</v>
      </c>
      <c r="AZ101" s="46">
        <f t="shared" si="210"/>
        <v>21064139.039999999</v>
      </c>
      <c r="BA101" s="46">
        <f t="shared" si="210"/>
        <v>20955600.5</v>
      </c>
      <c r="BB101" s="46">
        <f t="shared" si="210"/>
        <v>26601223.460000001</v>
      </c>
      <c r="BC101" s="46">
        <f t="shared" si="210"/>
        <v>26031880.369999997</v>
      </c>
      <c r="BD101" s="46">
        <f t="shared" si="210"/>
        <v>24712990.460000001</v>
      </c>
      <c r="BE101" s="46">
        <f t="shared" si="210"/>
        <v>19950153.840000004</v>
      </c>
      <c r="BF101" s="46">
        <f t="shared" si="210"/>
        <v>25900091.210000001</v>
      </c>
      <c r="BG101" s="46">
        <f t="shared" si="210"/>
        <v>29576672.219999999</v>
      </c>
      <c r="BH101" s="46">
        <f t="shared" si="210"/>
        <v>26953755.380000003</v>
      </c>
      <c r="BI101" s="46">
        <f t="shared" si="210"/>
        <v>31031521.040000007</v>
      </c>
      <c r="BJ101" s="46">
        <f t="shared" si="210"/>
        <v>33869650.849999994</v>
      </c>
      <c r="BK101" s="46">
        <f t="shared" si="210"/>
        <v>23929956</v>
      </c>
      <c r="BL101" s="46">
        <f t="shared" si="210"/>
        <v>26955960</v>
      </c>
      <c r="BM101" s="46">
        <f t="shared" si="210"/>
        <v>27912871</v>
      </c>
      <c r="BN101" s="46">
        <f t="shared" si="210"/>
        <v>23649525</v>
      </c>
      <c r="BO101" s="46">
        <f t="shared" si="210"/>
        <v>23998764</v>
      </c>
      <c r="BP101" s="276">
        <f t="shared" si="210"/>
        <v>19928752</v>
      </c>
      <c r="BQ101" s="276">
        <f t="shared" si="210"/>
        <v>17810353</v>
      </c>
      <c r="BR101" s="276">
        <f t="shared" si="210"/>
        <v>-3012533</v>
      </c>
      <c r="BS101" s="276">
        <f t="shared" si="210"/>
        <v>5477503</v>
      </c>
      <c r="BT101" s="335">
        <f t="shared" si="210"/>
        <v>1499562</v>
      </c>
      <c r="BU101" s="335">
        <f t="shared" ref="BU101:CC101" si="211">AL101-Z101</f>
        <v>-7236367</v>
      </c>
      <c r="BV101" s="335">
        <f t="shared" si="211"/>
        <v>-9225691</v>
      </c>
      <c r="BW101" s="335">
        <f t="shared" si="211"/>
        <v>1044855</v>
      </c>
      <c r="BX101" s="335">
        <f t="shared" si="211"/>
        <v>-597070</v>
      </c>
      <c r="BY101" s="335">
        <f t="shared" si="211"/>
        <v>-5952211</v>
      </c>
      <c r="BZ101" s="335">
        <f t="shared" si="211"/>
        <v>-13554651</v>
      </c>
      <c r="CA101" s="335">
        <f t="shared" si="211"/>
        <v>-17658595</v>
      </c>
      <c r="CB101" s="335">
        <f t="shared" si="211"/>
        <v>-11064324</v>
      </c>
      <c r="CC101" s="335">
        <f t="shared" si="211"/>
        <v>-5623303</v>
      </c>
      <c r="CD101" s="373"/>
      <c r="CE101" s="67">
        <f>'MONTHLY SUMMARIES'!D67</f>
        <v>94571758</v>
      </c>
    </row>
    <row r="102" spans="1:83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02">
        <v>36689394</v>
      </c>
      <c r="AL102" s="302">
        <v>36472234</v>
      </c>
      <c r="AM102" s="302">
        <v>37393724</v>
      </c>
      <c r="AN102" s="302">
        <v>41524440</v>
      </c>
      <c r="AO102" s="302">
        <v>42419270</v>
      </c>
      <c r="AP102" s="302">
        <v>41545785</v>
      </c>
      <c r="AQ102" s="302">
        <v>39877683</v>
      </c>
      <c r="AR102" s="302">
        <v>38816406</v>
      </c>
      <c r="AS102" s="302">
        <v>40153498</v>
      </c>
      <c r="AT102" s="302">
        <v>39689102</v>
      </c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73"/>
      <c r="CE102" s="67">
        <f>GETPIVOTDATA("VALUE",'CSS ESCO pvt'!$I$3,"DATE_FILE",$CE$8,"COMPANY",$CE$6,"TRIM_CAT","Low Income Residential-GRID","TRIM_LINE",$A97)</f>
        <v>39689102</v>
      </c>
    </row>
    <row r="103" spans="1:83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02">
        <v>58668833</v>
      </c>
      <c r="AL103" s="302">
        <v>57579743</v>
      </c>
      <c r="AM103" s="302">
        <v>59290487</v>
      </c>
      <c r="AN103" s="302">
        <v>63422042</v>
      </c>
      <c r="AO103" s="302">
        <v>63202695</v>
      </c>
      <c r="AP103" s="302">
        <v>59299227</v>
      </c>
      <c r="AQ103" s="302">
        <v>55050911</v>
      </c>
      <c r="AR103" s="302">
        <v>53238977</v>
      </c>
      <c r="AS103" s="302">
        <v>55009742</v>
      </c>
      <c r="AT103" s="302">
        <v>54882656</v>
      </c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73"/>
      <c r="CE103" s="81">
        <f>CE101-CE102</f>
        <v>54882656</v>
      </c>
    </row>
    <row r="104" spans="1:83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02">
        <v>23815715</v>
      </c>
      <c r="AL104" s="302">
        <v>23342148</v>
      </c>
      <c r="AM104" s="302">
        <v>22848802</v>
      </c>
      <c r="AN104" s="302">
        <v>21898137</v>
      </c>
      <c r="AO104" s="302">
        <v>21319692</v>
      </c>
      <c r="AP104" s="302">
        <v>20369277</v>
      </c>
      <c r="AQ104" s="302">
        <v>19782759</v>
      </c>
      <c r="AR104" s="302">
        <v>19706937</v>
      </c>
      <c r="AS104" s="302">
        <v>20846443</v>
      </c>
      <c r="AT104" s="302">
        <v>20337098</v>
      </c>
      <c r="AU104" s="302"/>
      <c r="AV104" s="302"/>
      <c r="AW104" s="320"/>
      <c r="AX104" s="45">
        <f t="shared" ref="AX104:BG106" si="212">O104-C104</f>
        <v>3160218.7299999986</v>
      </c>
      <c r="AY104" s="46">
        <f t="shared" si="212"/>
        <v>7288690.5800000001</v>
      </c>
      <c r="AZ104" s="46">
        <f t="shared" si="212"/>
        <v>8438839.3399999999</v>
      </c>
      <c r="BA104" s="46">
        <f t="shared" si="212"/>
        <v>9075727.0300000012</v>
      </c>
      <c r="BB104" s="46">
        <f t="shared" si="212"/>
        <v>8770217.9299999997</v>
      </c>
      <c r="BC104" s="46">
        <f t="shared" si="212"/>
        <v>9071788.9700000007</v>
      </c>
      <c r="BD104" s="46">
        <f t="shared" si="212"/>
        <v>8272105.75</v>
      </c>
      <c r="BE104" s="46">
        <f t="shared" si="212"/>
        <v>7336773.0500000007</v>
      </c>
      <c r="BF104" s="46">
        <f t="shared" si="212"/>
        <v>7838827.4600000009</v>
      </c>
      <c r="BG104" s="46">
        <f t="shared" si="212"/>
        <v>8285835.2300000004</v>
      </c>
      <c r="BH104" s="46">
        <f t="shared" ref="BH104:BQ106" si="213">Y104-M104</f>
        <v>8959771.3900000006</v>
      </c>
      <c r="BI104" s="46">
        <f t="shared" si="213"/>
        <v>9007398.8000000007</v>
      </c>
      <c r="BJ104" s="46">
        <f t="shared" si="213"/>
        <v>6294005.8000000007</v>
      </c>
      <c r="BK104" s="46">
        <f t="shared" si="213"/>
        <v>2549860</v>
      </c>
      <c r="BL104" s="46">
        <f t="shared" si="213"/>
        <v>2670318</v>
      </c>
      <c r="BM104" s="46">
        <f t="shared" si="213"/>
        <v>3373826</v>
      </c>
      <c r="BN104" s="46">
        <f t="shared" si="213"/>
        <v>3537621</v>
      </c>
      <c r="BO104" s="46">
        <f t="shared" si="213"/>
        <v>2785347</v>
      </c>
      <c r="BP104" s="276">
        <f t="shared" si="213"/>
        <v>3230497</v>
      </c>
      <c r="BQ104" s="276">
        <f t="shared" si="213"/>
        <v>5165493</v>
      </c>
      <c r="BR104" s="276">
        <f t="shared" ref="BR104:BT106" si="214">AI104-W104</f>
        <v>4386074</v>
      </c>
      <c r="BS104" s="276">
        <f t="shared" si="214"/>
        <v>2571558</v>
      </c>
      <c r="BT104" s="335">
        <f t="shared" si="214"/>
        <v>4809384</v>
      </c>
      <c r="BU104" s="335">
        <f t="shared" ref="BU104:CC106" si="215">AL104-Z104</f>
        <v>3402884</v>
      </c>
      <c r="BV104" s="335">
        <f t="shared" si="215"/>
        <v>3855555</v>
      </c>
      <c r="BW104" s="335">
        <f t="shared" si="215"/>
        <v>1696490</v>
      </c>
      <c r="BX104" s="335">
        <f t="shared" si="215"/>
        <v>1205758</v>
      </c>
      <c r="BY104" s="335">
        <f t="shared" si="215"/>
        <v>-104559</v>
      </c>
      <c r="BZ104" s="335">
        <f t="shared" si="215"/>
        <v>-943807</v>
      </c>
      <c r="CA104" s="335">
        <f t="shared" si="215"/>
        <v>-1110695</v>
      </c>
      <c r="CB104" s="335">
        <f t="shared" si="215"/>
        <v>-47622</v>
      </c>
      <c r="CC104" s="335">
        <f t="shared" si="215"/>
        <v>-1289810</v>
      </c>
      <c r="CD104" s="373"/>
      <c r="CE104" s="67">
        <f>'MONTHLY SUMMARIES'!D68</f>
        <v>20337098</v>
      </c>
    </row>
    <row r="105" spans="1:83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02">
        <v>19277812</v>
      </c>
      <c r="AL105" s="302">
        <v>17584433</v>
      </c>
      <c r="AM105" s="302">
        <v>16966090</v>
      </c>
      <c r="AN105" s="302">
        <v>14702328</v>
      </c>
      <c r="AO105" s="302">
        <v>14909715</v>
      </c>
      <c r="AP105" s="302">
        <v>14559724</v>
      </c>
      <c r="AQ105" s="302">
        <v>14778492</v>
      </c>
      <c r="AR105" s="302">
        <v>14737105</v>
      </c>
      <c r="AS105" s="302">
        <v>16366340</v>
      </c>
      <c r="AT105" s="302">
        <v>17463842</v>
      </c>
      <c r="AU105" s="302"/>
      <c r="AV105" s="302"/>
      <c r="AW105" s="320"/>
      <c r="AX105" s="45">
        <f t="shared" si="212"/>
        <v>2351522.7400000002</v>
      </c>
      <c r="AY105" s="46">
        <f t="shared" si="212"/>
        <v>6058252.0499999998</v>
      </c>
      <c r="AZ105" s="46">
        <f t="shared" si="212"/>
        <v>6957180.8499999996</v>
      </c>
      <c r="BA105" s="46">
        <f t="shared" si="212"/>
        <v>6301498.8200000003</v>
      </c>
      <c r="BB105" s="46">
        <f t="shared" si="212"/>
        <v>5018693.5199999996</v>
      </c>
      <c r="BC105" s="46">
        <f t="shared" si="212"/>
        <v>5452631.4500000002</v>
      </c>
      <c r="BD105" s="46">
        <f t="shared" si="212"/>
        <v>5044785.78</v>
      </c>
      <c r="BE105" s="46">
        <f t="shared" si="212"/>
        <v>4612554.9400000004</v>
      </c>
      <c r="BF105" s="46">
        <f t="shared" si="212"/>
        <v>4934545.88</v>
      </c>
      <c r="BG105" s="46">
        <f t="shared" si="212"/>
        <v>4673953.17</v>
      </c>
      <c r="BH105" s="46">
        <f t="shared" si="213"/>
        <v>5783252.0499999998</v>
      </c>
      <c r="BI105" s="46">
        <f t="shared" si="213"/>
        <v>6375529.5300000003</v>
      </c>
      <c r="BJ105" s="46">
        <f t="shared" si="213"/>
        <v>4220012.0299999993</v>
      </c>
      <c r="BK105" s="46">
        <f t="shared" si="213"/>
        <v>-398706</v>
      </c>
      <c r="BL105" s="46">
        <f t="shared" si="213"/>
        <v>-179200</v>
      </c>
      <c r="BM105" s="46">
        <f t="shared" si="213"/>
        <v>1093695</v>
      </c>
      <c r="BN105" s="46">
        <f t="shared" si="213"/>
        <v>2737223</v>
      </c>
      <c r="BO105" s="46">
        <f t="shared" si="213"/>
        <v>602624</v>
      </c>
      <c r="BP105" s="276">
        <f t="shared" si="213"/>
        <v>1491454</v>
      </c>
      <c r="BQ105" s="276">
        <f t="shared" si="213"/>
        <v>5367589</v>
      </c>
      <c r="BR105" s="276">
        <f t="shared" si="214"/>
        <v>5908621</v>
      </c>
      <c r="BS105" s="276">
        <f t="shared" si="214"/>
        <v>3911505</v>
      </c>
      <c r="BT105" s="335">
        <f t="shared" si="214"/>
        <v>6193986</v>
      </c>
      <c r="BU105" s="335">
        <f t="shared" si="215"/>
        <v>3134415</v>
      </c>
      <c r="BV105" s="335">
        <f t="shared" si="215"/>
        <v>3619934</v>
      </c>
      <c r="BW105" s="335">
        <f t="shared" si="215"/>
        <v>1594524</v>
      </c>
      <c r="BX105" s="335">
        <f t="shared" si="215"/>
        <v>2194750</v>
      </c>
      <c r="BY105" s="335">
        <f t="shared" si="215"/>
        <v>890804</v>
      </c>
      <c r="BZ105" s="335">
        <f t="shared" si="215"/>
        <v>371744</v>
      </c>
      <c r="CA105" s="335">
        <f t="shared" si="215"/>
        <v>1574974</v>
      </c>
      <c r="CB105" s="335">
        <f t="shared" si="215"/>
        <v>2565005</v>
      </c>
      <c r="CC105" s="335">
        <f t="shared" si="215"/>
        <v>108823</v>
      </c>
      <c r="CD105" s="373"/>
      <c r="CE105" s="67">
        <f>'MONTHLY SUMMARIES'!D69</f>
        <v>17463842</v>
      </c>
    </row>
    <row r="106" spans="1:83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02">
        <v>29803793</v>
      </c>
      <c r="AL106" s="302">
        <v>27303198</v>
      </c>
      <c r="AM106" s="302">
        <v>25395963</v>
      </c>
      <c r="AN106" s="302">
        <v>22013410</v>
      </c>
      <c r="AO106" s="302">
        <v>21028208</v>
      </c>
      <c r="AP106" s="302">
        <v>20678206</v>
      </c>
      <c r="AQ106" s="302">
        <v>22602568</v>
      </c>
      <c r="AR106" s="302">
        <v>21820870</v>
      </c>
      <c r="AS106" s="302">
        <v>23101300</v>
      </c>
      <c r="AT106" s="302">
        <v>23241014</v>
      </c>
      <c r="AU106" s="302"/>
      <c r="AV106" s="302"/>
      <c r="AW106" s="320"/>
      <c r="AX106" s="45">
        <f t="shared" si="212"/>
        <v>6166828.6300000008</v>
      </c>
      <c r="AY106" s="46">
        <f t="shared" si="212"/>
        <v>7246472.5399999991</v>
      </c>
      <c r="AZ106" s="46">
        <f t="shared" si="212"/>
        <v>9416192.5099999998</v>
      </c>
      <c r="BA106" s="46">
        <f t="shared" si="212"/>
        <v>9594302.3800000008</v>
      </c>
      <c r="BB106" s="46">
        <f t="shared" si="212"/>
        <v>7977642.5099999998</v>
      </c>
      <c r="BC106" s="46">
        <f t="shared" si="212"/>
        <v>8047569.8200000003</v>
      </c>
      <c r="BD106" s="46">
        <f t="shared" si="212"/>
        <v>5738548.8200000003</v>
      </c>
      <c r="BE106" s="46">
        <f t="shared" si="212"/>
        <v>7369039.6300000008</v>
      </c>
      <c r="BF106" s="46">
        <f t="shared" si="212"/>
        <v>7385976.6799999997</v>
      </c>
      <c r="BG106" s="46">
        <f t="shared" si="212"/>
        <v>6471150.6500000004</v>
      </c>
      <c r="BH106" s="46">
        <f t="shared" si="213"/>
        <v>6640776.5099999998</v>
      </c>
      <c r="BI106" s="46">
        <f t="shared" si="213"/>
        <v>5588980.3200000003</v>
      </c>
      <c r="BJ106" s="46">
        <f t="shared" si="213"/>
        <v>-393078.16000000015</v>
      </c>
      <c r="BK106" s="46">
        <f t="shared" si="213"/>
        <v>-883376</v>
      </c>
      <c r="BL106" s="46">
        <f t="shared" si="213"/>
        <v>-3705776</v>
      </c>
      <c r="BM106" s="46">
        <f t="shared" si="213"/>
        <v>-2184291</v>
      </c>
      <c r="BN106" s="46">
        <f t="shared" si="213"/>
        <v>-95568</v>
      </c>
      <c r="BO106" s="46">
        <f t="shared" si="213"/>
        <v>-2206934</v>
      </c>
      <c r="BP106" s="276">
        <f t="shared" si="213"/>
        <v>-223058</v>
      </c>
      <c r="BQ106" s="276">
        <f t="shared" si="213"/>
        <v>8773024</v>
      </c>
      <c r="BR106" s="276">
        <f t="shared" si="214"/>
        <v>8557299</v>
      </c>
      <c r="BS106" s="276">
        <f t="shared" si="214"/>
        <v>4738291</v>
      </c>
      <c r="BT106" s="335">
        <f t="shared" si="214"/>
        <v>10628907</v>
      </c>
      <c r="BU106" s="335">
        <f t="shared" si="215"/>
        <v>8718472</v>
      </c>
      <c r="BV106" s="335">
        <f t="shared" si="215"/>
        <v>10374848</v>
      </c>
      <c r="BW106" s="335">
        <f t="shared" si="215"/>
        <v>5873996</v>
      </c>
      <c r="BX106" s="335">
        <f t="shared" si="215"/>
        <v>5743272</v>
      </c>
      <c r="BY106" s="335">
        <f t="shared" si="215"/>
        <v>4133178</v>
      </c>
      <c r="BZ106" s="335">
        <f t="shared" si="215"/>
        <v>5152906</v>
      </c>
      <c r="CA106" s="335">
        <f t="shared" si="215"/>
        <v>5769467</v>
      </c>
      <c r="CB106" s="335">
        <f t="shared" si="215"/>
        <v>6568871</v>
      </c>
      <c r="CC106" s="335">
        <f t="shared" si="215"/>
        <v>-2113108</v>
      </c>
      <c r="CD106" s="373"/>
      <c r="CE106" s="67">
        <f>'MONTHLY SUMMARIES'!D70</f>
        <v>23241014</v>
      </c>
    </row>
    <row r="107" spans="1:83" s="134" customFormat="1" ht="15" thickBot="1" x14ac:dyDescent="0.35">
      <c r="A107" s="151"/>
      <c r="B107" s="54" t="s">
        <v>42</v>
      </c>
      <c r="C107" s="130">
        <f t="shared" ref="C107:Q107" si="216">SUM(C98:C106)</f>
        <v>201253335.58999997</v>
      </c>
      <c r="D107" s="131">
        <f t="shared" si="216"/>
        <v>208486037.92999998</v>
      </c>
      <c r="E107" s="131">
        <f t="shared" si="216"/>
        <v>202893886.59</v>
      </c>
      <c r="F107" s="131">
        <f t="shared" si="216"/>
        <v>198381619.41</v>
      </c>
      <c r="G107" s="131">
        <f t="shared" si="216"/>
        <v>200886386.28</v>
      </c>
      <c r="H107" s="131">
        <f t="shared" si="216"/>
        <v>210744504.56000003</v>
      </c>
      <c r="I107" s="131">
        <f t="shared" si="216"/>
        <v>220550893.22</v>
      </c>
      <c r="J107" s="131">
        <f t="shared" si="216"/>
        <v>220486300.62</v>
      </c>
      <c r="K107" s="131">
        <f t="shared" si="216"/>
        <v>224340889.19</v>
      </c>
      <c r="L107" s="132">
        <f t="shared" si="216"/>
        <v>227873672.26000002</v>
      </c>
      <c r="M107" s="131">
        <f t="shared" si="216"/>
        <v>240714557.08999997</v>
      </c>
      <c r="N107" s="131">
        <f t="shared" si="216"/>
        <v>259332967.02000001</v>
      </c>
      <c r="O107" s="131">
        <f t="shared" si="216"/>
        <v>276520423.76999998</v>
      </c>
      <c r="P107" s="131">
        <f t="shared" si="216"/>
        <v>301139400</v>
      </c>
      <c r="Q107" s="131">
        <f t="shared" si="216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>
        <v>388299304</v>
      </c>
      <c r="AM107" s="257">
        <v>388359549</v>
      </c>
      <c r="AN107" s="257">
        <v>377154966</v>
      </c>
      <c r="AO107" s="257">
        <v>368492933</v>
      </c>
      <c r="AP107" s="257">
        <v>350753750</v>
      </c>
      <c r="AQ107" s="257">
        <v>343964939</v>
      </c>
      <c r="AR107" s="257">
        <v>337885670</v>
      </c>
      <c r="AS107" s="257">
        <v>350204052</v>
      </c>
      <c r="AT107" s="257">
        <v>349642130</v>
      </c>
      <c r="AU107" s="257"/>
      <c r="AV107" s="257"/>
      <c r="AW107" s="323"/>
      <c r="AX107" s="38">
        <f>SUM(AX98:AX106)</f>
        <v>75267088.179999992</v>
      </c>
      <c r="AY107" s="133">
        <f t="shared" ref="AY107:BA107" si="217">SUM(AY98:AY106)</f>
        <v>92653362.069999993</v>
      </c>
      <c r="AZ107" s="133">
        <f t="shared" si="217"/>
        <v>108549215.41000001</v>
      </c>
      <c r="BA107" s="133">
        <f t="shared" si="217"/>
        <v>115219620.59</v>
      </c>
      <c r="BB107" s="133">
        <f t="shared" ref="BB107:BC107" si="218">SUM(BB98:BB106)</f>
        <v>118244240.72</v>
      </c>
      <c r="BC107" s="133">
        <f t="shared" si="218"/>
        <v>124357759.44</v>
      </c>
      <c r="BD107" s="133">
        <f t="shared" ref="BD107:BE107" si="219">SUM(BD98:BD106)</f>
        <v>132184889.78</v>
      </c>
      <c r="BE107" s="133">
        <f t="shared" si="219"/>
        <v>139105898.38</v>
      </c>
      <c r="BF107" s="133">
        <f t="shared" ref="BF107:BG107" si="220">SUM(BF98:BF106)</f>
        <v>142219391.81</v>
      </c>
      <c r="BG107" s="133">
        <f t="shared" si="220"/>
        <v>145223717.74000001</v>
      </c>
      <c r="BH107" s="133">
        <f t="shared" ref="BH107:BI107" si="221">SUM(BH98:BH106)</f>
        <v>142651516.91</v>
      </c>
      <c r="BI107" s="133">
        <f t="shared" si="221"/>
        <v>140678239.97999999</v>
      </c>
      <c r="BJ107" s="133">
        <f t="shared" ref="BJ107:BK107" si="222">SUM(BJ98:BJ106)</f>
        <v>123586411.23</v>
      </c>
      <c r="BK107" s="133">
        <f t="shared" si="222"/>
        <v>110843533</v>
      </c>
      <c r="BL107" s="133">
        <f t="shared" ref="BL107:BM107" si="223">SUM(BL98:BL106)</f>
        <v>94012672</v>
      </c>
      <c r="BM107" s="133">
        <f t="shared" si="223"/>
        <v>86469334</v>
      </c>
      <c r="BN107" s="133">
        <f t="shared" ref="BN107:BO107" si="224">SUM(BN98:BN106)</f>
        <v>70186033</v>
      </c>
      <c r="BO107" s="133">
        <f t="shared" si="224"/>
        <v>45771032</v>
      </c>
      <c r="BP107" s="279">
        <f t="shared" ref="BP107:BQ107" si="225">SUM(BP98:BP106)</f>
        <v>20220938</v>
      </c>
      <c r="BQ107" s="279">
        <f t="shared" si="225"/>
        <v>24322409</v>
      </c>
      <c r="BR107" s="279">
        <f t="shared" ref="BR107:BT107" si="226">SUM(BR98:BR106)</f>
        <v>7739899</v>
      </c>
      <c r="BS107" s="279">
        <f t="shared" si="226"/>
        <v>-6385440</v>
      </c>
      <c r="BT107" s="349">
        <f t="shared" si="226"/>
        <v>3642485</v>
      </c>
      <c r="BU107" s="349">
        <f t="shared" ref="BU107:BV107" si="227">SUM(BU98:BU106)</f>
        <v>-11711903</v>
      </c>
      <c r="BV107" s="349">
        <f t="shared" si="227"/>
        <v>-11747286</v>
      </c>
      <c r="BW107" s="349">
        <f t="shared" ref="BW107:BX107" si="228">SUM(BW98:BW106)</f>
        <v>-34827967</v>
      </c>
      <c r="BX107" s="349">
        <f t="shared" si="228"/>
        <v>-36962841</v>
      </c>
      <c r="BY107" s="349">
        <f t="shared" ref="BY107" si="229">SUM(BY98:BY106)</f>
        <v>-49316824</v>
      </c>
      <c r="BZ107" s="349">
        <f t="shared" ref="BZ107" si="230">SUM(BZ98:BZ106)</f>
        <v>-45351721</v>
      </c>
      <c r="CA107" s="349">
        <f t="shared" ref="CA107:CC107" si="231">SUM(CA98:CA106)</f>
        <v>-42987626</v>
      </c>
      <c r="CB107" s="349">
        <f t="shared" ref="CB107:CC107" si="232">SUM(CB98:CB106)</f>
        <v>-22752669</v>
      </c>
      <c r="CC107" s="349">
        <f t="shared" si="232"/>
        <v>-34272478</v>
      </c>
      <c r="CD107" s="374"/>
      <c r="CE107" s="38">
        <f>CE98+CE101+CE104+CE105+CE106</f>
        <v>349642130</v>
      </c>
    </row>
    <row r="108" spans="1:83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71"/>
      <c r="CE108" s="81"/>
    </row>
    <row r="109" spans="1:83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05">
        <v>682305605</v>
      </c>
      <c r="AL109" s="305">
        <v>688911908.01999998</v>
      </c>
      <c r="AM109" s="305">
        <v>611921449</v>
      </c>
      <c r="AN109" s="305">
        <v>526010999</v>
      </c>
      <c r="AO109" s="305">
        <v>413047700</v>
      </c>
      <c r="AP109" s="305">
        <v>530935688</v>
      </c>
      <c r="AQ109" s="305">
        <v>666025660</v>
      </c>
      <c r="AR109" s="305">
        <v>839588723</v>
      </c>
      <c r="AS109" s="305">
        <v>687929675</v>
      </c>
      <c r="AT109" s="305">
        <v>458894062</v>
      </c>
      <c r="AU109" s="305"/>
      <c r="AV109" s="305"/>
      <c r="AW109" s="324"/>
      <c r="AX109" s="86">
        <f t="shared" ref="AX109:BD113" si="233">O109-C109</f>
        <v>-75719449</v>
      </c>
      <c r="AY109" s="87">
        <f t="shared" si="233"/>
        <v>56406805</v>
      </c>
      <c r="AZ109" s="87">
        <f t="shared" si="233"/>
        <v>22958673</v>
      </c>
      <c r="BA109" s="87">
        <f t="shared" si="233"/>
        <v>64183543</v>
      </c>
      <c r="BB109" s="87">
        <f t="shared" si="233"/>
        <v>98410045</v>
      </c>
      <c r="BC109" s="87">
        <f t="shared" si="233"/>
        <v>91313250</v>
      </c>
      <c r="BD109" s="87">
        <f t="shared" si="233"/>
        <v>57843403</v>
      </c>
      <c r="BE109" s="217">
        <f t="shared" ref="BE109:BT113" si="234">IF(ISERROR(V109-J109)=TRUE,"N/A",V109-J109)</f>
        <v>51036837</v>
      </c>
      <c r="BF109" s="217">
        <f t="shared" si="234"/>
        <v>25579350</v>
      </c>
      <c r="BG109" s="217">
        <f t="shared" si="234"/>
        <v>-26324207</v>
      </c>
      <c r="BH109" s="217">
        <f t="shared" si="234"/>
        <v>48605382</v>
      </c>
      <c r="BI109" s="217">
        <f t="shared" si="234"/>
        <v>76361721</v>
      </c>
      <c r="BJ109" s="217">
        <f t="shared" si="234"/>
        <v>68987843</v>
      </c>
      <c r="BK109" s="217">
        <f t="shared" si="234"/>
        <v>-46890141</v>
      </c>
      <c r="BL109" s="217">
        <f t="shared" si="234"/>
        <v>-50277097</v>
      </c>
      <c r="BM109" s="217">
        <f t="shared" si="234"/>
        <v>40299552</v>
      </c>
      <c r="BN109" s="217">
        <f t="shared" si="234"/>
        <v>-65746676</v>
      </c>
      <c r="BO109" s="217">
        <f t="shared" si="234"/>
        <v>-172748675</v>
      </c>
      <c r="BP109" s="280">
        <f t="shared" si="234"/>
        <v>74801522</v>
      </c>
      <c r="BQ109" s="280">
        <f t="shared" si="234"/>
        <v>-22388327</v>
      </c>
      <c r="BR109" s="280">
        <f t="shared" si="234"/>
        <v>-12776563</v>
      </c>
      <c r="BS109" s="280">
        <f t="shared" si="234"/>
        <v>7870452</v>
      </c>
      <c r="BT109" s="337">
        <f t="shared" si="234"/>
        <v>-69688450</v>
      </c>
      <c r="BU109" s="337">
        <f t="shared" ref="BU109:CC113" si="235">IF(ISERROR(AL109-Z109)=TRUE,"N/A",AL109-Z109)</f>
        <v>22667251.019999981</v>
      </c>
      <c r="BV109" s="337">
        <f t="shared" si="235"/>
        <v>-12696011</v>
      </c>
      <c r="BW109" s="337">
        <f t="shared" si="235"/>
        <v>13697311</v>
      </c>
      <c r="BX109" s="337">
        <f t="shared" si="235"/>
        <v>-25919105</v>
      </c>
      <c r="BY109" s="337">
        <f t="shared" si="235"/>
        <v>-55298126</v>
      </c>
      <c r="BZ109" s="337">
        <f t="shared" si="235"/>
        <v>-48478810</v>
      </c>
      <c r="CA109" s="337">
        <f t="shared" si="235"/>
        <v>131888294</v>
      </c>
      <c r="CB109" s="337">
        <f t="shared" si="235"/>
        <v>-35719749</v>
      </c>
      <c r="CC109" s="337">
        <f t="shared" si="235"/>
        <v>-19029059</v>
      </c>
      <c r="CD109" s="371"/>
      <c r="CE109" s="67">
        <f>'MONTHLY SUMMARIES'!D73</f>
        <v>458894062</v>
      </c>
    </row>
    <row r="110" spans="1:83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05">
        <v>90961050</v>
      </c>
      <c r="AL110" s="305">
        <v>92319757</v>
      </c>
      <c r="AM110" s="305">
        <v>84818787</v>
      </c>
      <c r="AN110" s="305">
        <v>75664353</v>
      </c>
      <c r="AO110" s="305">
        <v>58005668</v>
      </c>
      <c r="AP110" s="305">
        <v>71045400</v>
      </c>
      <c r="AQ110" s="305">
        <v>88332465</v>
      </c>
      <c r="AR110" s="305">
        <v>107390860</v>
      </c>
      <c r="AS110" s="305">
        <v>90256623</v>
      </c>
      <c r="AT110" s="305">
        <v>64994867</v>
      </c>
      <c r="AU110" s="305"/>
      <c r="AV110" s="305"/>
      <c r="AW110" s="324"/>
      <c r="AX110" s="86">
        <f t="shared" si="233"/>
        <v>-19142210</v>
      </c>
      <c r="AY110" s="87">
        <f t="shared" si="233"/>
        <v>2784015</v>
      </c>
      <c r="AZ110" s="87">
        <f t="shared" si="233"/>
        <v>1655091</v>
      </c>
      <c r="BA110" s="87">
        <f t="shared" si="233"/>
        <v>6813464</v>
      </c>
      <c r="BB110" s="87">
        <f t="shared" si="233"/>
        <v>12093494</v>
      </c>
      <c r="BC110" s="87">
        <f t="shared" si="233"/>
        <v>14260005</v>
      </c>
      <c r="BD110" s="87">
        <f t="shared" si="233"/>
        <v>12307439</v>
      </c>
      <c r="BE110" s="217">
        <f t="shared" si="234"/>
        <v>6822995</v>
      </c>
      <c r="BF110" s="217">
        <f t="shared" si="234"/>
        <v>3301122</v>
      </c>
      <c r="BG110" s="217">
        <f t="shared" si="234"/>
        <v>88218</v>
      </c>
      <c r="BH110" s="217">
        <f t="shared" si="234"/>
        <v>13794550</v>
      </c>
      <c r="BI110" s="217">
        <f t="shared" si="234"/>
        <v>16528114</v>
      </c>
      <c r="BJ110" s="217">
        <f t="shared" si="234"/>
        <v>20023292</v>
      </c>
      <c r="BK110" s="217">
        <f t="shared" si="234"/>
        <v>3271838</v>
      </c>
      <c r="BL110" s="217">
        <f t="shared" si="234"/>
        <v>-134182</v>
      </c>
      <c r="BM110" s="217">
        <f t="shared" si="234"/>
        <v>12431754</v>
      </c>
      <c r="BN110" s="217">
        <f t="shared" si="234"/>
        <v>4882519</v>
      </c>
      <c r="BO110" s="217">
        <f t="shared" si="234"/>
        <v>-11529257</v>
      </c>
      <c r="BP110" s="280">
        <f t="shared" si="234"/>
        <v>12179599</v>
      </c>
      <c r="BQ110" s="280">
        <f t="shared" si="234"/>
        <v>731769</v>
      </c>
      <c r="BR110" s="280">
        <f t="shared" si="234"/>
        <v>-3788349</v>
      </c>
      <c r="BS110" s="280">
        <f t="shared" si="234"/>
        <v>-4796090</v>
      </c>
      <c r="BT110" s="337">
        <f t="shared" si="234"/>
        <v>-9262375</v>
      </c>
      <c r="BU110" s="337">
        <f t="shared" si="235"/>
        <v>-729545</v>
      </c>
      <c r="BV110" s="337">
        <f t="shared" si="235"/>
        <v>-5453157</v>
      </c>
      <c r="BW110" s="337">
        <f t="shared" si="235"/>
        <v>432081</v>
      </c>
      <c r="BX110" s="337">
        <f t="shared" si="235"/>
        <v>-4175107</v>
      </c>
      <c r="BY110" s="337">
        <f t="shared" si="235"/>
        <v>-5326287</v>
      </c>
      <c r="BZ110" s="337">
        <f t="shared" si="235"/>
        <v>-7020331</v>
      </c>
      <c r="CA110" s="337">
        <f t="shared" si="235"/>
        <v>15171123</v>
      </c>
      <c r="CB110" s="337">
        <f t="shared" si="235"/>
        <v>-1361728</v>
      </c>
      <c r="CC110" s="337">
        <f t="shared" si="235"/>
        <v>2988527</v>
      </c>
      <c r="CD110" s="371"/>
      <c r="CE110" s="67">
        <f>'MONTHLY SUMMARIES'!D74</f>
        <v>64994867</v>
      </c>
    </row>
    <row r="111" spans="1:83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05">
        <v>178121139</v>
      </c>
      <c r="AL111" s="305">
        <v>188991771</v>
      </c>
      <c r="AM111" s="305">
        <v>184336701</v>
      </c>
      <c r="AN111" s="305">
        <v>170423682</v>
      </c>
      <c r="AO111" s="305">
        <v>149695336</v>
      </c>
      <c r="AP111" s="305">
        <v>157617087</v>
      </c>
      <c r="AQ111" s="305">
        <v>180354506</v>
      </c>
      <c r="AR111" s="305">
        <v>212323081</v>
      </c>
      <c r="AS111" s="305">
        <v>179812829</v>
      </c>
      <c r="AT111" s="305">
        <v>148245414</v>
      </c>
      <c r="AU111" s="305"/>
      <c r="AV111" s="305"/>
      <c r="AW111" s="324"/>
      <c r="AX111" s="86">
        <f t="shared" si="233"/>
        <v>-21999498</v>
      </c>
      <c r="AY111" s="87">
        <f t="shared" si="233"/>
        <v>-11960188</v>
      </c>
      <c r="AZ111" s="87">
        <f t="shared" si="233"/>
        <v>-26434818</v>
      </c>
      <c r="BA111" s="87">
        <f t="shared" si="233"/>
        <v>-21577254</v>
      </c>
      <c r="BB111" s="87">
        <f t="shared" si="233"/>
        <v>-8593850</v>
      </c>
      <c r="BC111" s="87">
        <f t="shared" si="233"/>
        <v>-19379426</v>
      </c>
      <c r="BD111" s="87">
        <f t="shared" si="233"/>
        <v>-9991292</v>
      </c>
      <c r="BE111" s="217">
        <f t="shared" si="234"/>
        <v>-5961506</v>
      </c>
      <c r="BF111" s="217">
        <f t="shared" si="234"/>
        <v>-5019260</v>
      </c>
      <c r="BG111" s="217">
        <f t="shared" si="234"/>
        <v>-19898117</v>
      </c>
      <c r="BH111" s="217">
        <f t="shared" si="234"/>
        <v>-8094109</v>
      </c>
      <c r="BI111" s="217">
        <f t="shared" si="234"/>
        <v>-2978061</v>
      </c>
      <c r="BJ111" s="217">
        <f t="shared" si="234"/>
        <v>5618829</v>
      </c>
      <c r="BK111" s="217">
        <f t="shared" si="234"/>
        <v>7247980</v>
      </c>
      <c r="BL111" s="217">
        <f t="shared" si="234"/>
        <v>10527434</v>
      </c>
      <c r="BM111" s="217">
        <f t="shared" si="234"/>
        <v>28377308</v>
      </c>
      <c r="BN111" s="217">
        <f t="shared" si="234"/>
        <v>7682075</v>
      </c>
      <c r="BO111" s="217">
        <f t="shared" si="234"/>
        <v>-3818797</v>
      </c>
      <c r="BP111" s="280">
        <f t="shared" si="234"/>
        <v>17707972</v>
      </c>
      <c r="BQ111" s="280">
        <f t="shared" si="234"/>
        <v>2150132</v>
      </c>
      <c r="BR111" s="280">
        <f t="shared" si="234"/>
        <v>4382432</v>
      </c>
      <c r="BS111" s="280">
        <f t="shared" si="234"/>
        <v>6919887</v>
      </c>
      <c r="BT111" s="337">
        <f t="shared" si="234"/>
        <v>-8439789</v>
      </c>
      <c r="BU111" s="337">
        <f t="shared" si="235"/>
        <v>12276859</v>
      </c>
      <c r="BV111" s="337">
        <f t="shared" si="235"/>
        <v>6371610</v>
      </c>
      <c r="BW111" s="337">
        <f t="shared" si="235"/>
        <v>11538403</v>
      </c>
      <c r="BX111" s="337">
        <f t="shared" si="235"/>
        <v>8263516</v>
      </c>
      <c r="BY111" s="337">
        <f t="shared" si="235"/>
        <v>-8149882</v>
      </c>
      <c r="BZ111" s="337">
        <f t="shared" si="235"/>
        <v>-5056074</v>
      </c>
      <c r="CA111" s="337">
        <f t="shared" si="235"/>
        <v>27197307</v>
      </c>
      <c r="CB111" s="337">
        <f t="shared" si="235"/>
        <v>-5130632</v>
      </c>
      <c r="CC111" s="337">
        <f t="shared" si="235"/>
        <v>1928444</v>
      </c>
      <c r="CD111" s="371"/>
      <c r="CE111" s="67">
        <f>'MONTHLY SUMMARIES'!D75</f>
        <v>148245414</v>
      </c>
    </row>
    <row r="112" spans="1:83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05">
        <v>133890230</v>
      </c>
      <c r="AL112" s="305">
        <v>224802377</v>
      </c>
      <c r="AM112" s="305">
        <v>213149738</v>
      </c>
      <c r="AN112" s="305">
        <v>202109379</v>
      </c>
      <c r="AO112" s="305">
        <v>185428285</v>
      </c>
      <c r="AP112" s="305">
        <v>204600544</v>
      </c>
      <c r="AQ112" s="305">
        <v>218330351</v>
      </c>
      <c r="AR112" s="305">
        <v>236408461</v>
      </c>
      <c r="AS112" s="305">
        <v>215788828</v>
      </c>
      <c r="AT112" s="305">
        <v>204731242</v>
      </c>
      <c r="AU112" s="305"/>
      <c r="AV112" s="305"/>
      <c r="AW112" s="324"/>
      <c r="AX112" s="86">
        <f t="shared" si="233"/>
        <v>-20818674</v>
      </c>
      <c r="AY112" s="87">
        <f t="shared" si="233"/>
        <v>-9404602</v>
      </c>
      <c r="AZ112" s="87">
        <f t="shared" si="233"/>
        <v>-29373052</v>
      </c>
      <c r="BA112" s="87">
        <f t="shared" si="233"/>
        <v>-30957461</v>
      </c>
      <c r="BB112" s="87">
        <f t="shared" si="233"/>
        <v>-14545199</v>
      </c>
      <c r="BC112" s="87">
        <f t="shared" si="233"/>
        <v>76456908</v>
      </c>
      <c r="BD112" s="87">
        <f t="shared" si="233"/>
        <v>-104205538</v>
      </c>
      <c r="BE112" s="217">
        <f t="shared" si="234"/>
        <v>-19135197</v>
      </c>
      <c r="BF112" s="217">
        <f t="shared" si="234"/>
        <v>-10173596</v>
      </c>
      <c r="BG112" s="217">
        <f t="shared" si="234"/>
        <v>-28026953</v>
      </c>
      <c r="BH112" s="217">
        <f t="shared" si="234"/>
        <v>-13635711</v>
      </c>
      <c r="BI112" s="217">
        <f t="shared" si="234"/>
        <v>1911844</v>
      </c>
      <c r="BJ112" s="217">
        <f t="shared" si="234"/>
        <v>3465980</v>
      </c>
      <c r="BK112" s="217">
        <f t="shared" si="234"/>
        <v>9128129</v>
      </c>
      <c r="BL112" s="217">
        <f t="shared" si="234"/>
        <v>10831423</v>
      </c>
      <c r="BM112" s="217">
        <f t="shared" si="234"/>
        <v>38259011</v>
      </c>
      <c r="BN112" s="217">
        <f t="shared" si="234"/>
        <v>12060594</v>
      </c>
      <c r="BO112" s="217">
        <f t="shared" si="234"/>
        <v>-112134127</v>
      </c>
      <c r="BP112" s="280">
        <f t="shared" si="234"/>
        <v>109437431</v>
      </c>
      <c r="BQ112" s="280">
        <f t="shared" si="234"/>
        <v>21432391</v>
      </c>
      <c r="BR112" s="280">
        <f t="shared" si="234"/>
        <v>1036572</v>
      </c>
      <c r="BS112" s="280">
        <f t="shared" si="234"/>
        <v>75934634</v>
      </c>
      <c r="BT112" s="337">
        <f t="shared" si="234"/>
        <v>-92115839</v>
      </c>
      <c r="BU112" s="337">
        <f t="shared" si="235"/>
        <v>5608508</v>
      </c>
      <c r="BV112" s="337">
        <f t="shared" si="235"/>
        <v>-164840</v>
      </c>
      <c r="BW112" s="337">
        <f t="shared" si="235"/>
        <v>620634</v>
      </c>
      <c r="BX112" s="337">
        <f t="shared" si="235"/>
        <v>3922340</v>
      </c>
      <c r="BY112" s="337">
        <f t="shared" si="235"/>
        <v>-13602249</v>
      </c>
      <c r="BZ112" s="337">
        <f t="shared" si="235"/>
        <v>-15676746</v>
      </c>
      <c r="CA112" s="337">
        <f t="shared" si="235"/>
        <v>5985961</v>
      </c>
      <c r="CB112" s="337">
        <f t="shared" si="235"/>
        <v>-13876569</v>
      </c>
      <c r="CC112" s="337">
        <f t="shared" si="235"/>
        <v>-502286</v>
      </c>
      <c r="CD112" s="371"/>
      <c r="CE112" s="67">
        <f>'MONTHLY SUMMARIES'!D76</f>
        <v>204731242</v>
      </c>
    </row>
    <row r="113" spans="1:84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05">
        <v>493422790</v>
      </c>
      <c r="AL113" s="305">
        <v>502122764</v>
      </c>
      <c r="AM113" s="305">
        <v>505999912</v>
      </c>
      <c r="AN113" s="305">
        <v>522937776</v>
      </c>
      <c r="AO113" s="305">
        <v>482176987</v>
      </c>
      <c r="AP113" s="305">
        <v>507085394</v>
      </c>
      <c r="AQ113" s="305">
        <v>569508223</v>
      </c>
      <c r="AR113" s="305">
        <v>592813154</v>
      </c>
      <c r="AS113" s="305">
        <v>590279053</v>
      </c>
      <c r="AT113" s="305">
        <v>475953030</v>
      </c>
      <c r="AU113" s="305"/>
      <c r="AV113" s="305"/>
      <c r="AW113" s="324"/>
      <c r="AX113" s="86">
        <f t="shared" si="233"/>
        <v>-26440881</v>
      </c>
      <c r="AY113" s="87">
        <f t="shared" si="233"/>
        <v>-19141659</v>
      </c>
      <c r="AZ113" s="87">
        <f t="shared" si="233"/>
        <v>-70487498</v>
      </c>
      <c r="BA113" s="87">
        <f t="shared" si="233"/>
        <v>-49181222</v>
      </c>
      <c r="BB113" s="87">
        <f t="shared" si="233"/>
        <v>-18761304</v>
      </c>
      <c r="BC113" s="87">
        <f t="shared" si="233"/>
        <v>-64692175</v>
      </c>
      <c r="BD113" s="87">
        <f t="shared" si="233"/>
        <v>-21125328</v>
      </c>
      <c r="BE113" s="217">
        <f t="shared" si="234"/>
        <v>-17167123</v>
      </c>
      <c r="BF113" s="217">
        <f t="shared" si="234"/>
        <v>-2776349</v>
      </c>
      <c r="BG113" s="217">
        <f t="shared" si="234"/>
        <v>-36681186</v>
      </c>
      <c r="BH113" s="217">
        <f t="shared" si="234"/>
        <v>-27409518</v>
      </c>
      <c r="BI113" s="217">
        <f t="shared" si="234"/>
        <v>-15306825</v>
      </c>
      <c r="BJ113" s="217">
        <f t="shared" si="234"/>
        <v>7549209</v>
      </c>
      <c r="BK113" s="217">
        <f t="shared" si="234"/>
        <v>3318854</v>
      </c>
      <c r="BL113" s="217">
        <f t="shared" si="234"/>
        <v>35644118</v>
      </c>
      <c r="BM113" s="217">
        <f t="shared" si="234"/>
        <v>54339908</v>
      </c>
      <c r="BN113" s="217">
        <f t="shared" si="234"/>
        <v>15325368</v>
      </c>
      <c r="BO113" s="217">
        <f t="shared" si="234"/>
        <v>10196724</v>
      </c>
      <c r="BP113" s="280">
        <f t="shared" si="234"/>
        <v>44214182</v>
      </c>
      <c r="BQ113" s="280">
        <f t="shared" si="234"/>
        <v>10302572</v>
      </c>
      <c r="BR113" s="280">
        <f t="shared" si="234"/>
        <v>16850295</v>
      </c>
      <c r="BS113" s="280">
        <f t="shared" si="234"/>
        <v>-7662466</v>
      </c>
      <c r="BT113" s="337">
        <f t="shared" si="234"/>
        <v>-44185242</v>
      </c>
      <c r="BU113" s="337">
        <f t="shared" si="235"/>
        <v>830283</v>
      </c>
      <c r="BV113" s="337">
        <f t="shared" si="235"/>
        <v>1068984</v>
      </c>
      <c r="BW113" s="337">
        <f t="shared" si="235"/>
        <v>36336157</v>
      </c>
      <c r="BX113" s="337">
        <f t="shared" si="235"/>
        <v>1435025</v>
      </c>
      <c r="BY113" s="337">
        <f t="shared" si="235"/>
        <v>-29791190</v>
      </c>
      <c r="BZ113" s="337">
        <f t="shared" si="235"/>
        <v>14413953</v>
      </c>
      <c r="CA113" s="337">
        <f t="shared" si="235"/>
        <v>27285350</v>
      </c>
      <c r="CB113" s="337">
        <f t="shared" si="235"/>
        <v>12822957</v>
      </c>
      <c r="CC113" s="337">
        <f t="shared" si="235"/>
        <v>-22419711</v>
      </c>
      <c r="CD113" s="371"/>
      <c r="CE113" s="67">
        <f>'MONTHLY SUMMARIES'!D77</f>
        <v>475953030</v>
      </c>
    </row>
    <row r="114" spans="1:84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236">SUM(D109:D113)</f>
        <v>1439760572</v>
      </c>
      <c r="E114" s="141">
        <f t="shared" si="236"/>
        <v>1399917215</v>
      </c>
      <c r="F114" s="141">
        <f t="shared" si="236"/>
        <v>1440463244</v>
      </c>
      <c r="G114" s="141">
        <f t="shared" si="236"/>
        <v>1741562147</v>
      </c>
      <c r="H114" s="141">
        <f t="shared" si="236"/>
        <v>1973071814</v>
      </c>
      <c r="I114" s="141">
        <f t="shared" si="236"/>
        <v>1614163339</v>
      </c>
      <c r="J114" s="141">
        <f t="shared" si="236"/>
        <v>1362028157</v>
      </c>
      <c r="K114" s="141">
        <f t="shared" si="236"/>
        <v>1368361084</v>
      </c>
      <c r="L114" s="142">
        <f t="shared" si="236"/>
        <v>1644782179</v>
      </c>
      <c r="M114" s="141">
        <f t="shared" si="236"/>
        <v>1789131915</v>
      </c>
      <c r="N114" s="141">
        <f t="shared" si="236"/>
        <v>1579978428</v>
      </c>
      <c r="O114" s="141">
        <f t="shared" si="236"/>
        <v>1505454848</v>
      </c>
      <c r="P114" s="141">
        <f t="shared" si="236"/>
        <v>1458444943</v>
      </c>
      <c r="Q114" s="141">
        <f t="shared" si="236"/>
        <v>1298235611</v>
      </c>
      <c r="R114" s="141">
        <f t="shared" si="236"/>
        <v>1409744314</v>
      </c>
      <c r="S114" s="141">
        <f t="shared" si="236"/>
        <v>1810165333</v>
      </c>
      <c r="T114" s="141">
        <f t="shared" si="236"/>
        <v>2071030376</v>
      </c>
      <c r="U114" s="141">
        <f t="shared" si="236"/>
        <v>1548992023</v>
      </c>
      <c r="V114" s="141">
        <f t="shared" si="236"/>
        <v>1377624163</v>
      </c>
      <c r="W114" s="141">
        <f t="shared" si="236"/>
        <v>1379272351</v>
      </c>
      <c r="X114" s="142">
        <f t="shared" si="236"/>
        <v>1533939934</v>
      </c>
      <c r="Y114" s="141">
        <f t="shared" si="236"/>
        <v>1802392509</v>
      </c>
      <c r="Z114" s="141">
        <v>1656495221</v>
      </c>
      <c r="AA114" s="141">
        <f t="shared" si="236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299">
        <v>1578700814</v>
      </c>
      <c r="AL114" s="299">
        <v>1697148577.02</v>
      </c>
      <c r="AM114" s="299">
        <v>1600226587</v>
      </c>
      <c r="AN114" s="299">
        <v>1497146189</v>
      </c>
      <c r="AO114" s="299">
        <v>1288353976</v>
      </c>
      <c r="AP114" s="299">
        <v>1471284113</v>
      </c>
      <c r="AQ114" s="299">
        <v>1722551205</v>
      </c>
      <c r="AR114" s="299">
        <v>1988524279</v>
      </c>
      <c r="AS114" s="299">
        <v>1764067008</v>
      </c>
      <c r="AT114" s="299">
        <v>1352818615</v>
      </c>
      <c r="AU114" s="299"/>
      <c r="AV114" s="299"/>
      <c r="AW114" s="317"/>
      <c r="AX114" s="88">
        <f t="shared" ref="AX114:AX121" si="237">SUM(AX109:AX113)</f>
        <v>-164120712</v>
      </c>
      <c r="AY114" s="143">
        <f t="shared" ref="AY114:BA114" si="238">SUM(AY109:AY113)</f>
        <v>18684371</v>
      </c>
      <c r="AZ114" s="143">
        <f t="shared" si="238"/>
        <v>-101681604</v>
      </c>
      <c r="BA114" s="143">
        <f t="shared" si="238"/>
        <v>-30718930</v>
      </c>
      <c r="BB114" s="143">
        <f t="shared" ref="BB114:BC114" si="239">SUM(BB109:BB113)</f>
        <v>68603186</v>
      </c>
      <c r="BC114" s="143">
        <f t="shared" si="239"/>
        <v>97958562</v>
      </c>
      <c r="BD114" s="143">
        <f t="shared" ref="BD114" si="240">SUM(BD109:BD113)</f>
        <v>-65171316</v>
      </c>
      <c r="BE114" s="218">
        <f t="shared" ref="BE114:BK114" si="241">IF(BE113="N/A","N/A",SUM(BE109:BE113))</f>
        <v>15596006</v>
      </c>
      <c r="BF114" s="218">
        <f t="shared" si="241"/>
        <v>10911267</v>
      </c>
      <c r="BG114" s="218">
        <f t="shared" si="241"/>
        <v>-110842245</v>
      </c>
      <c r="BH114" s="218">
        <f t="shared" si="241"/>
        <v>13260594</v>
      </c>
      <c r="BI114" s="218">
        <f t="shared" si="241"/>
        <v>76516793</v>
      </c>
      <c r="BJ114" s="218">
        <f t="shared" si="241"/>
        <v>105645153</v>
      </c>
      <c r="BK114" s="218">
        <f t="shared" si="241"/>
        <v>-23923340</v>
      </c>
      <c r="BL114" s="218">
        <f t="shared" ref="BL114:BM114" si="242">IF(BL113="N/A","N/A",SUM(BL109:BL113))</f>
        <v>6591696</v>
      </c>
      <c r="BM114" s="218">
        <f t="shared" si="242"/>
        <v>173707533</v>
      </c>
      <c r="BN114" s="218">
        <f t="shared" ref="BN114:BO114" si="243">IF(BN113="N/A","N/A",SUM(BN109:BN113))</f>
        <v>-25796120</v>
      </c>
      <c r="BO114" s="218">
        <f t="shared" si="243"/>
        <v>-290034132</v>
      </c>
      <c r="BP114" s="281">
        <f t="shared" ref="BP114:BQ114" si="244">IF(BP113="N/A","N/A",SUM(BP109:BP113))</f>
        <v>258340706</v>
      </c>
      <c r="BQ114" s="281">
        <f t="shared" si="244"/>
        <v>12228537</v>
      </c>
      <c r="BR114" s="281">
        <f t="shared" ref="BR114:BS114" si="245">IF(BR113="N/A","N/A",SUM(BR109:BR113))</f>
        <v>5704387</v>
      </c>
      <c r="BS114" s="281">
        <f t="shared" si="245"/>
        <v>78266417</v>
      </c>
      <c r="BT114" s="338">
        <f t="shared" ref="BT114" si="246">IF(BT113="N/A","N/A",SUM(BT109:BT113))</f>
        <v>-223691695</v>
      </c>
      <c r="BU114" s="338">
        <f t="shared" ref="BU114:BZ114" si="247">IF(BU113="N/A","N/A",SUM(BU109:BU113))</f>
        <v>40653356.019999981</v>
      </c>
      <c r="BV114" s="338">
        <f t="shared" si="247"/>
        <v>-10873414</v>
      </c>
      <c r="BW114" s="338">
        <f t="shared" si="247"/>
        <v>62624586</v>
      </c>
      <c r="BX114" s="338">
        <f t="shared" si="247"/>
        <v>-16473331</v>
      </c>
      <c r="BY114" s="338">
        <f t="shared" si="247"/>
        <v>-112167734</v>
      </c>
      <c r="BZ114" s="338">
        <f t="shared" si="247"/>
        <v>-61818008</v>
      </c>
      <c r="CA114" s="338">
        <f t="shared" ref="CA114:CC114" si="248">IF(CA113="N/A","N/A",SUM(CA109:CA113))</f>
        <v>207528035</v>
      </c>
      <c r="CB114" s="338">
        <f t="shared" ref="CB114:CC114" si="249">IF(CB113="N/A","N/A",SUM(CB109:CB113))</f>
        <v>-43265721</v>
      </c>
      <c r="CC114" s="338">
        <f t="shared" si="249"/>
        <v>-37034085</v>
      </c>
      <c r="CD114" s="372"/>
      <c r="CE114" s="259">
        <f t="shared" ref="CE114:CE121" si="250">SUM(CE109:CE113)</f>
        <v>1352818615</v>
      </c>
      <c r="CF114" s="62"/>
    </row>
    <row r="115" spans="1:8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73"/>
      <c r="CE115" s="260"/>
      <c r="CF115" s="62"/>
    </row>
    <row r="116" spans="1:84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251">D130-D123</f>
        <v>85666264.879999995</v>
      </c>
      <c r="E116" s="101">
        <f t="shared" si="251"/>
        <v>80834927.359999999</v>
      </c>
      <c r="F116" s="101">
        <f t="shared" si="251"/>
        <v>80186481.939999998</v>
      </c>
      <c r="G116" s="101">
        <f t="shared" si="251"/>
        <v>113031806.05999999</v>
      </c>
      <c r="H116" s="101">
        <f t="shared" si="251"/>
        <v>122312549.53</v>
      </c>
      <c r="I116" s="101">
        <f t="shared" si="251"/>
        <v>100560841.35999998</v>
      </c>
      <c r="J116" s="101">
        <f t="shared" si="251"/>
        <v>89716680.61999999</v>
      </c>
      <c r="K116" s="101">
        <f t="shared" si="251"/>
        <v>83786459.780000001</v>
      </c>
      <c r="L116" s="102">
        <f t="shared" si="251"/>
        <v>115559661.09</v>
      </c>
      <c r="M116" s="101">
        <f t="shared" si="251"/>
        <v>138406198.63999999</v>
      </c>
      <c r="N116" s="178">
        <f t="shared" si="251"/>
        <v>112939367.49000001</v>
      </c>
      <c r="O116" s="178">
        <f t="shared" si="251"/>
        <v>112780419.95999999</v>
      </c>
      <c r="P116" s="178">
        <f t="shared" si="251"/>
        <v>111986096.47</v>
      </c>
      <c r="Q116" s="178">
        <f t="shared" ref="Q116:R116" si="252">Q130-Q123</f>
        <v>102703682.09</v>
      </c>
      <c r="R116" s="101">
        <f t="shared" si="252"/>
        <v>105470534.50999999</v>
      </c>
      <c r="S116" s="101">
        <f t="shared" ref="S116:T116" si="253">S130-S123</f>
        <v>143383603.80000001</v>
      </c>
      <c r="T116" s="101">
        <f t="shared" si="253"/>
        <v>157368188.34</v>
      </c>
      <c r="U116" s="101">
        <f t="shared" ref="U116:V116" si="254">U130-U123</f>
        <v>122800277.83999999</v>
      </c>
      <c r="V116" s="101">
        <f t="shared" si="254"/>
        <v>95616461.340000004</v>
      </c>
      <c r="W116" s="101">
        <f t="shared" ref="W116:X116" si="255">W130-W123</f>
        <v>132988895.17999999</v>
      </c>
      <c r="X116" s="102">
        <f t="shared" si="255"/>
        <v>119058195.58</v>
      </c>
      <c r="Y116" s="101">
        <f t="shared" ref="Y116" si="256">Y130-Y123</f>
        <v>132537998</v>
      </c>
      <c r="Z116" s="205">
        <v>121013247.72</v>
      </c>
      <c r="AA116" s="101">
        <f t="shared" ref="AA116:AA120" si="257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06">
        <v>141467551.97999999</v>
      </c>
      <c r="AL116" s="306">
        <v>139249517.81</v>
      </c>
      <c r="AM116" s="306">
        <v>133463308.16</v>
      </c>
      <c r="AN116" s="306">
        <v>134625937.37</v>
      </c>
      <c r="AO116" s="306">
        <v>92075868.460000008</v>
      </c>
      <c r="AP116" s="306">
        <v>111206995.22999999</v>
      </c>
      <c r="AQ116" s="306">
        <v>131838186.61</v>
      </c>
      <c r="AR116" s="306">
        <v>169936190.30000001</v>
      </c>
      <c r="AS116" s="306">
        <v>137278212.91</v>
      </c>
      <c r="AT116" s="306">
        <v>90177648.900000006</v>
      </c>
      <c r="AU116" s="306"/>
      <c r="AV116" s="306"/>
      <c r="AW116" s="325"/>
      <c r="AX116" s="37">
        <f t="shared" ref="AX116:BD120" si="258">O116-C116</f>
        <v>11125775.749999985</v>
      </c>
      <c r="AY116" s="103">
        <f t="shared" si="258"/>
        <v>26319831.590000004</v>
      </c>
      <c r="AZ116" s="103">
        <f t="shared" si="258"/>
        <v>21868754.730000004</v>
      </c>
      <c r="BA116" s="103">
        <f t="shared" si="258"/>
        <v>25284052.569999993</v>
      </c>
      <c r="BB116" s="103">
        <f t="shared" si="258"/>
        <v>30351797.740000024</v>
      </c>
      <c r="BC116" s="103">
        <f t="shared" si="258"/>
        <v>35055638.810000002</v>
      </c>
      <c r="BD116" s="103">
        <f t="shared" si="258"/>
        <v>22239436.480000004</v>
      </c>
      <c r="BE116" s="217">
        <f t="shared" ref="BE116:BT120" si="259">IF(ISERROR(V116-J116)=TRUE,"N/A",V116-J116)</f>
        <v>5899780.7200000137</v>
      </c>
      <c r="BF116" s="217">
        <f t="shared" si="259"/>
        <v>49202435.399999991</v>
      </c>
      <c r="BG116" s="217">
        <f t="shared" si="259"/>
        <v>3498534.4899999946</v>
      </c>
      <c r="BH116" s="217">
        <f t="shared" si="259"/>
        <v>-5868200.6399999857</v>
      </c>
      <c r="BI116" s="217">
        <f t="shared" si="259"/>
        <v>8073880.2299999893</v>
      </c>
      <c r="BJ116" s="217">
        <f t="shared" si="259"/>
        <v>18299988.89000003</v>
      </c>
      <c r="BK116" s="217">
        <f t="shared" si="259"/>
        <v>-3971229.7399999946</v>
      </c>
      <c r="BL116" s="217">
        <f t="shared" si="259"/>
        <v>-5840954.6899999976</v>
      </c>
      <c r="BM116" s="217">
        <f t="shared" si="259"/>
        <v>6632478.5100000203</v>
      </c>
      <c r="BN116" s="217">
        <f t="shared" si="259"/>
        <v>-10989239.800000012</v>
      </c>
      <c r="BO116" s="217">
        <f t="shared" si="259"/>
        <v>-22567303.689999998</v>
      </c>
      <c r="BP116" s="280">
        <f t="shared" si="259"/>
        <v>16439914.239999995</v>
      </c>
      <c r="BQ116" s="280">
        <f t="shared" si="259"/>
        <v>3890065.9099999964</v>
      </c>
      <c r="BR116" s="280">
        <f t="shared" si="259"/>
        <v>-31649223.299999997</v>
      </c>
      <c r="BS116" s="280">
        <f t="shared" si="259"/>
        <v>12279902.269999996</v>
      </c>
      <c r="BT116" s="337">
        <f t="shared" si="259"/>
        <v>8929553.9799999893</v>
      </c>
      <c r="BU116" s="337">
        <f t="shared" ref="BU116:CC120" si="260">IF(ISERROR(AL116-Z116)=TRUE,"N/A",AL116-Z116)</f>
        <v>18236270.090000004</v>
      </c>
      <c r="BV116" s="337">
        <f t="shared" si="260"/>
        <v>2382899.3099999726</v>
      </c>
      <c r="BW116" s="337">
        <f t="shared" si="260"/>
        <v>26611070.640000001</v>
      </c>
      <c r="BX116" s="337">
        <f t="shared" si="260"/>
        <v>-4786858.9399999976</v>
      </c>
      <c r="BY116" s="337">
        <f t="shared" si="260"/>
        <v>-896017.79000002146</v>
      </c>
      <c r="BZ116" s="337">
        <f t="shared" si="260"/>
        <v>-556177.3900000006</v>
      </c>
      <c r="CA116" s="337">
        <f t="shared" si="260"/>
        <v>35135305.650000006</v>
      </c>
      <c r="CB116" s="337">
        <f t="shared" si="260"/>
        <v>-1961979.1699999869</v>
      </c>
      <c r="CC116" s="337">
        <f t="shared" si="260"/>
        <v>-9328878.349999994</v>
      </c>
      <c r="CD116" s="373"/>
      <c r="CE116" s="67">
        <f>'MONTHLY SUMMARIES'!D80</f>
        <v>90177648.900000006</v>
      </c>
      <c r="CF116" s="62"/>
    </row>
    <row r="117" spans="1:84" s="40" customFormat="1" x14ac:dyDescent="0.3">
      <c r="A117" s="150"/>
      <c r="B117" s="41" t="s">
        <v>38</v>
      </c>
      <c r="C117" s="100">
        <f t="shared" ref="C117:O117" si="261">C133-C124</f>
        <v>7600786.0699999994</v>
      </c>
      <c r="D117" s="101">
        <f t="shared" si="261"/>
        <v>6630521.9400000004</v>
      </c>
      <c r="E117" s="101">
        <f t="shared" si="261"/>
        <v>5944918.3399999999</v>
      </c>
      <c r="F117" s="101">
        <f t="shared" si="261"/>
        <v>6045476.5200000005</v>
      </c>
      <c r="G117" s="101">
        <f t="shared" si="261"/>
        <v>7285412.959999999</v>
      </c>
      <c r="H117" s="101">
        <f t="shared" si="261"/>
        <v>7924361.2400000002</v>
      </c>
      <c r="I117" s="101">
        <f t="shared" si="261"/>
        <v>7030738.1600000001</v>
      </c>
      <c r="J117" s="101">
        <f t="shared" si="261"/>
        <v>6870580.6099999994</v>
      </c>
      <c r="K117" s="101">
        <f t="shared" si="261"/>
        <v>6435459.6399999997</v>
      </c>
      <c r="L117" s="102">
        <f t="shared" si="261"/>
        <v>8618831.3900000006</v>
      </c>
      <c r="M117" s="101">
        <f t="shared" si="261"/>
        <v>10229161.920000002</v>
      </c>
      <c r="N117" s="178">
        <f t="shared" si="261"/>
        <v>8152028.6599999992</v>
      </c>
      <c r="O117" s="178">
        <f t="shared" si="261"/>
        <v>7474263.4500000002</v>
      </c>
      <c r="P117" s="178">
        <f t="shared" ref="P117:Q117" si="262">P133-P124</f>
        <v>7844410.2499999991</v>
      </c>
      <c r="Q117" s="178">
        <f t="shared" si="262"/>
        <v>7174798.3799999999</v>
      </c>
      <c r="R117" s="101">
        <f>R133-R124</f>
        <v>7081914.6000000006</v>
      </c>
      <c r="S117" s="101">
        <f t="shared" ref="S117:T117" si="263">S133-S124</f>
        <v>9374468.5899999999</v>
      </c>
      <c r="T117" s="101">
        <f t="shared" si="263"/>
        <v>9199422.4399999976</v>
      </c>
      <c r="U117" s="101">
        <f t="shared" ref="U117:V117" si="264">U133-U124</f>
        <v>7353443.8100000015</v>
      </c>
      <c r="V117" s="101">
        <f t="shared" si="264"/>
        <v>5760628.8100000005</v>
      </c>
      <c r="W117" s="101">
        <f t="shared" ref="W117:X117" si="265">W133-W124</f>
        <v>8763245.5899999999</v>
      </c>
      <c r="X117" s="102">
        <f t="shared" si="265"/>
        <v>8069956.4500000002</v>
      </c>
      <c r="Y117" s="101">
        <f t="shared" ref="Y117" si="266">Y133-Y124</f>
        <v>9160246.75</v>
      </c>
      <c r="Z117" s="205">
        <v>9168350.3599999994</v>
      </c>
      <c r="AA117" s="101">
        <f t="shared" si="257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06">
        <v>6222269.1500000004</v>
      </c>
      <c r="AL117" s="306">
        <v>7264357.6600000001</v>
      </c>
      <c r="AM117" s="306">
        <v>7867521.21</v>
      </c>
      <c r="AN117" s="306">
        <v>11882939.43</v>
      </c>
      <c r="AO117" s="306">
        <v>6466891.6699999999</v>
      </c>
      <c r="AP117" s="306">
        <v>6836603.6100000003</v>
      </c>
      <c r="AQ117" s="306">
        <v>8016795.8600000003</v>
      </c>
      <c r="AR117" s="306">
        <v>10112421.07</v>
      </c>
      <c r="AS117" s="306">
        <v>8340793.1500000004</v>
      </c>
      <c r="AT117" s="306">
        <v>5898883.8100000005</v>
      </c>
      <c r="AU117" s="306"/>
      <c r="AV117" s="306"/>
      <c r="AW117" s="325"/>
      <c r="AX117" s="37">
        <f t="shared" si="258"/>
        <v>-126522.61999999918</v>
      </c>
      <c r="AY117" s="103">
        <f t="shared" si="258"/>
        <v>1213888.3099999987</v>
      </c>
      <c r="AZ117" s="103">
        <f t="shared" si="258"/>
        <v>1229880.04</v>
      </c>
      <c r="BA117" s="103">
        <f t="shared" si="258"/>
        <v>1036438.0800000001</v>
      </c>
      <c r="BB117" s="103">
        <f t="shared" si="258"/>
        <v>2089055.6300000008</v>
      </c>
      <c r="BC117" s="103">
        <f t="shared" si="258"/>
        <v>1275061.1999999974</v>
      </c>
      <c r="BD117" s="103">
        <f t="shared" si="258"/>
        <v>322705.6500000013</v>
      </c>
      <c r="BE117" s="217">
        <f t="shared" si="259"/>
        <v>-1109951.7999999989</v>
      </c>
      <c r="BF117" s="217">
        <f t="shared" si="259"/>
        <v>2327785.9500000002</v>
      </c>
      <c r="BG117" s="217">
        <f t="shared" si="259"/>
        <v>-548874.94000000041</v>
      </c>
      <c r="BH117" s="217">
        <f t="shared" si="259"/>
        <v>-1068915.1700000018</v>
      </c>
      <c r="BI117" s="217">
        <f t="shared" si="259"/>
        <v>1016321.7000000002</v>
      </c>
      <c r="BJ117" s="217">
        <f t="shared" si="259"/>
        <v>55485388.329999998</v>
      </c>
      <c r="BK117" s="217">
        <f t="shared" si="259"/>
        <v>765486.62000000011</v>
      </c>
      <c r="BL117" s="217">
        <f t="shared" si="259"/>
        <v>1201260.8600000003</v>
      </c>
      <c r="BM117" s="217">
        <f t="shared" si="259"/>
        <v>1733696.9500000002</v>
      </c>
      <c r="BN117" s="217">
        <f t="shared" si="259"/>
        <v>21467.160000000149</v>
      </c>
      <c r="BO117" s="217">
        <f t="shared" si="259"/>
        <v>-531418.00999999791</v>
      </c>
      <c r="BP117" s="280">
        <f t="shared" si="259"/>
        <v>1141598.6299999999</v>
      </c>
      <c r="BQ117" s="280">
        <f t="shared" si="259"/>
        <v>726981.19999999925</v>
      </c>
      <c r="BR117" s="280">
        <f t="shared" si="259"/>
        <v>-3675227.21</v>
      </c>
      <c r="BS117" s="280">
        <f t="shared" si="259"/>
        <v>-307285.37999999989</v>
      </c>
      <c r="BT117" s="337">
        <f t="shared" si="259"/>
        <v>-2937977.5999999996</v>
      </c>
      <c r="BU117" s="337">
        <f t="shared" si="260"/>
        <v>-1903992.6999999993</v>
      </c>
      <c r="BV117" s="337">
        <f t="shared" si="260"/>
        <v>-55092130.57</v>
      </c>
      <c r="BW117" s="337">
        <f t="shared" si="260"/>
        <v>3273042.5600000005</v>
      </c>
      <c r="BX117" s="337">
        <f t="shared" si="260"/>
        <v>-1909167.5700000003</v>
      </c>
      <c r="BY117" s="337">
        <f t="shared" si="260"/>
        <v>-1979007.9400000004</v>
      </c>
      <c r="BZ117" s="337">
        <f t="shared" si="260"/>
        <v>-1379139.8899999997</v>
      </c>
      <c r="CA117" s="337">
        <f t="shared" si="260"/>
        <v>1444416.6400000006</v>
      </c>
      <c r="CB117" s="337">
        <f t="shared" si="260"/>
        <v>-154249.29000000097</v>
      </c>
      <c r="CC117" s="337">
        <f t="shared" si="260"/>
        <v>-588726.19999999925</v>
      </c>
      <c r="CD117" s="373"/>
      <c r="CE117" s="67">
        <f>'MONTHLY SUMMARIES'!D81</f>
        <v>5898883.8100000005</v>
      </c>
      <c r="CF117" s="62"/>
    </row>
    <row r="118" spans="1:84" s="40" customFormat="1" x14ac:dyDescent="0.3">
      <c r="A118" s="150"/>
      <c r="B118" s="41" t="s">
        <v>39</v>
      </c>
      <c r="C118" s="100">
        <f t="shared" ref="C118:P118" si="267">C136-C125</f>
        <v>30604744.07</v>
      </c>
      <c r="D118" s="101">
        <f t="shared" si="267"/>
        <v>26412619.059999999</v>
      </c>
      <c r="E118" s="101">
        <f t="shared" si="267"/>
        <v>26915432.43</v>
      </c>
      <c r="F118" s="101">
        <f t="shared" si="267"/>
        <v>22012185.489999998</v>
      </c>
      <c r="G118" s="101">
        <f t="shared" si="267"/>
        <v>26547786.100000001</v>
      </c>
      <c r="H118" s="101">
        <f t="shared" si="267"/>
        <v>27460755.68</v>
      </c>
      <c r="I118" s="101">
        <f t="shared" si="267"/>
        <v>24697892.519999996</v>
      </c>
      <c r="J118" s="101">
        <f t="shared" si="267"/>
        <v>23716141.399999999</v>
      </c>
      <c r="K118" s="101">
        <f t="shared" si="267"/>
        <v>20841733.289999999</v>
      </c>
      <c r="L118" s="102">
        <f t="shared" si="267"/>
        <v>26858746.829999998</v>
      </c>
      <c r="M118" s="101">
        <f t="shared" si="267"/>
        <v>32409109.249999996</v>
      </c>
      <c r="N118" s="178">
        <f t="shared" si="267"/>
        <v>28059163.310000002</v>
      </c>
      <c r="O118" s="178">
        <f t="shared" si="267"/>
        <v>28555041.350000001</v>
      </c>
      <c r="P118" s="178">
        <f t="shared" si="267"/>
        <v>25784750.100000001</v>
      </c>
      <c r="Q118" s="178">
        <f t="shared" ref="Q118" si="268">Q136-Q125</f>
        <v>23569428.370000001</v>
      </c>
      <c r="R118" s="101">
        <f>R136-R125</f>
        <v>23438234.939999998</v>
      </c>
      <c r="S118" s="101">
        <f t="shared" ref="S118:T118" si="269">S136-S125</f>
        <v>28243001.299999997</v>
      </c>
      <c r="T118" s="101">
        <f t="shared" si="269"/>
        <v>29944269.630000003</v>
      </c>
      <c r="U118" s="101">
        <f t="shared" ref="U118:V118" si="270">U136-U125</f>
        <v>27289936.68</v>
      </c>
      <c r="V118" s="101">
        <f t="shared" si="270"/>
        <v>25877871.579999998</v>
      </c>
      <c r="W118" s="101">
        <f t="shared" ref="W118:X118" si="271">W136-W125</f>
        <v>28812784.739999998</v>
      </c>
      <c r="X118" s="102">
        <f t="shared" si="271"/>
        <v>27771739.109999999</v>
      </c>
      <c r="Y118" s="101">
        <f t="shared" ref="Y118" si="272">Y136-Y125</f>
        <v>29094514.670000002</v>
      </c>
      <c r="Z118" s="205">
        <v>29180150.609999999</v>
      </c>
      <c r="AA118" s="101">
        <f t="shared" si="257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06">
        <v>35107932.960000001</v>
      </c>
      <c r="AL118" s="306">
        <v>38013870.539999999</v>
      </c>
      <c r="AM118" s="306">
        <v>37457453.829999998</v>
      </c>
      <c r="AN118" s="306">
        <v>39457877.740000002</v>
      </c>
      <c r="AO118" s="306">
        <v>26079363.670000002</v>
      </c>
      <c r="AP118" s="306">
        <v>28929862.170000002</v>
      </c>
      <c r="AQ118" s="306">
        <v>31400080.530000001</v>
      </c>
      <c r="AR118" s="306">
        <v>39327001.620000005</v>
      </c>
      <c r="AS118" s="306">
        <v>37106081</v>
      </c>
      <c r="AT118" s="306">
        <v>26447522.640000001</v>
      </c>
      <c r="AU118" s="306"/>
      <c r="AV118" s="306"/>
      <c r="AW118" s="325"/>
      <c r="AX118" s="37">
        <f t="shared" si="258"/>
        <v>-2049702.7199999988</v>
      </c>
      <c r="AY118" s="103">
        <f t="shared" si="258"/>
        <v>-627868.95999999717</v>
      </c>
      <c r="AZ118" s="103">
        <f t="shared" si="258"/>
        <v>-3346004.0599999987</v>
      </c>
      <c r="BA118" s="103">
        <f t="shared" si="258"/>
        <v>1426049.4499999993</v>
      </c>
      <c r="BB118" s="103">
        <f t="shared" si="258"/>
        <v>1695215.1999999955</v>
      </c>
      <c r="BC118" s="103">
        <f t="shared" si="258"/>
        <v>2483513.950000003</v>
      </c>
      <c r="BD118" s="103">
        <f t="shared" si="258"/>
        <v>2592044.1600000039</v>
      </c>
      <c r="BE118" s="217">
        <f t="shared" si="259"/>
        <v>2161730.1799999997</v>
      </c>
      <c r="BF118" s="217">
        <f t="shared" si="259"/>
        <v>7971051.4499999993</v>
      </c>
      <c r="BG118" s="217">
        <f t="shared" si="259"/>
        <v>912992.28000000119</v>
      </c>
      <c r="BH118" s="217">
        <f t="shared" si="259"/>
        <v>-3314594.5799999945</v>
      </c>
      <c r="BI118" s="217">
        <f t="shared" si="259"/>
        <v>1120987.299999997</v>
      </c>
      <c r="BJ118" s="217">
        <f t="shared" si="259"/>
        <v>61608010.550000004</v>
      </c>
      <c r="BK118" s="217">
        <f t="shared" si="259"/>
        <v>4910183.0199999996</v>
      </c>
      <c r="BL118" s="217">
        <f t="shared" si="259"/>
        <v>2687874.129999999</v>
      </c>
      <c r="BM118" s="217">
        <f t="shared" si="259"/>
        <v>6979716.9800000042</v>
      </c>
      <c r="BN118" s="217">
        <f t="shared" si="259"/>
        <v>12322500.130000003</v>
      </c>
      <c r="BO118" s="217">
        <f t="shared" si="259"/>
        <v>1619566.6999999955</v>
      </c>
      <c r="BP118" s="280">
        <f t="shared" si="259"/>
        <v>5146377.6099999994</v>
      </c>
      <c r="BQ118" s="280">
        <f t="shared" si="259"/>
        <v>724461.34000000358</v>
      </c>
      <c r="BR118" s="280">
        <f t="shared" si="259"/>
        <v>-2405499.0399999954</v>
      </c>
      <c r="BS118" s="280">
        <f t="shared" si="259"/>
        <v>9002828.9399999976</v>
      </c>
      <c r="BT118" s="337">
        <f t="shared" si="259"/>
        <v>6013418.2899999991</v>
      </c>
      <c r="BU118" s="337">
        <f t="shared" si="260"/>
        <v>8833719.9299999997</v>
      </c>
      <c r="BV118" s="337">
        <f t="shared" si="260"/>
        <v>-52705598.070000008</v>
      </c>
      <c r="BW118" s="337">
        <f t="shared" si="260"/>
        <v>8762944.620000001</v>
      </c>
      <c r="BX118" s="337">
        <f t="shared" si="260"/>
        <v>-177938.82999999821</v>
      </c>
      <c r="BY118" s="337">
        <f t="shared" si="260"/>
        <v>-1488089.75</v>
      </c>
      <c r="BZ118" s="337">
        <f t="shared" si="260"/>
        <v>-9165420.8999999985</v>
      </c>
      <c r="CA118" s="337">
        <f t="shared" si="260"/>
        <v>7763165.2900000066</v>
      </c>
      <c r="CB118" s="337">
        <f t="shared" si="260"/>
        <v>4669766.7100000009</v>
      </c>
      <c r="CC118" s="337">
        <f t="shared" si="260"/>
        <v>-154810.28000000119</v>
      </c>
      <c r="CD118" s="373"/>
      <c r="CE118" s="67">
        <f>'MONTHLY SUMMARIES'!D82</f>
        <v>26447522.640000001</v>
      </c>
      <c r="CF118" s="62"/>
    </row>
    <row r="119" spans="1:84" s="40" customFormat="1" x14ac:dyDescent="0.3">
      <c r="A119" s="150"/>
      <c r="B119" s="41" t="s">
        <v>40</v>
      </c>
      <c r="C119" s="100">
        <f t="shared" ref="C119:P119" si="273">C137-C126</f>
        <v>25899689.530000001</v>
      </c>
      <c r="D119" s="101">
        <f t="shared" si="273"/>
        <v>22557977.519999996</v>
      </c>
      <c r="E119" s="101">
        <f t="shared" si="273"/>
        <v>20691613.41</v>
      </c>
      <c r="F119" s="101">
        <f t="shared" si="273"/>
        <v>19815708.329999998</v>
      </c>
      <c r="G119" s="101">
        <f t="shared" si="273"/>
        <v>22499867.420000002</v>
      </c>
      <c r="H119" s="101">
        <f t="shared" si="273"/>
        <v>22065882.43</v>
      </c>
      <c r="I119" s="101">
        <f t="shared" si="273"/>
        <v>22509027.329999998</v>
      </c>
      <c r="J119" s="101">
        <f t="shared" si="273"/>
        <v>20896548.969999999</v>
      </c>
      <c r="K119" s="101">
        <f t="shared" si="273"/>
        <v>16978452.75</v>
      </c>
      <c r="L119" s="102">
        <f t="shared" si="273"/>
        <v>21546458.369999997</v>
      </c>
      <c r="M119" s="101">
        <f t="shared" si="273"/>
        <v>27315881.259999998</v>
      </c>
      <c r="N119" s="178">
        <f t="shared" si="273"/>
        <v>24146056.149999999</v>
      </c>
      <c r="O119" s="178">
        <f t="shared" si="273"/>
        <v>25558591.320000004</v>
      </c>
      <c r="P119" s="178">
        <f t="shared" si="273"/>
        <v>21112195.220000003</v>
      </c>
      <c r="Q119" s="178">
        <f t="shared" ref="Q119" si="274">Q137-Q126</f>
        <v>20820638.039999999</v>
      </c>
      <c r="R119" s="101">
        <f>R137-R126</f>
        <v>19621130.369999997</v>
      </c>
      <c r="S119" s="101">
        <f t="shared" ref="S119:T119" si="275">S137-S126</f>
        <v>32085874.5</v>
      </c>
      <c r="T119" s="101">
        <f t="shared" si="275"/>
        <v>40279313.480000004</v>
      </c>
      <c r="U119" s="101">
        <f t="shared" ref="U119:V119" si="276">U137-U126</f>
        <v>30150561.129999999</v>
      </c>
      <c r="V119" s="101">
        <f t="shared" si="276"/>
        <v>26203952.759999998</v>
      </c>
      <c r="W119" s="101">
        <f t="shared" ref="W119:X119" si="277">W137-W126</f>
        <v>33171239.82</v>
      </c>
      <c r="X119" s="102">
        <f t="shared" si="277"/>
        <v>24225303.009999998</v>
      </c>
      <c r="Y119" s="101">
        <f t="shared" ref="Y119" si="278">Y137-Y126</f>
        <v>25227753.350000001</v>
      </c>
      <c r="Z119" s="205">
        <v>27357719.879999999</v>
      </c>
      <c r="AA119" s="101">
        <f t="shared" si="257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06">
        <v>30104801.359999999</v>
      </c>
      <c r="AL119" s="306">
        <v>33294504.289999999</v>
      </c>
      <c r="AM119" s="306">
        <v>34547166.299999997</v>
      </c>
      <c r="AN119" s="306">
        <v>40772624.490000002</v>
      </c>
      <c r="AO119" s="306">
        <v>24556913.68</v>
      </c>
      <c r="AP119" s="306">
        <v>27939912.09</v>
      </c>
      <c r="AQ119" s="306">
        <v>27046502.59</v>
      </c>
      <c r="AR119" s="306">
        <v>35289547.780000001</v>
      </c>
      <c r="AS119" s="306">
        <v>38376628.289999999</v>
      </c>
      <c r="AT119" s="306">
        <v>30582904.57</v>
      </c>
      <c r="AU119" s="306"/>
      <c r="AV119" s="306"/>
      <c r="AW119" s="325"/>
      <c r="AX119" s="37">
        <f t="shared" si="258"/>
        <v>-341098.20999999717</v>
      </c>
      <c r="AY119" s="103">
        <f t="shared" si="258"/>
        <v>-1445782.2999999933</v>
      </c>
      <c r="AZ119" s="103">
        <f t="shared" si="258"/>
        <v>129024.62999999896</v>
      </c>
      <c r="BA119" s="103">
        <f t="shared" si="258"/>
        <v>-194577.96000000089</v>
      </c>
      <c r="BB119" s="103">
        <f t="shared" si="258"/>
        <v>9586007.0799999982</v>
      </c>
      <c r="BC119" s="103">
        <f t="shared" si="258"/>
        <v>18213431.050000004</v>
      </c>
      <c r="BD119" s="103">
        <f t="shared" si="258"/>
        <v>7641533.8000000007</v>
      </c>
      <c r="BE119" s="217">
        <f t="shared" si="259"/>
        <v>5307403.7899999991</v>
      </c>
      <c r="BF119" s="217">
        <f t="shared" si="259"/>
        <v>16192787.07</v>
      </c>
      <c r="BG119" s="217">
        <f t="shared" si="259"/>
        <v>2678844.6400000006</v>
      </c>
      <c r="BH119" s="217">
        <f t="shared" si="259"/>
        <v>-2088127.9099999964</v>
      </c>
      <c r="BI119" s="217">
        <f t="shared" si="259"/>
        <v>3211663.7300000004</v>
      </c>
      <c r="BJ119" s="217">
        <f t="shared" si="259"/>
        <v>-22679399.730000004</v>
      </c>
      <c r="BK119" s="217">
        <f t="shared" si="259"/>
        <v>9329996.5700000003</v>
      </c>
      <c r="BL119" s="217">
        <f t="shared" si="259"/>
        <v>2879519.8600000069</v>
      </c>
      <c r="BM119" s="217">
        <f t="shared" si="259"/>
        <v>9653553.6300000027</v>
      </c>
      <c r="BN119" s="217">
        <f t="shared" si="259"/>
        <v>-4652916.68</v>
      </c>
      <c r="BO119" s="217">
        <f t="shared" si="259"/>
        <v>-12808389.010000005</v>
      </c>
      <c r="BP119" s="280">
        <f t="shared" si="259"/>
        <v>-3020978.5299999975</v>
      </c>
      <c r="BQ119" s="280">
        <f t="shared" si="259"/>
        <v>-388036.84999999776</v>
      </c>
      <c r="BR119" s="280">
        <f t="shared" si="259"/>
        <v>-6670081.6799999997</v>
      </c>
      <c r="BS119" s="280">
        <f t="shared" si="259"/>
        <v>1535362.3000000007</v>
      </c>
      <c r="BT119" s="337">
        <f t="shared" si="259"/>
        <v>4877048.0099999979</v>
      </c>
      <c r="BU119" s="337">
        <f t="shared" si="260"/>
        <v>5936784.4100000001</v>
      </c>
      <c r="BV119" s="337">
        <f t="shared" si="260"/>
        <v>31667974.709999997</v>
      </c>
      <c r="BW119" s="337">
        <f t="shared" si="260"/>
        <v>10330432.699999999</v>
      </c>
      <c r="BX119" s="337">
        <f t="shared" si="260"/>
        <v>856755.77999999374</v>
      </c>
      <c r="BY119" s="337">
        <f t="shared" si="260"/>
        <v>-1334771.9100000001</v>
      </c>
      <c r="BZ119" s="337">
        <f t="shared" si="260"/>
        <v>-386455.23000000045</v>
      </c>
      <c r="CA119" s="337">
        <f t="shared" si="260"/>
        <v>7818623.3100000024</v>
      </c>
      <c r="CB119" s="337">
        <f t="shared" si="260"/>
        <v>11247045.689999998</v>
      </c>
      <c r="CC119" s="337">
        <f t="shared" si="260"/>
        <v>4766988.66</v>
      </c>
      <c r="CD119" s="373"/>
      <c r="CE119" s="67">
        <f>'MONTHLY SUMMARIES'!D83</f>
        <v>30582904.57</v>
      </c>
      <c r="CF119" s="62"/>
    </row>
    <row r="120" spans="1:84" s="40" customFormat="1" x14ac:dyDescent="0.3">
      <c r="A120" s="150"/>
      <c r="B120" s="41" t="s">
        <v>41</v>
      </c>
      <c r="C120" s="100">
        <f t="shared" ref="C120:P120" si="279">C138-C127</f>
        <v>36871172.5</v>
      </c>
      <c r="D120" s="101">
        <f t="shared" si="279"/>
        <v>34735103.399999999</v>
      </c>
      <c r="E120" s="101">
        <f t="shared" si="279"/>
        <v>31492374.209999997</v>
      </c>
      <c r="F120" s="101">
        <f t="shared" si="279"/>
        <v>32263519.409999996</v>
      </c>
      <c r="G120" s="101">
        <f t="shared" si="279"/>
        <v>35586711.120000005</v>
      </c>
      <c r="H120" s="101">
        <f t="shared" si="279"/>
        <v>34756620.660000004</v>
      </c>
      <c r="I120" s="101">
        <f t="shared" si="279"/>
        <v>35427646.019999996</v>
      </c>
      <c r="J120" s="101">
        <f t="shared" si="279"/>
        <v>36701237.079999998</v>
      </c>
      <c r="K120" s="101">
        <f t="shared" si="279"/>
        <v>29440540.180000003</v>
      </c>
      <c r="L120" s="102">
        <f t="shared" si="279"/>
        <v>35365983.640000001</v>
      </c>
      <c r="M120" s="101">
        <f t="shared" si="279"/>
        <v>40593965.399999999</v>
      </c>
      <c r="N120" s="178">
        <f t="shared" si="279"/>
        <v>34724420.060000002</v>
      </c>
      <c r="O120" s="178">
        <f t="shared" si="279"/>
        <v>36140945.099999994</v>
      </c>
      <c r="P120" s="178">
        <f t="shared" si="279"/>
        <v>33689435.200000003</v>
      </c>
      <c r="Q120" s="178">
        <f t="shared" ref="Q120" si="280">Q138-Q127</f>
        <v>32065586.720000006</v>
      </c>
      <c r="R120" s="101">
        <f>R138-R127</f>
        <v>32923820.039999995</v>
      </c>
      <c r="S120" s="101">
        <f t="shared" ref="S120:T120" si="281">S138-S127</f>
        <v>35109191.740000002</v>
      </c>
      <c r="T120" s="101">
        <f t="shared" si="281"/>
        <v>38793096.980000004</v>
      </c>
      <c r="U120" s="101">
        <f t="shared" ref="U120:V120" si="282">U138-U127</f>
        <v>37946727.060000002</v>
      </c>
      <c r="V120" s="101">
        <f t="shared" si="282"/>
        <v>46364937.909999996</v>
      </c>
      <c r="W120" s="101">
        <f t="shared" ref="W120:X120" si="283">W138-W127</f>
        <v>41422886.230000004</v>
      </c>
      <c r="X120" s="102">
        <f t="shared" si="283"/>
        <v>33921519.560000002</v>
      </c>
      <c r="Y120" s="101">
        <f t="shared" ref="Y120" si="284">Y138-Y127</f>
        <v>39448677.369999997</v>
      </c>
      <c r="Z120" s="205">
        <v>39469016.18</v>
      </c>
      <c r="AA120" s="101">
        <f t="shared" si="257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06">
        <v>44349289.140000001</v>
      </c>
      <c r="AL120" s="306">
        <v>45299312.989999995</v>
      </c>
      <c r="AM120" s="306">
        <v>46733111.920000002</v>
      </c>
      <c r="AN120" s="306">
        <v>59144407.57</v>
      </c>
      <c r="AO120" s="306">
        <v>30868935.850000001</v>
      </c>
      <c r="AP120" s="306">
        <v>38844543.359999999</v>
      </c>
      <c r="AQ120" s="306">
        <v>37742855.07</v>
      </c>
      <c r="AR120" s="306">
        <v>50396943.629999995</v>
      </c>
      <c r="AS120" s="306">
        <v>52443212.32</v>
      </c>
      <c r="AT120" s="306">
        <v>37283767.090000004</v>
      </c>
      <c r="AU120" s="306"/>
      <c r="AV120" s="306"/>
      <c r="AW120" s="325"/>
      <c r="AX120" s="37">
        <f t="shared" si="258"/>
        <v>-730227.40000000596</v>
      </c>
      <c r="AY120" s="103">
        <f t="shared" si="258"/>
        <v>-1045668.1999999955</v>
      </c>
      <c r="AZ120" s="103">
        <f t="shared" si="258"/>
        <v>573212.51000000909</v>
      </c>
      <c r="BA120" s="103">
        <f t="shared" si="258"/>
        <v>660300.62999999896</v>
      </c>
      <c r="BB120" s="103">
        <f t="shared" si="258"/>
        <v>-477519.38000000268</v>
      </c>
      <c r="BC120" s="103">
        <f t="shared" si="258"/>
        <v>4036476.3200000003</v>
      </c>
      <c r="BD120" s="103">
        <f t="shared" si="258"/>
        <v>2519081.0400000066</v>
      </c>
      <c r="BE120" s="217">
        <f t="shared" si="259"/>
        <v>9663700.8299999982</v>
      </c>
      <c r="BF120" s="217">
        <f t="shared" si="259"/>
        <v>11982346.050000001</v>
      </c>
      <c r="BG120" s="217">
        <f t="shared" si="259"/>
        <v>-1444464.0799999982</v>
      </c>
      <c r="BH120" s="217">
        <f t="shared" si="259"/>
        <v>-1145288.0300000012</v>
      </c>
      <c r="BI120" s="217">
        <f t="shared" si="259"/>
        <v>4744596.1199999973</v>
      </c>
      <c r="BJ120" s="217">
        <f t="shared" si="259"/>
        <v>-53752273.999999993</v>
      </c>
      <c r="BK120" s="217">
        <f t="shared" si="259"/>
        <v>4267002.0899999961</v>
      </c>
      <c r="BL120" s="217">
        <f t="shared" si="259"/>
        <v>2901055.2499999925</v>
      </c>
      <c r="BM120" s="217">
        <f t="shared" si="259"/>
        <v>5302053.1699999981</v>
      </c>
      <c r="BN120" s="217">
        <f t="shared" si="259"/>
        <v>4415828.8800000027</v>
      </c>
      <c r="BO120" s="217">
        <f t="shared" si="259"/>
        <v>826620.75</v>
      </c>
      <c r="BP120" s="280">
        <f t="shared" si="259"/>
        <v>5025166.5</v>
      </c>
      <c r="BQ120" s="280">
        <f t="shared" si="259"/>
        <v>-3764286.9799999967</v>
      </c>
      <c r="BR120" s="280">
        <f t="shared" si="259"/>
        <v>-3086273.8000000045</v>
      </c>
      <c r="BS120" s="280">
        <f t="shared" si="259"/>
        <v>6781307.8200000003</v>
      </c>
      <c r="BT120" s="337">
        <f t="shared" si="259"/>
        <v>4900611.7700000033</v>
      </c>
      <c r="BU120" s="337">
        <f t="shared" si="260"/>
        <v>5830296.8099999949</v>
      </c>
      <c r="BV120" s="337">
        <f t="shared" si="260"/>
        <v>64344440.82</v>
      </c>
      <c r="BW120" s="337">
        <f t="shared" si="260"/>
        <v>21187970.280000001</v>
      </c>
      <c r="BX120" s="337">
        <f t="shared" si="260"/>
        <v>-4097706.1199999973</v>
      </c>
      <c r="BY120" s="337">
        <f t="shared" si="260"/>
        <v>618670.15000000596</v>
      </c>
      <c r="BZ120" s="337">
        <f t="shared" si="260"/>
        <v>-1782165.5500000045</v>
      </c>
      <c r="CA120" s="337">
        <f t="shared" si="260"/>
        <v>10777225.899999991</v>
      </c>
      <c r="CB120" s="337">
        <f t="shared" si="260"/>
        <v>9471318.7599999979</v>
      </c>
      <c r="CC120" s="337">
        <f t="shared" si="260"/>
        <v>-5316883.8399999961</v>
      </c>
      <c r="CD120" s="373"/>
      <c r="CE120" s="67">
        <f>'MONTHLY SUMMARIES'!D84</f>
        <v>37283767.090000004</v>
      </c>
      <c r="CF120" s="62"/>
    </row>
    <row r="121" spans="1:84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285">SUM(D116:D120)</f>
        <v>176002486.79999998</v>
      </c>
      <c r="E121" s="136">
        <f t="shared" si="285"/>
        <v>165879265.75</v>
      </c>
      <c r="F121" s="136">
        <f t="shared" si="285"/>
        <v>160323371.69</v>
      </c>
      <c r="G121" s="136">
        <f t="shared" si="285"/>
        <v>204951583.65999997</v>
      </c>
      <c r="H121" s="136">
        <f t="shared" si="285"/>
        <v>214520169.53999999</v>
      </c>
      <c r="I121" s="136">
        <f t="shared" si="285"/>
        <v>190226145.38999999</v>
      </c>
      <c r="J121" s="136">
        <f t="shared" si="285"/>
        <v>177901188.68000001</v>
      </c>
      <c r="K121" s="136">
        <f t="shared" si="285"/>
        <v>157482645.64000002</v>
      </c>
      <c r="L121" s="138">
        <f t="shared" si="285"/>
        <v>207949681.31999999</v>
      </c>
      <c r="M121" s="136">
        <f t="shared" si="285"/>
        <v>248954316.47</v>
      </c>
      <c r="N121" s="179">
        <f t="shared" si="285"/>
        <v>208021035.67000002</v>
      </c>
      <c r="O121" s="179">
        <f t="shared" si="285"/>
        <v>210509261.17999998</v>
      </c>
      <c r="P121" s="179">
        <f t="shared" si="285"/>
        <v>200416887.24000001</v>
      </c>
      <c r="Q121" s="179">
        <f t="shared" ref="Q121:R121" si="286">SUM(Q116:Q120)</f>
        <v>186334133.59999999</v>
      </c>
      <c r="R121" s="136">
        <f t="shared" si="286"/>
        <v>188535634.45999998</v>
      </c>
      <c r="S121" s="136">
        <f t="shared" ref="S121:T121" si="287">SUM(S116:S120)</f>
        <v>248196139.93000001</v>
      </c>
      <c r="T121" s="136">
        <f t="shared" si="287"/>
        <v>275584290.87</v>
      </c>
      <c r="U121" s="136">
        <f t="shared" ref="U121:V121" si="288">SUM(U116:U120)</f>
        <v>225540946.51999998</v>
      </c>
      <c r="V121" s="136">
        <f t="shared" si="288"/>
        <v>199823852.40000001</v>
      </c>
      <c r="W121" s="136">
        <f t="shared" ref="W121:X121" si="289">SUM(W116:W120)</f>
        <v>245159051.56</v>
      </c>
      <c r="X121" s="138">
        <f t="shared" si="289"/>
        <v>213046713.70999998</v>
      </c>
      <c r="Y121" s="136">
        <f t="shared" ref="Y121" si="290">SUM(Y116:Y120)</f>
        <v>235469190.14000002</v>
      </c>
      <c r="Z121" s="247">
        <v>226188484.75</v>
      </c>
      <c r="AA121" s="136">
        <f t="shared" ref="AA121" si="291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07">
        <v>257251844.58999997</v>
      </c>
      <c r="AL121" s="307">
        <v>263121563.28999996</v>
      </c>
      <c r="AM121" s="307">
        <v>260068561.42000002</v>
      </c>
      <c r="AN121" s="307">
        <v>285883786.60000002</v>
      </c>
      <c r="AO121" s="307">
        <v>180047973.33000001</v>
      </c>
      <c r="AP121" s="307">
        <v>213757916.45999998</v>
      </c>
      <c r="AQ121" s="307">
        <v>236044420.66</v>
      </c>
      <c r="AR121" s="307">
        <v>305062104.39999998</v>
      </c>
      <c r="AS121" s="307">
        <v>273544927.67000002</v>
      </c>
      <c r="AT121" s="307">
        <v>190390727.01000002</v>
      </c>
      <c r="AU121" s="307"/>
      <c r="AV121" s="307"/>
      <c r="AW121" s="326"/>
      <c r="AX121" s="137">
        <f t="shared" si="237"/>
        <v>7878224.799999984</v>
      </c>
      <c r="AY121" s="139">
        <f t="shared" ref="AY121:BA121" si="292">SUM(AY116:AY120)</f>
        <v>24414400.440000016</v>
      </c>
      <c r="AZ121" s="139">
        <f t="shared" si="292"/>
        <v>20454867.850000013</v>
      </c>
      <c r="BA121" s="139">
        <f t="shared" si="292"/>
        <v>28212262.769999988</v>
      </c>
      <c r="BB121" s="139">
        <f t="shared" ref="BB121:BC121" si="293">SUM(BB116:BB120)</f>
        <v>43244556.270000018</v>
      </c>
      <c r="BC121" s="139">
        <f t="shared" si="293"/>
        <v>61064121.330000006</v>
      </c>
      <c r="BD121" s="139">
        <f t="shared" ref="BD121" si="294">SUM(BD116:BD120)</f>
        <v>35314801.130000018</v>
      </c>
      <c r="BE121" s="218">
        <f t="shared" ref="BE121:BK121" si="295">IF(BE120="N/A","N/A",SUM(BE116:BE120))</f>
        <v>21922663.720000014</v>
      </c>
      <c r="BF121" s="218">
        <f t="shared" si="295"/>
        <v>87676405.920000002</v>
      </c>
      <c r="BG121" s="218">
        <f t="shared" si="295"/>
        <v>5097032.3899999978</v>
      </c>
      <c r="BH121" s="218">
        <f t="shared" si="295"/>
        <v>-13485126.32999998</v>
      </c>
      <c r="BI121" s="218">
        <f t="shared" si="295"/>
        <v>18167449.079999983</v>
      </c>
      <c r="BJ121" s="218">
        <f t="shared" si="295"/>
        <v>58961714.040000044</v>
      </c>
      <c r="BK121" s="218">
        <f t="shared" si="295"/>
        <v>15301438.560000002</v>
      </c>
      <c r="BL121" s="218">
        <f t="shared" ref="BL121:BM121" si="296">IF(BL120="N/A","N/A",SUM(BL116:BL120))</f>
        <v>3828755.4100000011</v>
      </c>
      <c r="BM121" s="218">
        <f t="shared" si="296"/>
        <v>30301499.240000024</v>
      </c>
      <c r="BN121" s="218">
        <f t="shared" ref="BN121:BO121" si="297">IF(BN120="N/A","N/A",SUM(BN116:BN120))</f>
        <v>1117639.6899999939</v>
      </c>
      <c r="BO121" s="218">
        <f t="shared" si="297"/>
        <v>-33460923.260000005</v>
      </c>
      <c r="BP121" s="281">
        <f t="shared" ref="BP121:BQ121" si="298">IF(BP120="N/A","N/A",SUM(BP116:BP120))</f>
        <v>24732078.449999996</v>
      </c>
      <c r="BQ121" s="281">
        <f t="shared" si="298"/>
        <v>1189184.6200000048</v>
      </c>
      <c r="BR121" s="281">
        <f t="shared" ref="BR121:BS121" si="299">IF(BR120="N/A","N/A",SUM(BR116:BR120))</f>
        <v>-47486305.030000001</v>
      </c>
      <c r="BS121" s="281">
        <f t="shared" si="299"/>
        <v>29292115.949999996</v>
      </c>
      <c r="BT121" s="338">
        <f t="shared" ref="BT121" si="300">IF(BT120="N/A","N/A",SUM(BT116:BT120))</f>
        <v>21782654.449999988</v>
      </c>
      <c r="BU121" s="338">
        <f t="shared" ref="BU121:BZ121" si="301">IF(BU120="N/A","N/A",SUM(BU116:BU120))</f>
        <v>36933078.539999999</v>
      </c>
      <c r="BV121" s="338">
        <f t="shared" si="301"/>
        <v>-9402413.8000000492</v>
      </c>
      <c r="BW121" s="338">
        <f t="shared" si="301"/>
        <v>70165460.800000012</v>
      </c>
      <c r="BX121" s="338">
        <f t="shared" si="301"/>
        <v>-10114915.68</v>
      </c>
      <c r="BY121" s="338">
        <f t="shared" si="301"/>
        <v>-5079217.2400000161</v>
      </c>
      <c r="BZ121" s="338">
        <f t="shared" si="301"/>
        <v>-13269358.960000005</v>
      </c>
      <c r="CA121" s="338">
        <f t="shared" ref="CA121:CC121" si="302">IF(CA120="N/A","N/A",SUM(CA116:CA120))</f>
        <v>62938736.790000007</v>
      </c>
      <c r="CB121" s="338">
        <f t="shared" ref="CB121:CC121" si="303">IF(CB120="N/A","N/A",SUM(CB116:CB120))</f>
        <v>23271902.70000001</v>
      </c>
      <c r="CC121" s="338">
        <f t="shared" si="303"/>
        <v>-10622310.00999999</v>
      </c>
      <c r="CD121" s="374"/>
      <c r="CE121" s="189">
        <f t="shared" si="250"/>
        <v>190390727.01000002</v>
      </c>
      <c r="CF121" s="62"/>
    </row>
    <row r="122" spans="1:84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73"/>
      <c r="CE122" s="260"/>
      <c r="CF122" s="62"/>
    </row>
    <row r="123" spans="1:84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06">
        <v>44948260.020000003</v>
      </c>
      <c r="AL123" s="306">
        <v>43932665.189999998</v>
      </c>
      <c r="AM123" s="306">
        <v>41989387.840000004</v>
      </c>
      <c r="AN123" s="306">
        <v>2035611.63</v>
      </c>
      <c r="AO123" s="306">
        <v>29505940.539999999</v>
      </c>
      <c r="AP123" s="306">
        <v>36918578.770000003</v>
      </c>
      <c r="AQ123" s="306">
        <v>42761657.390000001</v>
      </c>
      <c r="AR123" s="306">
        <v>58547689.700000003</v>
      </c>
      <c r="AS123" s="306">
        <v>45042850.089999996</v>
      </c>
      <c r="AT123" s="306">
        <v>28891579.099999998</v>
      </c>
      <c r="AU123" s="306"/>
      <c r="AV123" s="306"/>
      <c r="AW123" s="325"/>
      <c r="AX123" s="37">
        <f t="shared" ref="AX123:BD127" si="304">O123-C123</f>
        <v>-316654.98999999464</v>
      </c>
      <c r="AY123" s="103">
        <f t="shared" si="304"/>
        <v>5550406.0999999978</v>
      </c>
      <c r="AZ123" s="103">
        <f t="shared" si="304"/>
        <v>2957983.7099999972</v>
      </c>
      <c r="BA123" s="103">
        <f t="shared" si="304"/>
        <v>7595763.3599999994</v>
      </c>
      <c r="BB123" s="103">
        <f t="shared" si="304"/>
        <v>7034548.1899999976</v>
      </c>
      <c r="BC123" s="103">
        <f t="shared" si="304"/>
        <v>8359947.5099999905</v>
      </c>
      <c r="BD123" s="103">
        <f t="shared" si="304"/>
        <v>4332418.8500000015</v>
      </c>
      <c r="BE123" s="217">
        <f t="shared" ref="BE123:BT127" si="305">IF(ISERROR(V123-J123)=TRUE,"N/A",V123-J123)</f>
        <v>1477151.5700000003</v>
      </c>
      <c r="BF123" s="217">
        <f t="shared" si="305"/>
        <v>2445791.6199999973</v>
      </c>
      <c r="BG123" s="217">
        <f t="shared" si="305"/>
        <v>5102639.9900000021</v>
      </c>
      <c r="BH123" s="217">
        <f t="shared" si="305"/>
        <v>2744667.5100000054</v>
      </c>
      <c r="BI123" s="217">
        <f t="shared" si="305"/>
        <v>6806067.4299999997</v>
      </c>
      <c r="BJ123" s="217">
        <f t="shared" si="305"/>
        <v>4718808.5299999937</v>
      </c>
      <c r="BK123" s="217">
        <f t="shared" si="305"/>
        <v>-2085941.9499999993</v>
      </c>
      <c r="BL123" s="217">
        <f t="shared" si="305"/>
        <v>-2603650.8499999978</v>
      </c>
      <c r="BM123" s="217">
        <f t="shared" si="305"/>
        <v>3754353.6300000027</v>
      </c>
      <c r="BN123" s="217">
        <f t="shared" si="305"/>
        <v>-4176477.0199999958</v>
      </c>
      <c r="BO123" s="217">
        <f t="shared" si="305"/>
        <v>-7321201.1499999911</v>
      </c>
      <c r="BP123" s="280">
        <f t="shared" si="305"/>
        <v>7424578.9699999988</v>
      </c>
      <c r="BQ123" s="280">
        <f t="shared" si="305"/>
        <v>-535852.91000000015</v>
      </c>
      <c r="BR123" s="280">
        <f t="shared" si="305"/>
        <v>2450712.5100000016</v>
      </c>
      <c r="BS123" s="280">
        <f t="shared" si="305"/>
        <v>725676.26000000536</v>
      </c>
      <c r="BT123" s="337">
        <f t="shared" si="305"/>
        <v>847459.02000000328</v>
      </c>
      <c r="BU123" s="337">
        <f t="shared" ref="BU123:CC127" si="306">IF(ISERROR(AL123-Z123)=TRUE,"N/A",AL123-Z123)</f>
        <v>4701345.9099999964</v>
      </c>
      <c r="BV123" s="337">
        <f t="shared" si="306"/>
        <v>2626600.640000008</v>
      </c>
      <c r="BW123" s="337">
        <f t="shared" si="306"/>
        <v>-29285379.890000001</v>
      </c>
      <c r="BX123" s="337">
        <f t="shared" si="306"/>
        <v>2769435.629999999</v>
      </c>
      <c r="BY123" s="337">
        <f t="shared" si="306"/>
        <v>-146111.57999999821</v>
      </c>
      <c r="BZ123" s="337">
        <f t="shared" si="306"/>
        <v>30373.390000000596</v>
      </c>
      <c r="CA123" s="337">
        <f t="shared" si="306"/>
        <v>15073082.039999999</v>
      </c>
      <c r="CB123" s="337">
        <f t="shared" si="306"/>
        <v>934541.16999999434</v>
      </c>
      <c r="CC123" s="337">
        <f t="shared" si="306"/>
        <v>1428292.3499999978</v>
      </c>
      <c r="CD123" s="373"/>
      <c r="CE123" s="67">
        <f>'MONTHLY SUMMARIES'!D87</f>
        <v>28891579.099999998</v>
      </c>
      <c r="CF123" s="62"/>
    </row>
    <row r="124" spans="1:84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06">
        <v>6578065.8499999996</v>
      </c>
      <c r="AL124" s="306">
        <v>6427550.3399999999</v>
      </c>
      <c r="AM124" s="306">
        <v>6474845.79</v>
      </c>
      <c r="AN124" s="306">
        <v>334002.57</v>
      </c>
      <c r="AO124" s="306">
        <v>4751060.33</v>
      </c>
      <c r="AP124" s="306">
        <v>5587775.3899999997</v>
      </c>
      <c r="AQ124" s="306">
        <v>6495639.1399999997</v>
      </c>
      <c r="AR124" s="306">
        <v>8623207.9299999997</v>
      </c>
      <c r="AS124" s="306">
        <v>6978565.8499999996</v>
      </c>
      <c r="AT124" s="306">
        <v>4757775.1899999995</v>
      </c>
      <c r="AU124" s="306"/>
      <c r="AV124" s="306"/>
      <c r="AW124" s="325"/>
      <c r="AX124" s="37">
        <f t="shared" si="304"/>
        <v>-919000.51999999955</v>
      </c>
      <c r="AY124" s="103">
        <f t="shared" si="304"/>
        <v>201372.3200000003</v>
      </c>
      <c r="AZ124" s="103">
        <f t="shared" si="304"/>
        <v>210957.21999999974</v>
      </c>
      <c r="BA124" s="103">
        <f t="shared" si="304"/>
        <v>766867.19999999925</v>
      </c>
      <c r="BB124" s="103">
        <f t="shared" si="304"/>
        <v>839130.88999999966</v>
      </c>
      <c r="BC124" s="103">
        <f t="shared" si="304"/>
        <v>1072144.2500000009</v>
      </c>
      <c r="BD124" s="103">
        <f t="shared" si="304"/>
        <v>736997.99999999907</v>
      </c>
      <c r="BE124" s="217">
        <f t="shared" si="305"/>
        <v>73629.679999999702</v>
      </c>
      <c r="BF124" s="217">
        <f t="shared" si="305"/>
        <v>159313.83999999985</v>
      </c>
      <c r="BG124" s="217">
        <f t="shared" si="305"/>
        <v>668057.05999999959</v>
      </c>
      <c r="BH124" s="217">
        <f t="shared" si="305"/>
        <v>394553.03000000026</v>
      </c>
      <c r="BI124" s="217">
        <f t="shared" si="305"/>
        <v>1129699.8499999996</v>
      </c>
      <c r="BJ124" s="217">
        <f t="shared" si="305"/>
        <v>1136105.3099999987</v>
      </c>
      <c r="BK124" s="217">
        <f t="shared" si="305"/>
        <v>69361.420000000857</v>
      </c>
      <c r="BL124" s="217">
        <f t="shared" si="305"/>
        <v>-278915.26000000024</v>
      </c>
      <c r="BM124" s="217">
        <f t="shared" si="305"/>
        <v>794942.48000000045</v>
      </c>
      <c r="BN124" s="217">
        <f t="shared" si="305"/>
        <v>-35276.290000000037</v>
      </c>
      <c r="BO124" s="217">
        <f t="shared" si="305"/>
        <v>-724946.40000000037</v>
      </c>
      <c r="BP124" s="280">
        <f t="shared" si="305"/>
        <v>1024403.2400000002</v>
      </c>
      <c r="BQ124" s="280">
        <f t="shared" si="305"/>
        <v>18411.799999999814</v>
      </c>
      <c r="BR124" s="280">
        <f t="shared" si="305"/>
        <v>82719.080000000075</v>
      </c>
      <c r="BS124" s="280">
        <f t="shared" si="305"/>
        <v>-272318.12000000011</v>
      </c>
      <c r="BT124" s="337">
        <f t="shared" si="305"/>
        <v>232816.59999999963</v>
      </c>
      <c r="BU124" s="337">
        <f t="shared" si="306"/>
        <v>487893.70000000019</v>
      </c>
      <c r="BV124" s="337">
        <f t="shared" si="306"/>
        <v>200197.46000000089</v>
      </c>
      <c r="BW124" s="337">
        <f t="shared" si="306"/>
        <v>-4729257.3900000006</v>
      </c>
      <c r="BX124" s="337">
        <f t="shared" si="306"/>
        <v>653394.71000000043</v>
      </c>
      <c r="BY124" s="337">
        <f t="shared" si="306"/>
        <v>236272.08999999985</v>
      </c>
      <c r="BZ124" s="337">
        <f t="shared" si="306"/>
        <v>187374.88999999966</v>
      </c>
      <c r="CA124" s="337">
        <f t="shared" si="306"/>
        <v>2372071.8999999994</v>
      </c>
      <c r="CB124" s="337">
        <f t="shared" si="306"/>
        <v>677943.29</v>
      </c>
      <c r="CC124" s="337">
        <f t="shared" si="306"/>
        <v>768521.19999999972</v>
      </c>
      <c r="CD124" s="373"/>
      <c r="CE124" s="67">
        <f>'MONTHLY SUMMARIES'!D88</f>
        <v>4757775.1899999995</v>
      </c>
      <c r="CF124" s="62"/>
    </row>
    <row r="125" spans="1:84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06">
        <v>11182609.039999999</v>
      </c>
      <c r="AL125" s="306">
        <v>11256684.460000001</v>
      </c>
      <c r="AM125" s="306">
        <v>11830106.17</v>
      </c>
      <c r="AN125" s="306">
        <v>693115.25999999989</v>
      </c>
      <c r="AO125" s="306">
        <v>9092549.3300000001</v>
      </c>
      <c r="AP125" s="306">
        <v>10328872.83</v>
      </c>
      <c r="AQ125" s="306">
        <v>10630875.469999999</v>
      </c>
      <c r="AR125" s="306">
        <v>13558825.379999999</v>
      </c>
      <c r="AS125" s="306">
        <v>11758758</v>
      </c>
      <c r="AT125" s="306">
        <v>8711910.3600000013</v>
      </c>
      <c r="AU125" s="306"/>
      <c r="AV125" s="306"/>
      <c r="AW125" s="325"/>
      <c r="AX125" s="37">
        <f t="shared" si="304"/>
        <v>-63404.809999998659</v>
      </c>
      <c r="AY125" s="103">
        <f t="shared" si="304"/>
        <v>-84579.900000000373</v>
      </c>
      <c r="AZ125" s="103">
        <f t="shared" si="304"/>
        <v>-1067207.5499999989</v>
      </c>
      <c r="BA125" s="103">
        <f t="shared" si="304"/>
        <v>-412839.97000000067</v>
      </c>
      <c r="BB125" s="103">
        <f t="shared" si="304"/>
        <v>9164.75</v>
      </c>
      <c r="BC125" s="103">
        <f t="shared" si="304"/>
        <v>-400573.27999999933</v>
      </c>
      <c r="BD125" s="103">
        <f t="shared" si="304"/>
        <v>-130618.34000000171</v>
      </c>
      <c r="BE125" s="217">
        <f t="shared" si="305"/>
        <v>-598729.1099999994</v>
      </c>
      <c r="BF125" s="217">
        <f t="shared" si="305"/>
        <v>855161.55000000168</v>
      </c>
      <c r="BG125" s="217">
        <f t="shared" si="305"/>
        <v>-563512.90000000037</v>
      </c>
      <c r="BH125" s="217">
        <f t="shared" si="305"/>
        <v>-787203.08000000007</v>
      </c>
      <c r="BI125" s="217">
        <f t="shared" si="305"/>
        <v>452282.0700000003</v>
      </c>
      <c r="BJ125" s="217">
        <f t="shared" si="305"/>
        <v>616989.61999999918</v>
      </c>
      <c r="BK125" s="217">
        <f t="shared" si="305"/>
        <v>712863.83000000007</v>
      </c>
      <c r="BL125" s="217">
        <f t="shared" si="305"/>
        <v>715699.46999999881</v>
      </c>
      <c r="BM125" s="217">
        <f t="shared" si="305"/>
        <v>1922423.0199999996</v>
      </c>
      <c r="BN125" s="217">
        <f t="shared" si="305"/>
        <v>-20063.109999999404</v>
      </c>
      <c r="BO125" s="217">
        <f t="shared" si="305"/>
        <v>59545.639999998733</v>
      </c>
      <c r="BP125" s="280">
        <f t="shared" si="305"/>
        <v>1547733.0599999987</v>
      </c>
      <c r="BQ125" s="280">
        <f t="shared" si="305"/>
        <v>278170.66000000015</v>
      </c>
      <c r="BR125" s="280">
        <f t="shared" si="305"/>
        <v>45971.709999999031</v>
      </c>
      <c r="BS125" s="280">
        <f t="shared" si="305"/>
        <v>1151245.0299999993</v>
      </c>
      <c r="BT125" s="337">
        <f t="shared" si="305"/>
        <v>379970.70999999903</v>
      </c>
      <c r="BU125" s="337">
        <f t="shared" si="306"/>
        <v>1105319.0700000003</v>
      </c>
      <c r="BV125" s="337">
        <f t="shared" si="306"/>
        <v>784262.13000000082</v>
      </c>
      <c r="BW125" s="337">
        <f t="shared" si="306"/>
        <v>-8768407.0099999998</v>
      </c>
      <c r="BX125" s="337">
        <f t="shared" si="306"/>
        <v>774306.47000000067</v>
      </c>
      <c r="BY125" s="337">
        <f t="shared" si="306"/>
        <v>114139.6400000006</v>
      </c>
      <c r="BZ125" s="337">
        <f t="shared" si="306"/>
        <v>-307033.10000000149</v>
      </c>
      <c r="CA125" s="337">
        <f t="shared" si="306"/>
        <v>2306459.7699999996</v>
      </c>
      <c r="CB125" s="337">
        <f t="shared" si="306"/>
        <v>240793.29000000097</v>
      </c>
      <c r="CC125" s="337">
        <f t="shared" si="306"/>
        <v>155725.28000000119</v>
      </c>
      <c r="CD125" s="373"/>
      <c r="CE125" s="67">
        <f>'MONTHLY SUMMARIES'!D89</f>
        <v>8711910.3600000013</v>
      </c>
      <c r="CF125" s="62"/>
    </row>
    <row r="126" spans="1:84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06">
        <v>13624821.640000001</v>
      </c>
      <c r="AL126" s="306">
        <v>13491082.709999999</v>
      </c>
      <c r="AM126" s="306">
        <v>14124282.700000001</v>
      </c>
      <c r="AN126" s="306">
        <v>893308.51</v>
      </c>
      <c r="AO126" s="306">
        <v>11934111.32</v>
      </c>
      <c r="AP126" s="306">
        <v>13828022.91</v>
      </c>
      <c r="AQ126" s="306">
        <v>13091836.41</v>
      </c>
      <c r="AR126" s="306">
        <v>16841576.219999999</v>
      </c>
      <c r="AS126" s="306">
        <v>15698258.710000001</v>
      </c>
      <c r="AT126" s="306">
        <v>12031508.43</v>
      </c>
      <c r="AU126" s="306"/>
      <c r="AV126" s="306"/>
      <c r="AW126" s="325"/>
      <c r="AX126" s="37">
        <f t="shared" si="304"/>
        <v>509087.16999999806</v>
      </c>
      <c r="AY126" s="103">
        <f t="shared" si="304"/>
        <v>63708.11999999918</v>
      </c>
      <c r="AZ126" s="103">
        <f t="shared" si="304"/>
        <v>-1388465.7699999996</v>
      </c>
      <c r="BA126" s="103">
        <f t="shared" si="304"/>
        <v>-927148.98000000045</v>
      </c>
      <c r="BB126" s="103">
        <f t="shared" si="304"/>
        <v>-211631.58000000007</v>
      </c>
      <c r="BC126" s="103">
        <f t="shared" si="304"/>
        <v>-700037.35000000149</v>
      </c>
      <c r="BD126" s="103">
        <f t="shared" si="304"/>
        <v>-201119.70000000112</v>
      </c>
      <c r="BE126" s="217">
        <f t="shared" si="305"/>
        <v>-860846.6400000006</v>
      </c>
      <c r="BF126" s="217">
        <f t="shared" si="305"/>
        <v>-211539.63000000082</v>
      </c>
      <c r="BG126" s="217">
        <f t="shared" si="305"/>
        <v>-273201.5700000003</v>
      </c>
      <c r="BH126" s="217">
        <f t="shared" si="305"/>
        <v>-1793994.0900000036</v>
      </c>
      <c r="BI126" s="217">
        <f t="shared" si="305"/>
        <v>523210.06000000052</v>
      </c>
      <c r="BJ126" s="217">
        <f t="shared" si="305"/>
        <v>681571.53000000119</v>
      </c>
      <c r="BK126" s="217">
        <f t="shared" si="305"/>
        <v>789128.51999999955</v>
      </c>
      <c r="BL126" s="217">
        <f t="shared" si="305"/>
        <v>781240.42999999784</v>
      </c>
      <c r="BM126" s="217">
        <f t="shared" si="305"/>
        <v>2378462.1400000006</v>
      </c>
      <c r="BN126" s="217">
        <f t="shared" si="305"/>
        <v>-153055.1400000006</v>
      </c>
      <c r="BO126" s="217">
        <f t="shared" si="305"/>
        <v>-475538.00999999978</v>
      </c>
      <c r="BP126" s="280">
        <f t="shared" si="305"/>
        <v>1403471.0600000005</v>
      </c>
      <c r="BQ126" s="280">
        <f t="shared" si="305"/>
        <v>524299.84999999963</v>
      </c>
      <c r="BR126" s="280">
        <f t="shared" si="305"/>
        <v>361655.20999999903</v>
      </c>
      <c r="BS126" s="280">
        <f t="shared" si="305"/>
        <v>104170.58000000194</v>
      </c>
      <c r="BT126" s="337">
        <f t="shared" si="305"/>
        <v>93815.990000002086</v>
      </c>
      <c r="BU126" s="337">
        <f t="shared" si="306"/>
        <v>337017.58999999799</v>
      </c>
      <c r="BV126" s="337">
        <f t="shared" si="306"/>
        <v>160005.47000000067</v>
      </c>
      <c r="BW126" s="337">
        <f t="shared" si="306"/>
        <v>-11603214.299999999</v>
      </c>
      <c r="BX126" s="337">
        <f t="shared" si="306"/>
        <v>509526.77000000142</v>
      </c>
      <c r="BY126" s="337">
        <f t="shared" si="306"/>
        <v>115534.34999999963</v>
      </c>
      <c r="BZ126" s="337">
        <f t="shared" si="306"/>
        <v>-1210393.7699999996</v>
      </c>
      <c r="CA126" s="337">
        <f t="shared" si="306"/>
        <v>2285957.1899999995</v>
      </c>
      <c r="CB126" s="337">
        <f t="shared" si="306"/>
        <v>685092.31000000052</v>
      </c>
      <c r="CC126" s="337">
        <f t="shared" si="306"/>
        <v>-427009.66000000015</v>
      </c>
      <c r="CD126" s="373"/>
      <c r="CE126" s="67">
        <f>'MONTHLY SUMMARIES'!D90</f>
        <v>12031508.43</v>
      </c>
      <c r="CF126" s="62"/>
    </row>
    <row r="127" spans="1:84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06">
        <v>23372028.859999999</v>
      </c>
      <c r="AL127" s="306">
        <v>22495713.010000002</v>
      </c>
      <c r="AM127" s="306">
        <v>23362677.080000002</v>
      </c>
      <c r="AN127" s="306">
        <v>1168225.43</v>
      </c>
      <c r="AO127" s="306">
        <v>21617941.149999999</v>
      </c>
      <c r="AP127" s="306">
        <v>25297258.640000001</v>
      </c>
      <c r="AQ127" s="306">
        <v>24076630.93</v>
      </c>
      <c r="AR127" s="306">
        <v>26630539.370000001</v>
      </c>
      <c r="AS127" s="306">
        <v>27007524.68</v>
      </c>
      <c r="AT127" s="306">
        <v>20741063.91</v>
      </c>
      <c r="AU127" s="306"/>
      <c r="AV127" s="306"/>
      <c r="AW127" s="325"/>
      <c r="AX127" s="37">
        <f t="shared" si="304"/>
        <v>481423.00999999791</v>
      </c>
      <c r="AY127" s="103">
        <f t="shared" si="304"/>
        <v>635788.9299999997</v>
      </c>
      <c r="AZ127" s="103">
        <f t="shared" si="304"/>
        <v>-1605847.3500000052</v>
      </c>
      <c r="BA127" s="103">
        <f t="shared" si="304"/>
        <v>-1071233.7699999996</v>
      </c>
      <c r="BB127" s="103">
        <f t="shared" si="304"/>
        <v>1294182.2300000004</v>
      </c>
      <c r="BC127" s="103">
        <f t="shared" si="304"/>
        <v>-2526095.4199999981</v>
      </c>
      <c r="BD127" s="103">
        <f t="shared" si="304"/>
        <v>-857350.26000000164</v>
      </c>
      <c r="BE127" s="217">
        <f t="shared" si="305"/>
        <v>-2064862.1899999976</v>
      </c>
      <c r="BF127" s="217">
        <f t="shared" si="305"/>
        <v>1260522.950000003</v>
      </c>
      <c r="BG127" s="217">
        <f t="shared" si="305"/>
        <v>-1088246.3300000019</v>
      </c>
      <c r="BH127" s="217">
        <f t="shared" si="305"/>
        <v>-3662000.299999997</v>
      </c>
      <c r="BI127" s="217">
        <f t="shared" si="305"/>
        <v>-524489.6099999994</v>
      </c>
      <c r="BJ127" s="217">
        <f t="shared" si="305"/>
        <v>2855604.5599999987</v>
      </c>
      <c r="BK127" s="217">
        <f t="shared" si="305"/>
        <v>475700.89999999851</v>
      </c>
      <c r="BL127" s="217">
        <f t="shared" si="305"/>
        <v>1471149.2800000012</v>
      </c>
      <c r="BM127" s="217">
        <f t="shared" si="305"/>
        <v>2338314.3999999985</v>
      </c>
      <c r="BN127" s="217">
        <f t="shared" si="305"/>
        <v>-958237.08999999985</v>
      </c>
      <c r="BO127" s="217">
        <f t="shared" si="305"/>
        <v>292849.16999999806</v>
      </c>
      <c r="BP127" s="280">
        <f t="shared" si="305"/>
        <v>3244243.8999999985</v>
      </c>
      <c r="BQ127" s="280">
        <f t="shared" si="305"/>
        <v>-942917.01999999955</v>
      </c>
      <c r="BR127" s="280">
        <f t="shared" si="305"/>
        <v>1362272.1999999993</v>
      </c>
      <c r="BS127" s="280">
        <f t="shared" si="305"/>
        <v>-1051570.200000003</v>
      </c>
      <c r="BT127" s="337">
        <f t="shared" si="305"/>
        <v>1212833.2299999967</v>
      </c>
      <c r="BU127" s="337">
        <f t="shared" si="306"/>
        <v>1625930.1900000013</v>
      </c>
      <c r="BV127" s="337">
        <f t="shared" si="306"/>
        <v>-831636.49999999627</v>
      </c>
      <c r="BW127" s="337">
        <f t="shared" si="306"/>
        <v>-20053409.609999999</v>
      </c>
      <c r="BX127" s="337">
        <f t="shared" si="306"/>
        <v>1453298.8900000006</v>
      </c>
      <c r="BY127" s="337">
        <f t="shared" si="306"/>
        <v>1851082.5500000007</v>
      </c>
      <c r="BZ127" s="337">
        <f t="shared" si="306"/>
        <v>458332.55000000075</v>
      </c>
      <c r="CA127" s="337">
        <f t="shared" si="306"/>
        <v>2909810.9700000025</v>
      </c>
      <c r="CB127" s="337">
        <f t="shared" si="306"/>
        <v>1317665.2400000021</v>
      </c>
      <c r="CC127" s="337">
        <f t="shared" si="306"/>
        <v>-287630.16000000015</v>
      </c>
      <c r="CD127" s="373"/>
      <c r="CE127" s="67">
        <f>'MONTHLY SUMMARIES'!D91</f>
        <v>20741063.91</v>
      </c>
      <c r="CF127" s="62"/>
    </row>
    <row r="128" spans="1:84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307">SUM(D123:D127)</f>
        <v>73236123.310000002</v>
      </c>
      <c r="E128" s="136">
        <f t="shared" si="307"/>
        <v>71548696.870000005</v>
      </c>
      <c r="F128" s="136">
        <f t="shared" si="307"/>
        <v>72649687.980000004</v>
      </c>
      <c r="G128" s="136">
        <f t="shared" si="307"/>
        <v>94275699.549999997</v>
      </c>
      <c r="H128" s="136">
        <f t="shared" si="307"/>
        <v>101618361.77000001</v>
      </c>
      <c r="I128" s="136">
        <f t="shared" si="307"/>
        <v>84105163.25</v>
      </c>
      <c r="J128" s="136">
        <f t="shared" si="307"/>
        <v>76127482.290000007</v>
      </c>
      <c r="K128" s="136">
        <f t="shared" si="307"/>
        <v>63858136.429999992</v>
      </c>
      <c r="L128" s="138">
        <f t="shared" si="307"/>
        <v>86271277.540000007</v>
      </c>
      <c r="M128" s="136">
        <f t="shared" si="307"/>
        <v>100042866.78999999</v>
      </c>
      <c r="N128" s="179">
        <f t="shared" si="307"/>
        <v>80959419.450000003</v>
      </c>
      <c r="O128" s="179">
        <f t="shared" si="307"/>
        <v>84832790.829999998</v>
      </c>
      <c r="P128" s="179">
        <f t="shared" si="307"/>
        <v>79602818.879999995</v>
      </c>
      <c r="Q128" s="179">
        <f t="shared" si="307"/>
        <v>70656117.129999995</v>
      </c>
      <c r="R128" s="179">
        <f t="shared" si="307"/>
        <v>78601095.820000008</v>
      </c>
      <c r="S128" s="179">
        <f t="shared" si="307"/>
        <v>103241094.03</v>
      </c>
      <c r="T128" s="179">
        <f t="shared" si="307"/>
        <v>107423747.48</v>
      </c>
      <c r="U128" s="179">
        <f t="shared" si="307"/>
        <v>87985491.800000012</v>
      </c>
      <c r="V128" s="179">
        <f t="shared" si="307"/>
        <v>74153825.600000009</v>
      </c>
      <c r="W128" s="179">
        <f t="shared" si="307"/>
        <v>68367386.75999999</v>
      </c>
      <c r="X128" s="138">
        <f t="shared" si="307"/>
        <v>90117013.789999992</v>
      </c>
      <c r="Y128" s="179">
        <f t="shared" si="307"/>
        <v>96938889.859999985</v>
      </c>
      <c r="Z128" s="248">
        <v>89346189.25</v>
      </c>
      <c r="AA128" s="179">
        <f t="shared" ref="AA128" si="308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07">
        <v>99705785.410000011</v>
      </c>
      <c r="AL128" s="307">
        <v>97603695.710000008</v>
      </c>
      <c r="AM128" s="307">
        <v>97781299.579999998</v>
      </c>
      <c r="AN128" s="307">
        <v>5124263.3999999994</v>
      </c>
      <c r="AO128" s="307">
        <v>76901602.669999987</v>
      </c>
      <c r="AP128" s="307">
        <v>91960508.540000007</v>
      </c>
      <c r="AQ128" s="307">
        <v>97056639.340000004</v>
      </c>
      <c r="AR128" s="307">
        <v>124201838.59999999</v>
      </c>
      <c r="AS128" s="307">
        <v>106485957.33000001</v>
      </c>
      <c r="AT128" s="307">
        <v>75133836.989999995</v>
      </c>
      <c r="AU128" s="307"/>
      <c r="AV128" s="307"/>
      <c r="AW128" s="326"/>
      <c r="AX128" s="137">
        <f t="shared" si="307"/>
        <v>-308550.13999999687</v>
      </c>
      <c r="AY128" s="139">
        <f t="shared" ref="AY128:BA128" si="309">SUM(AY123:AY127)</f>
        <v>6366695.5699999966</v>
      </c>
      <c r="AZ128" s="139">
        <f t="shared" si="309"/>
        <v>-892579.74000000674</v>
      </c>
      <c r="BA128" s="139">
        <f t="shared" si="309"/>
        <v>5951407.839999998</v>
      </c>
      <c r="BB128" s="139">
        <f t="shared" ref="BB128:BC128" si="310">SUM(BB123:BB127)</f>
        <v>8965394.4799999967</v>
      </c>
      <c r="BC128" s="139">
        <f t="shared" si="310"/>
        <v>5805385.7099999916</v>
      </c>
      <c r="BD128" s="139">
        <f t="shared" ref="BD128" si="311">SUM(BD123:BD127)</f>
        <v>3880328.5499999961</v>
      </c>
      <c r="BE128" s="218">
        <f t="shared" ref="BE128:BK128" si="312">IF(BE127="N/A","N/A",SUM(BE123:BE127))</f>
        <v>-1973656.6899999976</v>
      </c>
      <c r="BF128" s="218">
        <f t="shared" si="312"/>
        <v>4509250.330000001</v>
      </c>
      <c r="BG128" s="218">
        <f t="shared" si="312"/>
        <v>3845736.2499999991</v>
      </c>
      <c r="BH128" s="218">
        <f t="shared" si="312"/>
        <v>-3103976.929999995</v>
      </c>
      <c r="BI128" s="218">
        <f t="shared" si="312"/>
        <v>8386769.8000000007</v>
      </c>
      <c r="BJ128" s="218">
        <f t="shared" si="312"/>
        <v>10009079.549999991</v>
      </c>
      <c r="BK128" s="218">
        <f t="shared" si="312"/>
        <v>-38887.280000000261</v>
      </c>
      <c r="BL128" s="218">
        <f t="shared" ref="BL128:BM128" si="313">IF(BL127="N/A","N/A",SUM(BL123:BL127))</f>
        <v>85523.069999999832</v>
      </c>
      <c r="BM128" s="218">
        <f t="shared" si="313"/>
        <v>11188495.670000002</v>
      </c>
      <c r="BN128" s="218">
        <f t="shared" ref="BN128:BO128" si="314">IF(BN127="N/A","N/A",SUM(BN123:BN127))</f>
        <v>-5343108.6499999957</v>
      </c>
      <c r="BO128" s="218">
        <f t="shared" si="314"/>
        <v>-8169290.7499999944</v>
      </c>
      <c r="BP128" s="281">
        <f t="shared" ref="BP128:BQ128" si="315">IF(BP127="N/A","N/A",SUM(BP123:BP127))</f>
        <v>14644430.229999997</v>
      </c>
      <c r="BQ128" s="281">
        <f t="shared" si="315"/>
        <v>-657887.62000000011</v>
      </c>
      <c r="BR128" s="281">
        <f t="shared" ref="BR128:BS128" si="316">IF(BR127="N/A","N/A",SUM(BR123:BR127))</f>
        <v>4303330.709999999</v>
      </c>
      <c r="BS128" s="281">
        <f t="shared" si="316"/>
        <v>657203.55000000354</v>
      </c>
      <c r="BT128" s="338">
        <f t="shared" ref="BT128" si="317">IF(BT127="N/A","N/A",SUM(BT123:BT127))</f>
        <v>2766895.5500000007</v>
      </c>
      <c r="BU128" s="338">
        <f t="shared" ref="BU128:BZ128" si="318">IF(BU127="N/A","N/A",SUM(BU123:BU127))</f>
        <v>8257506.4599999962</v>
      </c>
      <c r="BV128" s="338">
        <f t="shared" si="318"/>
        <v>2939429.2000000142</v>
      </c>
      <c r="BW128" s="338">
        <f t="shared" si="318"/>
        <v>-74439668.199999988</v>
      </c>
      <c r="BX128" s="338">
        <f t="shared" si="318"/>
        <v>6159962.4700000025</v>
      </c>
      <c r="BY128" s="338">
        <f t="shared" si="318"/>
        <v>2170917.0500000026</v>
      </c>
      <c r="BZ128" s="338">
        <f t="shared" si="318"/>
        <v>-841346.04</v>
      </c>
      <c r="CA128" s="338">
        <f t="shared" ref="CA128:CC128" si="319">IF(CA127="N/A","N/A",SUM(CA123:CA127))</f>
        <v>24947381.870000001</v>
      </c>
      <c r="CB128" s="338">
        <f t="shared" ref="CB128:CC128" si="320">IF(CB127="N/A","N/A",SUM(CB123:CB127))</f>
        <v>3856035.299999998</v>
      </c>
      <c r="CC128" s="338">
        <f t="shared" si="320"/>
        <v>1637899.0099999984</v>
      </c>
      <c r="CD128" s="374"/>
      <c r="CE128" s="189">
        <f t="shared" ref="CE128:CE146" si="321">SUM(CE123:CE127)</f>
        <v>75133836.989999995</v>
      </c>
      <c r="CF128" s="62"/>
    </row>
    <row r="129" spans="1:8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73"/>
      <c r="CE129" s="52"/>
      <c r="CF129" s="62"/>
    </row>
    <row r="130" spans="1:84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08">
        <v>186415812</v>
      </c>
      <c r="AL130" s="308">
        <v>183182183</v>
      </c>
      <c r="AM130" s="308">
        <v>175452696</v>
      </c>
      <c r="AN130" s="308">
        <v>136661549</v>
      </c>
      <c r="AO130" s="308">
        <v>121581809</v>
      </c>
      <c r="AP130" s="308">
        <v>148125574</v>
      </c>
      <c r="AQ130" s="308">
        <v>174599844</v>
      </c>
      <c r="AR130" s="308">
        <v>228483880</v>
      </c>
      <c r="AS130" s="308">
        <v>182321063</v>
      </c>
      <c r="AT130" s="308">
        <v>119069228</v>
      </c>
      <c r="AU130" s="308"/>
      <c r="AV130" s="308"/>
      <c r="AW130" s="327"/>
      <c r="AX130" s="37">
        <f t="shared" ref="AX130:BT130" si="322">O130-C130</f>
        <v>10809120.75999999</v>
      </c>
      <c r="AY130" s="103">
        <f t="shared" si="322"/>
        <v>31870237.689999998</v>
      </c>
      <c r="AZ130" s="103">
        <f t="shared" si="322"/>
        <v>24826738.439999998</v>
      </c>
      <c r="BA130" s="103">
        <f t="shared" si="322"/>
        <v>32879815.929999992</v>
      </c>
      <c r="BB130" s="103">
        <f t="shared" si="322"/>
        <v>37386345.930000007</v>
      </c>
      <c r="BC130" s="103">
        <f t="shared" si="322"/>
        <v>43415586.319999993</v>
      </c>
      <c r="BD130" s="103">
        <f t="shared" si="322"/>
        <v>26571855.329999998</v>
      </c>
      <c r="BE130" s="103">
        <f t="shared" si="322"/>
        <v>7376932.2900000066</v>
      </c>
      <c r="BF130" s="103">
        <f t="shared" si="322"/>
        <v>51648227.019999996</v>
      </c>
      <c r="BG130" s="103">
        <f t="shared" si="322"/>
        <v>8601174.4799999893</v>
      </c>
      <c r="BH130" s="103">
        <f t="shared" si="322"/>
        <v>-3123533.1299999952</v>
      </c>
      <c r="BI130" s="103">
        <f t="shared" si="322"/>
        <v>14879947.659999996</v>
      </c>
      <c r="BJ130" s="103">
        <f t="shared" si="322"/>
        <v>23018797.420000017</v>
      </c>
      <c r="BK130" s="103">
        <f t="shared" si="322"/>
        <v>-6057171.6899999976</v>
      </c>
      <c r="BL130" s="103">
        <f t="shared" si="322"/>
        <v>-8444605.5399999917</v>
      </c>
      <c r="BM130" s="103">
        <f t="shared" si="322"/>
        <v>10386832.140000015</v>
      </c>
      <c r="BN130" s="103">
        <f t="shared" si="322"/>
        <v>-15165716.819999993</v>
      </c>
      <c r="BO130" s="103">
        <f t="shared" si="322"/>
        <v>-29888504.840000004</v>
      </c>
      <c r="BP130" s="282">
        <f t="shared" si="322"/>
        <v>23864493.210000008</v>
      </c>
      <c r="BQ130" s="282">
        <f t="shared" si="322"/>
        <v>3354213</v>
      </c>
      <c r="BR130" s="282">
        <f t="shared" si="322"/>
        <v>-29198510.789999992</v>
      </c>
      <c r="BS130" s="282">
        <f t="shared" si="322"/>
        <v>13005578.530000001</v>
      </c>
      <c r="BT130" s="335">
        <f t="shared" si="322"/>
        <v>9777013</v>
      </c>
      <c r="BU130" s="335">
        <f t="shared" ref="BU130:CC130" si="323">AL130-Z130</f>
        <v>22937616</v>
      </c>
      <c r="BV130" s="335">
        <f t="shared" si="323"/>
        <v>5009499.9499999881</v>
      </c>
      <c r="BW130" s="335">
        <f t="shared" si="323"/>
        <v>-2674309.25</v>
      </c>
      <c r="BX130" s="335">
        <f t="shared" si="323"/>
        <v>-2017423.3100000024</v>
      </c>
      <c r="BY130" s="335">
        <f t="shared" si="323"/>
        <v>-1042129.3700000048</v>
      </c>
      <c r="BZ130" s="335">
        <f t="shared" si="323"/>
        <v>-525804</v>
      </c>
      <c r="CA130" s="335">
        <f t="shared" si="323"/>
        <v>50208387.689999998</v>
      </c>
      <c r="CB130" s="335">
        <f t="shared" si="323"/>
        <v>-1027438</v>
      </c>
      <c r="CC130" s="335">
        <f t="shared" si="323"/>
        <v>-7900586</v>
      </c>
      <c r="CD130" s="373"/>
      <c r="CE130" s="67">
        <f>'MONTHLY SUMMARIES'!D94</f>
        <v>119069228</v>
      </c>
    </row>
    <row r="131" spans="1:84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08">
        <v>92973651</v>
      </c>
      <c r="AL131" s="308">
        <v>90536886</v>
      </c>
      <c r="AM131" s="308">
        <v>87306777</v>
      </c>
      <c r="AN131" s="308">
        <v>67928105</v>
      </c>
      <c r="AO131" s="308">
        <v>61931091</v>
      </c>
      <c r="AP131" s="308">
        <v>70661730</v>
      </c>
      <c r="AQ131" s="308">
        <v>85568838</v>
      </c>
      <c r="AR131" s="308">
        <v>110740604</v>
      </c>
      <c r="AS131" s="308">
        <v>90072187</v>
      </c>
      <c r="AT131" s="308">
        <v>60588162</v>
      </c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73"/>
      <c r="CE131" s="67">
        <f>GETPIVOTDATA("VALUE",'CSS ESCO pvt'!$I$3,"DATE_FILE",$CE$8,"COMPANY",$CE$6,"TRIM_CAT","Residential-GRID","TRIM_LINE",$A129)</f>
        <v>60588162</v>
      </c>
    </row>
    <row r="132" spans="1:84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08">
        <v>93442161</v>
      </c>
      <c r="AL132" s="308">
        <v>92645297</v>
      </c>
      <c r="AM132" s="308">
        <v>88145919</v>
      </c>
      <c r="AN132" s="308">
        <v>68733444</v>
      </c>
      <c r="AO132" s="308">
        <v>59650718</v>
      </c>
      <c r="AP132" s="308">
        <v>77463844</v>
      </c>
      <c r="AQ132" s="308">
        <v>89031006</v>
      </c>
      <c r="AR132" s="308">
        <v>117743276</v>
      </c>
      <c r="AS132" s="308">
        <v>92248876</v>
      </c>
      <c r="AT132" s="308">
        <v>58481066</v>
      </c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73"/>
      <c r="CE132" s="81">
        <f>CE130-CE131</f>
        <v>58481066</v>
      </c>
    </row>
    <row r="133" spans="1:84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08">
        <v>12800335</v>
      </c>
      <c r="AL133" s="308">
        <v>13691908</v>
      </c>
      <c r="AM133" s="308">
        <v>14342367</v>
      </c>
      <c r="AN133" s="308">
        <v>12216942</v>
      </c>
      <c r="AO133" s="308">
        <v>11217952</v>
      </c>
      <c r="AP133" s="308">
        <v>12424379</v>
      </c>
      <c r="AQ133" s="308">
        <v>14512435</v>
      </c>
      <c r="AR133" s="308">
        <v>18735629</v>
      </c>
      <c r="AS133" s="308">
        <v>15319359</v>
      </c>
      <c r="AT133" s="308">
        <v>10656659</v>
      </c>
      <c r="AU133" s="308"/>
      <c r="AV133" s="308"/>
      <c r="AW133" s="327"/>
      <c r="AX133" s="37">
        <f t="shared" ref="AX133:BT133" si="324">O133-C133</f>
        <v>-1045523.1399999987</v>
      </c>
      <c r="AY133" s="103">
        <f t="shared" si="324"/>
        <v>1415260.629999999</v>
      </c>
      <c r="AZ133" s="103">
        <f t="shared" si="324"/>
        <v>1440837.2599999998</v>
      </c>
      <c r="BA133" s="103">
        <f t="shared" si="324"/>
        <v>1803305.2799999993</v>
      </c>
      <c r="BB133" s="103">
        <f t="shared" si="324"/>
        <v>2928186.5200000014</v>
      </c>
      <c r="BC133" s="103">
        <f t="shared" si="324"/>
        <v>2347205.4499999993</v>
      </c>
      <c r="BD133" s="103">
        <f t="shared" si="324"/>
        <v>1059703.6500000004</v>
      </c>
      <c r="BE133" s="103">
        <f t="shared" si="324"/>
        <v>-1036322.1199999992</v>
      </c>
      <c r="BF133" s="103">
        <f t="shared" si="324"/>
        <v>2487099.790000001</v>
      </c>
      <c r="BG133" s="103">
        <f t="shared" si="324"/>
        <v>119182.11999999918</v>
      </c>
      <c r="BH133" s="103">
        <f t="shared" si="324"/>
        <v>-674362.1400000006</v>
      </c>
      <c r="BI133" s="103">
        <f t="shared" si="324"/>
        <v>2146021.5500000007</v>
      </c>
      <c r="BJ133" s="103">
        <f t="shared" si="324"/>
        <v>4230662.3499999996</v>
      </c>
      <c r="BK133" s="103">
        <f t="shared" si="324"/>
        <v>834848.04000000097</v>
      </c>
      <c r="BL133" s="103">
        <f t="shared" si="324"/>
        <v>922345.59999999963</v>
      </c>
      <c r="BM133" s="103">
        <f t="shared" si="324"/>
        <v>2528639.4300000016</v>
      </c>
      <c r="BN133" s="103">
        <f t="shared" si="324"/>
        <v>-13809.13000000082</v>
      </c>
      <c r="BO133" s="103">
        <f t="shared" si="324"/>
        <v>-1256364.4099999983</v>
      </c>
      <c r="BP133" s="282">
        <f t="shared" si="324"/>
        <v>2166001.8699999992</v>
      </c>
      <c r="BQ133" s="282">
        <f t="shared" si="324"/>
        <v>745393</v>
      </c>
      <c r="BR133" s="282">
        <f t="shared" si="324"/>
        <v>-3592508.1300000008</v>
      </c>
      <c r="BS133" s="282">
        <f t="shared" si="324"/>
        <v>-579603.5</v>
      </c>
      <c r="BT133" s="335">
        <f t="shared" si="324"/>
        <v>-2705161</v>
      </c>
      <c r="BU133" s="335">
        <f t="shared" ref="BU133:CC133" si="325">AL133-Z133</f>
        <v>-1416099</v>
      </c>
      <c r="BV133" s="335">
        <f t="shared" si="325"/>
        <v>-2501101.8200000003</v>
      </c>
      <c r="BW133" s="335">
        <f t="shared" si="325"/>
        <v>-1456214.83</v>
      </c>
      <c r="BX133" s="335">
        <f t="shared" si="325"/>
        <v>-1255772.8599999994</v>
      </c>
      <c r="BY133" s="335">
        <f t="shared" si="325"/>
        <v>-1742735.8500000015</v>
      </c>
      <c r="BZ133" s="335">
        <f t="shared" si="325"/>
        <v>-1191765</v>
      </c>
      <c r="CA133" s="335">
        <f t="shared" si="325"/>
        <v>3816488.5399999991</v>
      </c>
      <c r="CB133" s="335">
        <f t="shared" si="325"/>
        <v>523694</v>
      </c>
      <c r="CC133" s="335">
        <f t="shared" si="325"/>
        <v>179795</v>
      </c>
      <c r="CD133" s="373"/>
      <c r="CE133" s="67">
        <f>'MONTHLY SUMMARIES'!D95</f>
        <v>10656659</v>
      </c>
    </row>
    <row r="134" spans="1:84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08">
        <v>6347734</v>
      </c>
      <c r="AL134" s="308">
        <v>6752357</v>
      </c>
      <c r="AM134" s="308">
        <v>7013227</v>
      </c>
      <c r="AN134" s="308">
        <v>6006095</v>
      </c>
      <c r="AO134" s="308">
        <v>5685894</v>
      </c>
      <c r="AP134" s="308">
        <v>5823824</v>
      </c>
      <c r="AQ134" s="308">
        <v>7026082</v>
      </c>
      <c r="AR134" s="308">
        <v>8751386</v>
      </c>
      <c r="AS134" s="308">
        <v>7372511</v>
      </c>
      <c r="AT134" s="308">
        <v>5193438</v>
      </c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73"/>
      <c r="CE134" s="67">
        <f>GETPIVOTDATA("VALUE",'CSS ESCO pvt'!$I$3,"DATE_FILE",$CE$8,"COMPANY",$CE$6,"TRIM_CAT","Low Income Residential-GRID","TRIM_LINE",$A129)</f>
        <v>5193438</v>
      </c>
    </row>
    <row r="135" spans="1:84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08">
        <v>6452601</v>
      </c>
      <c r="AL135" s="308">
        <v>6939551</v>
      </c>
      <c r="AM135" s="308">
        <v>7329140</v>
      </c>
      <c r="AN135" s="308">
        <v>6210847</v>
      </c>
      <c r="AO135" s="308">
        <v>5532058</v>
      </c>
      <c r="AP135" s="308">
        <v>6600555</v>
      </c>
      <c r="AQ135" s="308">
        <v>7486353</v>
      </c>
      <c r="AR135" s="308">
        <v>9984243</v>
      </c>
      <c r="AS135" s="308">
        <v>7946848</v>
      </c>
      <c r="AT135" s="308">
        <v>5463221</v>
      </c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73"/>
      <c r="CE135" s="81">
        <f>CE133-CE134</f>
        <v>5463221</v>
      </c>
    </row>
    <row r="136" spans="1:84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08">
        <v>46290542</v>
      </c>
      <c r="AL136" s="308">
        <v>49270555</v>
      </c>
      <c r="AM136" s="308">
        <v>49287560</v>
      </c>
      <c r="AN136" s="308">
        <v>40150993</v>
      </c>
      <c r="AO136" s="308">
        <v>35171913</v>
      </c>
      <c r="AP136" s="308">
        <v>39258735</v>
      </c>
      <c r="AQ136" s="308">
        <v>42030956</v>
      </c>
      <c r="AR136" s="308">
        <v>52885827</v>
      </c>
      <c r="AS136" s="308">
        <v>48864839</v>
      </c>
      <c r="AT136" s="308">
        <v>35159433</v>
      </c>
      <c r="AU136" s="308"/>
      <c r="AV136" s="308"/>
      <c r="AW136" s="327"/>
      <c r="AX136" s="37">
        <f t="shared" ref="AX136:BG138" si="326">O136-C136</f>
        <v>-2113107.5299999937</v>
      </c>
      <c r="AY136" s="103">
        <f t="shared" si="326"/>
        <v>-712448.8599999994</v>
      </c>
      <c r="AZ136" s="103">
        <f t="shared" si="326"/>
        <v>-4413211.6099999957</v>
      </c>
      <c r="BA136" s="103">
        <f t="shared" si="326"/>
        <v>1013209.4800000004</v>
      </c>
      <c r="BB136" s="103">
        <f t="shared" si="326"/>
        <v>1704379.9499999955</v>
      </c>
      <c r="BC136" s="103">
        <f t="shared" si="326"/>
        <v>2082940.6700000018</v>
      </c>
      <c r="BD136" s="103">
        <f t="shared" si="326"/>
        <v>2461425.8200000003</v>
      </c>
      <c r="BE136" s="103">
        <f t="shared" si="326"/>
        <v>1563001.0700000003</v>
      </c>
      <c r="BF136" s="103">
        <f t="shared" si="326"/>
        <v>8826213</v>
      </c>
      <c r="BG136" s="103">
        <f t="shared" si="326"/>
        <v>349479.38000000268</v>
      </c>
      <c r="BH136" s="103">
        <f t="shared" ref="BH136:BQ138" si="327">Y136-M136</f>
        <v>-4101797.6599999964</v>
      </c>
      <c r="BI136" s="103">
        <f t="shared" si="327"/>
        <v>1573269.3699999973</v>
      </c>
      <c r="BJ136" s="103">
        <f t="shared" si="327"/>
        <v>5724784.8899999931</v>
      </c>
      <c r="BK136" s="103">
        <f t="shared" si="327"/>
        <v>5623046.8500000015</v>
      </c>
      <c r="BL136" s="103">
        <f t="shared" si="327"/>
        <v>3403573.5999999978</v>
      </c>
      <c r="BM136" s="103">
        <f t="shared" si="327"/>
        <v>8902140</v>
      </c>
      <c r="BN136" s="103">
        <f t="shared" si="327"/>
        <v>12302437.020000003</v>
      </c>
      <c r="BO136" s="103">
        <f t="shared" si="327"/>
        <v>1679112.3399999961</v>
      </c>
      <c r="BP136" s="282">
        <f t="shared" si="327"/>
        <v>6694110.6700000018</v>
      </c>
      <c r="BQ136" s="282">
        <f t="shared" si="327"/>
        <v>1002632</v>
      </c>
      <c r="BR136" s="282">
        <f t="shared" ref="BR136:BT138" si="328">AI136-W136</f>
        <v>-2359527.3299999982</v>
      </c>
      <c r="BS136" s="282">
        <f t="shared" si="328"/>
        <v>10154073.969999999</v>
      </c>
      <c r="BT136" s="335">
        <f t="shared" si="328"/>
        <v>6393389</v>
      </c>
      <c r="BU136" s="335">
        <f t="shared" ref="BU136:CC138" si="329">AL136-Z136</f>
        <v>9939039</v>
      </c>
      <c r="BV136" s="335">
        <f t="shared" si="329"/>
        <v>4578879.3400000036</v>
      </c>
      <c r="BW136" s="335">
        <f t="shared" si="329"/>
        <v>-5462.390000000596</v>
      </c>
      <c r="BX136" s="335">
        <f t="shared" si="329"/>
        <v>596367.6400000006</v>
      </c>
      <c r="BY136" s="335">
        <f t="shared" si="329"/>
        <v>-1373950.1099999994</v>
      </c>
      <c r="BZ136" s="335">
        <f t="shared" si="329"/>
        <v>-9472454</v>
      </c>
      <c r="CA136" s="335">
        <f t="shared" si="329"/>
        <v>10069625.060000002</v>
      </c>
      <c r="CB136" s="335">
        <f t="shared" si="329"/>
        <v>4910560</v>
      </c>
      <c r="CC136" s="335">
        <f t="shared" si="329"/>
        <v>915</v>
      </c>
      <c r="CD136" s="373"/>
      <c r="CE136" s="67">
        <f>'MONTHLY SUMMARIES'!D96</f>
        <v>35159433</v>
      </c>
    </row>
    <row r="137" spans="1:84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08">
        <v>43729623</v>
      </c>
      <c r="AL137" s="308">
        <v>46785587</v>
      </c>
      <c r="AM137" s="308">
        <v>48671449</v>
      </c>
      <c r="AN137" s="308">
        <v>41665933</v>
      </c>
      <c r="AO137" s="308">
        <v>36491025</v>
      </c>
      <c r="AP137" s="308">
        <v>41767935</v>
      </c>
      <c r="AQ137" s="308">
        <v>40138339</v>
      </c>
      <c r="AR137" s="308">
        <v>52131124</v>
      </c>
      <c r="AS137" s="308">
        <v>54074887</v>
      </c>
      <c r="AT137" s="308">
        <v>42614413</v>
      </c>
      <c r="AU137" s="308"/>
      <c r="AV137" s="308"/>
      <c r="AW137" s="327"/>
      <c r="AX137" s="37">
        <f t="shared" si="326"/>
        <v>167988.96000000089</v>
      </c>
      <c r="AY137" s="103">
        <f t="shared" si="326"/>
        <v>-1382074.179999996</v>
      </c>
      <c r="AZ137" s="103">
        <f t="shared" si="326"/>
        <v>-1259441.1400000006</v>
      </c>
      <c r="BA137" s="103">
        <f t="shared" si="326"/>
        <v>-1121726.9400000013</v>
      </c>
      <c r="BB137" s="103">
        <f t="shared" si="326"/>
        <v>9374375.5</v>
      </c>
      <c r="BC137" s="103">
        <f t="shared" si="326"/>
        <v>17513393.700000003</v>
      </c>
      <c r="BD137" s="103">
        <f t="shared" si="326"/>
        <v>7440414.1000000015</v>
      </c>
      <c r="BE137" s="103">
        <f t="shared" si="326"/>
        <v>4446557.1499999985</v>
      </c>
      <c r="BF137" s="103">
        <f t="shared" si="326"/>
        <v>15981247.439999998</v>
      </c>
      <c r="BG137" s="103">
        <f t="shared" si="326"/>
        <v>2405643.0700000003</v>
      </c>
      <c r="BH137" s="103">
        <f t="shared" si="327"/>
        <v>-3882122</v>
      </c>
      <c r="BI137" s="103">
        <f t="shared" si="327"/>
        <v>3734873.7899999991</v>
      </c>
      <c r="BJ137" s="103">
        <f t="shared" si="327"/>
        <v>3085032.2599999979</v>
      </c>
      <c r="BK137" s="103">
        <f t="shared" si="327"/>
        <v>10119125.09</v>
      </c>
      <c r="BL137" s="103">
        <f t="shared" si="327"/>
        <v>3660760.2900000028</v>
      </c>
      <c r="BM137" s="103">
        <f t="shared" si="327"/>
        <v>12032015.770000003</v>
      </c>
      <c r="BN137" s="103">
        <f t="shared" si="327"/>
        <v>-4805971.82</v>
      </c>
      <c r="BO137" s="103">
        <f t="shared" si="327"/>
        <v>-13283927.020000003</v>
      </c>
      <c r="BP137" s="282">
        <f t="shared" si="327"/>
        <v>-1617507.4699999988</v>
      </c>
      <c r="BQ137" s="282">
        <f t="shared" si="327"/>
        <v>136263</v>
      </c>
      <c r="BR137" s="282">
        <f t="shared" si="328"/>
        <v>-6308426.4699999988</v>
      </c>
      <c r="BS137" s="282">
        <f t="shared" si="328"/>
        <v>1639532.8800000027</v>
      </c>
      <c r="BT137" s="335">
        <f t="shared" si="328"/>
        <v>4970864</v>
      </c>
      <c r="BU137" s="335">
        <f t="shared" si="329"/>
        <v>6273802</v>
      </c>
      <c r="BV137" s="335">
        <f t="shared" si="329"/>
        <v>6745119.7199999988</v>
      </c>
      <c r="BW137" s="335">
        <f t="shared" si="329"/>
        <v>-1272781.6000000015</v>
      </c>
      <c r="BX137" s="335">
        <f t="shared" si="329"/>
        <v>1366282.549999997</v>
      </c>
      <c r="BY137" s="335">
        <f t="shared" si="329"/>
        <v>-1219237.5600000024</v>
      </c>
      <c r="BZ137" s="335">
        <f t="shared" si="329"/>
        <v>-1596849</v>
      </c>
      <c r="CA137" s="335">
        <f t="shared" si="329"/>
        <v>10104580.5</v>
      </c>
      <c r="CB137" s="335">
        <f t="shared" si="329"/>
        <v>11932138</v>
      </c>
      <c r="CC137" s="335">
        <f t="shared" si="329"/>
        <v>4339979</v>
      </c>
      <c r="CD137" s="373"/>
      <c r="CE137" s="67">
        <f>'MONTHLY SUMMARIES'!D97</f>
        <v>42614413</v>
      </c>
    </row>
    <row r="138" spans="1:84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08">
        <v>67721318</v>
      </c>
      <c r="AL138" s="308">
        <v>67795026</v>
      </c>
      <c r="AM138" s="308">
        <v>70095789</v>
      </c>
      <c r="AN138" s="308">
        <v>60312633</v>
      </c>
      <c r="AO138" s="308">
        <v>52486877</v>
      </c>
      <c r="AP138" s="308">
        <v>64141802</v>
      </c>
      <c r="AQ138" s="308">
        <v>61819486</v>
      </c>
      <c r="AR138" s="308">
        <v>77027483</v>
      </c>
      <c r="AS138" s="308">
        <v>79450737</v>
      </c>
      <c r="AT138" s="308">
        <v>58024831</v>
      </c>
      <c r="AU138" s="308"/>
      <c r="AV138" s="308"/>
      <c r="AW138" s="327"/>
      <c r="AX138" s="37">
        <f t="shared" si="326"/>
        <v>-248804.3900000006</v>
      </c>
      <c r="AY138" s="103">
        <f t="shared" si="326"/>
        <v>-409879.26999999583</v>
      </c>
      <c r="AZ138" s="103">
        <f t="shared" si="326"/>
        <v>-1032634.8399999961</v>
      </c>
      <c r="BA138" s="103">
        <f t="shared" si="326"/>
        <v>-410933.1400000006</v>
      </c>
      <c r="BB138" s="103">
        <f t="shared" si="326"/>
        <v>816662.85000000149</v>
      </c>
      <c r="BC138" s="103">
        <f t="shared" si="326"/>
        <v>1510380.8999999985</v>
      </c>
      <c r="BD138" s="103">
        <f t="shared" si="326"/>
        <v>1661730.7800000012</v>
      </c>
      <c r="BE138" s="103">
        <f t="shared" si="326"/>
        <v>7598838.6400000006</v>
      </c>
      <c r="BF138" s="103">
        <f t="shared" si="326"/>
        <v>13242869</v>
      </c>
      <c r="BG138" s="103">
        <f t="shared" si="326"/>
        <v>-2532710.4099999964</v>
      </c>
      <c r="BH138" s="103">
        <f t="shared" si="327"/>
        <v>-4807288.3299999982</v>
      </c>
      <c r="BI138" s="103">
        <f t="shared" si="327"/>
        <v>4220106.5099999979</v>
      </c>
      <c r="BJ138" s="103">
        <f t="shared" si="327"/>
        <v>8513833.7200000063</v>
      </c>
      <c r="BK138" s="103">
        <f t="shared" si="327"/>
        <v>4742702.9899999946</v>
      </c>
      <c r="BL138" s="103">
        <f t="shared" si="327"/>
        <v>4372204.5299999937</v>
      </c>
      <c r="BM138" s="103">
        <f t="shared" si="327"/>
        <v>7640367.5700000003</v>
      </c>
      <c r="BN138" s="103">
        <f t="shared" si="327"/>
        <v>3457591.7899999991</v>
      </c>
      <c r="BO138" s="103">
        <f t="shared" si="327"/>
        <v>1119469.9200000018</v>
      </c>
      <c r="BP138" s="282">
        <f t="shared" si="327"/>
        <v>8269410.3999999985</v>
      </c>
      <c r="BQ138" s="282">
        <f t="shared" si="327"/>
        <v>-4707204</v>
      </c>
      <c r="BR138" s="282">
        <f t="shared" si="328"/>
        <v>-1724001.6000000015</v>
      </c>
      <c r="BS138" s="282">
        <f t="shared" si="328"/>
        <v>5729737.6199999973</v>
      </c>
      <c r="BT138" s="335">
        <f t="shared" si="328"/>
        <v>6113445</v>
      </c>
      <c r="BU138" s="335">
        <f t="shared" si="329"/>
        <v>7456227</v>
      </c>
      <c r="BV138" s="335">
        <f t="shared" si="329"/>
        <v>4102301.1599999964</v>
      </c>
      <c r="BW138" s="335">
        <f t="shared" si="329"/>
        <v>1134560.6700000018</v>
      </c>
      <c r="BX138" s="335">
        <f t="shared" si="329"/>
        <v>-2644407.2299999967</v>
      </c>
      <c r="BY138" s="335">
        <f t="shared" si="329"/>
        <v>2469752.700000003</v>
      </c>
      <c r="BZ138" s="335">
        <f t="shared" si="329"/>
        <v>-1323833</v>
      </c>
      <c r="CA138" s="335">
        <f t="shared" si="329"/>
        <v>13687036.869999997</v>
      </c>
      <c r="CB138" s="335">
        <f t="shared" si="329"/>
        <v>10788984</v>
      </c>
      <c r="CC138" s="335">
        <f t="shared" si="329"/>
        <v>-5604514</v>
      </c>
      <c r="CD138" s="373"/>
      <c r="CE138" s="67">
        <f>'MONTHLY SUMMARIES'!D98</f>
        <v>58024831</v>
      </c>
    </row>
    <row r="139" spans="1:84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330">SUM(D130:D138)</f>
        <v>249238610.11000001</v>
      </c>
      <c r="E139" s="131">
        <f t="shared" si="330"/>
        <v>237427962.62</v>
      </c>
      <c r="F139" s="131">
        <f t="shared" si="330"/>
        <v>232973059.66999999</v>
      </c>
      <c r="G139" s="131">
        <f t="shared" si="330"/>
        <v>299227283.20999998</v>
      </c>
      <c r="H139" s="131">
        <f t="shared" si="330"/>
        <v>316138531.31</v>
      </c>
      <c r="I139" s="131">
        <f t="shared" si="330"/>
        <v>274331308.63999999</v>
      </c>
      <c r="J139" s="131">
        <f t="shared" si="330"/>
        <v>254028670.96999997</v>
      </c>
      <c r="K139" s="131">
        <f t="shared" si="330"/>
        <v>221340782.06999999</v>
      </c>
      <c r="L139" s="132">
        <f t="shared" si="330"/>
        <v>294220958.86000001</v>
      </c>
      <c r="M139" s="131">
        <f t="shared" si="330"/>
        <v>348997183.25999993</v>
      </c>
      <c r="N139" s="131">
        <f t="shared" si="330"/>
        <v>288980455.12</v>
      </c>
      <c r="O139" s="131">
        <f t="shared" si="330"/>
        <v>295342052.00999999</v>
      </c>
      <c r="P139" s="131">
        <f t="shared" si="330"/>
        <v>280019706.12</v>
      </c>
      <c r="Q139" s="131">
        <f t="shared" si="330"/>
        <v>256990250.72999996</v>
      </c>
      <c r="R139" s="131">
        <f t="shared" si="330"/>
        <v>267136730.27999997</v>
      </c>
      <c r="S139" s="131">
        <f t="shared" si="330"/>
        <v>351437233.95999998</v>
      </c>
      <c r="T139" s="131">
        <f t="shared" si="330"/>
        <v>383008038.34999996</v>
      </c>
      <c r="U139" s="131">
        <f t="shared" si="330"/>
        <v>313526438.31999999</v>
      </c>
      <c r="V139" s="131">
        <f t="shared" si="330"/>
        <v>273977678</v>
      </c>
      <c r="W139" s="131">
        <f>SUM(W130+W133+W136+W137+W138)</f>
        <v>313526438.31999999</v>
      </c>
      <c r="X139" s="132">
        <f t="shared" ref="X139:AA139" si="331">SUM(X130+X133+X136+X137+X138)</f>
        <v>303163727.5</v>
      </c>
      <c r="Y139" s="131">
        <f t="shared" si="331"/>
        <v>332408080</v>
      </c>
      <c r="Z139" s="131">
        <v>315534674</v>
      </c>
      <c r="AA139" s="131">
        <f t="shared" si="331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>
        <v>360725259</v>
      </c>
      <c r="AM139" s="257">
        <v>357849861</v>
      </c>
      <c r="AN139" s="257">
        <v>291008050</v>
      </c>
      <c r="AO139" s="257">
        <v>256949576</v>
      </c>
      <c r="AP139" s="257">
        <v>305718425</v>
      </c>
      <c r="AQ139" s="257">
        <v>333101060</v>
      </c>
      <c r="AR139" s="257">
        <v>429263943</v>
      </c>
      <c r="AS139" s="257">
        <v>380030885</v>
      </c>
      <c r="AT139" s="257">
        <v>265524564</v>
      </c>
      <c r="AU139" s="257"/>
      <c r="AV139" s="257"/>
      <c r="AW139" s="323"/>
      <c r="AX139" s="38">
        <f>SUM(AX130:AX138)</f>
        <v>7569674.6599999983</v>
      </c>
      <c r="AY139" s="133">
        <f t="shared" ref="AY139:BA139" si="332">SUM(AY130:AY138)</f>
        <v>30781096.010000005</v>
      </c>
      <c r="AZ139" s="133">
        <f t="shared" si="332"/>
        <v>19562288.110000003</v>
      </c>
      <c r="BA139" s="133">
        <f t="shared" si="332"/>
        <v>34163670.609999999</v>
      </c>
      <c r="BB139" s="133">
        <f t="shared" ref="BB139:BC139" si="333">SUM(BB130:BB138)</f>
        <v>52209950.750000007</v>
      </c>
      <c r="BC139" s="133">
        <f t="shared" si="333"/>
        <v>66869507.039999999</v>
      </c>
      <c r="BD139" s="133">
        <f t="shared" ref="BD139:BE139" si="334">SUM(BD130:BD138)</f>
        <v>39195129.68</v>
      </c>
      <c r="BE139" s="133">
        <f t="shared" si="334"/>
        <v>19949007.030000009</v>
      </c>
      <c r="BF139" s="133">
        <f t="shared" ref="BF139:BG139" si="335">SUM(BF130:BF138)</f>
        <v>92185656.25</v>
      </c>
      <c r="BG139" s="133">
        <f t="shared" si="335"/>
        <v>8942768.639999995</v>
      </c>
      <c r="BH139" s="133">
        <f t="shared" ref="BH139:BI139" si="336">SUM(BH130:BH138)</f>
        <v>-16589103.25999999</v>
      </c>
      <c r="BI139" s="133">
        <f t="shared" si="336"/>
        <v>26554218.879999992</v>
      </c>
      <c r="BJ139" s="133">
        <f t="shared" ref="BJ139:BK139" si="337">SUM(BJ130:BJ138)</f>
        <v>44573110.640000015</v>
      </c>
      <c r="BK139" s="133">
        <f t="shared" si="337"/>
        <v>15262551.279999999</v>
      </c>
      <c r="BL139" s="133">
        <f t="shared" ref="BL139:BM139" si="338">SUM(BL130:BL138)</f>
        <v>3914278.4800000023</v>
      </c>
      <c r="BM139" s="133">
        <f t="shared" si="338"/>
        <v>41489994.910000019</v>
      </c>
      <c r="BN139" s="133">
        <f t="shared" ref="BN139:BO139" si="339">SUM(BN130:BN138)</f>
        <v>-4225468.9599999916</v>
      </c>
      <c r="BO139" s="133">
        <f t="shared" si="339"/>
        <v>-41630214.010000005</v>
      </c>
      <c r="BP139" s="279">
        <f t="shared" ref="BP139:BQ139" si="340">SUM(BP130:BP138)</f>
        <v>39376508.680000007</v>
      </c>
      <c r="BQ139" s="279">
        <f t="shared" si="340"/>
        <v>531297</v>
      </c>
      <c r="BR139" s="279">
        <f t="shared" ref="BR139:BT139" si="341">SUM(BR130:BR138)</f>
        <v>-43182974.319999993</v>
      </c>
      <c r="BS139" s="279">
        <f t="shared" si="341"/>
        <v>29949319.5</v>
      </c>
      <c r="BT139" s="349">
        <f t="shared" si="341"/>
        <v>24549550</v>
      </c>
      <c r="BU139" s="349">
        <f t="shared" ref="BU139:BV139" si="342">SUM(BU130:BU138)</f>
        <v>45190585</v>
      </c>
      <c r="BV139" s="349">
        <f t="shared" si="342"/>
        <v>17934698.349999987</v>
      </c>
      <c r="BW139" s="349">
        <f t="shared" ref="BW139:BX139" si="343">SUM(BW130:BW138)</f>
        <v>-4274207.4000000004</v>
      </c>
      <c r="BX139" s="349">
        <f t="shared" si="343"/>
        <v>-3954953.2100000009</v>
      </c>
      <c r="BY139" s="349">
        <f t="shared" ref="BY139" si="344">SUM(BY130:BY138)</f>
        <v>-2908300.1900000051</v>
      </c>
      <c r="BZ139" s="349">
        <f t="shared" ref="BZ139" si="345">SUM(BZ130:BZ138)</f>
        <v>-14110705</v>
      </c>
      <c r="CA139" s="349">
        <f t="shared" ref="CA139:CC139" si="346">SUM(CA130:CA138)</f>
        <v>87886118.659999996</v>
      </c>
      <c r="CB139" s="349">
        <f t="shared" ref="CB139:CC139" si="347">SUM(CB130:CB138)</f>
        <v>27127938</v>
      </c>
      <c r="CC139" s="349">
        <f t="shared" si="347"/>
        <v>-8984411</v>
      </c>
      <c r="CD139" s="374"/>
      <c r="CE139" s="268">
        <f>CE130+CE133+CE136+CE137+CE138</f>
        <v>265524564</v>
      </c>
    </row>
    <row r="140" spans="1:84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73"/>
      <c r="CE140" s="98"/>
    </row>
    <row r="141" spans="1:84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08">
        <v>162094622</v>
      </c>
      <c r="AL141" s="308">
        <v>171911891</v>
      </c>
      <c r="AM141" s="308">
        <v>185515445</v>
      </c>
      <c r="AN141" s="308">
        <v>145561172</v>
      </c>
      <c r="AO141" s="308">
        <v>129298884</v>
      </c>
      <c r="AP141" s="308">
        <v>133448132</v>
      </c>
      <c r="AQ141" s="308">
        <v>144898783</v>
      </c>
      <c r="AR141" s="308">
        <v>196717362</v>
      </c>
      <c r="AS141" s="308">
        <v>194416233</v>
      </c>
      <c r="AT141" s="308">
        <v>152800518</v>
      </c>
      <c r="AU141" s="308"/>
      <c r="AV141" s="308"/>
      <c r="AW141" s="327"/>
      <c r="AX141" s="37">
        <f t="shared" ref="AX141:BG145" si="348">O141-C141</f>
        <v>7304785.5700000226</v>
      </c>
      <c r="AY141" s="103">
        <f t="shared" si="348"/>
        <v>-1262985.200000003</v>
      </c>
      <c r="AZ141" s="103">
        <f t="shared" si="348"/>
        <v>13392070.049999997</v>
      </c>
      <c r="BA141" s="103">
        <f t="shared" si="348"/>
        <v>25582131.879999995</v>
      </c>
      <c r="BB141" s="103">
        <f t="shared" si="348"/>
        <v>27742059.420000002</v>
      </c>
      <c r="BC141" s="103">
        <f t="shared" si="348"/>
        <v>20904673.159999996</v>
      </c>
      <c r="BD141" s="103">
        <f t="shared" si="348"/>
        <v>20936462.359999985</v>
      </c>
      <c r="BE141" s="103">
        <f t="shared" si="348"/>
        <v>5924119.7699999958</v>
      </c>
      <c r="BF141" s="103">
        <f t="shared" si="348"/>
        <v>68649265.899999991</v>
      </c>
      <c r="BG141" s="103">
        <f t="shared" si="348"/>
        <v>-3263615.4299999923</v>
      </c>
      <c r="BH141" s="103">
        <f t="shared" ref="BH141:BQ145" si="349">Y141-M141</f>
        <v>-8262563.8300000131</v>
      </c>
      <c r="BI141" s="103">
        <f t="shared" si="349"/>
        <v>463288.13999998569</v>
      </c>
      <c r="BJ141" s="103">
        <f t="shared" si="349"/>
        <v>32768399</v>
      </c>
      <c r="BK141" s="103">
        <f t="shared" si="349"/>
        <v>7767552.9599999934</v>
      </c>
      <c r="BL141" s="103">
        <f t="shared" si="349"/>
        <v>-714601.44999998808</v>
      </c>
      <c r="BM141" s="103">
        <f t="shared" si="349"/>
        <v>4935708.2800000012</v>
      </c>
      <c r="BN141" s="103">
        <f t="shared" si="349"/>
        <v>7615665.9699999988</v>
      </c>
      <c r="BO141" s="103">
        <f t="shared" si="349"/>
        <v>-4685552</v>
      </c>
      <c r="BP141" s="282">
        <f t="shared" si="349"/>
        <v>3207778.5800000131</v>
      </c>
      <c r="BQ141" s="282">
        <f t="shared" si="349"/>
        <v>17970381</v>
      </c>
      <c r="BR141" s="282">
        <f t="shared" ref="BR141:BT145" si="350">AI141-W141</f>
        <v>-38037970.419999987</v>
      </c>
      <c r="BS141" s="282">
        <f t="shared" si="350"/>
        <v>4744752.1299999952</v>
      </c>
      <c r="BT141" s="335">
        <f t="shared" si="350"/>
        <v>18145733</v>
      </c>
      <c r="BU141" s="335">
        <f t="shared" ref="BU141:CC145" si="351">AL141-Z141</f>
        <v>27873387</v>
      </c>
      <c r="BV141" s="335">
        <f t="shared" si="351"/>
        <v>9698751.0099999905</v>
      </c>
      <c r="BW141" s="335">
        <f t="shared" si="351"/>
        <v>8176891.0800000131</v>
      </c>
      <c r="BX141" s="335">
        <f t="shared" si="351"/>
        <v>-3250375.6800000072</v>
      </c>
      <c r="BY141" s="335">
        <f t="shared" si="351"/>
        <v>3027454.8100000024</v>
      </c>
      <c r="BZ141" s="335">
        <f t="shared" si="351"/>
        <v>-12789261</v>
      </c>
      <c r="CA141" s="335">
        <f t="shared" si="351"/>
        <v>24132001.819999993</v>
      </c>
      <c r="CB141" s="335">
        <f t="shared" si="351"/>
        <v>22108683</v>
      </c>
      <c r="CC141" s="335">
        <f t="shared" si="351"/>
        <v>-1650397</v>
      </c>
      <c r="CD141" s="373"/>
      <c r="CE141" s="67">
        <f>'MONTHLY SUMMARIES'!D101</f>
        <v>152800518</v>
      </c>
    </row>
    <row r="142" spans="1:84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08">
        <v>11205940</v>
      </c>
      <c r="AL142" s="308">
        <v>8890737</v>
      </c>
      <c r="AM142" s="308">
        <v>11179768</v>
      </c>
      <c r="AN142" s="308">
        <v>10898374</v>
      </c>
      <c r="AO142" s="308">
        <v>11208067</v>
      </c>
      <c r="AP142" s="308">
        <v>11669917</v>
      </c>
      <c r="AQ142" s="308">
        <v>10875937</v>
      </c>
      <c r="AR142" s="308">
        <v>19495318</v>
      </c>
      <c r="AS142" s="308">
        <v>15286736</v>
      </c>
      <c r="AT142" s="308">
        <v>12756793</v>
      </c>
      <c r="AU142" s="308"/>
      <c r="AV142" s="308"/>
      <c r="AW142" s="327"/>
      <c r="AX142" s="37">
        <f t="shared" si="348"/>
        <v>-499191.16000000015</v>
      </c>
      <c r="AY142" s="103">
        <f t="shared" si="348"/>
        <v>-587514.72999999858</v>
      </c>
      <c r="AZ142" s="103">
        <f t="shared" si="348"/>
        <v>-166836.13000000082</v>
      </c>
      <c r="BA142" s="103">
        <f t="shared" si="348"/>
        <v>1262237.4900000002</v>
      </c>
      <c r="BB142" s="103">
        <f t="shared" si="348"/>
        <v>2090069.8000000007</v>
      </c>
      <c r="BC142" s="103">
        <f t="shared" si="348"/>
        <v>2860348.2899999991</v>
      </c>
      <c r="BD142" s="103">
        <f t="shared" si="348"/>
        <v>1684739.2199999988</v>
      </c>
      <c r="BE142" s="103">
        <f t="shared" si="348"/>
        <v>-1392048</v>
      </c>
      <c r="BF142" s="103">
        <f t="shared" si="348"/>
        <v>4495883.3399999989</v>
      </c>
      <c r="BG142" s="103">
        <f t="shared" si="348"/>
        <v>-150314.83000000007</v>
      </c>
      <c r="BH142" s="103">
        <f t="shared" si="349"/>
        <v>-491769.16999999993</v>
      </c>
      <c r="BI142" s="103">
        <f t="shared" si="349"/>
        <v>128863.21000000089</v>
      </c>
      <c r="BJ142" s="103">
        <f t="shared" si="349"/>
        <v>3829548.83</v>
      </c>
      <c r="BK142" s="103">
        <f t="shared" si="349"/>
        <v>1339312.5499999989</v>
      </c>
      <c r="BL142" s="103">
        <f t="shared" si="349"/>
        <v>773816.12000000104</v>
      </c>
      <c r="BM142" s="103">
        <f t="shared" si="349"/>
        <v>1301847.9000000004</v>
      </c>
      <c r="BN142" s="103">
        <f t="shared" si="349"/>
        <v>1494475.4100000001</v>
      </c>
      <c r="BO142" s="103">
        <f t="shared" si="349"/>
        <v>1500720.75</v>
      </c>
      <c r="BP142" s="282">
        <f t="shared" si="349"/>
        <v>1286635.7100000009</v>
      </c>
      <c r="BQ142" s="282">
        <f t="shared" si="349"/>
        <v>1724966</v>
      </c>
      <c r="BR142" s="282">
        <f t="shared" si="350"/>
        <v>21123147.710000001</v>
      </c>
      <c r="BS142" s="282">
        <f t="shared" si="350"/>
        <v>2259725.5299999993</v>
      </c>
      <c r="BT142" s="335">
        <f t="shared" si="350"/>
        <v>422833</v>
      </c>
      <c r="BU142" s="335">
        <f t="shared" si="351"/>
        <v>-1955384</v>
      </c>
      <c r="BV142" s="335">
        <f t="shared" si="351"/>
        <v>-3381172.08</v>
      </c>
      <c r="BW142" s="335">
        <f t="shared" si="351"/>
        <v>-1112353.2699999996</v>
      </c>
      <c r="BX142" s="335">
        <f t="shared" si="351"/>
        <v>-477254.99000000022</v>
      </c>
      <c r="BY142" s="335">
        <f t="shared" si="351"/>
        <v>-49923.220000000671</v>
      </c>
      <c r="BZ142" s="335">
        <f t="shared" si="351"/>
        <v>-2788948</v>
      </c>
      <c r="CA142" s="335">
        <f t="shared" si="351"/>
        <v>4187966</v>
      </c>
      <c r="CB142" s="335">
        <f t="shared" si="351"/>
        <v>1597928</v>
      </c>
      <c r="CC142" s="335">
        <f t="shared" si="351"/>
        <v>2222397</v>
      </c>
      <c r="CD142" s="373"/>
      <c r="CE142" s="67">
        <f>'MONTHLY SUMMARIES'!D102</f>
        <v>12756793</v>
      </c>
    </row>
    <row r="143" spans="1:84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08">
        <v>37115309</v>
      </c>
      <c r="AL143" s="308">
        <v>43355027</v>
      </c>
      <c r="AM143" s="308">
        <v>48958486</v>
      </c>
      <c r="AN143" s="308">
        <v>40507748</v>
      </c>
      <c r="AO143" s="308">
        <v>35977002</v>
      </c>
      <c r="AP143" s="308">
        <v>34968634</v>
      </c>
      <c r="AQ143" s="308">
        <v>36841239</v>
      </c>
      <c r="AR143" s="308">
        <v>46031100</v>
      </c>
      <c r="AS143" s="308">
        <v>43850783</v>
      </c>
      <c r="AT143" s="308">
        <v>39756827</v>
      </c>
      <c r="AU143" s="308"/>
      <c r="AV143" s="308"/>
      <c r="AW143" s="327"/>
      <c r="AX143" s="37">
        <f t="shared" si="348"/>
        <v>1197728.7800000012</v>
      </c>
      <c r="AY143" s="103">
        <f t="shared" si="348"/>
        <v>-6202359.7100000009</v>
      </c>
      <c r="AZ143" s="103">
        <f t="shared" si="348"/>
        <v>-5425646.6399999969</v>
      </c>
      <c r="BA143" s="103">
        <f t="shared" si="348"/>
        <v>1096287.9699999988</v>
      </c>
      <c r="BB143" s="103">
        <f t="shared" si="348"/>
        <v>806036.84999999776</v>
      </c>
      <c r="BC143" s="103">
        <f t="shared" si="348"/>
        <v>-1838885.3999999985</v>
      </c>
      <c r="BD143" s="103">
        <f t="shared" si="348"/>
        <v>2037770.200000003</v>
      </c>
      <c r="BE143" s="103">
        <f t="shared" si="348"/>
        <v>-2765822.7800000012</v>
      </c>
      <c r="BF143" s="103">
        <f t="shared" si="348"/>
        <v>11195097.379999999</v>
      </c>
      <c r="BG143" s="103">
        <f t="shared" si="348"/>
        <v>-2402695.9400000013</v>
      </c>
      <c r="BH143" s="103">
        <f t="shared" si="349"/>
        <v>-7716743.5300000012</v>
      </c>
      <c r="BI143" s="103">
        <f t="shared" si="349"/>
        <v>-1718666.7100000009</v>
      </c>
      <c r="BJ143" s="103">
        <f t="shared" si="349"/>
        <v>7156396.6699999943</v>
      </c>
      <c r="BK143" s="103">
        <f t="shared" si="349"/>
        <v>6360925.700000003</v>
      </c>
      <c r="BL143" s="103">
        <f t="shared" si="349"/>
        <v>2093102.1099999957</v>
      </c>
      <c r="BM143" s="103">
        <f t="shared" si="349"/>
        <v>3301272.620000001</v>
      </c>
      <c r="BN143" s="103">
        <f t="shared" si="349"/>
        <v>3255514.870000001</v>
      </c>
      <c r="BO143" s="103">
        <f t="shared" si="349"/>
        <v>6316232.4600000009</v>
      </c>
      <c r="BP143" s="282">
        <f t="shared" si="349"/>
        <v>1577893.3900000006</v>
      </c>
      <c r="BQ143" s="282">
        <f t="shared" si="349"/>
        <v>4191111</v>
      </c>
      <c r="BR143" s="282">
        <f t="shared" si="350"/>
        <v>-2398520.6099999994</v>
      </c>
      <c r="BS143" s="282">
        <f t="shared" si="350"/>
        <v>4847777.6900000013</v>
      </c>
      <c r="BT143" s="335">
        <f t="shared" si="350"/>
        <v>5624961</v>
      </c>
      <c r="BU143" s="335">
        <f t="shared" si="351"/>
        <v>10120820</v>
      </c>
      <c r="BV143" s="335">
        <f t="shared" si="351"/>
        <v>4940638.5600000024</v>
      </c>
      <c r="BW143" s="335">
        <f t="shared" si="351"/>
        <v>5186703.3299999982</v>
      </c>
      <c r="BX143" s="335">
        <f t="shared" si="351"/>
        <v>2195101.950000003</v>
      </c>
      <c r="BY143" s="335">
        <f t="shared" si="351"/>
        <v>3515060.3900000006</v>
      </c>
      <c r="BZ143" s="335">
        <f t="shared" si="351"/>
        <v>727604</v>
      </c>
      <c r="CA143" s="335">
        <f t="shared" si="351"/>
        <v>4432755.5099999979</v>
      </c>
      <c r="CB143" s="335">
        <f t="shared" si="351"/>
        <v>5321589</v>
      </c>
      <c r="CC143" s="335">
        <f t="shared" si="351"/>
        <v>4290992</v>
      </c>
      <c r="CD143" s="373"/>
      <c r="CE143" s="67">
        <f>'MONTHLY SUMMARIES'!D103</f>
        <v>39756827</v>
      </c>
    </row>
    <row r="144" spans="1:84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08">
        <v>31958957</v>
      </c>
      <c r="AL144" s="308">
        <v>39000887</v>
      </c>
      <c r="AM144" s="308">
        <v>44629569</v>
      </c>
      <c r="AN144" s="308">
        <v>35594543</v>
      </c>
      <c r="AO144" s="308">
        <v>31462484</v>
      </c>
      <c r="AP144" s="308">
        <v>30777330</v>
      </c>
      <c r="AQ144" s="308">
        <v>33936898</v>
      </c>
      <c r="AR144" s="308">
        <v>39947082</v>
      </c>
      <c r="AS144" s="308">
        <v>40377627</v>
      </c>
      <c r="AT144" s="308">
        <v>40602717</v>
      </c>
      <c r="AU144" s="308"/>
      <c r="AV144" s="308"/>
      <c r="AW144" s="327"/>
      <c r="AX144" s="37">
        <f t="shared" si="348"/>
        <v>1632392.3899999969</v>
      </c>
      <c r="AY144" s="103">
        <f t="shared" si="348"/>
        <v>-7127008.6100000031</v>
      </c>
      <c r="AZ144" s="103">
        <f t="shared" si="348"/>
        <v>-4745543.0999999978</v>
      </c>
      <c r="BA144" s="103">
        <f t="shared" si="348"/>
        <v>1496247.5</v>
      </c>
      <c r="BB144" s="103">
        <f t="shared" si="348"/>
        <v>-326733.84999999776</v>
      </c>
      <c r="BC144" s="103">
        <f t="shared" si="348"/>
        <v>-1270925.7700000033</v>
      </c>
      <c r="BD144" s="103">
        <f t="shared" si="348"/>
        <v>3918794.1699999981</v>
      </c>
      <c r="BE144" s="103">
        <f t="shared" si="348"/>
        <v>-2840902.5</v>
      </c>
      <c r="BF144" s="103">
        <f t="shared" si="348"/>
        <v>11489698.989999998</v>
      </c>
      <c r="BG144" s="103">
        <f t="shared" si="348"/>
        <v>-1750365.0899999999</v>
      </c>
      <c r="BH144" s="103">
        <f t="shared" si="349"/>
        <v>-8318348.299999997</v>
      </c>
      <c r="BI144" s="103">
        <f t="shared" si="349"/>
        <v>-2180495.5700000003</v>
      </c>
      <c r="BJ144" s="103">
        <f t="shared" si="349"/>
        <v>6262546.2100000009</v>
      </c>
      <c r="BK144" s="103">
        <f t="shared" si="349"/>
        <v>6552398.4800000004</v>
      </c>
      <c r="BL144" s="103">
        <f t="shared" si="349"/>
        <v>2560607.1400000006</v>
      </c>
      <c r="BM144" s="103">
        <f t="shared" si="349"/>
        <v>3134861.16</v>
      </c>
      <c r="BN144" s="103">
        <f t="shared" si="349"/>
        <v>2866399.3999999985</v>
      </c>
      <c r="BO144" s="103">
        <f t="shared" si="349"/>
        <v>7097034.3500000015</v>
      </c>
      <c r="BP144" s="282">
        <f t="shared" si="349"/>
        <v>-1146064.799999997</v>
      </c>
      <c r="BQ144" s="282">
        <f t="shared" si="349"/>
        <v>-3553</v>
      </c>
      <c r="BR144" s="282">
        <f t="shared" si="350"/>
        <v>-2591381.799999997</v>
      </c>
      <c r="BS144" s="282">
        <f t="shared" si="350"/>
        <v>4608285.3900000006</v>
      </c>
      <c r="BT144" s="335">
        <f t="shared" si="350"/>
        <v>4138702</v>
      </c>
      <c r="BU144" s="335">
        <f t="shared" si="351"/>
        <v>9066107</v>
      </c>
      <c r="BV144" s="335">
        <f t="shared" si="351"/>
        <v>3458459.1700000018</v>
      </c>
      <c r="BW144" s="335">
        <f t="shared" si="351"/>
        <v>3736556.2100000009</v>
      </c>
      <c r="BX144" s="335">
        <f t="shared" si="351"/>
        <v>-379458.30000000075</v>
      </c>
      <c r="BY144" s="335">
        <f t="shared" si="351"/>
        <v>459396.01000000164</v>
      </c>
      <c r="BZ144" s="335">
        <f t="shared" si="351"/>
        <v>-752331</v>
      </c>
      <c r="CA144" s="335">
        <f t="shared" si="351"/>
        <v>-290826.78000000119</v>
      </c>
      <c r="CB144" s="335">
        <f t="shared" si="351"/>
        <v>4944899</v>
      </c>
      <c r="CC144" s="335">
        <f t="shared" si="351"/>
        <v>9714841</v>
      </c>
      <c r="CD144" s="373"/>
      <c r="CE144" s="67">
        <f>'MONTHLY SUMMARIES'!D104</f>
        <v>40602717</v>
      </c>
    </row>
    <row r="145" spans="1:84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08">
        <v>47926946</v>
      </c>
      <c r="AL145" s="308">
        <v>60416197</v>
      </c>
      <c r="AM145" s="308">
        <v>66103024</v>
      </c>
      <c r="AN145" s="308">
        <v>56311002</v>
      </c>
      <c r="AO145" s="308">
        <v>50184864</v>
      </c>
      <c r="AP145" s="308">
        <v>49572606</v>
      </c>
      <c r="AQ145" s="308">
        <v>52158152</v>
      </c>
      <c r="AR145" s="308">
        <v>62455715</v>
      </c>
      <c r="AS145" s="308">
        <v>55893145</v>
      </c>
      <c r="AT145" s="308">
        <v>64622576</v>
      </c>
      <c r="AU145" s="308"/>
      <c r="AV145" s="308"/>
      <c r="AW145" s="327"/>
      <c r="AX145" s="37">
        <f t="shared" si="348"/>
        <v>5023590.4599999934</v>
      </c>
      <c r="AY145" s="103">
        <f t="shared" si="348"/>
        <v>-6095494.2100000009</v>
      </c>
      <c r="AZ145" s="103">
        <f t="shared" si="348"/>
        <v>-8731059.7600000054</v>
      </c>
      <c r="BA145" s="103">
        <f t="shared" si="348"/>
        <v>2501587.3999999985</v>
      </c>
      <c r="BB145" s="103">
        <f t="shared" si="348"/>
        <v>528410.71000000089</v>
      </c>
      <c r="BC145" s="103">
        <f t="shared" si="348"/>
        <v>-1452428.4600000009</v>
      </c>
      <c r="BD145" s="103">
        <f t="shared" si="348"/>
        <v>5185155.2400000021</v>
      </c>
      <c r="BE145" s="103">
        <f t="shared" si="348"/>
        <v>-5965713.8599999994</v>
      </c>
      <c r="BF145" s="103">
        <f t="shared" si="348"/>
        <v>13617807.550000004</v>
      </c>
      <c r="BG145" s="103">
        <f t="shared" si="348"/>
        <v>131513.78999999911</v>
      </c>
      <c r="BH145" s="103">
        <f t="shared" si="349"/>
        <v>-10449932.829999998</v>
      </c>
      <c r="BI145" s="103">
        <f t="shared" si="349"/>
        <v>-852772.8900000006</v>
      </c>
      <c r="BJ145" s="103">
        <f t="shared" si="349"/>
        <v>11725130.440000005</v>
      </c>
      <c r="BK145" s="103">
        <f t="shared" si="349"/>
        <v>9700391.9299999997</v>
      </c>
      <c r="BL145" s="103">
        <f t="shared" si="349"/>
        <v>4041155.5100000054</v>
      </c>
      <c r="BM145" s="103">
        <f t="shared" si="349"/>
        <v>5895815.1799999997</v>
      </c>
      <c r="BN145" s="103">
        <f t="shared" si="349"/>
        <v>-386110.42000000179</v>
      </c>
      <c r="BO145" s="103">
        <f t="shared" si="349"/>
        <v>9504834.7700000033</v>
      </c>
      <c r="BP145" s="282">
        <f t="shared" si="349"/>
        <v>-1776503.2100000009</v>
      </c>
      <c r="BQ145" s="282">
        <f t="shared" si="349"/>
        <v>-1938225</v>
      </c>
      <c r="BR145" s="282">
        <f t="shared" si="350"/>
        <v>2514883.7899999991</v>
      </c>
      <c r="BS145" s="282">
        <f t="shared" si="350"/>
        <v>4656869.4399999976</v>
      </c>
      <c r="BT145" s="335">
        <f t="shared" si="350"/>
        <v>3433726</v>
      </c>
      <c r="BU145" s="335">
        <f t="shared" si="351"/>
        <v>11381019</v>
      </c>
      <c r="BV145" s="335">
        <f t="shared" si="351"/>
        <v>1452014.3999999985</v>
      </c>
      <c r="BW145" s="335">
        <f t="shared" si="351"/>
        <v>5891189.9200000018</v>
      </c>
      <c r="BX145" s="335">
        <f t="shared" si="351"/>
        <v>-609175.45000000298</v>
      </c>
      <c r="BY145" s="335">
        <f t="shared" si="351"/>
        <v>153250.32999999821</v>
      </c>
      <c r="BZ145" s="335">
        <f t="shared" si="351"/>
        <v>-601852</v>
      </c>
      <c r="CA145" s="335">
        <f t="shared" si="351"/>
        <v>895966.61999999732</v>
      </c>
      <c r="CB145" s="335">
        <f t="shared" si="351"/>
        <v>1484318</v>
      </c>
      <c r="CC145" s="335">
        <f t="shared" si="351"/>
        <v>16642471</v>
      </c>
      <c r="CD145" s="373"/>
      <c r="CE145" s="67">
        <f>'MONTHLY SUMMARIES'!D105</f>
        <v>64622576</v>
      </c>
    </row>
    <row r="146" spans="1:84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352">SUM(D141:D145)</f>
        <v>256548632.56999999</v>
      </c>
      <c r="E146" s="136">
        <f t="shared" si="352"/>
        <v>257575399.62</v>
      </c>
      <c r="F146" s="137">
        <f t="shared" si="352"/>
        <v>202823383.29999998</v>
      </c>
      <c r="G146" s="136">
        <f t="shared" si="352"/>
        <v>249230008.84</v>
      </c>
      <c r="H146" s="136">
        <f t="shared" si="352"/>
        <v>292352661.68000001</v>
      </c>
      <c r="I146" s="136">
        <f t="shared" si="352"/>
        <v>277454446.13999999</v>
      </c>
      <c r="J146" s="136">
        <f t="shared" si="352"/>
        <v>264414814.37</v>
      </c>
      <c r="K146" s="136">
        <f t="shared" si="352"/>
        <v>201769614.16999999</v>
      </c>
      <c r="L146" s="138">
        <f t="shared" si="352"/>
        <v>246194002.31999999</v>
      </c>
      <c r="M146" s="136">
        <f t="shared" si="352"/>
        <v>293775176.65999997</v>
      </c>
      <c r="N146" s="136">
        <f t="shared" si="352"/>
        <v>271248573.81999999</v>
      </c>
      <c r="O146" s="136">
        <f t="shared" si="352"/>
        <v>278475579.79000002</v>
      </c>
      <c r="P146" s="136">
        <f t="shared" si="352"/>
        <v>235273270.11000001</v>
      </c>
      <c r="Q146" s="136">
        <f t="shared" si="352"/>
        <v>251898384.03999999</v>
      </c>
      <c r="R146" s="136">
        <f t="shared" si="352"/>
        <v>234761875.54000002</v>
      </c>
      <c r="S146" s="136">
        <f t="shared" si="352"/>
        <v>280069851.76999998</v>
      </c>
      <c r="T146" s="136">
        <f t="shared" si="352"/>
        <v>311555443.5</v>
      </c>
      <c r="U146" s="136">
        <f t="shared" si="352"/>
        <v>311217367.32999998</v>
      </c>
      <c r="V146" s="136">
        <f t="shared" si="352"/>
        <v>257374447</v>
      </c>
      <c r="W146" s="136">
        <f t="shared" si="352"/>
        <v>311217367.32999998</v>
      </c>
      <c r="X146" s="138">
        <f t="shared" si="352"/>
        <v>238758524.81999999</v>
      </c>
      <c r="Y146" s="136">
        <v>258535819</v>
      </c>
      <c r="Z146" s="247">
        <v>267088790</v>
      </c>
      <c r="AA146" s="136">
        <f t="shared" ref="AA146" si="353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07">
        <v>290301774</v>
      </c>
      <c r="AL146" s="307">
        <v>323574739</v>
      </c>
      <c r="AM146" s="307">
        <v>356386292</v>
      </c>
      <c r="AN146" s="307">
        <v>288872839</v>
      </c>
      <c r="AO146" s="307">
        <v>258131301</v>
      </c>
      <c r="AP146" s="307">
        <v>260436619</v>
      </c>
      <c r="AQ146" s="307">
        <v>278711009</v>
      </c>
      <c r="AR146" s="307">
        <v>364646577</v>
      </c>
      <c r="AS146" s="307">
        <v>349824524</v>
      </c>
      <c r="AT146" s="307">
        <v>310539431</v>
      </c>
      <c r="AU146" s="307"/>
      <c r="AV146" s="307"/>
      <c r="AW146" s="326"/>
      <c r="AX146" s="137">
        <f t="shared" si="307"/>
        <v>14659306.040000014</v>
      </c>
      <c r="AY146" s="139">
        <f t="shared" ref="AY146:BA146" si="354">SUM(AY141:AY145)</f>
        <v>-21275362.460000008</v>
      </c>
      <c r="AZ146" s="139">
        <f t="shared" si="354"/>
        <v>-5677015.5800000038</v>
      </c>
      <c r="BA146" s="139">
        <f t="shared" si="354"/>
        <v>31938492.239999995</v>
      </c>
      <c r="BB146" s="139">
        <f t="shared" ref="BB146:BC146" si="355">SUM(BB141:BB145)</f>
        <v>30839842.930000003</v>
      </c>
      <c r="BC146" s="139">
        <f t="shared" si="355"/>
        <v>19202781.819999993</v>
      </c>
      <c r="BD146" s="139">
        <f t="shared" ref="BD146:BE146" si="356">SUM(BD141:BD145)</f>
        <v>33762921.189999983</v>
      </c>
      <c r="BE146" s="139">
        <f t="shared" si="356"/>
        <v>-7040367.3700000048</v>
      </c>
      <c r="BF146" s="139">
        <f t="shared" ref="BF146:BG146" si="357">SUM(BF141:BF145)</f>
        <v>109447753.16</v>
      </c>
      <c r="BG146" s="139">
        <f t="shared" si="357"/>
        <v>-7435477.4999999944</v>
      </c>
      <c r="BH146" s="139">
        <f t="shared" ref="BH146:BI146" si="358">SUM(BH141:BH145)</f>
        <v>-35239357.660000011</v>
      </c>
      <c r="BI146" s="139">
        <f t="shared" si="358"/>
        <v>-4159783.8200000152</v>
      </c>
      <c r="BJ146" s="139">
        <f t="shared" ref="BJ146:BK146" si="359">SUM(BJ141:BJ145)</f>
        <v>61742021.149999999</v>
      </c>
      <c r="BK146" s="139">
        <f t="shared" si="359"/>
        <v>31720581.619999997</v>
      </c>
      <c r="BL146" s="139">
        <f t="shared" ref="BL146:BM146" si="360">SUM(BL141:BL145)</f>
        <v>8754079.4300000146</v>
      </c>
      <c r="BM146" s="139">
        <f t="shared" si="360"/>
        <v>18569505.140000001</v>
      </c>
      <c r="BN146" s="139">
        <f t="shared" ref="BN146:BO146" si="361">SUM(BN141:BN145)</f>
        <v>14845945.229999997</v>
      </c>
      <c r="BO146" s="139">
        <f t="shared" si="361"/>
        <v>19733270.330000006</v>
      </c>
      <c r="BP146" s="283">
        <f t="shared" ref="BP146:BQ146" si="362">SUM(BP141:BP145)</f>
        <v>3149739.6700000167</v>
      </c>
      <c r="BQ146" s="283">
        <f t="shared" si="362"/>
        <v>21944680</v>
      </c>
      <c r="BR146" s="283">
        <f t="shared" ref="BR146:BT146" si="363">SUM(BR141:BR145)</f>
        <v>-19389841.329999983</v>
      </c>
      <c r="BS146" s="283">
        <f t="shared" si="363"/>
        <v>21117410.179999992</v>
      </c>
      <c r="BT146" s="336">
        <f t="shared" si="363"/>
        <v>31765955</v>
      </c>
      <c r="BU146" s="336">
        <f t="shared" ref="BU146:BV146" si="364">SUM(BU141:BU145)</f>
        <v>56485949</v>
      </c>
      <c r="BV146" s="336">
        <f t="shared" si="364"/>
        <v>16168691.059999993</v>
      </c>
      <c r="BW146" s="336">
        <f t="shared" ref="BW146:BX146" si="365">SUM(BW141:BW145)</f>
        <v>21878987.270000014</v>
      </c>
      <c r="BX146" s="336">
        <f t="shared" si="365"/>
        <v>-2521162.4700000081</v>
      </c>
      <c r="BY146" s="336">
        <f t="shared" ref="BY146" si="366">SUM(BY141:BY145)</f>
        <v>7105238.3200000022</v>
      </c>
      <c r="BZ146" s="336">
        <f t="shared" ref="BZ146" si="367">SUM(BZ141:BZ145)</f>
        <v>-16204788</v>
      </c>
      <c r="CA146" s="336">
        <f t="shared" ref="CA146:CC146" si="368">SUM(CA141:CA145)</f>
        <v>33357863.169999987</v>
      </c>
      <c r="CB146" s="336">
        <f t="shared" ref="CB146:CC146" si="369">SUM(CB141:CB145)</f>
        <v>35457417</v>
      </c>
      <c r="CC146" s="336">
        <f t="shared" si="369"/>
        <v>31220304</v>
      </c>
      <c r="CD146" s="374"/>
      <c r="CE146" s="47">
        <f t="shared" si="321"/>
        <v>310539431</v>
      </c>
      <c r="CF146" s="40"/>
    </row>
    <row r="147" spans="1:8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71"/>
      <c r="CE147" s="93"/>
      <c r="CF147" s="40"/>
    </row>
    <row r="148" spans="1:84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09">
        <v>1008920</v>
      </c>
      <c r="AL148" s="309">
        <v>978212</v>
      </c>
      <c r="AM148" s="309">
        <v>1089655</v>
      </c>
      <c r="AN148" s="309">
        <v>944085</v>
      </c>
      <c r="AO148" s="309">
        <v>927935</v>
      </c>
      <c r="AP148" s="309">
        <v>994415</v>
      </c>
      <c r="AQ148" s="309">
        <v>967800</v>
      </c>
      <c r="AR148" s="309">
        <v>1047465</v>
      </c>
      <c r="AS148" s="309">
        <v>970593</v>
      </c>
      <c r="AT148" s="309">
        <v>941841</v>
      </c>
      <c r="AU148" s="309"/>
      <c r="AV148" s="309"/>
      <c r="AW148" s="328"/>
      <c r="AX148" s="36">
        <f t="shared" ref="AX148:BG152" si="370">O148-C148</f>
        <v>128071</v>
      </c>
      <c r="AY148" s="108">
        <f t="shared" si="370"/>
        <v>29081</v>
      </c>
      <c r="AZ148" s="108">
        <f t="shared" si="370"/>
        <v>32426</v>
      </c>
      <c r="BA148" s="108">
        <f t="shared" si="370"/>
        <v>153993</v>
      </c>
      <c r="BB148" s="108">
        <f t="shared" si="370"/>
        <v>30679</v>
      </c>
      <c r="BC148" s="108">
        <f t="shared" si="370"/>
        <v>20337</v>
      </c>
      <c r="BD148" s="108">
        <f t="shared" si="370"/>
        <v>48979</v>
      </c>
      <c r="BE148" s="108">
        <f t="shared" si="370"/>
        <v>-29498</v>
      </c>
      <c r="BF148" s="108">
        <f t="shared" si="370"/>
        <v>76265</v>
      </c>
      <c r="BG148" s="108">
        <f t="shared" si="370"/>
        <v>-50902</v>
      </c>
      <c r="BH148" s="108">
        <f t="shared" ref="BH148:BQ152" si="371">Y148-M148</f>
        <v>-97784</v>
      </c>
      <c r="BI148" s="108">
        <f t="shared" si="371"/>
        <v>-37234</v>
      </c>
      <c r="BJ148" s="108">
        <f t="shared" si="371"/>
        <v>68559</v>
      </c>
      <c r="BK148" s="108">
        <f t="shared" si="371"/>
        <v>-2191</v>
      </c>
      <c r="BL148" s="108">
        <f t="shared" si="371"/>
        <v>-17348</v>
      </c>
      <c r="BM148" s="108">
        <f t="shared" si="371"/>
        <v>22681</v>
      </c>
      <c r="BN148" s="108">
        <f t="shared" si="371"/>
        <v>-6263</v>
      </c>
      <c r="BO148" s="108">
        <f t="shared" si="371"/>
        <v>41278</v>
      </c>
      <c r="BP148" s="284">
        <f t="shared" si="371"/>
        <v>3020</v>
      </c>
      <c r="BQ148" s="284">
        <f t="shared" si="371"/>
        <v>-11008</v>
      </c>
      <c r="BR148" s="284">
        <f t="shared" ref="BR148:BT152" si="372">AI148-W148</f>
        <v>54973</v>
      </c>
      <c r="BS148" s="284">
        <f t="shared" si="372"/>
        <v>-2434</v>
      </c>
      <c r="BT148" s="332">
        <f t="shared" si="372"/>
        <v>97823</v>
      </c>
      <c r="BU148" s="332">
        <f t="shared" ref="BU148:CC152" si="373">AL148-Z148</f>
        <v>90106</v>
      </c>
      <c r="BV148" s="332">
        <f t="shared" si="373"/>
        <v>20828</v>
      </c>
      <c r="BW148" s="332">
        <f t="shared" si="373"/>
        <v>21675</v>
      </c>
      <c r="BX148" s="332">
        <f t="shared" si="373"/>
        <v>-2820</v>
      </c>
      <c r="BY148" s="332">
        <f t="shared" si="373"/>
        <v>-1666</v>
      </c>
      <c r="BZ148" s="332">
        <f t="shared" si="373"/>
        <v>-12568</v>
      </c>
      <c r="CA148" s="332">
        <f t="shared" si="373"/>
        <v>53490</v>
      </c>
      <c r="CB148" s="332">
        <f t="shared" si="373"/>
        <v>15214</v>
      </c>
      <c r="CC148" s="332">
        <f t="shared" si="373"/>
        <v>-17249</v>
      </c>
      <c r="CD148" s="371"/>
      <c r="CE148" s="67">
        <f>'MONTHLY SUMMARIES'!D108</f>
        <v>941841</v>
      </c>
      <c r="CF148" s="40"/>
    </row>
    <row r="149" spans="1:84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09">
        <v>141393</v>
      </c>
      <c r="AL149" s="309">
        <v>133979</v>
      </c>
      <c r="AM149" s="309">
        <v>147793</v>
      </c>
      <c r="AN149" s="309">
        <v>133951</v>
      </c>
      <c r="AO149" s="309">
        <v>134415</v>
      </c>
      <c r="AP149" s="309">
        <v>167025</v>
      </c>
      <c r="AQ149" s="309">
        <v>133679</v>
      </c>
      <c r="AR149" s="309">
        <v>169449</v>
      </c>
      <c r="AS149" s="309">
        <v>152040</v>
      </c>
      <c r="AT149" s="309">
        <v>140378</v>
      </c>
      <c r="AU149" s="309"/>
      <c r="AV149" s="309"/>
      <c r="AW149" s="328"/>
      <c r="AX149" s="36">
        <f t="shared" si="370"/>
        <v>10272</v>
      </c>
      <c r="AY149" s="108">
        <f t="shared" si="370"/>
        <v>4643</v>
      </c>
      <c r="AZ149" s="108">
        <f t="shared" si="370"/>
        <v>3429</v>
      </c>
      <c r="BA149" s="108">
        <f t="shared" si="370"/>
        <v>15652</v>
      </c>
      <c r="BB149" s="108">
        <f t="shared" si="370"/>
        <v>11156</v>
      </c>
      <c r="BC149" s="108">
        <f t="shared" si="370"/>
        <v>23402</v>
      </c>
      <c r="BD149" s="108">
        <f t="shared" si="370"/>
        <v>20527</v>
      </c>
      <c r="BE149" s="108">
        <f t="shared" si="370"/>
        <v>-1559</v>
      </c>
      <c r="BF149" s="108">
        <f t="shared" si="370"/>
        <v>27891</v>
      </c>
      <c r="BG149" s="108">
        <f t="shared" si="370"/>
        <v>6718</v>
      </c>
      <c r="BH149" s="108">
        <f t="shared" si="371"/>
        <v>4267</v>
      </c>
      <c r="BI149" s="108">
        <f t="shared" si="371"/>
        <v>8897</v>
      </c>
      <c r="BJ149" s="108">
        <f t="shared" si="371"/>
        <v>28624</v>
      </c>
      <c r="BK149" s="108">
        <f t="shared" si="371"/>
        <v>14558</v>
      </c>
      <c r="BL149" s="108">
        <f t="shared" si="371"/>
        <v>19842</v>
      </c>
      <c r="BM149" s="108">
        <f t="shared" si="371"/>
        <v>25566</v>
      </c>
      <c r="BN149" s="108">
        <f t="shared" si="371"/>
        <v>17247</v>
      </c>
      <c r="BO149" s="108">
        <f t="shared" si="371"/>
        <v>27061</v>
      </c>
      <c r="BP149" s="284">
        <f t="shared" si="371"/>
        <v>22846</v>
      </c>
      <c r="BQ149" s="284">
        <f t="shared" si="371"/>
        <v>14659</v>
      </c>
      <c r="BR149" s="284">
        <f t="shared" si="372"/>
        <v>58485</v>
      </c>
      <c r="BS149" s="284">
        <f t="shared" si="372"/>
        <v>39567</v>
      </c>
      <c r="BT149" s="332">
        <f t="shared" si="372"/>
        <v>26087</v>
      </c>
      <c r="BU149" s="332">
        <f t="shared" si="373"/>
        <v>20629</v>
      </c>
      <c r="BV149" s="332">
        <f t="shared" si="373"/>
        <v>9150</v>
      </c>
      <c r="BW149" s="332">
        <f t="shared" si="373"/>
        <v>10775</v>
      </c>
      <c r="BX149" s="332">
        <f t="shared" si="373"/>
        <v>3017</v>
      </c>
      <c r="BY149" s="332">
        <f t="shared" si="373"/>
        <v>23239</v>
      </c>
      <c r="BZ149" s="332">
        <f t="shared" si="373"/>
        <v>-7283</v>
      </c>
      <c r="CA149" s="332">
        <f t="shared" si="373"/>
        <v>11352</v>
      </c>
      <c r="CB149" s="332">
        <f t="shared" si="373"/>
        <v>3011</v>
      </c>
      <c r="CC149" s="332">
        <f t="shared" si="373"/>
        <v>13722</v>
      </c>
      <c r="CD149" s="371"/>
      <c r="CE149" s="67">
        <f>'MONTHLY SUMMARIES'!D109</f>
        <v>140378</v>
      </c>
      <c r="CF149" s="40"/>
    </row>
    <row r="150" spans="1:84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09">
        <v>198029</v>
      </c>
      <c r="AL150" s="309">
        <v>173030</v>
      </c>
      <c r="AM150" s="309">
        <v>187056</v>
      </c>
      <c r="AN150" s="309">
        <v>164747</v>
      </c>
      <c r="AO150" s="309">
        <v>163645</v>
      </c>
      <c r="AP150" s="309">
        <v>172396</v>
      </c>
      <c r="AQ150" s="309">
        <v>164426</v>
      </c>
      <c r="AR150" s="309">
        <v>182156</v>
      </c>
      <c r="AS150" s="309">
        <v>162442</v>
      </c>
      <c r="AT150" s="309">
        <v>166473</v>
      </c>
      <c r="AU150" s="309"/>
      <c r="AV150" s="309"/>
      <c r="AW150" s="328"/>
      <c r="AX150" s="36">
        <f t="shared" si="370"/>
        <v>18273</v>
      </c>
      <c r="AY150" s="108">
        <f t="shared" si="370"/>
        <v>-5777</v>
      </c>
      <c r="AZ150" s="108">
        <f t="shared" si="370"/>
        <v>-15217</v>
      </c>
      <c r="BA150" s="108">
        <f t="shared" si="370"/>
        <v>21469</v>
      </c>
      <c r="BB150" s="108">
        <f t="shared" si="370"/>
        <v>10988</v>
      </c>
      <c r="BC150" s="108">
        <f t="shared" si="370"/>
        <v>5414</v>
      </c>
      <c r="BD150" s="108">
        <f t="shared" si="370"/>
        <v>44673</v>
      </c>
      <c r="BE150" s="108">
        <f t="shared" si="370"/>
        <v>-284</v>
      </c>
      <c r="BF150" s="108">
        <f t="shared" si="370"/>
        <v>46222</v>
      </c>
      <c r="BG150" s="108">
        <f t="shared" si="370"/>
        <v>7681</v>
      </c>
      <c r="BH150" s="108">
        <f t="shared" si="371"/>
        <v>-41269</v>
      </c>
      <c r="BI150" s="108">
        <f t="shared" si="371"/>
        <v>-4994</v>
      </c>
      <c r="BJ150" s="108">
        <f t="shared" si="371"/>
        <v>32178</v>
      </c>
      <c r="BK150" s="108">
        <f t="shared" si="371"/>
        <v>19771</v>
      </c>
      <c r="BL150" s="108">
        <f t="shared" si="371"/>
        <v>563</v>
      </c>
      <c r="BM150" s="108">
        <f t="shared" si="371"/>
        <v>6900</v>
      </c>
      <c r="BN150" s="108">
        <f t="shared" si="371"/>
        <v>-3740</v>
      </c>
      <c r="BO150" s="108">
        <f t="shared" si="371"/>
        <v>12549</v>
      </c>
      <c r="BP150" s="284">
        <f t="shared" si="371"/>
        <v>-36374</v>
      </c>
      <c r="BQ150" s="284">
        <f t="shared" si="371"/>
        <v>-15193</v>
      </c>
      <c r="BR150" s="284">
        <f t="shared" si="372"/>
        <v>-24647</v>
      </c>
      <c r="BS150" s="284">
        <f t="shared" si="372"/>
        <v>-7404</v>
      </c>
      <c r="BT150" s="332">
        <f t="shared" si="372"/>
        <v>16947</v>
      </c>
      <c r="BU150" s="332">
        <f t="shared" si="373"/>
        <v>14124</v>
      </c>
      <c r="BV150" s="332">
        <f t="shared" si="373"/>
        <v>-7224</v>
      </c>
      <c r="BW150" s="332">
        <f t="shared" si="373"/>
        <v>-1236</v>
      </c>
      <c r="BX150" s="332">
        <f t="shared" si="373"/>
        <v>2512</v>
      </c>
      <c r="BY150" s="332">
        <f t="shared" si="373"/>
        <v>2214</v>
      </c>
      <c r="BZ150" s="332">
        <f t="shared" si="373"/>
        <v>-4065</v>
      </c>
      <c r="CA150" s="332">
        <f t="shared" si="373"/>
        <v>5368</v>
      </c>
      <c r="CB150" s="332">
        <f t="shared" si="373"/>
        <v>3101</v>
      </c>
      <c r="CC150" s="332">
        <f t="shared" si="373"/>
        <v>10726</v>
      </c>
      <c r="CD150" s="371"/>
      <c r="CE150" s="67">
        <f>'MONTHLY SUMMARIES'!D110</f>
        <v>166473</v>
      </c>
      <c r="CF150" s="40"/>
    </row>
    <row r="151" spans="1:84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09">
        <v>20647</v>
      </c>
      <c r="AL151" s="309">
        <v>19012</v>
      </c>
      <c r="AM151" s="309">
        <v>20848</v>
      </c>
      <c r="AN151" s="309">
        <v>19636</v>
      </c>
      <c r="AO151" s="309">
        <v>18417</v>
      </c>
      <c r="AP151" s="309">
        <v>21332</v>
      </c>
      <c r="AQ151" s="309">
        <v>19024</v>
      </c>
      <c r="AR151" s="309">
        <v>19732</v>
      </c>
      <c r="AS151" s="309">
        <v>19991</v>
      </c>
      <c r="AT151" s="309">
        <v>18531</v>
      </c>
      <c r="AU151" s="309"/>
      <c r="AV151" s="309"/>
      <c r="AW151" s="328"/>
      <c r="AX151" s="36">
        <f t="shared" si="370"/>
        <v>1761</v>
      </c>
      <c r="AY151" s="108">
        <f t="shared" si="370"/>
        <v>-1976</v>
      </c>
      <c r="AZ151" s="108">
        <f t="shared" si="370"/>
        <v>-1393</v>
      </c>
      <c r="BA151" s="108">
        <f t="shared" si="370"/>
        <v>1707</v>
      </c>
      <c r="BB151" s="108">
        <f t="shared" si="370"/>
        <v>807</v>
      </c>
      <c r="BC151" s="108">
        <f t="shared" si="370"/>
        <v>211</v>
      </c>
      <c r="BD151" s="108">
        <f t="shared" si="370"/>
        <v>3791</v>
      </c>
      <c r="BE151" s="108">
        <f t="shared" si="370"/>
        <v>-974</v>
      </c>
      <c r="BF151" s="108">
        <f t="shared" si="370"/>
        <v>4488</v>
      </c>
      <c r="BG151" s="108">
        <f t="shared" si="370"/>
        <v>1063</v>
      </c>
      <c r="BH151" s="108">
        <f t="shared" si="371"/>
        <v>-3983</v>
      </c>
      <c r="BI151" s="108">
        <f t="shared" si="371"/>
        <v>77</v>
      </c>
      <c r="BJ151" s="108">
        <f t="shared" si="371"/>
        <v>2273</v>
      </c>
      <c r="BK151" s="108">
        <f t="shared" si="371"/>
        <v>3302</v>
      </c>
      <c r="BL151" s="108">
        <f t="shared" si="371"/>
        <v>380</v>
      </c>
      <c r="BM151" s="108">
        <f t="shared" si="371"/>
        <v>1696</v>
      </c>
      <c r="BN151" s="108">
        <f t="shared" si="371"/>
        <v>608</v>
      </c>
      <c r="BO151" s="108">
        <f t="shared" si="371"/>
        <v>2483</v>
      </c>
      <c r="BP151" s="284">
        <f t="shared" si="371"/>
        <v>-1464</v>
      </c>
      <c r="BQ151" s="284">
        <f t="shared" si="371"/>
        <v>-430</v>
      </c>
      <c r="BR151" s="284">
        <f t="shared" si="372"/>
        <v>-1769</v>
      </c>
      <c r="BS151" s="284">
        <f t="shared" si="372"/>
        <v>1606</v>
      </c>
      <c r="BT151" s="332">
        <f t="shared" si="372"/>
        <v>2445</v>
      </c>
      <c r="BU151" s="332">
        <f t="shared" si="373"/>
        <v>2999</v>
      </c>
      <c r="BV151" s="332">
        <f t="shared" si="373"/>
        <v>1533</v>
      </c>
      <c r="BW151" s="332">
        <f t="shared" si="373"/>
        <v>2119</v>
      </c>
      <c r="BX151" s="332">
        <f t="shared" si="373"/>
        <v>853</v>
      </c>
      <c r="BY151" s="332">
        <f t="shared" si="373"/>
        <v>2698</v>
      </c>
      <c r="BZ151" s="332">
        <f t="shared" si="373"/>
        <v>182</v>
      </c>
      <c r="CA151" s="332">
        <f t="shared" si="373"/>
        <v>351</v>
      </c>
      <c r="CB151" s="332">
        <f t="shared" si="373"/>
        <v>1871</v>
      </c>
      <c r="CC151" s="332">
        <f t="shared" si="373"/>
        <v>1662</v>
      </c>
      <c r="CD151" s="371"/>
      <c r="CE151" s="67">
        <f>'MONTHLY SUMMARIES'!D111</f>
        <v>18531</v>
      </c>
      <c r="CF151" s="40"/>
    </row>
    <row r="152" spans="1:84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09">
        <v>7079</v>
      </c>
      <c r="AL152" s="309">
        <v>6922</v>
      </c>
      <c r="AM152" s="309">
        <v>7681</v>
      </c>
      <c r="AN152" s="309">
        <v>7184</v>
      </c>
      <c r="AO152" s="309">
        <v>6774</v>
      </c>
      <c r="AP152" s="309">
        <v>7847</v>
      </c>
      <c r="AQ152" s="309">
        <v>7078</v>
      </c>
      <c r="AR152" s="309">
        <v>7552</v>
      </c>
      <c r="AS152" s="309">
        <v>7860</v>
      </c>
      <c r="AT152" s="309">
        <v>6998</v>
      </c>
      <c r="AU152" s="309"/>
      <c r="AV152" s="309"/>
      <c r="AW152" s="328"/>
      <c r="AX152" s="36">
        <f t="shared" si="370"/>
        <v>403</v>
      </c>
      <c r="AY152" s="108">
        <f t="shared" si="370"/>
        <v>-406</v>
      </c>
      <c r="AZ152" s="108">
        <f t="shared" si="370"/>
        <v>-344</v>
      </c>
      <c r="BA152" s="108">
        <f t="shared" si="370"/>
        <v>675</v>
      </c>
      <c r="BB152" s="108">
        <f t="shared" si="370"/>
        <v>317</v>
      </c>
      <c r="BC152" s="108">
        <f t="shared" si="370"/>
        <v>291</v>
      </c>
      <c r="BD152" s="108">
        <f t="shared" si="370"/>
        <v>1094</v>
      </c>
      <c r="BE152" s="108">
        <f t="shared" si="370"/>
        <v>-16</v>
      </c>
      <c r="BF152" s="108">
        <f t="shared" si="370"/>
        <v>1275</v>
      </c>
      <c r="BG152" s="108">
        <f t="shared" si="370"/>
        <v>208</v>
      </c>
      <c r="BH152" s="108">
        <f t="shared" si="371"/>
        <v>-905</v>
      </c>
      <c r="BI152" s="108">
        <f t="shared" si="371"/>
        <v>134</v>
      </c>
      <c r="BJ152" s="108">
        <f t="shared" si="371"/>
        <v>791</v>
      </c>
      <c r="BK152" s="108">
        <f t="shared" si="371"/>
        <v>1136</v>
      </c>
      <c r="BL152" s="108">
        <f t="shared" si="371"/>
        <v>593</v>
      </c>
      <c r="BM152" s="108">
        <f t="shared" si="371"/>
        <v>980</v>
      </c>
      <c r="BN152" s="108">
        <f t="shared" si="371"/>
        <v>689</v>
      </c>
      <c r="BO152" s="108">
        <f t="shared" si="371"/>
        <v>975</v>
      </c>
      <c r="BP152" s="284">
        <f t="shared" si="371"/>
        <v>427</v>
      </c>
      <c r="BQ152" s="284">
        <f t="shared" si="371"/>
        <v>-281</v>
      </c>
      <c r="BR152" s="284">
        <f t="shared" si="372"/>
        <v>93</v>
      </c>
      <c r="BS152" s="284">
        <f t="shared" si="372"/>
        <v>667</v>
      </c>
      <c r="BT152" s="332">
        <f t="shared" si="372"/>
        <v>1404</v>
      </c>
      <c r="BU152" s="332">
        <f t="shared" si="373"/>
        <v>1700</v>
      </c>
      <c r="BV152" s="332">
        <f t="shared" si="373"/>
        <v>1467</v>
      </c>
      <c r="BW152" s="332">
        <f t="shared" si="373"/>
        <v>1163</v>
      </c>
      <c r="BX152" s="332">
        <f t="shared" si="373"/>
        <v>647</v>
      </c>
      <c r="BY152" s="332">
        <f t="shared" si="373"/>
        <v>1150</v>
      </c>
      <c r="BZ152" s="332">
        <f t="shared" si="373"/>
        <v>452</v>
      </c>
      <c r="CA152" s="332">
        <f t="shared" si="373"/>
        <v>782</v>
      </c>
      <c r="CB152" s="332">
        <f t="shared" si="373"/>
        <v>1086</v>
      </c>
      <c r="CC152" s="332">
        <f t="shared" si="373"/>
        <v>1146</v>
      </c>
      <c r="CD152" s="371"/>
      <c r="CE152" s="67">
        <f>'MONTHLY SUMMARIES'!D112</f>
        <v>6998</v>
      </c>
      <c r="CF152" s="40"/>
    </row>
    <row r="153" spans="1:84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374">SUM(D148:D152)</f>
        <v>1172966</v>
      </c>
      <c r="E153" s="72">
        <f t="shared" si="374"/>
        <v>1224046</v>
      </c>
      <c r="F153" s="74">
        <f t="shared" si="374"/>
        <v>1084061</v>
      </c>
      <c r="G153" s="72">
        <f t="shared" si="374"/>
        <v>1252801</v>
      </c>
      <c r="H153" s="72">
        <f t="shared" si="374"/>
        <v>1221010</v>
      </c>
      <c r="I153" s="72">
        <f t="shared" si="374"/>
        <v>1181124</v>
      </c>
      <c r="J153" s="72">
        <f t="shared" si="374"/>
        <v>1308798</v>
      </c>
      <c r="K153" s="72">
        <f t="shared" si="374"/>
        <v>1144047</v>
      </c>
      <c r="L153" s="73">
        <f t="shared" si="374"/>
        <v>1311936</v>
      </c>
      <c r="M153" s="72">
        <f t="shared" si="374"/>
        <v>1371036</v>
      </c>
      <c r="N153" s="72">
        <f t="shared" si="374"/>
        <v>1214717</v>
      </c>
      <c r="O153" s="72">
        <f t="shared" si="374"/>
        <v>1294854</v>
      </c>
      <c r="P153" s="72">
        <f t="shared" si="374"/>
        <v>1198531</v>
      </c>
      <c r="Q153" s="72">
        <f t="shared" si="374"/>
        <v>1242947</v>
      </c>
      <c r="R153" s="72">
        <f t="shared" si="374"/>
        <v>1277557</v>
      </c>
      <c r="S153" s="72">
        <f t="shared" si="374"/>
        <v>1306748</v>
      </c>
      <c r="T153" s="72">
        <f t="shared" si="374"/>
        <v>1270665</v>
      </c>
      <c r="U153" s="72">
        <f t="shared" si="374"/>
        <v>1300188</v>
      </c>
      <c r="V153" s="72">
        <f t="shared" si="374"/>
        <v>1276467</v>
      </c>
      <c r="W153" s="72">
        <f t="shared" si="374"/>
        <v>1300188</v>
      </c>
      <c r="X153" s="73">
        <f t="shared" si="374"/>
        <v>1276704</v>
      </c>
      <c r="Y153" s="72">
        <v>1231362</v>
      </c>
      <c r="Z153" s="195">
        <v>1181597</v>
      </c>
      <c r="AA153" s="72">
        <f t="shared" ref="AA153" si="375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296">
        <v>1376068</v>
      </c>
      <c r="AL153" s="296">
        <v>1311155</v>
      </c>
      <c r="AM153" s="296">
        <v>1453033</v>
      </c>
      <c r="AN153" s="296">
        <v>1269603</v>
      </c>
      <c r="AO153" s="296">
        <v>1251186</v>
      </c>
      <c r="AP153" s="296">
        <v>1363015</v>
      </c>
      <c r="AQ153" s="296">
        <v>1292007</v>
      </c>
      <c r="AR153" s="296">
        <v>1426354</v>
      </c>
      <c r="AS153" s="296">
        <v>1312926</v>
      </c>
      <c r="AT153" s="296">
        <v>1274221</v>
      </c>
      <c r="AU153" s="296"/>
      <c r="AV153" s="296"/>
      <c r="AW153" s="314"/>
      <c r="AX153" s="74">
        <f t="shared" si="374"/>
        <v>158780</v>
      </c>
      <c r="AY153" s="75">
        <f t="shared" ref="AY153:BA153" si="376">SUM(AY148:AY152)</f>
        <v>25565</v>
      </c>
      <c r="AZ153" s="75">
        <f t="shared" si="376"/>
        <v>18901</v>
      </c>
      <c r="BA153" s="75">
        <f t="shared" si="376"/>
        <v>193496</v>
      </c>
      <c r="BB153" s="75">
        <f t="shared" ref="BB153:BC153" si="377">SUM(BB148:BB152)</f>
        <v>53947</v>
      </c>
      <c r="BC153" s="75">
        <f t="shared" si="377"/>
        <v>49655</v>
      </c>
      <c r="BD153" s="75">
        <f t="shared" ref="BD153:BE153" si="378">SUM(BD148:BD152)</f>
        <v>119064</v>
      </c>
      <c r="BE153" s="75">
        <f t="shared" si="378"/>
        <v>-32331</v>
      </c>
      <c r="BF153" s="75">
        <f t="shared" ref="BF153:BG153" si="379">SUM(BF148:BF152)</f>
        <v>156141</v>
      </c>
      <c r="BG153" s="75">
        <f t="shared" si="379"/>
        <v>-35232</v>
      </c>
      <c r="BH153" s="75">
        <f t="shared" ref="BH153:BI153" si="380">SUM(BH148:BH152)</f>
        <v>-139674</v>
      </c>
      <c r="BI153" s="75">
        <f t="shared" si="380"/>
        <v>-33120</v>
      </c>
      <c r="BJ153" s="75">
        <f t="shared" ref="BJ153:BK153" si="381">SUM(BJ148:BJ152)</f>
        <v>132425</v>
      </c>
      <c r="BK153" s="75">
        <f t="shared" si="381"/>
        <v>36576</v>
      </c>
      <c r="BL153" s="75">
        <f t="shared" ref="BL153:BM153" si="382">SUM(BL148:BL152)</f>
        <v>4030</v>
      </c>
      <c r="BM153" s="75">
        <f t="shared" si="382"/>
        <v>57823</v>
      </c>
      <c r="BN153" s="75">
        <f t="shared" ref="BN153:BO153" si="383">SUM(BN148:BN152)</f>
        <v>8541</v>
      </c>
      <c r="BO153" s="75">
        <f t="shared" si="383"/>
        <v>84346</v>
      </c>
      <c r="BP153" s="270">
        <f t="shared" ref="BP153:BQ153" si="384">SUM(BP148:BP152)</f>
        <v>-11545</v>
      </c>
      <c r="BQ153" s="270">
        <f t="shared" si="384"/>
        <v>-12253</v>
      </c>
      <c r="BR153" s="270">
        <f t="shared" ref="BR153:BT153" si="385">SUM(BR148:BR152)</f>
        <v>87135</v>
      </c>
      <c r="BS153" s="270">
        <f t="shared" si="385"/>
        <v>32002</v>
      </c>
      <c r="BT153" s="351">
        <f t="shared" si="385"/>
        <v>144706</v>
      </c>
      <c r="BU153" s="351">
        <f t="shared" ref="BU153:BV153" si="386">SUM(BU148:BU152)</f>
        <v>129558</v>
      </c>
      <c r="BV153" s="351">
        <f t="shared" si="386"/>
        <v>25754</v>
      </c>
      <c r="BW153" s="351">
        <f t="shared" ref="BW153:BX153" si="387">SUM(BW148:BW152)</f>
        <v>34496</v>
      </c>
      <c r="BX153" s="351">
        <f t="shared" si="387"/>
        <v>4209</v>
      </c>
      <c r="BY153" s="351">
        <f t="shared" ref="BY153" si="388">SUM(BY148:BY152)</f>
        <v>27635</v>
      </c>
      <c r="BZ153" s="351">
        <f t="shared" ref="BZ153" si="389">SUM(BZ148:BZ152)</f>
        <v>-23282</v>
      </c>
      <c r="CA153" s="351">
        <f t="shared" ref="CA153:CC153" si="390">SUM(CA148:CA152)</f>
        <v>71343</v>
      </c>
      <c r="CB153" s="351">
        <f t="shared" ref="CB153:CC153" si="391">SUM(CB148:CB152)</f>
        <v>24283</v>
      </c>
      <c r="CC153" s="351">
        <f t="shared" si="391"/>
        <v>10007</v>
      </c>
      <c r="CD153" s="372"/>
      <c r="CE153" s="74">
        <f t="shared" ref="CE153:CE160" si="392">SUM(CE148:CE152)</f>
        <v>1274221</v>
      </c>
      <c r="CF153" s="40"/>
    </row>
    <row r="154" spans="1:8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73"/>
      <c r="CE154" s="98"/>
    </row>
    <row r="155" spans="1:84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393">+E130-E141</f>
        <v>-12654691.670000002</v>
      </c>
      <c r="F155" s="101">
        <f t="shared" si="393"/>
        <v>5998218.2699999958</v>
      </c>
      <c r="G155" s="101">
        <f t="shared" si="393"/>
        <v>30574700.279999986</v>
      </c>
      <c r="H155" s="101">
        <f t="shared" si="393"/>
        <v>8382171.8100000024</v>
      </c>
      <c r="I155" s="101">
        <f t="shared" si="393"/>
        <v>-15251156.600000009</v>
      </c>
      <c r="J155" s="101">
        <f t="shared" si="393"/>
        <v>-14317745.520000011</v>
      </c>
      <c r="K155" s="101">
        <f t="shared" si="393"/>
        <v>7385275.25</v>
      </c>
      <c r="L155" s="102">
        <f t="shared" si="393"/>
        <v>18817319.690000013</v>
      </c>
      <c r="M155" s="101">
        <f t="shared" si="393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394">+P130-P141</f>
        <v>15776301.980000004</v>
      </c>
      <c r="Q155" s="101">
        <f t="shared" si="394"/>
        <v>-1220023.2800000012</v>
      </c>
      <c r="R155" s="101">
        <f t="shared" si="394"/>
        <v>13295902.319999993</v>
      </c>
      <c r="S155" s="101">
        <f t="shared" ref="S155:T155" si="395">+S130-S141</f>
        <v>40218986.789999992</v>
      </c>
      <c r="T155" s="101">
        <f t="shared" si="395"/>
        <v>30893084.969999999</v>
      </c>
      <c r="U155" s="101">
        <f t="shared" ref="U155:V155" si="396">+U130-U141</f>
        <v>-9615763.6299999952</v>
      </c>
      <c r="V155" s="101">
        <f t="shared" si="396"/>
        <v>-12864933</v>
      </c>
      <c r="W155" s="101">
        <f t="shared" ref="W155:AA155" si="397">+W130-W141</f>
        <v>-9615763.6299999952</v>
      </c>
      <c r="X155" s="102">
        <f t="shared" si="397"/>
        <v>30682109.599999994</v>
      </c>
      <c r="Y155" s="101">
        <f t="shared" si="397"/>
        <v>32689910</v>
      </c>
      <c r="Z155" s="101">
        <v>16206063</v>
      </c>
      <c r="AA155" s="101">
        <f t="shared" si="397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08">
        <v>24321190</v>
      </c>
      <c r="AL155" s="308">
        <v>11270292</v>
      </c>
      <c r="AM155" s="308">
        <v>-10062749</v>
      </c>
      <c r="AN155" s="308">
        <v>-8899623</v>
      </c>
      <c r="AO155" s="308">
        <v>-7717075</v>
      </c>
      <c r="AP155" s="308">
        <v>14677442</v>
      </c>
      <c r="AQ155" s="308">
        <v>29701061</v>
      </c>
      <c r="AR155" s="308">
        <v>31766518</v>
      </c>
      <c r="AS155" s="308">
        <v>-12095170</v>
      </c>
      <c r="AT155" s="308">
        <v>-33731290</v>
      </c>
      <c r="AU155" s="308"/>
      <c r="AV155" s="308"/>
      <c r="AW155" s="327"/>
      <c r="AX155" s="37">
        <f t="shared" ref="AX155:BG159" si="398">O155-C155</f>
        <v>3504335.1899999678</v>
      </c>
      <c r="AY155" s="103">
        <f t="shared" si="398"/>
        <v>33133222.890000001</v>
      </c>
      <c r="AZ155" s="103">
        <f t="shared" si="398"/>
        <v>11434668.390000001</v>
      </c>
      <c r="BA155" s="103">
        <f t="shared" si="398"/>
        <v>7297684.049999997</v>
      </c>
      <c r="BB155" s="103">
        <f t="shared" si="398"/>
        <v>9644286.5100000054</v>
      </c>
      <c r="BC155" s="103">
        <f t="shared" si="398"/>
        <v>22510913.159999996</v>
      </c>
      <c r="BD155" s="103">
        <f t="shared" si="398"/>
        <v>5635392.9700000137</v>
      </c>
      <c r="BE155" s="103">
        <f t="shared" si="398"/>
        <v>1452812.5200000107</v>
      </c>
      <c r="BF155" s="103">
        <f t="shared" si="398"/>
        <v>-17001038.879999995</v>
      </c>
      <c r="BG155" s="103">
        <f t="shared" si="398"/>
        <v>11864789.909999982</v>
      </c>
      <c r="BH155" s="103">
        <f t="shared" ref="BH155:BQ159" si="399">Y155-M155</f>
        <v>5139030.7000000179</v>
      </c>
      <c r="BI155" s="103">
        <f t="shared" si="399"/>
        <v>14416659.520000011</v>
      </c>
      <c r="BJ155" s="103">
        <f t="shared" si="399"/>
        <v>-9749601.5799999833</v>
      </c>
      <c r="BK155" s="103">
        <f t="shared" si="399"/>
        <v>-13824724.649999991</v>
      </c>
      <c r="BL155" s="103">
        <f t="shared" si="399"/>
        <v>-7730004.0900000036</v>
      </c>
      <c r="BM155" s="103">
        <f t="shared" si="399"/>
        <v>5451123.8600000143</v>
      </c>
      <c r="BN155" s="103">
        <f t="shared" si="399"/>
        <v>-22781382.789999992</v>
      </c>
      <c r="BO155" s="103">
        <f t="shared" si="399"/>
        <v>-25202952.840000004</v>
      </c>
      <c r="BP155" s="282">
        <f t="shared" si="399"/>
        <v>20656714.629999995</v>
      </c>
      <c r="BQ155" s="282">
        <f t="shared" si="399"/>
        <v>-14616168</v>
      </c>
      <c r="BR155" s="282">
        <f t="shared" ref="BR155:BT159" si="400">AI155-W155</f>
        <v>8839459.6299999952</v>
      </c>
      <c r="BS155" s="282">
        <f t="shared" si="400"/>
        <v>8260826.400000006</v>
      </c>
      <c r="BT155" s="335">
        <f t="shared" si="400"/>
        <v>-8368720</v>
      </c>
      <c r="BU155" s="335">
        <f t="shared" ref="BU155:CC159" si="401">AL155-Z155</f>
        <v>-4935771</v>
      </c>
      <c r="BV155" s="335">
        <f t="shared" si="401"/>
        <v>-4689251.0600000024</v>
      </c>
      <c r="BW155" s="335">
        <f t="shared" si="401"/>
        <v>-10851200.330000013</v>
      </c>
      <c r="BX155" s="335">
        <f t="shared" si="401"/>
        <v>1232952.3700000048</v>
      </c>
      <c r="BY155" s="335">
        <f t="shared" si="401"/>
        <v>-4069584.1800000072</v>
      </c>
      <c r="BZ155" s="335">
        <f t="shared" si="401"/>
        <v>12263457</v>
      </c>
      <c r="CA155" s="335">
        <f t="shared" si="401"/>
        <v>26076385.870000005</v>
      </c>
      <c r="CB155" s="335">
        <f t="shared" si="401"/>
        <v>-23136121</v>
      </c>
      <c r="CC155" s="335">
        <f t="shared" si="401"/>
        <v>-6250189</v>
      </c>
      <c r="CD155" s="373"/>
      <c r="CE155" s="37">
        <f>'MONTHLY SUMMARIES'!D115</f>
        <v>-33731290</v>
      </c>
    </row>
    <row r="156" spans="1:84" s="40" customFormat="1" x14ac:dyDescent="0.3">
      <c r="A156" s="150"/>
      <c r="B156" s="41" t="s">
        <v>38</v>
      </c>
      <c r="C156" s="100">
        <f t="shared" ref="C156:D156" si="402">+C133-C142</f>
        <v>2427747.1999999993</v>
      </c>
      <c r="D156" s="101">
        <f t="shared" si="402"/>
        <v>164118.71000000089</v>
      </c>
      <c r="E156" s="101">
        <f t="shared" ref="E156:R156" si="403">+E133-E142</f>
        <v>-967800</v>
      </c>
      <c r="F156" s="101">
        <f t="shared" si="403"/>
        <v>679415.31000000052</v>
      </c>
      <c r="G156" s="101">
        <f t="shared" si="403"/>
        <v>2709482.8200000003</v>
      </c>
      <c r="H156" s="101">
        <f t="shared" si="403"/>
        <v>2882016.459999999</v>
      </c>
      <c r="I156" s="101">
        <f t="shared" si="403"/>
        <v>852526.41000000015</v>
      </c>
      <c r="J156" s="101">
        <f t="shared" si="403"/>
        <v>566315.11999999918</v>
      </c>
      <c r="K156" s="101">
        <f t="shared" si="403"/>
        <v>2236274.3899999997</v>
      </c>
      <c r="L156" s="102">
        <f t="shared" si="403"/>
        <v>4532366.08</v>
      </c>
      <c r="M156" s="101">
        <f t="shared" si="403"/>
        <v>4904981.9700000007</v>
      </c>
      <c r="N156" s="101">
        <f t="shared" si="403"/>
        <v>2244727.66</v>
      </c>
      <c r="O156" s="101">
        <f t="shared" si="403"/>
        <v>1881415.2200000007</v>
      </c>
      <c r="P156" s="101">
        <f t="shared" si="403"/>
        <v>2166894.0699999984</v>
      </c>
      <c r="Q156" s="101">
        <f t="shared" si="403"/>
        <v>639873.3900000006</v>
      </c>
      <c r="R156" s="101">
        <f t="shared" si="403"/>
        <v>1220483.0999999996</v>
      </c>
      <c r="S156" s="101">
        <f t="shared" ref="S156:T156" si="404">+S133-S142</f>
        <v>3547599.540000001</v>
      </c>
      <c r="T156" s="101">
        <f t="shared" si="404"/>
        <v>2368873.6199999992</v>
      </c>
      <c r="U156" s="101">
        <f t="shared" ref="U156:V156" si="405">+U133-U142</f>
        <v>227490.84000000171</v>
      </c>
      <c r="V156" s="101">
        <f t="shared" si="405"/>
        <v>922041</v>
      </c>
      <c r="W156" s="101">
        <f t="shared" ref="W156:AA156" si="406">+W133-W142</f>
        <v>227490.84000000171</v>
      </c>
      <c r="X156" s="102">
        <f t="shared" si="406"/>
        <v>4801863.0299999993</v>
      </c>
      <c r="Y156" s="101">
        <f t="shared" si="406"/>
        <v>4722389</v>
      </c>
      <c r="Z156" s="101">
        <v>4261886</v>
      </c>
      <c r="AA156" s="101">
        <f t="shared" si="406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08">
        <v>1594395</v>
      </c>
      <c r="AL156" s="308">
        <v>4801171</v>
      </c>
      <c r="AM156" s="308">
        <v>3162599</v>
      </c>
      <c r="AN156" s="308">
        <v>1318568</v>
      </c>
      <c r="AO156" s="308">
        <v>9885</v>
      </c>
      <c r="AP156" s="308">
        <v>754462</v>
      </c>
      <c r="AQ156" s="308">
        <v>3636498</v>
      </c>
      <c r="AR156" s="308">
        <v>-759689</v>
      </c>
      <c r="AS156" s="308">
        <v>32623</v>
      </c>
      <c r="AT156" s="308">
        <v>-2100134</v>
      </c>
      <c r="AU156" s="308"/>
      <c r="AV156" s="308"/>
      <c r="AW156" s="327"/>
      <c r="AX156" s="37">
        <f t="shared" si="398"/>
        <v>-546331.97999999858</v>
      </c>
      <c r="AY156" s="103">
        <f t="shared" si="398"/>
        <v>2002775.3599999975</v>
      </c>
      <c r="AZ156" s="103">
        <f t="shared" si="398"/>
        <v>1607673.3900000006</v>
      </c>
      <c r="BA156" s="103">
        <f t="shared" si="398"/>
        <v>541067.78999999911</v>
      </c>
      <c r="BB156" s="103">
        <f t="shared" si="398"/>
        <v>838116.72000000067</v>
      </c>
      <c r="BC156" s="103">
        <f t="shared" si="398"/>
        <v>-513142.83999999985</v>
      </c>
      <c r="BD156" s="103">
        <f t="shared" si="398"/>
        <v>-625035.56999999844</v>
      </c>
      <c r="BE156" s="103">
        <f t="shared" si="398"/>
        <v>355725.88000000082</v>
      </c>
      <c r="BF156" s="103">
        <f t="shared" si="398"/>
        <v>-2008783.549999998</v>
      </c>
      <c r="BG156" s="103">
        <f t="shared" si="398"/>
        <v>269496.94999999925</v>
      </c>
      <c r="BH156" s="103">
        <f t="shared" si="399"/>
        <v>-182592.97000000067</v>
      </c>
      <c r="BI156" s="103">
        <f t="shared" si="399"/>
        <v>2017158.3399999999</v>
      </c>
      <c r="BJ156" s="103">
        <f t="shared" si="399"/>
        <v>401113.51999999955</v>
      </c>
      <c r="BK156" s="103">
        <f t="shared" si="399"/>
        <v>-504464.50999999791</v>
      </c>
      <c r="BL156" s="103">
        <f t="shared" si="399"/>
        <v>148529.47999999858</v>
      </c>
      <c r="BM156" s="103">
        <f t="shared" si="399"/>
        <v>1226791.5300000012</v>
      </c>
      <c r="BN156" s="103">
        <f t="shared" si="399"/>
        <v>-1508284.540000001</v>
      </c>
      <c r="BO156" s="103">
        <f t="shared" si="399"/>
        <v>-2757085.1599999983</v>
      </c>
      <c r="BP156" s="282">
        <f t="shared" si="399"/>
        <v>879366.15999999829</v>
      </c>
      <c r="BQ156" s="282">
        <f t="shared" si="399"/>
        <v>-979573</v>
      </c>
      <c r="BR156" s="282">
        <f t="shared" si="400"/>
        <v>-24715655.840000004</v>
      </c>
      <c r="BS156" s="282">
        <f t="shared" si="400"/>
        <v>-2839329.0299999993</v>
      </c>
      <c r="BT156" s="335">
        <f t="shared" si="400"/>
        <v>-3127994</v>
      </c>
      <c r="BU156" s="335">
        <f t="shared" si="401"/>
        <v>539285</v>
      </c>
      <c r="BV156" s="335">
        <f t="shared" si="401"/>
        <v>880070.25999999978</v>
      </c>
      <c r="BW156" s="335">
        <f t="shared" si="401"/>
        <v>-343861.56000000052</v>
      </c>
      <c r="BX156" s="335">
        <f t="shared" si="401"/>
        <v>-778517.86999999918</v>
      </c>
      <c r="BY156" s="335">
        <f t="shared" si="401"/>
        <v>-1692812.6300000008</v>
      </c>
      <c r="BZ156" s="335">
        <f t="shared" si="401"/>
        <v>1597183</v>
      </c>
      <c r="CA156" s="335">
        <f t="shared" si="401"/>
        <v>-371477.46000000089</v>
      </c>
      <c r="CB156" s="335">
        <f t="shared" si="401"/>
        <v>-1074234</v>
      </c>
      <c r="CC156" s="335">
        <f t="shared" si="401"/>
        <v>-2042602</v>
      </c>
      <c r="CD156" s="373"/>
      <c r="CE156" s="37">
        <f>'MONTHLY SUMMARIES'!D116</f>
        <v>-2100134</v>
      </c>
    </row>
    <row r="157" spans="1:84" s="40" customFormat="1" x14ac:dyDescent="0.3">
      <c r="A157" s="150"/>
      <c r="B157" s="41" t="s">
        <v>39</v>
      </c>
      <c r="C157" s="100">
        <f t="shared" ref="C157:D157" si="407">+C136-C143</f>
        <v>5433281.3099999949</v>
      </c>
      <c r="D157" s="101">
        <f t="shared" si="407"/>
        <v>83378.719999998808</v>
      </c>
      <c r="E157" s="101">
        <f t="shared" ref="E157:R157" si="408">+E136-E143</f>
        <v>-1529261.2100000009</v>
      </c>
      <c r="F157" s="101">
        <f t="shared" si="408"/>
        <v>3661322.6099999994</v>
      </c>
      <c r="G157" s="101">
        <f t="shared" si="408"/>
        <v>5444509.75</v>
      </c>
      <c r="H157" s="101">
        <f t="shared" si="408"/>
        <v>1933151.5</v>
      </c>
      <c r="I157" s="101">
        <f t="shared" si="408"/>
        <v>-114787.89999999851</v>
      </c>
      <c r="J157" s="101">
        <f t="shared" si="408"/>
        <v>-1447661.8500000015</v>
      </c>
      <c r="K157" s="101">
        <f t="shared" si="408"/>
        <v>2677752.0999999978</v>
      </c>
      <c r="L157" s="102">
        <f t="shared" si="408"/>
        <v>5036492.3999999985</v>
      </c>
      <c r="M157" s="101">
        <f t="shared" si="408"/>
        <v>4791859.1299999952</v>
      </c>
      <c r="N157" s="101">
        <f t="shared" si="408"/>
        <v>2805372.9200000018</v>
      </c>
      <c r="O157" s="101">
        <f t="shared" si="408"/>
        <v>2122445</v>
      </c>
      <c r="P157" s="101">
        <f t="shared" si="408"/>
        <v>5573289.5700000003</v>
      </c>
      <c r="Q157" s="101">
        <f t="shared" si="408"/>
        <v>-516826.1799999997</v>
      </c>
      <c r="R157" s="101">
        <f t="shared" si="408"/>
        <v>3578244.120000001</v>
      </c>
      <c r="S157" s="101">
        <f t="shared" ref="S157:T157" si="409">+S136-S143</f>
        <v>6342852.8499999978</v>
      </c>
      <c r="T157" s="101">
        <f t="shared" si="409"/>
        <v>5854977.5700000003</v>
      </c>
      <c r="U157" s="101">
        <f t="shared" ref="U157:V157" si="410">+U136-U143</f>
        <v>308867.71999999881</v>
      </c>
      <c r="V157" s="101">
        <f t="shared" si="410"/>
        <v>2881162</v>
      </c>
      <c r="W157" s="101">
        <f t="shared" ref="W157:AA157" si="411">+W136-W143</f>
        <v>308867.71999999881</v>
      </c>
      <c r="X157" s="102">
        <f t="shared" si="411"/>
        <v>7788667.7200000025</v>
      </c>
      <c r="Y157" s="101">
        <f t="shared" si="411"/>
        <v>8406805</v>
      </c>
      <c r="Z157" s="101">
        <v>6097309</v>
      </c>
      <c r="AA157" s="101">
        <f t="shared" si="411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08">
        <v>9175233</v>
      </c>
      <c r="AL157" s="308">
        <v>5915528</v>
      </c>
      <c r="AM157" s="308">
        <v>329074</v>
      </c>
      <c r="AN157" s="308">
        <v>-356755</v>
      </c>
      <c r="AO157" s="308">
        <v>-805089</v>
      </c>
      <c r="AP157" s="308">
        <v>4290101</v>
      </c>
      <c r="AQ157" s="308">
        <v>5189717</v>
      </c>
      <c r="AR157" s="308">
        <v>6854727</v>
      </c>
      <c r="AS157" s="308">
        <v>5014056</v>
      </c>
      <c r="AT157" s="308">
        <v>-4597394</v>
      </c>
      <c r="AU157" s="308"/>
      <c r="AV157" s="308"/>
      <c r="AW157" s="327"/>
      <c r="AX157" s="37">
        <f t="shared" si="398"/>
        <v>-3310836.3099999949</v>
      </c>
      <c r="AY157" s="103">
        <f t="shared" si="398"/>
        <v>5489910.8500000015</v>
      </c>
      <c r="AZ157" s="103">
        <f t="shared" si="398"/>
        <v>1012435.0300000012</v>
      </c>
      <c r="BA157" s="103">
        <f t="shared" si="398"/>
        <v>-83078.489999998361</v>
      </c>
      <c r="BB157" s="103">
        <f t="shared" si="398"/>
        <v>898343.09999999776</v>
      </c>
      <c r="BC157" s="103">
        <f t="shared" si="398"/>
        <v>3921826.0700000003</v>
      </c>
      <c r="BD157" s="103">
        <f t="shared" si="398"/>
        <v>423655.61999999732</v>
      </c>
      <c r="BE157" s="103">
        <f t="shared" si="398"/>
        <v>4328823.8500000015</v>
      </c>
      <c r="BF157" s="103">
        <f t="shared" si="398"/>
        <v>-2368884.379999999</v>
      </c>
      <c r="BG157" s="103">
        <f t="shared" si="398"/>
        <v>2752175.320000004</v>
      </c>
      <c r="BH157" s="103">
        <f t="shared" si="399"/>
        <v>3614945.8700000048</v>
      </c>
      <c r="BI157" s="103">
        <f t="shared" si="399"/>
        <v>3291936.0799999982</v>
      </c>
      <c r="BJ157" s="103">
        <f t="shared" si="399"/>
        <v>-1431611.7800000012</v>
      </c>
      <c r="BK157" s="103">
        <f t="shared" si="399"/>
        <v>-737878.85000000149</v>
      </c>
      <c r="BL157" s="103">
        <f t="shared" si="399"/>
        <v>1310471.4900000021</v>
      </c>
      <c r="BM157" s="103">
        <f t="shared" si="399"/>
        <v>5600867.379999999</v>
      </c>
      <c r="BN157" s="103">
        <f t="shared" si="399"/>
        <v>9046922.1500000022</v>
      </c>
      <c r="BO157" s="103">
        <f t="shared" si="399"/>
        <v>-4637120.1200000048</v>
      </c>
      <c r="BP157" s="282">
        <f t="shared" si="399"/>
        <v>5116217.2800000012</v>
      </c>
      <c r="BQ157" s="282">
        <f t="shared" si="399"/>
        <v>-3188479</v>
      </c>
      <c r="BR157" s="282">
        <f t="shared" si="400"/>
        <v>38993.280000001192</v>
      </c>
      <c r="BS157" s="282">
        <f t="shared" si="400"/>
        <v>5306296.2799999975</v>
      </c>
      <c r="BT157" s="335">
        <f t="shared" si="400"/>
        <v>768428</v>
      </c>
      <c r="BU157" s="335">
        <f t="shared" si="401"/>
        <v>-181781</v>
      </c>
      <c r="BV157" s="335">
        <f t="shared" si="401"/>
        <v>-361759.21999999881</v>
      </c>
      <c r="BW157" s="335">
        <f t="shared" si="401"/>
        <v>-5192165.7199999988</v>
      </c>
      <c r="BX157" s="335">
        <f t="shared" si="401"/>
        <v>-1598734.3100000024</v>
      </c>
      <c r="BY157" s="335">
        <f t="shared" si="401"/>
        <v>-4889010.5</v>
      </c>
      <c r="BZ157" s="335">
        <f t="shared" si="401"/>
        <v>-10200058</v>
      </c>
      <c r="CA157" s="335">
        <f t="shared" si="401"/>
        <v>5636869.5500000045</v>
      </c>
      <c r="CB157" s="335">
        <f t="shared" si="401"/>
        <v>-411029</v>
      </c>
      <c r="CC157" s="335">
        <f t="shared" si="401"/>
        <v>-4290077</v>
      </c>
      <c r="CD157" s="373"/>
      <c r="CE157" s="37">
        <f>'MONTHLY SUMMARIES'!D117</f>
        <v>-4597394</v>
      </c>
    </row>
    <row r="158" spans="1:84" s="40" customFormat="1" x14ac:dyDescent="0.3">
      <c r="A158" s="150"/>
      <c r="B158" s="41" t="s">
        <v>40</v>
      </c>
      <c r="C158" s="100">
        <f t="shared" ref="C158:D158" si="412">+C137-C144</f>
        <v>5397136.8300000019</v>
      </c>
      <c r="D158" s="101">
        <f t="shared" si="412"/>
        <v>1769066.7699999958</v>
      </c>
      <c r="E158" s="101">
        <f t="shared" ref="E158:R158" si="413">+E137-E144</f>
        <v>-1303454.9599999972</v>
      </c>
      <c r="F158" s="101">
        <f t="shared" si="413"/>
        <v>6390058.4000000022</v>
      </c>
      <c r="G158" s="101">
        <f t="shared" si="413"/>
        <v>5017220.870000001</v>
      </c>
      <c r="H158" s="101">
        <f t="shared" si="413"/>
        <v>3385276.6199999973</v>
      </c>
      <c r="I158" s="101">
        <f t="shared" si="413"/>
        <v>3659843.7399999984</v>
      </c>
      <c r="J158" s="101">
        <f t="shared" si="413"/>
        <v>-40717.64999999851</v>
      </c>
      <c r="K158" s="101">
        <f t="shared" si="413"/>
        <v>2689915.2200000025</v>
      </c>
      <c r="L158" s="102">
        <f t="shared" si="413"/>
        <v>5753907.3499999978</v>
      </c>
      <c r="M158" s="101">
        <f t="shared" si="413"/>
        <v>6502277.700000003</v>
      </c>
      <c r="N158" s="101">
        <f t="shared" si="413"/>
        <v>4661635.6400000006</v>
      </c>
      <c r="O158" s="101">
        <f t="shared" si="413"/>
        <v>3932733.400000006</v>
      </c>
      <c r="P158" s="101">
        <f t="shared" si="413"/>
        <v>7514001.200000003</v>
      </c>
      <c r="Q158" s="101">
        <f t="shared" si="413"/>
        <v>2182647</v>
      </c>
      <c r="R158" s="101">
        <f t="shared" si="413"/>
        <v>3772083.9600000009</v>
      </c>
      <c r="S158" s="101">
        <f t="shared" ref="S158:T158" si="414">+S137-S144</f>
        <v>14718330.219999999</v>
      </c>
      <c r="T158" s="101">
        <f t="shared" si="414"/>
        <v>22169596.090000004</v>
      </c>
      <c r="U158" s="101">
        <f t="shared" ref="U158:V158" si="415">+U137-U144</f>
        <v>7181463.6700000018</v>
      </c>
      <c r="V158" s="101">
        <f t="shared" si="415"/>
        <v>7246742</v>
      </c>
      <c r="W158" s="101">
        <f t="shared" ref="W158:AA158" si="416">+W137-W144</f>
        <v>7181463.6700000018</v>
      </c>
      <c r="X158" s="102">
        <f t="shared" si="416"/>
        <v>9909915.5099999979</v>
      </c>
      <c r="Y158" s="101">
        <f t="shared" si="416"/>
        <v>10938504</v>
      </c>
      <c r="Z158" s="101">
        <v>10577005</v>
      </c>
      <c r="AA158" s="101">
        <f t="shared" si="416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08">
        <v>11770666</v>
      </c>
      <c r="AL158" s="308">
        <v>7784700</v>
      </c>
      <c r="AM158" s="308">
        <v>4041880</v>
      </c>
      <c r="AN158" s="308">
        <v>6071390</v>
      </c>
      <c r="AO158" s="308">
        <v>5028541</v>
      </c>
      <c r="AP158" s="308">
        <v>10990605</v>
      </c>
      <c r="AQ158" s="308">
        <v>6201441</v>
      </c>
      <c r="AR158" s="308">
        <v>12184042</v>
      </c>
      <c r="AS158" s="308">
        <v>13697260</v>
      </c>
      <c r="AT158" s="308">
        <v>2011696</v>
      </c>
      <c r="AU158" s="308"/>
      <c r="AV158" s="308"/>
      <c r="AW158" s="327"/>
      <c r="AX158" s="37">
        <f t="shared" si="398"/>
        <v>-1464403.429999996</v>
      </c>
      <c r="AY158" s="103">
        <f t="shared" si="398"/>
        <v>5744934.4300000072</v>
      </c>
      <c r="AZ158" s="103">
        <f t="shared" si="398"/>
        <v>3486101.9599999972</v>
      </c>
      <c r="BA158" s="103">
        <f t="shared" si="398"/>
        <v>-2617974.4400000013</v>
      </c>
      <c r="BB158" s="103">
        <f t="shared" si="398"/>
        <v>9701109.3499999978</v>
      </c>
      <c r="BC158" s="103">
        <f t="shared" si="398"/>
        <v>18784319.470000006</v>
      </c>
      <c r="BD158" s="103">
        <f t="shared" si="398"/>
        <v>3521619.9300000034</v>
      </c>
      <c r="BE158" s="103">
        <f t="shared" si="398"/>
        <v>7287459.6499999985</v>
      </c>
      <c r="BF158" s="103">
        <f t="shared" si="398"/>
        <v>4491548.4499999993</v>
      </c>
      <c r="BG158" s="103">
        <f t="shared" si="398"/>
        <v>4156008.16</v>
      </c>
      <c r="BH158" s="103">
        <f t="shared" si="399"/>
        <v>4436226.299999997</v>
      </c>
      <c r="BI158" s="103">
        <f t="shared" si="399"/>
        <v>5915369.3599999994</v>
      </c>
      <c r="BJ158" s="103">
        <f t="shared" si="399"/>
        <v>-3177513.950000003</v>
      </c>
      <c r="BK158" s="103">
        <f t="shared" si="399"/>
        <v>3566726.6099999994</v>
      </c>
      <c r="BL158" s="103">
        <f t="shared" si="399"/>
        <v>1100153.1500000022</v>
      </c>
      <c r="BM158" s="103">
        <f t="shared" si="399"/>
        <v>8897154.6100000031</v>
      </c>
      <c r="BN158" s="103">
        <f t="shared" si="399"/>
        <v>-7672371.2199999988</v>
      </c>
      <c r="BO158" s="103">
        <f t="shared" si="399"/>
        <v>-20380961.370000005</v>
      </c>
      <c r="BP158" s="282">
        <f t="shared" si="399"/>
        <v>-471442.67000000179</v>
      </c>
      <c r="BQ158" s="282">
        <f t="shared" si="399"/>
        <v>139816</v>
      </c>
      <c r="BR158" s="282">
        <f t="shared" si="400"/>
        <v>-3717044.6700000018</v>
      </c>
      <c r="BS158" s="282">
        <f t="shared" si="400"/>
        <v>-2968752.5099999979</v>
      </c>
      <c r="BT158" s="335">
        <f t="shared" si="400"/>
        <v>832162</v>
      </c>
      <c r="BU158" s="335">
        <f t="shared" si="401"/>
        <v>-2792305</v>
      </c>
      <c r="BV158" s="335">
        <f t="shared" si="401"/>
        <v>3286660.549999997</v>
      </c>
      <c r="BW158" s="335">
        <f t="shared" si="401"/>
        <v>-5009337.8100000024</v>
      </c>
      <c r="BX158" s="335">
        <f t="shared" si="401"/>
        <v>1745740.8499999978</v>
      </c>
      <c r="BY158" s="335">
        <f t="shared" si="401"/>
        <v>-1678633.570000004</v>
      </c>
      <c r="BZ158" s="335">
        <f t="shared" si="401"/>
        <v>-844518</v>
      </c>
      <c r="CA158" s="335">
        <f t="shared" si="401"/>
        <v>10395407.280000001</v>
      </c>
      <c r="CB158" s="335">
        <f t="shared" si="401"/>
        <v>6987239</v>
      </c>
      <c r="CC158" s="335">
        <f t="shared" si="401"/>
        <v>-5374862</v>
      </c>
      <c r="CD158" s="373"/>
      <c r="CE158" s="37">
        <f>'MONTHLY SUMMARIES'!D118</f>
        <v>2011696</v>
      </c>
    </row>
    <row r="159" spans="1:84" s="40" customFormat="1" x14ac:dyDescent="0.3">
      <c r="A159" s="150"/>
      <c r="B159" s="41" t="s">
        <v>41</v>
      </c>
      <c r="C159" s="100">
        <f t="shared" ref="C159:D159" si="417">+C138-C145</f>
        <v>9826169.8099999949</v>
      </c>
      <c r="D159" s="101">
        <f t="shared" si="417"/>
        <v>8030334.25</v>
      </c>
      <c r="E159" s="101">
        <f t="shared" ref="E159:R159" si="418">+E138-E145</f>
        <v>-3692229.1600000039</v>
      </c>
      <c r="F159" s="101">
        <f t="shared" si="418"/>
        <v>13420661.779999994</v>
      </c>
      <c r="G159" s="101">
        <f t="shared" si="418"/>
        <v>6251360.6499999985</v>
      </c>
      <c r="H159" s="101">
        <f t="shared" si="418"/>
        <v>7203253.2400000021</v>
      </c>
      <c r="I159" s="101">
        <f t="shared" si="418"/>
        <v>7730436.8500000015</v>
      </c>
      <c r="J159" s="101">
        <f t="shared" si="418"/>
        <v>4853666.5</v>
      </c>
      <c r="K159" s="101">
        <f t="shared" si="418"/>
        <v>4581950.9400000051</v>
      </c>
      <c r="L159" s="102">
        <f t="shared" si="418"/>
        <v>13886871.019999996</v>
      </c>
      <c r="M159" s="101">
        <f t="shared" si="418"/>
        <v>11472008.5</v>
      </c>
      <c r="N159" s="101">
        <f t="shared" si="418"/>
        <v>6230741.6000000015</v>
      </c>
      <c r="O159" s="101">
        <f t="shared" si="418"/>
        <v>4553774.9600000009</v>
      </c>
      <c r="P159" s="101">
        <f t="shared" si="418"/>
        <v>13715949.190000005</v>
      </c>
      <c r="Q159" s="101">
        <f t="shared" si="418"/>
        <v>4006195.7600000054</v>
      </c>
      <c r="R159" s="101">
        <f t="shared" si="418"/>
        <v>10508141.239999995</v>
      </c>
      <c r="S159" s="101">
        <f t="shared" ref="S159:T159" si="419">+S138-S145</f>
        <v>6539612.7899999991</v>
      </c>
      <c r="T159" s="101">
        <f t="shared" si="419"/>
        <v>10166062.600000001</v>
      </c>
      <c r="U159" s="101">
        <f t="shared" ref="U159:V159" si="420">+U138-U145</f>
        <v>4207012.3900000006</v>
      </c>
      <c r="V159" s="101">
        <f t="shared" si="420"/>
        <v>18418219</v>
      </c>
      <c r="W159" s="101">
        <f t="shared" ref="W159:AA159" si="421">+W138-W145</f>
        <v>4207012.3900000006</v>
      </c>
      <c r="X159" s="102">
        <f t="shared" si="421"/>
        <v>11222646.82</v>
      </c>
      <c r="Y159" s="101">
        <f t="shared" si="421"/>
        <v>17114653</v>
      </c>
      <c r="Z159" s="101">
        <v>11303621</v>
      </c>
      <c r="AA159" s="101">
        <f t="shared" si="421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08">
        <v>19794372</v>
      </c>
      <c r="AL159" s="308">
        <v>7378829</v>
      </c>
      <c r="AM159" s="308">
        <v>3992765</v>
      </c>
      <c r="AN159" s="308">
        <v>4001631</v>
      </c>
      <c r="AO159" s="308">
        <v>2302013</v>
      </c>
      <c r="AP159" s="308">
        <v>14569196</v>
      </c>
      <c r="AQ159" s="308">
        <v>9661334</v>
      </c>
      <c r="AR159" s="308">
        <v>14571768</v>
      </c>
      <c r="AS159" s="308">
        <v>23557592</v>
      </c>
      <c r="AT159" s="308">
        <v>-6597745</v>
      </c>
      <c r="AU159" s="308"/>
      <c r="AV159" s="308"/>
      <c r="AW159" s="327"/>
      <c r="AX159" s="37">
        <f t="shared" si="398"/>
        <v>-5272394.849999994</v>
      </c>
      <c r="AY159" s="103">
        <f t="shared" si="398"/>
        <v>5685614.9400000051</v>
      </c>
      <c r="AZ159" s="103">
        <f t="shared" si="398"/>
        <v>7698424.9200000092</v>
      </c>
      <c r="BA159" s="103">
        <f t="shared" si="398"/>
        <v>-2912520.5399999991</v>
      </c>
      <c r="BB159" s="103">
        <f t="shared" si="398"/>
        <v>288252.1400000006</v>
      </c>
      <c r="BC159" s="103">
        <f t="shared" si="398"/>
        <v>2962809.3599999994</v>
      </c>
      <c r="BD159" s="103">
        <f t="shared" si="398"/>
        <v>-3523424.4600000009</v>
      </c>
      <c r="BE159" s="103">
        <f t="shared" si="398"/>
        <v>13564552.5</v>
      </c>
      <c r="BF159" s="103">
        <f t="shared" si="398"/>
        <v>-374938.55000000447</v>
      </c>
      <c r="BG159" s="103">
        <f t="shared" si="398"/>
        <v>-2664224.1999999955</v>
      </c>
      <c r="BH159" s="103">
        <f t="shared" si="399"/>
        <v>5642644.5</v>
      </c>
      <c r="BI159" s="103">
        <f t="shared" si="399"/>
        <v>5072879.3999999985</v>
      </c>
      <c r="BJ159" s="103">
        <f t="shared" si="399"/>
        <v>-3211296.7199999988</v>
      </c>
      <c r="BK159" s="103">
        <f t="shared" si="399"/>
        <v>-4957688.9400000051</v>
      </c>
      <c r="BL159" s="103">
        <f t="shared" si="399"/>
        <v>331049.01999998838</v>
      </c>
      <c r="BM159" s="103">
        <f t="shared" si="399"/>
        <v>1744552.3900000006</v>
      </c>
      <c r="BN159" s="103">
        <f t="shared" si="399"/>
        <v>3843702.2100000009</v>
      </c>
      <c r="BO159" s="103">
        <f t="shared" si="399"/>
        <v>-8385364.8500000015</v>
      </c>
      <c r="BP159" s="282">
        <f t="shared" si="399"/>
        <v>10045913.609999999</v>
      </c>
      <c r="BQ159" s="282">
        <f t="shared" si="399"/>
        <v>-2768979</v>
      </c>
      <c r="BR159" s="282">
        <f t="shared" si="400"/>
        <v>-4238885.3900000006</v>
      </c>
      <c r="BS159" s="282">
        <f t="shared" si="400"/>
        <v>1072868.1799999997</v>
      </c>
      <c r="BT159" s="335">
        <f t="shared" si="400"/>
        <v>2679719</v>
      </c>
      <c r="BU159" s="335">
        <f t="shared" si="401"/>
        <v>-3924792</v>
      </c>
      <c r="BV159" s="335">
        <f t="shared" si="401"/>
        <v>2650286.7599999979</v>
      </c>
      <c r="BW159" s="335">
        <f t="shared" si="401"/>
        <v>-4756629.25</v>
      </c>
      <c r="BX159" s="335">
        <f t="shared" si="401"/>
        <v>-2035231.7799999937</v>
      </c>
      <c r="BY159" s="335">
        <f t="shared" si="401"/>
        <v>2316502.3700000048</v>
      </c>
      <c r="BZ159" s="335">
        <f t="shared" si="401"/>
        <v>-721981</v>
      </c>
      <c r="CA159" s="335">
        <f t="shared" si="401"/>
        <v>12791070.25</v>
      </c>
      <c r="CB159" s="335">
        <f t="shared" si="401"/>
        <v>9304666</v>
      </c>
      <c r="CC159" s="335">
        <f t="shared" si="401"/>
        <v>-22246985</v>
      </c>
      <c r="CD159" s="373"/>
      <c r="CE159" s="37">
        <f>'MONTHLY SUMMARIES'!D119</f>
        <v>-6597745</v>
      </c>
    </row>
    <row r="160" spans="1:84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422">SUM(D155:D159)</f>
        <v>-7310022.4600000009</v>
      </c>
      <c r="E160" s="131">
        <f t="shared" si="422"/>
        <v>-20147437.000000004</v>
      </c>
      <c r="F160" s="38">
        <f t="shared" si="422"/>
        <v>30149676.36999999</v>
      </c>
      <c r="G160" s="131">
        <f t="shared" si="422"/>
        <v>49997274.369999982</v>
      </c>
      <c r="H160" s="131">
        <f t="shared" si="422"/>
        <v>23785869.630000003</v>
      </c>
      <c r="I160" s="131">
        <f t="shared" si="422"/>
        <v>-3123137.5000000075</v>
      </c>
      <c r="J160" s="131">
        <f t="shared" si="422"/>
        <v>-10386143.400000012</v>
      </c>
      <c r="K160" s="131">
        <f t="shared" si="422"/>
        <v>19571167.900000006</v>
      </c>
      <c r="L160" s="132">
        <f t="shared" si="422"/>
        <v>48026956.540000007</v>
      </c>
      <c r="M160" s="131">
        <f t="shared" si="422"/>
        <v>55222006.599999979</v>
      </c>
      <c r="N160" s="38">
        <f t="shared" si="422"/>
        <v>17731881.299999993</v>
      </c>
      <c r="O160" s="38">
        <f t="shared" si="422"/>
        <v>16866472.219999991</v>
      </c>
      <c r="P160" s="38">
        <f t="shared" si="422"/>
        <v>44746436.010000013</v>
      </c>
      <c r="Q160" s="38">
        <f t="shared" si="422"/>
        <v>5091866.6900000051</v>
      </c>
      <c r="R160" s="38">
        <f t="shared" si="422"/>
        <v>32374854.739999987</v>
      </c>
      <c r="S160" s="38">
        <f t="shared" ref="S160:T160" si="423">SUM(S155:S159)</f>
        <v>71367382.189999998</v>
      </c>
      <c r="T160" s="38">
        <f t="shared" si="423"/>
        <v>71452594.849999994</v>
      </c>
      <c r="U160" s="38">
        <f t="shared" ref="U160:V160" si="424">SUM(U155:U159)</f>
        <v>2309070.9900000077</v>
      </c>
      <c r="V160" s="38">
        <f t="shared" si="424"/>
        <v>16603231</v>
      </c>
      <c r="W160" s="38">
        <f t="shared" ref="W160" si="425">SUM(W155:W159)</f>
        <v>2309070.9900000077</v>
      </c>
      <c r="X160" s="132">
        <f t="shared" ref="X160:AA160" si="426">SUM(X155:X159)</f>
        <v>64405202.679999992</v>
      </c>
      <c r="Y160" s="38">
        <f t="shared" si="426"/>
        <v>73872261</v>
      </c>
      <c r="Z160" s="38">
        <v>48445884</v>
      </c>
      <c r="AA160" s="38">
        <f t="shared" si="426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>
        <v>37150520</v>
      </c>
      <c r="AM160" s="257">
        <v>1463569</v>
      </c>
      <c r="AN160" s="257">
        <v>2135211</v>
      </c>
      <c r="AO160" s="257">
        <v>-1181725</v>
      </c>
      <c r="AP160" s="257">
        <v>45281806</v>
      </c>
      <c r="AQ160" s="257">
        <v>54390051</v>
      </c>
      <c r="AR160" s="257">
        <v>64617366</v>
      </c>
      <c r="AS160" s="257">
        <v>30206361</v>
      </c>
      <c r="AT160" s="257">
        <v>-45014867</v>
      </c>
      <c r="AU160" s="257"/>
      <c r="AV160" s="257"/>
      <c r="AW160" s="323"/>
      <c r="AX160" s="38">
        <f t="shared" si="374"/>
        <v>-7089631.3800000157</v>
      </c>
      <c r="AY160" s="133">
        <f t="shared" ref="AY160:BA160" si="427">SUM(AY155:AY159)</f>
        <v>52056458.470000014</v>
      </c>
      <c r="AZ160" s="133">
        <f t="shared" si="427"/>
        <v>25239303.690000009</v>
      </c>
      <c r="BA160" s="133">
        <f t="shared" si="427"/>
        <v>2225178.3699999973</v>
      </c>
      <c r="BB160" s="133">
        <f t="shared" ref="BB160:BC160" si="428">SUM(BB155:BB159)</f>
        <v>21370107.82</v>
      </c>
      <c r="BC160" s="133">
        <f t="shared" si="428"/>
        <v>47666725.219999999</v>
      </c>
      <c r="BD160" s="133">
        <f t="shared" ref="BD160:BE160" si="429">SUM(BD155:BD159)</f>
        <v>5432208.4900000151</v>
      </c>
      <c r="BE160" s="133">
        <f t="shared" si="429"/>
        <v>26989374.400000013</v>
      </c>
      <c r="BF160" s="133">
        <f t="shared" ref="BF160:BG160" si="430">SUM(BF155:BF159)</f>
        <v>-17262096.909999996</v>
      </c>
      <c r="BG160" s="133">
        <f t="shared" si="430"/>
        <v>16378246.139999989</v>
      </c>
      <c r="BH160" s="133">
        <f t="shared" ref="BH160:BI160" si="431">SUM(BH155:BH159)</f>
        <v>18650254.400000021</v>
      </c>
      <c r="BI160" s="133">
        <f t="shared" si="431"/>
        <v>30714002.700000007</v>
      </c>
      <c r="BJ160" s="133">
        <f t="shared" ref="BJ160:BK160" si="432">SUM(BJ155:BJ159)</f>
        <v>-17168910.509999987</v>
      </c>
      <c r="BK160" s="133">
        <f t="shared" si="432"/>
        <v>-16458030.339999996</v>
      </c>
      <c r="BL160" s="133">
        <f t="shared" ref="BL160:BM160" si="433">SUM(BL155:BL159)</f>
        <v>-4839800.9500000123</v>
      </c>
      <c r="BM160" s="133">
        <f t="shared" si="433"/>
        <v>22920489.770000018</v>
      </c>
      <c r="BN160" s="133">
        <f t="shared" ref="BN160:BO160" si="434">SUM(BN155:BN159)</f>
        <v>-19071414.189999986</v>
      </c>
      <c r="BO160" s="133">
        <f t="shared" si="434"/>
        <v>-61363484.340000011</v>
      </c>
      <c r="BP160" s="279">
        <f t="shared" ref="BP160:BQ160" si="435">SUM(BP155:BP159)</f>
        <v>36226769.00999999</v>
      </c>
      <c r="BQ160" s="279">
        <f t="shared" si="435"/>
        <v>-21413383</v>
      </c>
      <c r="BR160" s="279">
        <f t="shared" ref="BR160:BT160" si="436">SUM(BR155:BR159)</f>
        <v>-23793132.99000001</v>
      </c>
      <c r="BS160" s="279">
        <f t="shared" si="436"/>
        <v>8831909.3200000059</v>
      </c>
      <c r="BT160" s="349">
        <f t="shared" si="436"/>
        <v>-7216405</v>
      </c>
      <c r="BU160" s="349">
        <f t="shared" ref="BU160:BV160" si="437">SUM(BU155:BU159)</f>
        <v>-11295364</v>
      </c>
      <c r="BV160" s="349">
        <f t="shared" si="437"/>
        <v>1766007.2899999935</v>
      </c>
      <c r="BW160" s="349">
        <f t="shared" ref="BW160:BX160" si="438">SUM(BW155:BW159)</f>
        <v>-26153194.670000017</v>
      </c>
      <c r="BX160" s="349">
        <f t="shared" si="438"/>
        <v>-1433790.7399999928</v>
      </c>
      <c r="BY160" s="349">
        <f t="shared" ref="BY160" si="439">SUM(BY155:BY159)</f>
        <v>-10013538.510000007</v>
      </c>
      <c r="BZ160" s="349">
        <f t="shared" ref="BZ160" si="440">SUM(BZ155:BZ159)</f>
        <v>2094083</v>
      </c>
      <c r="CA160" s="349">
        <f t="shared" ref="CA160:CC160" si="441">SUM(CA155:CA159)</f>
        <v>54528255.49000001</v>
      </c>
      <c r="CB160" s="349">
        <f t="shared" ref="CB160:CC160" si="442">SUM(CB155:CB159)</f>
        <v>-8329479</v>
      </c>
      <c r="CC160" s="349">
        <f t="shared" si="442"/>
        <v>-40204715</v>
      </c>
      <c r="CD160" s="374"/>
      <c r="CE160" s="38">
        <f t="shared" si="392"/>
        <v>-45014867</v>
      </c>
    </row>
    <row r="161" spans="1:8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71"/>
      <c r="CE161" s="81"/>
    </row>
    <row r="162" spans="1:83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>
        <v>4588</v>
      </c>
      <c r="AM162" s="207">
        <v>4377</v>
      </c>
      <c r="AN162" s="207">
        <v>2725</v>
      </c>
      <c r="AO162" s="207">
        <v>2387</v>
      </c>
      <c r="AP162" s="207">
        <v>2088</v>
      </c>
      <c r="AQ162" s="207">
        <v>2418</v>
      </c>
      <c r="AR162" s="207">
        <v>2444</v>
      </c>
      <c r="AS162" s="207">
        <v>2097</v>
      </c>
      <c r="AT162" s="207">
        <v>1799</v>
      </c>
      <c r="AU162" s="207"/>
      <c r="AV162" s="207"/>
      <c r="AW162" s="110"/>
      <c r="AX162" s="67">
        <f t="shared" ref="AX162:BT162" si="443">O162-C162</f>
        <v>-553</v>
      </c>
      <c r="AY162" s="111">
        <f t="shared" si="443"/>
        <v>-786</v>
      </c>
      <c r="AZ162" s="111">
        <f t="shared" si="443"/>
        <v>-1273</v>
      </c>
      <c r="BA162" s="111">
        <f t="shared" si="443"/>
        <v>-1438</v>
      </c>
      <c r="BB162" s="111">
        <f t="shared" si="443"/>
        <v>-1497</v>
      </c>
      <c r="BC162" s="111">
        <f t="shared" si="443"/>
        <v>-1460</v>
      </c>
      <c r="BD162" s="111">
        <f t="shared" si="443"/>
        <v>-1359</v>
      </c>
      <c r="BE162" s="111">
        <f t="shared" si="443"/>
        <v>-890</v>
      </c>
      <c r="BF162" s="111">
        <f t="shared" si="443"/>
        <v>-958</v>
      </c>
      <c r="BG162" s="111">
        <f t="shared" si="443"/>
        <v>-884</v>
      </c>
      <c r="BH162" s="111">
        <f t="shared" si="443"/>
        <v>-451</v>
      </c>
      <c r="BI162" s="111">
        <f t="shared" si="443"/>
        <v>-504</v>
      </c>
      <c r="BJ162" s="111">
        <f t="shared" si="443"/>
        <v>-481</v>
      </c>
      <c r="BK162" s="111">
        <f t="shared" si="443"/>
        <v>783</v>
      </c>
      <c r="BL162" s="111">
        <f t="shared" si="443"/>
        <v>914</v>
      </c>
      <c r="BM162" s="111">
        <f t="shared" si="443"/>
        <v>1015</v>
      </c>
      <c r="BN162" s="111">
        <f t="shared" si="443"/>
        <v>1377</v>
      </c>
      <c r="BO162" s="111">
        <f t="shared" si="443"/>
        <v>1330</v>
      </c>
      <c r="BP162" s="285">
        <f t="shared" si="443"/>
        <v>1814</v>
      </c>
      <c r="BQ162" s="285">
        <f t="shared" si="443"/>
        <v>2724</v>
      </c>
      <c r="BR162" s="285">
        <f t="shared" si="443"/>
        <v>4176</v>
      </c>
      <c r="BS162" s="285">
        <f t="shared" si="443"/>
        <v>2532</v>
      </c>
      <c r="BT162" s="332">
        <f t="shared" si="443"/>
        <v>3108</v>
      </c>
      <c r="BU162" s="332">
        <f t="shared" ref="BU162:CC162" si="444">AL162-Z162</f>
        <v>3696</v>
      </c>
      <c r="BV162" s="332">
        <f t="shared" si="444"/>
        <v>3529</v>
      </c>
      <c r="BW162" s="332">
        <f t="shared" si="444"/>
        <v>720</v>
      </c>
      <c r="BX162" s="332">
        <f t="shared" si="444"/>
        <v>541</v>
      </c>
      <c r="BY162" s="332">
        <f t="shared" si="444"/>
        <v>238</v>
      </c>
      <c r="BZ162" s="332">
        <f t="shared" si="444"/>
        <v>257</v>
      </c>
      <c r="CA162" s="332">
        <f t="shared" si="444"/>
        <v>325</v>
      </c>
      <c r="CB162" s="332">
        <f t="shared" si="444"/>
        <v>-552</v>
      </c>
      <c r="CC162" s="332">
        <f t="shared" si="444"/>
        <v>-2106</v>
      </c>
      <c r="CD162" s="371"/>
      <c r="CE162" s="36">
        <f>'MONTHLY SUMMARIES'!D122</f>
        <v>1799</v>
      </c>
    </row>
    <row r="163" spans="1:83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>
        <v>2073</v>
      </c>
      <c r="AM163" s="207">
        <v>1995</v>
      </c>
      <c r="AN163" s="207">
        <v>1334</v>
      </c>
      <c r="AO163" s="207">
        <v>1211</v>
      </c>
      <c r="AP163" s="207">
        <v>1069</v>
      </c>
      <c r="AQ163" s="207">
        <v>1212</v>
      </c>
      <c r="AR163" s="207">
        <v>1223</v>
      </c>
      <c r="AS163" s="207">
        <v>1034</v>
      </c>
      <c r="AT163" s="207">
        <v>951</v>
      </c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32"/>
      <c r="CD163" s="371"/>
      <c r="CE163" s="67">
        <f>GETPIVOTDATA("VALUE",'CSS ESCO pvt'!$I$3,"DATE_FILE",$CE$8,"COMPANY",$CE$6,"TRIM_CAT","Residential-GRID","TRIM_LINE",$A161)</f>
        <v>951</v>
      </c>
    </row>
    <row r="164" spans="1:83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>
        <v>2515</v>
      </c>
      <c r="AM164" s="207">
        <v>2382</v>
      </c>
      <c r="AN164" s="207">
        <v>1391</v>
      </c>
      <c r="AO164" s="207">
        <v>1176</v>
      </c>
      <c r="AP164" s="207">
        <v>1019</v>
      </c>
      <c r="AQ164" s="207">
        <v>1206</v>
      </c>
      <c r="AR164" s="207">
        <v>1221</v>
      </c>
      <c r="AS164" s="207">
        <v>1063</v>
      </c>
      <c r="AT164" s="207">
        <v>848</v>
      </c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32"/>
      <c r="CD164" s="371"/>
      <c r="CE164" s="81">
        <f>CE162-CE163</f>
        <v>848</v>
      </c>
    </row>
    <row r="165" spans="1:83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>
        <v>19098</v>
      </c>
      <c r="AM165" s="207">
        <v>18735</v>
      </c>
      <c r="AN165" s="207">
        <v>17420</v>
      </c>
      <c r="AO165" s="207">
        <v>18322</v>
      </c>
      <c r="AP165" s="207">
        <v>18104</v>
      </c>
      <c r="AQ165" s="207">
        <v>16747</v>
      </c>
      <c r="AR165" s="207">
        <v>15836</v>
      </c>
      <c r="AS165" s="207">
        <v>14846</v>
      </c>
      <c r="AT165" s="207">
        <v>15340</v>
      </c>
      <c r="AU165" s="207"/>
      <c r="AV165" s="207"/>
      <c r="AW165" s="110"/>
      <c r="AX165" s="67">
        <f t="shared" ref="AX165:BT165" si="445">O165-C165</f>
        <v>1774</v>
      </c>
      <c r="AY165" s="111">
        <f t="shared" si="445"/>
        <v>811</v>
      </c>
      <c r="AZ165" s="111">
        <f t="shared" si="445"/>
        <v>-931</v>
      </c>
      <c r="BA165" s="111">
        <f t="shared" si="445"/>
        <v>-1733</v>
      </c>
      <c r="BB165" s="111">
        <f t="shared" si="445"/>
        <v>-1837</v>
      </c>
      <c r="BC165" s="111">
        <f t="shared" si="445"/>
        <v>-2184</v>
      </c>
      <c r="BD165" s="111">
        <f t="shared" si="445"/>
        <v>-2407</v>
      </c>
      <c r="BE165" s="111">
        <f t="shared" si="445"/>
        <v>-1589</v>
      </c>
      <c r="BF165" s="111">
        <f t="shared" si="445"/>
        <v>-427</v>
      </c>
      <c r="BG165" s="111">
        <f t="shared" si="445"/>
        <v>472</v>
      </c>
      <c r="BH165" s="111">
        <f t="shared" si="445"/>
        <v>1222</v>
      </c>
      <c r="BI165" s="111">
        <f t="shared" si="445"/>
        <v>2485</v>
      </c>
      <c r="BJ165" s="111">
        <f t="shared" si="445"/>
        <v>3230</v>
      </c>
      <c r="BK165" s="111">
        <f t="shared" si="445"/>
        <v>19000</v>
      </c>
      <c r="BL165" s="111">
        <f t="shared" si="445"/>
        <v>21736</v>
      </c>
      <c r="BM165" s="111">
        <f t="shared" si="445"/>
        <v>23337</v>
      </c>
      <c r="BN165" s="111">
        <f t="shared" si="445"/>
        <v>18526</v>
      </c>
      <c r="BO165" s="111">
        <f t="shared" si="445"/>
        <v>19085</v>
      </c>
      <c r="BP165" s="285">
        <f t="shared" si="445"/>
        <v>19399</v>
      </c>
      <c r="BQ165" s="285">
        <f t="shared" si="445"/>
        <v>17550</v>
      </c>
      <c r="BR165" s="285">
        <f t="shared" si="445"/>
        <v>14695</v>
      </c>
      <c r="BS165" s="285">
        <f t="shared" si="445"/>
        <v>14238</v>
      </c>
      <c r="BT165" s="332">
        <f t="shared" si="445"/>
        <v>12030</v>
      </c>
      <c r="BU165" s="332">
        <f t="shared" ref="BU165:CC165" si="446">AL165-Z165</f>
        <v>10038</v>
      </c>
      <c r="BV165" s="332">
        <f t="shared" si="446"/>
        <v>8968</v>
      </c>
      <c r="BW165" s="332">
        <f t="shared" si="446"/>
        <v>-7740</v>
      </c>
      <c r="BX165" s="332">
        <f t="shared" si="446"/>
        <v>-8780</v>
      </c>
      <c r="BY165" s="332">
        <f t="shared" si="446"/>
        <v>-10284</v>
      </c>
      <c r="BZ165" s="332">
        <f t="shared" si="446"/>
        <v>-7025</v>
      </c>
      <c r="CA165" s="332">
        <f t="shared" si="446"/>
        <v>-8468</v>
      </c>
      <c r="CB165" s="332">
        <f t="shared" si="446"/>
        <v>-9738</v>
      </c>
      <c r="CC165" s="332">
        <f t="shared" si="446"/>
        <v>-8272</v>
      </c>
      <c r="CD165" s="371"/>
      <c r="CE165" s="36">
        <f>'MONTHLY SUMMARIES'!D123</f>
        <v>15340</v>
      </c>
    </row>
    <row r="166" spans="1:83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>
        <v>8551</v>
      </c>
      <c r="AM166" s="207">
        <v>8338</v>
      </c>
      <c r="AN166" s="207">
        <v>7872</v>
      </c>
      <c r="AO166" s="207">
        <v>8269</v>
      </c>
      <c r="AP166" s="207">
        <v>8276</v>
      </c>
      <c r="AQ166" s="207">
        <v>7785</v>
      </c>
      <c r="AR166" s="207">
        <v>7424</v>
      </c>
      <c r="AS166" s="207">
        <v>6986</v>
      </c>
      <c r="AT166" s="207">
        <v>7238</v>
      </c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32"/>
      <c r="CD166" s="371"/>
      <c r="CE166" s="67">
        <f>GETPIVOTDATA("VALUE",'CSS ESCO pvt'!$I$3,"DATE_FILE",$CE$8,"COMPANY",$CE$6,"TRIM_CAT","Low Income Residential-GRID","TRIM_LINE",$A161)</f>
        <v>7238</v>
      </c>
    </row>
    <row r="167" spans="1:83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>
        <v>10547</v>
      </c>
      <c r="AM167" s="207">
        <v>10397</v>
      </c>
      <c r="AN167" s="207">
        <v>9548</v>
      </c>
      <c r="AO167" s="207">
        <v>10053</v>
      </c>
      <c r="AP167" s="207">
        <v>9828</v>
      </c>
      <c r="AQ167" s="207">
        <v>8962</v>
      </c>
      <c r="AR167" s="207">
        <v>8412</v>
      </c>
      <c r="AS167" s="207">
        <v>7860</v>
      </c>
      <c r="AT167" s="207">
        <v>8102</v>
      </c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32"/>
      <c r="CD167" s="371"/>
      <c r="CE167" s="81">
        <f>CE165-CE166</f>
        <v>8102</v>
      </c>
    </row>
    <row r="168" spans="1:8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1</v>
      </c>
      <c r="AT168" s="207">
        <v>2</v>
      </c>
      <c r="AU168" s="207"/>
      <c r="AV168" s="207"/>
      <c r="AW168" s="110"/>
      <c r="AX168" s="67">
        <f t="shared" ref="AX168:BG170" si="447">O168-C168</f>
        <v>0</v>
      </c>
      <c r="AY168" s="111">
        <f t="shared" si="447"/>
        <v>0</v>
      </c>
      <c r="AZ168" s="111">
        <f t="shared" si="447"/>
        <v>0</v>
      </c>
      <c r="BA168" s="111">
        <f t="shared" si="447"/>
        <v>0</v>
      </c>
      <c r="BB168" s="111">
        <f t="shared" si="447"/>
        <v>0</v>
      </c>
      <c r="BC168" s="111">
        <f t="shared" si="447"/>
        <v>0</v>
      </c>
      <c r="BD168" s="111">
        <f t="shared" si="447"/>
        <v>0</v>
      </c>
      <c r="BE168" s="111">
        <f t="shared" si="447"/>
        <v>0</v>
      </c>
      <c r="BF168" s="111">
        <f t="shared" si="447"/>
        <v>0</v>
      </c>
      <c r="BG168" s="111">
        <f t="shared" si="447"/>
        <v>0</v>
      </c>
      <c r="BH168" s="111">
        <f t="shared" ref="BH168:BQ170" si="448">Y168-M168</f>
        <v>0</v>
      </c>
      <c r="BI168" s="111">
        <f t="shared" si="448"/>
        <v>0</v>
      </c>
      <c r="BJ168" s="111">
        <f t="shared" si="448"/>
        <v>0</v>
      </c>
      <c r="BK168" s="111">
        <f t="shared" si="448"/>
        <v>0</v>
      </c>
      <c r="BL168" s="111">
        <f t="shared" si="448"/>
        <v>0</v>
      </c>
      <c r="BM168" s="111">
        <f t="shared" si="448"/>
        <v>1</v>
      </c>
      <c r="BN168" s="111">
        <f t="shared" si="448"/>
        <v>0</v>
      </c>
      <c r="BO168" s="111">
        <f t="shared" si="448"/>
        <v>0</v>
      </c>
      <c r="BP168" s="285">
        <f t="shared" si="448"/>
        <v>0</v>
      </c>
      <c r="BQ168" s="285">
        <f t="shared" si="448"/>
        <v>0</v>
      </c>
      <c r="BR168" s="285">
        <f t="shared" ref="BR168:BT170" si="449">AI168-W168</f>
        <v>0</v>
      </c>
      <c r="BS168" s="285">
        <f t="shared" si="449"/>
        <v>0</v>
      </c>
      <c r="BT168" s="332">
        <f t="shared" si="449"/>
        <v>0</v>
      </c>
      <c r="BU168" s="332">
        <f t="shared" ref="BU168:CC170" si="450">AL168-Z168</f>
        <v>0</v>
      </c>
      <c r="BV168" s="332">
        <f t="shared" si="450"/>
        <v>0</v>
      </c>
      <c r="BW168" s="332">
        <f t="shared" si="450"/>
        <v>0</v>
      </c>
      <c r="BX168" s="332">
        <f t="shared" si="450"/>
        <v>0</v>
      </c>
      <c r="BY168" s="332">
        <f t="shared" si="450"/>
        <v>-1</v>
      </c>
      <c r="BZ168" s="332">
        <f t="shared" si="450"/>
        <v>0</v>
      </c>
      <c r="CA168" s="332">
        <f t="shared" si="450"/>
        <v>0</v>
      </c>
      <c r="CB168" s="332">
        <f t="shared" si="450"/>
        <v>1</v>
      </c>
      <c r="CC168" s="332">
        <f t="shared" si="450"/>
        <v>2</v>
      </c>
      <c r="CD168" s="371"/>
      <c r="CE168" s="36">
        <f>'MONTHLY SUMMARIES'!D124</f>
        <v>2</v>
      </c>
    </row>
    <row r="169" spans="1:8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/>
      <c r="AV169" s="207"/>
      <c r="AW169" s="110"/>
      <c r="AX169" s="67">
        <f t="shared" si="447"/>
        <v>0</v>
      </c>
      <c r="AY169" s="111">
        <f t="shared" si="447"/>
        <v>0</v>
      </c>
      <c r="AZ169" s="111">
        <f t="shared" si="447"/>
        <v>0</v>
      </c>
      <c r="BA169" s="111">
        <f t="shared" si="447"/>
        <v>0</v>
      </c>
      <c r="BB169" s="111">
        <f t="shared" si="447"/>
        <v>0</v>
      </c>
      <c r="BC169" s="111">
        <f t="shared" si="447"/>
        <v>0</v>
      </c>
      <c r="BD169" s="111">
        <f t="shared" si="447"/>
        <v>0</v>
      </c>
      <c r="BE169" s="111">
        <f t="shared" si="447"/>
        <v>0</v>
      </c>
      <c r="BF169" s="111">
        <f t="shared" si="447"/>
        <v>0</v>
      </c>
      <c r="BG169" s="111">
        <f t="shared" si="447"/>
        <v>0</v>
      </c>
      <c r="BH169" s="111">
        <f t="shared" si="448"/>
        <v>0</v>
      </c>
      <c r="BI169" s="111">
        <f t="shared" si="448"/>
        <v>0</v>
      </c>
      <c r="BJ169" s="111">
        <f t="shared" si="448"/>
        <v>0</v>
      </c>
      <c r="BK169" s="111">
        <f t="shared" si="448"/>
        <v>0</v>
      </c>
      <c r="BL169" s="111">
        <f t="shared" si="448"/>
        <v>0</v>
      </c>
      <c r="BM169" s="111">
        <f t="shared" si="448"/>
        <v>0</v>
      </c>
      <c r="BN169" s="111">
        <f t="shared" si="448"/>
        <v>0</v>
      </c>
      <c r="BO169" s="111">
        <f t="shared" si="448"/>
        <v>0</v>
      </c>
      <c r="BP169" s="285">
        <f t="shared" si="448"/>
        <v>0</v>
      </c>
      <c r="BQ169" s="285">
        <f t="shared" si="448"/>
        <v>0</v>
      </c>
      <c r="BR169" s="285">
        <f t="shared" si="449"/>
        <v>0</v>
      </c>
      <c r="BS169" s="285">
        <f t="shared" si="449"/>
        <v>0</v>
      </c>
      <c r="BT169" s="332">
        <f t="shared" si="449"/>
        <v>0</v>
      </c>
      <c r="BU169" s="332">
        <f t="shared" si="450"/>
        <v>0</v>
      </c>
      <c r="BV169" s="332">
        <f t="shared" si="450"/>
        <v>0</v>
      </c>
      <c r="BW169" s="332">
        <f t="shared" si="450"/>
        <v>0</v>
      </c>
      <c r="BX169" s="332">
        <f t="shared" si="450"/>
        <v>0</v>
      </c>
      <c r="BY169" s="332">
        <f t="shared" si="450"/>
        <v>0</v>
      </c>
      <c r="BZ169" s="332">
        <f t="shared" si="450"/>
        <v>0</v>
      </c>
      <c r="CA169" s="332">
        <f t="shared" si="450"/>
        <v>0</v>
      </c>
      <c r="CB169" s="332">
        <f t="shared" si="450"/>
        <v>0</v>
      </c>
      <c r="CC169" s="332">
        <f t="shared" si="450"/>
        <v>0</v>
      </c>
      <c r="CD169" s="371"/>
      <c r="CE169" s="36">
        <f>'MONTHLY SUMMARIES'!D125</f>
        <v>0</v>
      </c>
    </row>
    <row r="170" spans="1:8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/>
      <c r="AV170" s="207"/>
      <c r="AW170" s="110"/>
      <c r="AX170" s="67">
        <f t="shared" si="447"/>
        <v>0</v>
      </c>
      <c r="AY170" s="111">
        <f t="shared" si="447"/>
        <v>0</v>
      </c>
      <c r="AZ170" s="111">
        <f t="shared" si="447"/>
        <v>0</v>
      </c>
      <c r="BA170" s="111">
        <f t="shared" si="447"/>
        <v>0</v>
      </c>
      <c r="BB170" s="111">
        <f t="shared" si="447"/>
        <v>0</v>
      </c>
      <c r="BC170" s="111">
        <f t="shared" si="447"/>
        <v>0</v>
      </c>
      <c r="BD170" s="111">
        <f t="shared" si="447"/>
        <v>0</v>
      </c>
      <c r="BE170" s="111">
        <f t="shared" si="447"/>
        <v>0</v>
      </c>
      <c r="BF170" s="111">
        <f t="shared" si="447"/>
        <v>0</v>
      </c>
      <c r="BG170" s="111">
        <f t="shared" si="447"/>
        <v>0</v>
      </c>
      <c r="BH170" s="111">
        <f t="shared" si="448"/>
        <v>0</v>
      </c>
      <c r="BI170" s="111">
        <f t="shared" si="448"/>
        <v>0</v>
      </c>
      <c r="BJ170" s="111">
        <f t="shared" si="448"/>
        <v>0</v>
      </c>
      <c r="BK170" s="111">
        <f t="shared" si="448"/>
        <v>0</v>
      </c>
      <c r="BL170" s="111">
        <f t="shared" si="448"/>
        <v>0</v>
      </c>
      <c r="BM170" s="111">
        <f t="shared" si="448"/>
        <v>0</v>
      </c>
      <c r="BN170" s="111">
        <f t="shared" si="448"/>
        <v>0</v>
      </c>
      <c r="BO170" s="111">
        <f t="shared" si="448"/>
        <v>0</v>
      </c>
      <c r="BP170" s="285">
        <f t="shared" si="448"/>
        <v>0</v>
      </c>
      <c r="BQ170" s="285">
        <f t="shared" si="448"/>
        <v>0</v>
      </c>
      <c r="BR170" s="285">
        <f t="shared" si="449"/>
        <v>0</v>
      </c>
      <c r="BS170" s="285">
        <f t="shared" si="449"/>
        <v>0</v>
      </c>
      <c r="BT170" s="332">
        <f t="shared" si="449"/>
        <v>0</v>
      </c>
      <c r="BU170" s="332">
        <f t="shared" si="450"/>
        <v>0</v>
      </c>
      <c r="BV170" s="332">
        <f t="shared" si="450"/>
        <v>0</v>
      </c>
      <c r="BW170" s="332">
        <f t="shared" si="450"/>
        <v>0</v>
      </c>
      <c r="BX170" s="332">
        <f t="shared" si="450"/>
        <v>0</v>
      </c>
      <c r="BY170" s="332">
        <f t="shared" si="450"/>
        <v>0</v>
      </c>
      <c r="BZ170" s="332">
        <f t="shared" si="450"/>
        <v>0</v>
      </c>
      <c r="CA170" s="332">
        <f t="shared" si="450"/>
        <v>0</v>
      </c>
      <c r="CB170" s="332">
        <f t="shared" si="450"/>
        <v>0</v>
      </c>
      <c r="CC170" s="332">
        <f t="shared" si="450"/>
        <v>0</v>
      </c>
      <c r="CD170" s="371"/>
      <c r="CE170" s="36">
        <f>'MONTHLY SUMMARIES'!D126</f>
        <v>0</v>
      </c>
    </row>
    <row r="171" spans="1:83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451">SUM(D162:D170)</f>
        <v>7357</v>
      </c>
      <c r="E171" s="126">
        <f t="shared" si="451"/>
        <v>8502</v>
      </c>
      <c r="F171" s="127">
        <f t="shared" si="451"/>
        <v>9057</v>
      </c>
      <c r="G171" s="126">
        <f t="shared" si="451"/>
        <v>9364</v>
      </c>
      <c r="H171" s="127">
        <f t="shared" si="451"/>
        <v>9652</v>
      </c>
      <c r="I171" s="126">
        <f t="shared" si="451"/>
        <v>9786</v>
      </c>
      <c r="J171" s="127">
        <f t="shared" si="451"/>
        <v>9722</v>
      </c>
      <c r="K171" s="126">
        <f t="shared" si="451"/>
        <v>9340</v>
      </c>
      <c r="L171" s="128">
        <f t="shared" si="451"/>
        <v>8926</v>
      </c>
      <c r="M171" s="127">
        <f t="shared" si="451"/>
        <v>8347</v>
      </c>
      <c r="N171" s="127">
        <f t="shared" si="451"/>
        <v>7971</v>
      </c>
      <c r="O171" s="127">
        <f t="shared" si="451"/>
        <v>7866</v>
      </c>
      <c r="P171" s="127">
        <f t="shared" si="451"/>
        <v>7382</v>
      </c>
      <c r="Q171" s="127">
        <f t="shared" si="451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452">SUM(X162+X165+X168+X169+X170)</f>
        <v>8514</v>
      </c>
      <c r="Y171" s="208">
        <f t="shared" si="452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>
        <v>23686</v>
      </c>
      <c r="AM171" s="208">
        <v>23112</v>
      </c>
      <c r="AN171" s="208">
        <v>20145</v>
      </c>
      <c r="AO171" s="208">
        <v>20709</v>
      </c>
      <c r="AP171" s="208">
        <v>20192</v>
      </c>
      <c r="AQ171" s="208">
        <v>19165</v>
      </c>
      <c r="AR171" s="208">
        <v>18280</v>
      </c>
      <c r="AS171" s="208">
        <v>16944</v>
      </c>
      <c r="AT171" s="208">
        <v>17141</v>
      </c>
      <c r="AU171" s="208"/>
      <c r="AV171" s="208"/>
      <c r="AW171" s="128"/>
      <c r="AX171" s="127">
        <f>SUM(AX162:AX170)</f>
        <v>1221</v>
      </c>
      <c r="AY171" s="129">
        <f t="shared" ref="AY171:BA171" si="453">SUM(AY162:AY170)</f>
        <v>25</v>
      </c>
      <c r="AZ171" s="129">
        <f t="shared" si="453"/>
        <v>-2204</v>
      </c>
      <c r="BA171" s="129">
        <f t="shared" si="453"/>
        <v>-3171</v>
      </c>
      <c r="BB171" s="129">
        <f t="shared" ref="BB171:BC171" si="454">SUM(BB162:BB170)</f>
        <v>-3334</v>
      </c>
      <c r="BC171" s="129">
        <f t="shared" si="454"/>
        <v>-3644</v>
      </c>
      <c r="BD171" s="129">
        <f t="shared" ref="BD171:BE171" si="455">SUM(BD162:BD170)</f>
        <v>-3766</v>
      </c>
      <c r="BE171" s="129">
        <f t="shared" si="455"/>
        <v>-2479</v>
      </c>
      <c r="BF171" s="129">
        <f t="shared" ref="BF171:BG171" si="456">SUM(BF162:BF170)</f>
        <v>-1385</v>
      </c>
      <c r="BG171" s="129">
        <f t="shared" si="456"/>
        <v>-412</v>
      </c>
      <c r="BH171" s="129">
        <f t="shared" ref="BH171:BI171" si="457">SUM(BH162:BH170)</f>
        <v>771</v>
      </c>
      <c r="BI171" s="129">
        <f t="shared" si="457"/>
        <v>1981</v>
      </c>
      <c r="BJ171" s="129">
        <f t="shared" ref="BJ171:BK171" si="458">SUM(BJ162:BJ170)</f>
        <v>2749</v>
      </c>
      <c r="BK171" s="129">
        <f t="shared" si="458"/>
        <v>19783</v>
      </c>
      <c r="BL171" s="129">
        <f t="shared" ref="BL171:BM171" si="459">SUM(BL162:BL170)</f>
        <v>22650</v>
      </c>
      <c r="BM171" s="129">
        <f t="shared" si="459"/>
        <v>24353</v>
      </c>
      <c r="BN171" s="129">
        <f t="shared" ref="BN171:BO171" si="460">SUM(BN162:BN170)</f>
        <v>19903</v>
      </c>
      <c r="BO171" s="129">
        <f t="shared" si="460"/>
        <v>20415</v>
      </c>
      <c r="BP171" s="286">
        <f t="shared" ref="BP171:BQ171" si="461">SUM(BP162:BP170)</f>
        <v>21213</v>
      </c>
      <c r="BQ171" s="286">
        <f t="shared" si="461"/>
        <v>20274</v>
      </c>
      <c r="BR171" s="286">
        <f t="shared" ref="BR171:BT171" si="462">SUM(BR162:BR170)</f>
        <v>18871</v>
      </c>
      <c r="BS171" s="286">
        <f t="shared" si="462"/>
        <v>16770</v>
      </c>
      <c r="BT171" s="333">
        <f t="shared" si="462"/>
        <v>15138</v>
      </c>
      <c r="BU171" s="333">
        <f t="shared" ref="BU171:BV171" si="463">SUM(BU162:BU170)</f>
        <v>13734</v>
      </c>
      <c r="BV171" s="333">
        <f t="shared" si="463"/>
        <v>12497</v>
      </c>
      <c r="BW171" s="333">
        <f t="shared" ref="BW171:BX171" si="464">SUM(BW162:BW170)</f>
        <v>-7020</v>
      </c>
      <c r="BX171" s="333">
        <f t="shared" si="464"/>
        <v>-8239</v>
      </c>
      <c r="BY171" s="333">
        <f t="shared" ref="BY171" si="465">SUM(BY162:BY170)</f>
        <v>-10047</v>
      </c>
      <c r="BZ171" s="333">
        <f t="shared" ref="BZ171" si="466">SUM(BZ162:BZ170)</f>
        <v>-6768</v>
      </c>
      <c r="CA171" s="333">
        <f t="shared" ref="CA171:CC171" si="467">SUM(CA162:CA170)</f>
        <v>-8143</v>
      </c>
      <c r="CB171" s="333">
        <f t="shared" ref="CB171:CC171" si="468">SUM(CB162:CB170)</f>
        <v>-10289</v>
      </c>
      <c r="CC171" s="333">
        <f t="shared" si="468"/>
        <v>-10376</v>
      </c>
      <c r="CD171" s="372"/>
      <c r="CE171" s="267">
        <f>CE162+CE165+CE168+CE169+CE170</f>
        <v>17141</v>
      </c>
    </row>
    <row r="172" spans="1:8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71"/>
      <c r="CE172" s="93"/>
    </row>
    <row r="173" spans="1:83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>
        <v>0</v>
      </c>
      <c r="AM173" s="209">
        <v>129</v>
      </c>
      <c r="AN173" s="209">
        <v>1080</v>
      </c>
      <c r="AO173" s="209">
        <v>1370</v>
      </c>
      <c r="AP173" s="209">
        <v>951</v>
      </c>
      <c r="AQ173" s="209">
        <v>1262</v>
      </c>
      <c r="AR173" s="209">
        <v>1296</v>
      </c>
      <c r="AS173" s="209">
        <v>887</v>
      </c>
      <c r="AT173" s="209">
        <v>1683</v>
      </c>
      <c r="AU173" s="209"/>
      <c r="AV173" s="209"/>
      <c r="AW173" s="113"/>
      <c r="AX173" s="112">
        <f t="shared" ref="AX173:BT173" si="469">O173-C173</f>
        <v>0</v>
      </c>
      <c r="AY173" s="112">
        <f t="shared" si="469"/>
        <v>-2277</v>
      </c>
      <c r="AZ173" s="112">
        <f t="shared" si="469"/>
        <v>-1914</v>
      </c>
      <c r="BA173" s="112">
        <f t="shared" si="469"/>
        <v>-1880</v>
      </c>
      <c r="BB173" s="112">
        <f t="shared" si="469"/>
        <v>-1015</v>
      </c>
      <c r="BC173" s="112">
        <f t="shared" si="469"/>
        <v>-2078</v>
      </c>
      <c r="BD173" s="112">
        <f t="shared" si="469"/>
        <v>-2118</v>
      </c>
      <c r="BE173" s="112">
        <f t="shared" si="469"/>
        <v>-1232</v>
      </c>
      <c r="BF173" s="112">
        <f t="shared" si="469"/>
        <v>-292</v>
      </c>
      <c r="BG173" s="112">
        <f t="shared" si="469"/>
        <v>0</v>
      </c>
      <c r="BH173" s="112">
        <f t="shared" si="469"/>
        <v>0</v>
      </c>
      <c r="BI173" s="112">
        <f t="shared" si="469"/>
        <v>0</v>
      </c>
      <c r="BJ173" s="112">
        <f t="shared" si="469"/>
        <v>0</v>
      </c>
      <c r="BK173" s="112">
        <f t="shared" si="469"/>
        <v>0</v>
      </c>
      <c r="BL173" s="112">
        <f t="shared" si="469"/>
        <v>0</v>
      </c>
      <c r="BM173" s="112">
        <f t="shared" si="469"/>
        <v>0</v>
      </c>
      <c r="BN173" s="112">
        <f t="shared" si="469"/>
        <v>1355</v>
      </c>
      <c r="BO173" s="112">
        <f t="shared" si="469"/>
        <v>1683</v>
      </c>
      <c r="BP173" s="209">
        <f t="shared" si="469"/>
        <v>1572</v>
      </c>
      <c r="BQ173" s="209">
        <f t="shared" si="469"/>
        <v>1487</v>
      </c>
      <c r="BR173" s="209">
        <f t="shared" si="469"/>
        <v>729</v>
      </c>
      <c r="BS173" s="209">
        <f t="shared" si="469"/>
        <v>111</v>
      </c>
      <c r="BT173" s="339">
        <f t="shared" si="469"/>
        <v>0</v>
      </c>
      <c r="BU173" s="339">
        <f t="shared" ref="BU173:CC173" si="470">AL173-Z173</f>
        <v>0</v>
      </c>
      <c r="BV173" s="339">
        <f t="shared" si="470"/>
        <v>129</v>
      </c>
      <c r="BW173" s="339">
        <f t="shared" si="470"/>
        <v>1080</v>
      </c>
      <c r="BX173" s="339">
        <f t="shared" si="470"/>
        <v>1370</v>
      </c>
      <c r="BY173" s="339">
        <f t="shared" si="470"/>
        <v>951</v>
      </c>
      <c r="BZ173" s="339">
        <f t="shared" si="470"/>
        <v>-93</v>
      </c>
      <c r="CA173" s="339">
        <f t="shared" si="470"/>
        <v>-387</v>
      </c>
      <c r="CB173" s="339">
        <f t="shared" si="470"/>
        <v>-685</v>
      </c>
      <c r="CC173" s="339">
        <f t="shared" si="470"/>
        <v>196</v>
      </c>
      <c r="CD173" s="371"/>
      <c r="CE173" s="36">
        <f>'MONTHLY SUMMARIES'!D129</f>
        <v>1683</v>
      </c>
    </row>
    <row r="174" spans="1:83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>
        <v>0</v>
      </c>
      <c r="AM174" s="209">
        <v>46</v>
      </c>
      <c r="AN174" s="209">
        <v>398</v>
      </c>
      <c r="AO174" s="209">
        <v>515</v>
      </c>
      <c r="AP174" s="209">
        <v>455</v>
      </c>
      <c r="AQ174" s="209">
        <v>526</v>
      </c>
      <c r="AR174" s="209">
        <v>530</v>
      </c>
      <c r="AS174" s="209">
        <v>430</v>
      </c>
      <c r="AT174" s="209">
        <v>720</v>
      </c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71"/>
      <c r="CE174" s="67">
        <f>GETPIVOTDATA("VALUE",'CSS ESCO pvt'!$I$3,"DATE_FILE",$CE$8,"COMPANY",$CE$6,"TRIM_CAT","Residential-GRID","TRIM_LINE",$A172)</f>
        <v>720</v>
      </c>
    </row>
    <row r="175" spans="1:83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>
        <v>0</v>
      </c>
      <c r="AM175" s="209">
        <v>83</v>
      </c>
      <c r="AN175" s="209">
        <v>682</v>
      </c>
      <c r="AO175" s="209">
        <v>855</v>
      </c>
      <c r="AP175" s="209">
        <v>496</v>
      </c>
      <c r="AQ175" s="209">
        <v>736</v>
      </c>
      <c r="AR175" s="209">
        <v>766</v>
      </c>
      <c r="AS175" s="209">
        <v>457</v>
      </c>
      <c r="AT175" s="209">
        <v>963</v>
      </c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71"/>
      <c r="CE175" s="81">
        <f>CE173-CE174</f>
        <v>963</v>
      </c>
    </row>
    <row r="176" spans="1:83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>
        <v>0</v>
      </c>
      <c r="AM176" s="209">
        <v>20</v>
      </c>
      <c r="AN176" s="209">
        <v>52</v>
      </c>
      <c r="AO176" s="209">
        <v>769</v>
      </c>
      <c r="AP176" s="209">
        <v>419</v>
      </c>
      <c r="AQ176" s="209">
        <v>510</v>
      </c>
      <c r="AR176" s="209">
        <v>516</v>
      </c>
      <c r="AS176" s="209">
        <v>357</v>
      </c>
      <c r="AT176" s="209">
        <v>752</v>
      </c>
      <c r="AU176" s="209"/>
      <c r="AV176" s="209"/>
      <c r="AW176" s="113"/>
      <c r="AX176" s="112">
        <f t="shared" ref="AX176:BT176" si="471">O176-C176</f>
        <v>0</v>
      </c>
      <c r="AY176" s="112">
        <f t="shared" si="471"/>
        <v>-208</v>
      </c>
      <c r="AZ176" s="112">
        <f t="shared" si="471"/>
        <v>-749</v>
      </c>
      <c r="BA176" s="112">
        <f t="shared" si="471"/>
        <v>-585</v>
      </c>
      <c r="BB176" s="112">
        <f t="shared" si="471"/>
        <v>-353</v>
      </c>
      <c r="BC176" s="112">
        <f t="shared" si="471"/>
        <v>-730</v>
      </c>
      <c r="BD176" s="112">
        <f t="shared" si="471"/>
        <v>-673</v>
      </c>
      <c r="BE176" s="112">
        <f t="shared" si="471"/>
        <v>-403</v>
      </c>
      <c r="BF176" s="112">
        <f t="shared" si="471"/>
        <v>-25</v>
      </c>
      <c r="BG176" s="112">
        <f t="shared" si="471"/>
        <v>0</v>
      </c>
      <c r="BH176" s="112">
        <f t="shared" si="471"/>
        <v>0</v>
      </c>
      <c r="BI176" s="112">
        <f t="shared" si="471"/>
        <v>0</v>
      </c>
      <c r="BJ176" s="112">
        <f t="shared" si="471"/>
        <v>0</v>
      </c>
      <c r="BK176" s="112">
        <f t="shared" si="471"/>
        <v>0</v>
      </c>
      <c r="BL176" s="112">
        <f t="shared" si="471"/>
        <v>0</v>
      </c>
      <c r="BM176" s="112">
        <f t="shared" si="471"/>
        <v>0</v>
      </c>
      <c r="BN176" s="112">
        <f t="shared" si="471"/>
        <v>56</v>
      </c>
      <c r="BO176" s="112">
        <f t="shared" si="471"/>
        <v>489</v>
      </c>
      <c r="BP176" s="209">
        <f t="shared" si="471"/>
        <v>443</v>
      </c>
      <c r="BQ176" s="209">
        <f t="shared" si="471"/>
        <v>543</v>
      </c>
      <c r="BR176" s="209">
        <f t="shared" si="471"/>
        <v>207</v>
      </c>
      <c r="BS176" s="209">
        <f t="shared" si="471"/>
        <v>27</v>
      </c>
      <c r="BT176" s="339">
        <f t="shared" si="471"/>
        <v>0</v>
      </c>
      <c r="BU176" s="339">
        <f t="shared" ref="BU176:CC176" si="472">AL176-Z176</f>
        <v>0</v>
      </c>
      <c r="BV176" s="339">
        <f t="shared" si="472"/>
        <v>20</v>
      </c>
      <c r="BW176" s="339">
        <f t="shared" si="472"/>
        <v>52</v>
      </c>
      <c r="BX176" s="339">
        <f t="shared" si="472"/>
        <v>769</v>
      </c>
      <c r="BY176" s="339">
        <f t="shared" si="472"/>
        <v>419</v>
      </c>
      <c r="BZ176" s="339">
        <f t="shared" si="472"/>
        <v>454</v>
      </c>
      <c r="CA176" s="339">
        <f t="shared" si="472"/>
        <v>27</v>
      </c>
      <c r="CB176" s="339">
        <f t="shared" si="472"/>
        <v>-86</v>
      </c>
      <c r="CC176" s="339">
        <f t="shared" si="472"/>
        <v>209</v>
      </c>
      <c r="CD176" s="371"/>
      <c r="CE176" s="36">
        <f>'MONTHLY SUMMARIES'!D130</f>
        <v>752</v>
      </c>
    </row>
    <row r="177" spans="1:84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>
        <v>0</v>
      </c>
      <c r="AM177" s="209">
        <v>7</v>
      </c>
      <c r="AN177" s="209">
        <v>18</v>
      </c>
      <c r="AO177" s="209">
        <v>233</v>
      </c>
      <c r="AP177" s="209">
        <v>160</v>
      </c>
      <c r="AQ177" s="209">
        <v>189</v>
      </c>
      <c r="AR177" s="209">
        <v>217</v>
      </c>
      <c r="AS177" s="209">
        <v>141</v>
      </c>
      <c r="AT177" s="209">
        <v>289</v>
      </c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71"/>
      <c r="CE177" s="67">
        <f>GETPIVOTDATA("VALUE",'CSS ESCO pvt'!$I$3,"DATE_FILE",$CE$8,"COMPANY",$CE$6,"TRIM_CAT","Low Income Residential-GRID","TRIM_LINE",$A172)</f>
        <v>289</v>
      </c>
    </row>
    <row r="178" spans="1:84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>
        <v>0</v>
      </c>
      <c r="AM178" s="209">
        <v>13</v>
      </c>
      <c r="AN178" s="209">
        <v>34</v>
      </c>
      <c r="AO178" s="209">
        <v>536</v>
      </c>
      <c r="AP178" s="209">
        <v>259</v>
      </c>
      <c r="AQ178" s="209">
        <v>321</v>
      </c>
      <c r="AR178" s="209">
        <v>299</v>
      </c>
      <c r="AS178" s="209">
        <v>216</v>
      </c>
      <c r="AT178" s="209">
        <v>463</v>
      </c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71"/>
      <c r="CE178" s="81">
        <f>CE176-CE177</f>
        <v>463</v>
      </c>
    </row>
    <row r="179" spans="1:84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>
        <v>0</v>
      </c>
      <c r="AM179" s="209">
        <v>54</v>
      </c>
      <c r="AN179" s="209">
        <v>67</v>
      </c>
      <c r="AO179" s="209">
        <v>68</v>
      </c>
      <c r="AP179" s="209">
        <v>40</v>
      </c>
      <c r="AQ179" s="209">
        <v>71</v>
      </c>
      <c r="AR179" s="209">
        <v>50</v>
      </c>
      <c r="AS179" s="209">
        <v>32</v>
      </c>
      <c r="AT179" s="209">
        <v>83</v>
      </c>
      <c r="AU179" s="209"/>
      <c r="AV179" s="209"/>
      <c r="AW179" s="113"/>
      <c r="AX179" s="112">
        <f t="shared" ref="AX179:BG181" si="473">O179-C179</f>
        <v>-38</v>
      </c>
      <c r="AY179" s="112">
        <f t="shared" si="473"/>
        <v>-64</v>
      </c>
      <c r="AZ179" s="112">
        <f t="shared" si="473"/>
        <v>-61</v>
      </c>
      <c r="BA179" s="112">
        <f t="shared" si="473"/>
        <v>-89</v>
      </c>
      <c r="BB179" s="112">
        <f t="shared" si="473"/>
        <v>-32</v>
      </c>
      <c r="BC179" s="112">
        <f t="shared" si="473"/>
        <v>-78</v>
      </c>
      <c r="BD179" s="112">
        <f t="shared" si="473"/>
        <v>-68</v>
      </c>
      <c r="BE179" s="112">
        <f t="shared" si="473"/>
        <v>-12</v>
      </c>
      <c r="BF179" s="112">
        <f t="shared" si="473"/>
        <v>-20</v>
      </c>
      <c r="BG179" s="112">
        <f t="shared" si="473"/>
        <v>-29</v>
      </c>
      <c r="BH179" s="112">
        <f t="shared" ref="BH179:BQ181" si="474">Y179-M179</f>
        <v>-30</v>
      </c>
      <c r="BI179" s="112">
        <f t="shared" si="474"/>
        <v>-74</v>
      </c>
      <c r="BJ179" s="112">
        <f t="shared" si="474"/>
        <v>-38</v>
      </c>
      <c r="BK179" s="112">
        <f t="shared" si="474"/>
        <v>20</v>
      </c>
      <c r="BL179" s="112">
        <f t="shared" si="474"/>
        <v>32</v>
      </c>
      <c r="BM179" s="112">
        <f t="shared" si="474"/>
        <v>22</v>
      </c>
      <c r="BN179" s="112">
        <f t="shared" si="474"/>
        <v>37</v>
      </c>
      <c r="BO179" s="112">
        <f t="shared" si="474"/>
        <v>27</v>
      </c>
      <c r="BP179" s="209">
        <f t="shared" si="474"/>
        <v>90</v>
      </c>
      <c r="BQ179" s="209">
        <f t="shared" si="474"/>
        <v>19</v>
      </c>
      <c r="BR179" s="209">
        <f t="shared" ref="BR179:BT181" si="475">AI179-W179</f>
        <v>41</v>
      </c>
      <c r="BS179" s="209">
        <f t="shared" si="475"/>
        <v>40</v>
      </c>
      <c r="BT179" s="339">
        <f t="shared" si="475"/>
        <v>-27</v>
      </c>
      <c r="BU179" s="339">
        <f t="shared" ref="BU179:CC181" si="476">AL179-Z179</f>
        <v>-20</v>
      </c>
      <c r="BV179" s="339">
        <f t="shared" si="476"/>
        <v>42</v>
      </c>
      <c r="BW179" s="339">
        <f t="shared" si="476"/>
        <v>47</v>
      </c>
      <c r="BX179" s="339">
        <f t="shared" si="476"/>
        <v>36</v>
      </c>
      <c r="BY179" s="339">
        <f t="shared" si="476"/>
        <v>18</v>
      </c>
      <c r="BZ179" s="339">
        <f t="shared" si="476"/>
        <v>34</v>
      </c>
      <c r="CA179" s="339">
        <f t="shared" si="476"/>
        <v>23</v>
      </c>
      <c r="CB179" s="339">
        <f t="shared" si="476"/>
        <v>-58</v>
      </c>
      <c r="CC179" s="339">
        <f t="shared" si="476"/>
        <v>40</v>
      </c>
      <c r="CD179" s="371"/>
      <c r="CE179" s="36">
        <f>'MONTHLY SUMMARIES'!D131</f>
        <v>83</v>
      </c>
    </row>
    <row r="180" spans="1:84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>
        <v>0</v>
      </c>
      <c r="AM180" s="209">
        <v>4</v>
      </c>
      <c r="AN180" s="209">
        <v>3</v>
      </c>
      <c r="AO180" s="209">
        <v>1</v>
      </c>
      <c r="AP180" s="209">
        <v>4</v>
      </c>
      <c r="AQ180" s="209">
        <v>5</v>
      </c>
      <c r="AR180" s="209">
        <v>1</v>
      </c>
      <c r="AS180" s="209">
        <v>0</v>
      </c>
      <c r="AT180" s="209">
        <v>5</v>
      </c>
      <c r="AU180" s="209"/>
      <c r="AV180" s="209"/>
      <c r="AW180" s="113"/>
      <c r="AX180" s="112">
        <f t="shared" si="473"/>
        <v>1</v>
      </c>
      <c r="AY180" s="112">
        <f t="shared" si="473"/>
        <v>0</v>
      </c>
      <c r="AZ180" s="112">
        <f t="shared" si="473"/>
        <v>0</v>
      </c>
      <c r="BA180" s="112">
        <f t="shared" si="473"/>
        <v>-2</v>
      </c>
      <c r="BB180" s="112">
        <f t="shared" si="473"/>
        <v>-1</v>
      </c>
      <c r="BC180" s="112">
        <f t="shared" si="473"/>
        <v>-3</v>
      </c>
      <c r="BD180" s="112">
        <f t="shared" si="473"/>
        <v>0</v>
      </c>
      <c r="BE180" s="112">
        <f t="shared" si="473"/>
        <v>4</v>
      </c>
      <c r="BF180" s="112">
        <f t="shared" si="473"/>
        <v>1</v>
      </c>
      <c r="BG180" s="112">
        <f t="shared" si="473"/>
        <v>0</v>
      </c>
      <c r="BH180" s="112">
        <f t="shared" si="474"/>
        <v>-2</v>
      </c>
      <c r="BI180" s="112">
        <f t="shared" si="474"/>
        <v>-4</v>
      </c>
      <c r="BJ180" s="112">
        <f t="shared" si="474"/>
        <v>-1</v>
      </c>
      <c r="BK180" s="112">
        <f t="shared" si="474"/>
        <v>0</v>
      </c>
      <c r="BL180" s="112">
        <f t="shared" si="474"/>
        <v>0</v>
      </c>
      <c r="BM180" s="112">
        <f t="shared" si="474"/>
        <v>2</v>
      </c>
      <c r="BN180" s="112">
        <f t="shared" si="474"/>
        <v>1</v>
      </c>
      <c r="BO180" s="112">
        <f t="shared" si="474"/>
        <v>2</v>
      </c>
      <c r="BP180" s="209">
        <f t="shared" si="474"/>
        <v>5</v>
      </c>
      <c r="BQ180" s="209">
        <f t="shared" si="474"/>
        <v>-1</v>
      </c>
      <c r="BR180" s="209">
        <f t="shared" si="475"/>
        <v>-1</v>
      </c>
      <c r="BS180" s="209">
        <f t="shared" si="475"/>
        <v>1</v>
      </c>
      <c r="BT180" s="339">
        <f t="shared" si="475"/>
        <v>0</v>
      </c>
      <c r="BU180" s="339">
        <f t="shared" si="476"/>
        <v>-1</v>
      </c>
      <c r="BV180" s="339">
        <f t="shared" si="476"/>
        <v>4</v>
      </c>
      <c r="BW180" s="339">
        <f t="shared" si="476"/>
        <v>3</v>
      </c>
      <c r="BX180" s="339">
        <f t="shared" si="476"/>
        <v>1</v>
      </c>
      <c r="BY180" s="339">
        <f t="shared" si="476"/>
        <v>2</v>
      </c>
      <c r="BZ180" s="339">
        <f t="shared" si="476"/>
        <v>4</v>
      </c>
      <c r="CA180" s="339">
        <f t="shared" si="476"/>
        <v>-1</v>
      </c>
      <c r="CB180" s="339">
        <f t="shared" si="476"/>
        <v>-5</v>
      </c>
      <c r="CC180" s="339">
        <f t="shared" si="476"/>
        <v>2</v>
      </c>
      <c r="CD180" s="371"/>
      <c r="CE180" s="36">
        <f>'MONTHLY SUMMARIES'!D132</f>
        <v>5</v>
      </c>
    </row>
    <row r="181" spans="1:8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1</v>
      </c>
      <c r="AP181" s="209">
        <v>0</v>
      </c>
      <c r="AQ181" s="209">
        <v>0</v>
      </c>
      <c r="AR181" s="209">
        <v>0</v>
      </c>
      <c r="AS181" s="209">
        <v>0</v>
      </c>
      <c r="AT181" s="209">
        <v>1</v>
      </c>
      <c r="AU181" s="209"/>
      <c r="AV181" s="209"/>
      <c r="AW181" s="113"/>
      <c r="AX181" s="112">
        <f t="shared" si="473"/>
        <v>0</v>
      </c>
      <c r="AY181" s="112">
        <f t="shared" si="473"/>
        <v>0</v>
      </c>
      <c r="AZ181" s="112">
        <f t="shared" si="473"/>
        <v>0</v>
      </c>
      <c r="BA181" s="112">
        <f t="shared" si="473"/>
        <v>0</v>
      </c>
      <c r="BB181" s="112">
        <f t="shared" si="473"/>
        <v>0</v>
      </c>
      <c r="BC181" s="112">
        <f t="shared" si="473"/>
        <v>0</v>
      </c>
      <c r="BD181" s="112">
        <f t="shared" si="473"/>
        <v>0</v>
      </c>
      <c r="BE181" s="112">
        <f t="shared" si="473"/>
        <v>0</v>
      </c>
      <c r="BF181" s="112">
        <f t="shared" si="473"/>
        <v>0</v>
      </c>
      <c r="BG181" s="112">
        <f t="shared" si="473"/>
        <v>0</v>
      </c>
      <c r="BH181" s="112">
        <f t="shared" si="474"/>
        <v>0</v>
      </c>
      <c r="BI181" s="112">
        <f t="shared" si="474"/>
        <v>0</v>
      </c>
      <c r="BJ181" s="112">
        <f t="shared" si="474"/>
        <v>0</v>
      </c>
      <c r="BK181" s="112">
        <f t="shared" si="474"/>
        <v>0</v>
      </c>
      <c r="BL181" s="112">
        <f t="shared" si="474"/>
        <v>0</v>
      </c>
      <c r="BM181" s="112">
        <f t="shared" si="474"/>
        <v>0</v>
      </c>
      <c r="BN181" s="112">
        <f t="shared" si="474"/>
        <v>0</v>
      </c>
      <c r="BO181" s="112">
        <f t="shared" si="474"/>
        <v>0</v>
      </c>
      <c r="BP181" s="209">
        <f t="shared" si="474"/>
        <v>0</v>
      </c>
      <c r="BQ181" s="209">
        <f t="shared" si="474"/>
        <v>0</v>
      </c>
      <c r="BR181" s="209">
        <f t="shared" si="475"/>
        <v>0</v>
      </c>
      <c r="BS181" s="209">
        <f t="shared" si="475"/>
        <v>0</v>
      </c>
      <c r="BT181" s="339">
        <f t="shared" si="475"/>
        <v>0</v>
      </c>
      <c r="BU181" s="339">
        <f t="shared" si="476"/>
        <v>0</v>
      </c>
      <c r="BV181" s="339">
        <f t="shared" si="476"/>
        <v>0</v>
      </c>
      <c r="BW181" s="339">
        <f t="shared" si="476"/>
        <v>0</v>
      </c>
      <c r="BX181" s="339">
        <f t="shared" si="476"/>
        <v>1</v>
      </c>
      <c r="BY181" s="339">
        <f t="shared" si="476"/>
        <v>0</v>
      </c>
      <c r="BZ181" s="339">
        <f t="shared" si="476"/>
        <v>0</v>
      </c>
      <c r="CA181" s="339">
        <f t="shared" si="476"/>
        <v>0</v>
      </c>
      <c r="CB181" s="339">
        <f t="shared" si="476"/>
        <v>0</v>
      </c>
      <c r="CC181" s="339">
        <f t="shared" si="476"/>
        <v>1</v>
      </c>
      <c r="CD181" s="371"/>
      <c r="CE181" s="36">
        <f>'MONTHLY SUMMARIES'!D133</f>
        <v>1</v>
      </c>
    </row>
    <row r="182" spans="1:84" s="76" customFormat="1" x14ac:dyDescent="0.3">
      <c r="A182" s="151"/>
      <c r="B182" s="63" t="s">
        <v>42</v>
      </c>
      <c r="C182" s="121">
        <f t="shared" ref="C182:Q182" si="477">SUM(C173:C181)</f>
        <v>88</v>
      </c>
      <c r="D182" s="122">
        <f t="shared" si="477"/>
        <v>2549</v>
      </c>
      <c r="E182" s="122">
        <f t="shared" si="477"/>
        <v>2724</v>
      </c>
      <c r="F182" s="122">
        <f t="shared" si="477"/>
        <v>2556</v>
      </c>
      <c r="G182" s="122">
        <f t="shared" si="477"/>
        <v>1401</v>
      </c>
      <c r="H182" s="123">
        <f t="shared" si="477"/>
        <v>2889</v>
      </c>
      <c r="I182" s="122">
        <f t="shared" si="477"/>
        <v>2859</v>
      </c>
      <c r="J182" s="123">
        <f t="shared" si="477"/>
        <v>1671</v>
      </c>
      <c r="K182" s="122">
        <f t="shared" si="477"/>
        <v>366</v>
      </c>
      <c r="L182" s="124">
        <f t="shared" si="477"/>
        <v>37</v>
      </c>
      <c r="M182" s="123">
        <f t="shared" si="477"/>
        <v>59</v>
      </c>
      <c r="N182" s="123">
        <f t="shared" si="477"/>
        <v>99</v>
      </c>
      <c r="O182" s="123">
        <f t="shared" si="477"/>
        <v>51</v>
      </c>
      <c r="P182" s="123">
        <f t="shared" si="477"/>
        <v>0</v>
      </c>
      <c r="Q182" s="123">
        <f t="shared" si="477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>
        <v>0</v>
      </c>
      <c r="AM182" s="210">
        <v>207</v>
      </c>
      <c r="AN182" s="210">
        <v>1202</v>
      </c>
      <c r="AO182" s="210">
        <v>2209</v>
      </c>
      <c r="AP182" s="210">
        <v>1414</v>
      </c>
      <c r="AQ182" s="210">
        <v>1848</v>
      </c>
      <c r="AR182" s="210">
        <v>1863</v>
      </c>
      <c r="AS182" s="210">
        <v>1276</v>
      </c>
      <c r="AT182" s="210">
        <v>2524</v>
      </c>
      <c r="AU182" s="210"/>
      <c r="AV182" s="210"/>
      <c r="AW182" s="124"/>
      <c r="AX182" s="123">
        <f>SUM(AX173:AX181)</f>
        <v>-37</v>
      </c>
      <c r="AY182" s="123">
        <f t="shared" ref="AY182:BA182" si="478">SUM(AY173:AY181)</f>
        <v>-2549</v>
      </c>
      <c r="AZ182" s="123">
        <f t="shared" si="478"/>
        <v>-2724</v>
      </c>
      <c r="BA182" s="123">
        <f t="shared" si="478"/>
        <v>-2556</v>
      </c>
      <c r="BB182" s="123">
        <f t="shared" ref="BB182:BC182" si="479">SUM(BB173:BB181)</f>
        <v>-1401</v>
      </c>
      <c r="BC182" s="123">
        <f t="shared" si="479"/>
        <v>-2889</v>
      </c>
      <c r="BD182" s="123">
        <f t="shared" ref="BD182:BE182" si="480">SUM(BD173:BD181)</f>
        <v>-2859</v>
      </c>
      <c r="BE182" s="123">
        <f t="shared" si="480"/>
        <v>-1643</v>
      </c>
      <c r="BF182" s="123">
        <f t="shared" ref="BF182:BG182" si="481">SUM(BF173:BF181)</f>
        <v>-336</v>
      </c>
      <c r="BG182" s="123">
        <f t="shared" si="481"/>
        <v>-29</v>
      </c>
      <c r="BH182" s="123">
        <f t="shared" ref="BH182:BI182" si="482">SUM(BH173:BH181)</f>
        <v>-32</v>
      </c>
      <c r="BI182" s="123">
        <f t="shared" si="482"/>
        <v>-78</v>
      </c>
      <c r="BJ182" s="123">
        <f t="shared" ref="BJ182:BK182" si="483">SUM(BJ173:BJ181)</f>
        <v>-39</v>
      </c>
      <c r="BK182" s="123">
        <f t="shared" si="483"/>
        <v>20</v>
      </c>
      <c r="BL182" s="123">
        <f t="shared" ref="BL182:BM182" si="484">SUM(BL173:BL181)</f>
        <v>32</v>
      </c>
      <c r="BM182" s="123">
        <f t="shared" si="484"/>
        <v>24</v>
      </c>
      <c r="BN182" s="123">
        <f t="shared" ref="BN182:BO182" si="485">SUM(BN173:BN181)</f>
        <v>1449</v>
      </c>
      <c r="BO182" s="123">
        <f t="shared" si="485"/>
        <v>2201</v>
      </c>
      <c r="BP182" s="210">
        <f t="shared" ref="BP182:BQ182" si="486">SUM(BP173:BP181)</f>
        <v>2110</v>
      </c>
      <c r="BQ182" s="210">
        <f t="shared" si="486"/>
        <v>2048</v>
      </c>
      <c r="BR182" s="210">
        <f t="shared" ref="BR182:BT182" si="487">SUM(BR173:BR181)</f>
        <v>976</v>
      </c>
      <c r="BS182" s="210">
        <f t="shared" si="487"/>
        <v>179</v>
      </c>
      <c r="BT182" s="340">
        <f t="shared" si="487"/>
        <v>-27</v>
      </c>
      <c r="BU182" s="340">
        <f t="shared" ref="BU182:BV182" si="488">SUM(BU173:BU181)</f>
        <v>-21</v>
      </c>
      <c r="BV182" s="340">
        <f t="shared" si="488"/>
        <v>195</v>
      </c>
      <c r="BW182" s="340">
        <f t="shared" ref="BW182:BX182" si="489">SUM(BW173:BW181)</f>
        <v>1182</v>
      </c>
      <c r="BX182" s="340">
        <f t="shared" si="489"/>
        <v>2177</v>
      </c>
      <c r="BY182" s="340">
        <f t="shared" ref="BY182" si="490">SUM(BY173:BY181)</f>
        <v>1390</v>
      </c>
      <c r="BZ182" s="340">
        <f t="shared" ref="BZ182" si="491">SUM(BZ173:BZ181)</f>
        <v>399</v>
      </c>
      <c r="CA182" s="340">
        <f t="shared" ref="CA182:CC182" si="492">SUM(CA173:CA181)</f>
        <v>-338</v>
      </c>
      <c r="CB182" s="340">
        <f t="shared" ref="CB182:CC182" si="493">SUM(CB173:CB181)</f>
        <v>-834</v>
      </c>
      <c r="CC182" s="340">
        <f t="shared" si="493"/>
        <v>448</v>
      </c>
      <c r="CD182" s="372"/>
      <c r="CE182" s="267">
        <f>CE173+CE176+CE179+CE180+CE181</f>
        <v>2524</v>
      </c>
    </row>
    <row r="183" spans="1:84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31"/>
      <c r="CD183" s="371"/>
      <c r="CE183" s="93"/>
    </row>
    <row r="184" spans="1:8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>
        <v>1</v>
      </c>
      <c r="AM184" s="209">
        <v>141</v>
      </c>
      <c r="AN184" s="209">
        <v>1004</v>
      </c>
      <c r="AO184" s="209">
        <v>1215</v>
      </c>
      <c r="AP184" s="209">
        <v>1258</v>
      </c>
      <c r="AQ184" s="209">
        <v>1185</v>
      </c>
      <c r="AR184" s="209">
        <v>1450</v>
      </c>
      <c r="AS184" s="209">
        <v>1335</v>
      </c>
      <c r="AT184" s="209">
        <v>1518</v>
      </c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71"/>
      <c r="CE184" s="36">
        <f>'MONTHLY SUMMARIES'!D136</f>
        <v>1518</v>
      </c>
      <c r="CF184" s="209"/>
    </row>
    <row r="185" spans="1:84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>
        <v>0</v>
      </c>
      <c r="AM185" s="209">
        <v>42</v>
      </c>
      <c r="AN185" s="209">
        <v>372</v>
      </c>
      <c r="AO185" s="209">
        <v>489</v>
      </c>
      <c r="AP185" s="209">
        <v>443</v>
      </c>
      <c r="AQ185" s="209">
        <v>519</v>
      </c>
      <c r="AR185" s="209">
        <v>496</v>
      </c>
      <c r="AS185" s="209">
        <v>407</v>
      </c>
      <c r="AT185" s="209">
        <v>675</v>
      </c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71"/>
      <c r="CE185" s="67">
        <f>GETPIVOTDATA("VALUE",'CSS ESCO pvt'!$I$3,"DATE_FILE",$CE$8,"COMPANY",$CE$6,"TRIM_CAT","Residential-GRID","TRIM_LINE","99")</f>
        <v>675</v>
      </c>
      <c r="CF185" s="209"/>
    </row>
    <row r="186" spans="1:84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>
        <v>0</v>
      </c>
      <c r="AM186" s="209">
        <v>99</v>
      </c>
      <c r="AN186" s="209">
        <v>632</v>
      </c>
      <c r="AO186" s="209">
        <v>726</v>
      </c>
      <c r="AP186" s="209">
        <v>815</v>
      </c>
      <c r="AQ186" s="209">
        <v>666</v>
      </c>
      <c r="AR186" s="209">
        <v>954</v>
      </c>
      <c r="AS186" s="209">
        <v>928</v>
      </c>
      <c r="AT186" s="209">
        <v>843</v>
      </c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71"/>
      <c r="CE186" s="81">
        <f>CE184-CE185</f>
        <v>843</v>
      </c>
      <c r="CF186" s="209"/>
    </row>
    <row r="187" spans="1:8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>
        <v>0</v>
      </c>
      <c r="AM187" s="209">
        <v>22</v>
      </c>
      <c r="AN187" s="209">
        <v>50</v>
      </c>
      <c r="AO187" s="209">
        <v>688</v>
      </c>
      <c r="AP187" s="209">
        <v>515</v>
      </c>
      <c r="AQ187" s="209">
        <v>473</v>
      </c>
      <c r="AR187" s="209">
        <v>583</v>
      </c>
      <c r="AS187" s="209">
        <v>615</v>
      </c>
      <c r="AT187" s="209">
        <v>706</v>
      </c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71"/>
      <c r="CE187" s="36">
        <f>'MONTHLY SUMMARIES'!D137</f>
        <v>706</v>
      </c>
      <c r="CF187" s="209"/>
    </row>
    <row r="188" spans="1:84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>
        <v>0</v>
      </c>
      <c r="AM188" s="209">
        <v>7</v>
      </c>
      <c r="AN188" s="209">
        <v>18</v>
      </c>
      <c r="AO188" s="209">
        <v>220</v>
      </c>
      <c r="AP188" s="209">
        <v>159</v>
      </c>
      <c r="AQ188" s="209">
        <v>185</v>
      </c>
      <c r="AR188" s="209">
        <v>209</v>
      </c>
      <c r="AS188" s="209">
        <v>139</v>
      </c>
      <c r="AT188" s="209">
        <v>279</v>
      </c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71"/>
      <c r="CE188" s="67">
        <f>GETPIVOTDATA("VALUE",'CSS ESCO pvt'!$I$3,"DATE_FILE",$CE$8,"COMPANY",$CE$6,"TRIM_CAT","Low Income Residential-GRID","TRIM_LINE","99")</f>
        <v>279</v>
      </c>
      <c r="CF188" s="209"/>
    </row>
    <row r="189" spans="1:84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>
        <v>0</v>
      </c>
      <c r="AM189" s="209">
        <v>15</v>
      </c>
      <c r="AN189" s="209">
        <v>32</v>
      </c>
      <c r="AO189" s="209">
        <v>468</v>
      </c>
      <c r="AP189" s="209">
        <v>356</v>
      </c>
      <c r="AQ189" s="209">
        <v>288</v>
      </c>
      <c r="AR189" s="209">
        <v>374</v>
      </c>
      <c r="AS189" s="209">
        <v>476</v>
      </c>
      <c r="AT189" s="209">
        <v>427</v>
      </c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71"/>
      <c r="CE189" s="81">
        <f>CE187-CE188</f>
        <v>427</v>
      </c>
      <c r="CF189" s="209"/>
    </row>
    <row r="190" spans="1:8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>
        <v>0</v>
      </c>
      <c r="AM190" s="209">
        <v>58</v>
      </c>
      <c r="AN190" s="209">
        <v>48</v>
      </c>
      <c r="AO190" s="209">
        <v>61</v>
      </c>
      <c r="AP190" s="209">
        <v>37</v>
      </c>
      <c r="AQ190" s="209">
        <v>42</v>
      </c>
      <c r="AR190" s="209">
        <v>49</v>
      </c>
      <c r="AS190" s="209">
        <v>39</v>
      </c>
      <c r="AT190" s="209">
        <v>51</v>
      </c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71"/>
      <c r="CE190" s="36">
        <f>'MONTHLY SUMMARIES'!D138</f>
        <v>51</v>
      </c>
    </row>
    <row r="191" spans="1:8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>
        <v>0</v>
      </c>
      <c r="AM191" s="209">
        <v>2</v>
      </c>
      <c r="AN191" s="209">
        <v>3</v>
      </c>
      <c r="AO191" s="209">
        <v>1</v>
      </c>
      <c r="AP191" s="209">
        <v>2</v>
      </c>
      <c r="AQ191" s="209">
        <v>3</v>
      </c>
      <c r="AR191" s="209">
        <v>1</v>
      </c>
      <c r="AS191" s="209">
        <v>0</v>
      </c>
      <c r="AT191" s="209">
        <v>1</v>
      </c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71"/>
      <c r="CE191" s="36">
        <f>'MONTHLY SUMMARIES'!D139</f>
        <v>1</v>
      </c>
    </row>
    <row r="192" spans="1:8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71"/>
      <c r="CE192" s="36">
        <f>'MONTHLY SUMMARIES'!D140</f>
        <v>0</v>
      </c>
    </row>
    <row r="193" spans="1:8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>
        <v>1</v>
      </c>
      <c r="AM193" s="210">
        <v>223</v>
      </c>
      <c r="AN193" s="210">
        <v>1105</v>
      </c>
      <c r="AO193" s="210">
        <v>1965</v>
      </c>
      <c r="AP193" s="210">
        <v>1812</v>
      </c>
      <c r="AQ193" s="210">
        <v>1703</v>
      </c>
      <c r="AR193" s="210">
        <v>2083</v>
      </c>
      <c r="AS193" s="210">
        <v>1989</v>
      </c>
      <c r="AT193" s="210">
        <v>2276</v>
      </c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72"/>
      <c r="CE193" s="267">
        <f>CE184+CE187+CE190+CE191+CE192</f>
        <v>2276</v>
      </c>
    </row>
    <row r="194" spans="1:8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31"/>
      <c r="CD194" s="371"/>
      <c r="CE194" s="93"/>
    </row>
    <row r="195" spans="1:83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>
        <v>28319</v>
      </c>
      <c r="AM195" s="209">
        <v>30686</v>
      </c>
      <c r="AN195" s="209">
        <v>31761</v>
      </c>
      <c r="AO195" s="209">
        <v>28980</v>
      </c>
      <c r="AP195" s="209">
        <v>27699</v>
      </c>
      <c r="AQ195" s="209">
        <v>27078</v>
      </c>
      <c r="AR195" s="209">
        <v>27415</v>
      </c>
      <c r="AS195" s="209">
        <v>26457</v>
      </c>
      <c r="AT195" s="209">
        <v>25486</v>
      </c>
      <c r="AU195" s="209"/>
      <c r="AV195" s="209"/>
      <c r="AW195" s="113"/>
      <c r="AX195" s="112">
        <f t="shared" ref="AX195:BT195" si="494">O195-C195</f>
        <v>-1754</v>
      </c>
      <c r="AY195" s="112">
        <f t="shared" si="494"/>
        <v>-9060</v>
      </c>
      <c r="AZ195" s="112">
        <f t="shared" si="494"/>
        <v>-13991</v>
      </c>
      <c r="BA195" s="112">
        <f t="shared" si="494"/>
        <v>-14826</v>
      </c>
      <c r="BB195" s="112">
        <f t="shared" si="494"/>
        <v>-14689</v>
      </c>
      <c r="BC195" s="112">
        <f t="shared" si="494"/>
        <v>-14012</v>
      </c>
      <c r="BD195" s="112">
        <f t="shared" si="494"/>
        <v>-14419</v>
      </c>
      <c r="BE195" s="112">
        <f t="shared" si="494"/>
        <v>-13311</v>
      </c>
      <c r="BF195" s="112">
        <f t="shared" si="494"/>
        <v>-10861</v>
      </c>
      <c r="BG195" s="112">
        <f t="shared" si="494"/>
        <v>-9696</v>
      </c>
      <c r="BH195" s="112">
        <f t="shared" si="494"/>
        <v>-8762</v>
      </c>
      <c r="BI195" s="112">
        <f t="shared" si="494"/>
        <v>-9120</v>
      </c>
      <c r="BJ195" s="112">
        <f t="shared" si="494"/>
        <v>-5499</v>
      </c>
      <c r="BK195" s="112">
        <f t="shared" si="494"/>
        <v>1288</v>
      </c>
      <c r="BL195" s="112">
        <f t="shared" si="494"/>
        <v>8339</v>
      </c>
      <c r="BM195" s="112">
        <f t="shared" si="494"/>
        <v>15285</v>
      </c>
      <c r="BN195" s="112">
        <f t="shared" si="494"/>
        <v>24087</v>
      </c>
      <c r="BO195" s="112">
        <f t="shared" si="494"/>
        <v>23696</v>
      </c>
      <c r="BP195" s="209">
        <f t="shared" si="494"/>
        <v>24672</v>
      </c>
      <c r="BQ195" s="209">
        <f t="shared" si="494"/>
        <v>21680</v>
      </c>
      <c r="BR195" s="209">
        <f t="shared" si="494"/>
        <v>21531</v>
      </c>
      <c r="BS195" s="209">
        <f t="shared" si="494"/>
        <v>17501</v>
      </c>
      <c r="BT195" s="339">
        <f t="shared" si="494"/>
        <v>16340</v>
      </c>
      <c r="BU195" s="339">
        <f t="shared" ref="BU195:CC195" si="495">AL195-Z195</f>
        <v>17505</v>
      </c>
      <c r="BV195" s="339">
        <f t="shared" si="495"/>
        <v>18944</v>
      </c>
      <c r="BW195" s="339">
        <f t="shared" si="495"/>
        <v>18750</v>
      </c>
      <c r="BX195" s="339">
        <f t="shared" si="495"/>
        <v>11918</v>
      </c>
      <c r="BY195" s="339">
        <f t="shared" si="495"/>
        <v>3779</v>
      </c>
      <c r="BZ195" s="339">
        <f t="shared" si="495"/>
        <v>-5321</v>
      </c>
      <c r="CA195" s="339">
        <f t="shared" si="495"/>
        <v>-4532</v>
      </c>
      <c r="CB195" s="339">
        <f t="shared" si="495"/>
        <v>-7252</v>
      </c>
      <c r="CC195" s="339">
        <f t="shared" si="495"/>
        <v>-6341</v>
      </c>
      <c r="CD195" s="371"/>
      <c r="CE195" s="36">
        <f>'MONTHLY SUMMARIES'!D143</f>
        <v>25486</v>
      </c>
    </row>
    <row r="196" spans="1:83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>
        <v>13556</v>
      </c>
      <c r="AM196" s="209">
        <v>14767</v>
      </c>
      <c r="AN196" s="209">
        <v>15232</v>
      </c>
      <c r="AO196" s="209">
        <v>14774</v>
      </c>
      <c r="AP196" s="209">
        <v>13787</v>
      </c>
      <c r="AQ196" s="209">
        <v>13642</v>
      </c>
      <c r="AR196" s="209">
        <v>13833</v>
      </c>
      <c r="AS196" s="209">
        <v>13392</v>
      </c>
      <c r="AT196" s="209">
        <v>13388</v>
      </c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71"/>
      <c r="CE196" s="67">
        <f>GETPIVOTDATA("VALUE",'CSS ESCO pvt'!$I$3,"DATE_FILE",$CE$8,"COMPANY",$CE$6,"TRIM_CAT","Residential-GRID","TRIM_LINE",$A194)</f>
        <v>13388</v>
      </c>
    </row>
    <row r="197" spans="1:83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>
        <v>14763</v>
      </c>
      <c r="AM197" s="209">
        <v>15919</v>
      </c>
      <c r="AN197" s="209">
        <v>16529</v>
      </c>
      <c r="AO197" s="209">
        <v>14206</v>
      </c>
      <c r="AP197" s="209">
        <v>13912</v>
      </c>
      <c r="AQ197" s="209">
        <v>13436</v>
      </c>
      <c r="AR197" s="209">
        <v>13582</v>
      </c>
      <c r="AS197" s="209">
        <v>13065</v>
      </c>
      <c r="AT197" s="209">
        <v>12098</v>
      </c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71"/>
      <c r="CE197" s="81">
        <f>CE195-CE196</f>
        <v>12098</v>
      </c>
    </row>
    <row r="198" spans="1:83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>
        <v>4965</v>
      </c>
      <c r="AM198" s="209">
        <v>5239</v>
      </c>
      <c r="AN198" s="209">
        <v>6917</v>
      </c>
      <c r="AO198" s="209">
        <v>7691</v>
      </c>
      <c r="AP198" s="209">
        <v>7513</v>
      </c>
      <c r="AQ198" s="209">
        <v>7912</v>
      </c>
      <c r="AR198" s="209">
        <v>8360</v>
      </c>
      <c r="AS198" s="209">
        <v>8572</v>
      </c>
      <c r="AT198" s="209">
        <v>8644</v>
      </c>
      <c r="AU198" s="209"/>
      <c r="AV198" s="209"/>
      <c r="AW198" s="113"/>
      <c r="AX198" s="112">
        <f t="shared" ref="AX198:BT198" si="496">O198-C198</f>
        <v>-374</v>
      </c>
      <c r="AY198" s="112">
        <f t="shared" si="496"/>
        <v>-2172</v>
      </c>
      <c r="AZ198" s="112">
        <f t="shared" si="496"/>
        <v>-4887</v>
      </c>
      <c r="BA198" s="112">
        <f t="shared" si="496"/>
        <v>-5359</v>
      </c>
      <c r="BB198" s="112">
        <f t="shared" si="496"/>
        <v>-5244</v>
      </c>
      <c r="BC198" s="112">
        <f t="shared" si="496"/>
        <v>-5364</v>
      </c>
      <c r="BD198" s="112">
        <f t="shared" si="496"/>
        <v>-5517</v>
      </c>
      <c r="BE198" s="112">
        <f t="shared" si="496"/>
        <v>-5901</v>
      </c>
      <c r="BF198" s="112">
        <f t="shared" si="496"/>
        <v>-5037</v>
      </c>
      <c r="BG198" s="112">
        <f t="shared" si="496"/>
        <v>-4236</v>
      </c>
      <c r="BH198" s="112">
        <f t="shared" si="496"/>
        <v>-3679</v>
      </c>
      <c r="BI198" s="112">
        <f t="shared" si="496"/>
        <v>-3131</v>
      </c>
      <c r="BJ198" s="112">
        <f t="shared" si="496"/>
        <v>-2203</v>
      </c>
      <c r="BK198" s="112">
        <f t="shared" si="496"/>
        <v>-733</v>
      </c>
      <c r="BL198" s="112">
        <f t="shared" si="496"/>
        <v>1256</v>
      </c>
      <c r="BM198" s="112">
        <f t="shared" si="496"/>
        <v>2387</v>
      </c>
      <c r="BN198" s="112">
        <f t="shared" si="496"/>
        <v>4084</v>
      </c>
      <c r="BO198" s="112">
        <f t="shared" si="496"/>
        <v>4462</v>
      </c>
      <c r="BP198" s="209">
        <f t="shared" si="496"/>
        <v>4544</v>
      </c>
      <c r="BQ198" s="209">
        <f t="shared" si="496"/>
        <v>3962</v>
      </c>
      <c r="BR198" s="209">
        <f t="shared" si="496"/>
        <v>3137</v>
      </c>
      <c r="BS198" s="209">
        <f t="shared" si="496"/>
        <v>3636</v>
      </c>
      <c r="BT198" s="339">
        <f t="shared" si="496"/>
        <v>2509</v>
      </c>
      <c r="BU198" s="339">
        <f t="shared" ref="BU198:CC198" si="497">AL198-Z198</f>
        <v>1859</v>
      </c>
      <c r="BV198" s="339">
        <f t="shared" si="497"/>
        <v>2025</v>
      </c>
      <c r="BW198" s="339">
        <f t="shared" si="497"/>
        <v>3449</v>
      </c>
      <c r="BX198" s="339">
        <f t="shared" si="497"/>
        <v>3063</v>
      </c>
      <c r="BY198" s="339">
        <f t="shared" si="497"/>
        <v>1912</v>
      </c>
      <c r="BZ198" s="339">
        <f t="shared" si="497"/>
        <v>516</v>
      </c>
      <c r="CA198" s="339">
        <f t="shared" si="497"/>
        <v>756</v>
      </c>
      <c r="CB198" s="339">
        <f t="shared" si="497"/>
        <v>834</v>
      </c>
      <c r="CC198" s="339">
        <f t="shared" si="497"/>
        <v>1701</v>
      </c>
      <c r="CD198" s="371"/>
      <c r="CE198" s="36">
        <f>'MONTHLY SUMMARIES'!D144</f>
        <v>8644</v>
      </c>
    </row>
    <row r="199" spans="1:83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>
        <v>2308</v>
      </c>
      <c r="AM199" s="209">
        <v>2459</v>
      </c>
      <c r="AN199" s="209">
        <v>3254</v>
      </c>
      <c r="AO199" s="209">
        <v>3729</v>
      </c>
      <c r="AP199" s="209">
        <v>3684</v>
      </c>
      <c r="AQ199" s="209">
        <v>3969</v>
      </c>
      <c r="AR199" s="209">
        <v>4099</v>
      </c>
      <c r="AS199" s="209">
        <v>4260</v>
      </c>
      <c r="AT199" s="209">
        <v>4436</v>
      </c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71"/>
      <c r="CE199" s="67">
        <f>GETPIVOTDATA("VALUE",'CSS ESCO pvt'!$I$3,"DATE_FILE",$CE$8,"COMPANY",$CE$6,"TRIM_CAT","Low Income Residential-GRID","TRIM_LINE",$A194)</f>
        <v>4436</v>
      </c>
    </row>
    <row r="200" spans="1:83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>
        <v>2657</v>
      </c>
      <c r="AM200" s="209">
        <v>2780</v>
      </c>
      <c r="AN200" s="209">
        <v>3663</v>
      </c>
      <c r="AO200" s="209">
        <v>3962</v>
      </c>
      <c r="AP200" s="209">
        <v>3829</v>
      </c>
      <c r="AQ200" s="209">
        <v>3943</v>
      </c>
      <c r="AR200" s="209">
        <v>4261</v>
      </c>
      <c r="AS200" s="209">
        <v>4312</v>
      </c>
      <c r="AT200" s="209">
        <v>4208</v>
      </c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71"/>
      <c r="CE200" s="81">
        <f>CE198-CE199</f>
        <v>4208</v>
      </c>
    </row>
    <row r="201" spans="1:83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>
        <v>1151</v>
      </c>
      <c r="AM201" s="209">
        <v>1269</v>
      </c>
      <c r="AN201" s="209">
        <v>1343</v>
      </c>
      <c r="AO201" s="209">
        <v>1183</v>
      </c>
      <c r="AP201" s="209">
        <v>1167</v>
      </c>
      <c r="AQ201" s="209">
        <v>1064</v>
      </c>
      <c r="AR201" s="209">
        <v>1007</v>
      </c>
      <c r="AS201" s="209">
        <v>1022</v>
      </c>
      <c r="AT201" s="209">
        <v>818</v>
      </c>
      <c r="AU201" s="209"/>
      <c r="AV201" s="209"/>
      <c r="AW201" s="113"/>
      <c r="AX201" s="112">
        <f t="shared" ref="AX201:BG203" si="498">O201-C201</f>
        <v>-53</v>
      </c>
      <c r="AY201" s="112">
        <f t="shared" si="498"/>
        <v>-220</v>
      </c>
      <c r="AZ201" s="112">
        <f t="shared" si="498"/>
        <v>-285</v>
      </c>
      <c r="BA201" s="112">
        <f t="shared" si="498"/>
        <v>-278</v>
      </c>
      <c r="BB201" s="112">
        <f t="shared" si="498"/>
        <v>-146</v>
      </c>
      <c r="BC201" s="112">
        <f t="shared" si="498"/>
        <v>51</v>
      </c>
      <c r="BD201" s="112">
        <f t="shared" si="498"/>
        <v>227</v>
      </c>
      <c r="BE201" s="112">
        <f t="shared" si="498"/>
        <v>807</v>
      </c>
      <c r="BF201" s="112">
        <f t="shared" si="498"/>
        <v>932</v>
      </c>
      <c r="BG201" s="112">
        <f t="shared" si="498"/>
        <v>681</v>
      </c>
      <c r="BH201" s="112">
        <f t="shared" ref="BH201:BQ203" si="499">Y201-M201</f>
        <v>577</v>
      </c>
      <c r="BI201" s="112">
        <f t="shared" si="499"/>
        <v>523</v>
      </c>
      <c r="BJ201" s="112">
        <f t="shared" si="499"/>
        <v>619</v>
      </c>
      <c r="BK201" s="112">
        <f t="shared" si="499"/>
        <v>691</v>
      </c>
      <c r="BL201" s="112">
        <f t="shared" si="499"/>
        <v>577</v>
      </c>
      <c r="BM201" s="112">
        <f t="shared" si="499"/>
        <v>483</v>
      </c>
      <c r="BN201" s="112">
        <f t="shared" si="499"/>
        <v>597</v>
      </c>
      <c r="BO201" s="112">
        <f t="shared" si="499"/>
        <v>598</v>
      </c>
      <c r="BP201" s="209">
        <f t="shared" si="499"/>
        <v>569</v>
      </c>
      <c r="BQ201" s="209">
        <f t="shared" si="499"/>
        <v>-41</v>
      </c>
      <c r="BR201" s="209">
        <f t="shared" ref="BR201:BT203" si="500">AI201-W201</f>
        <v>-12</v>
      </c>
      <c r="BS201" s="209">
        <f t="shared" si="500"/>
        <v>291</v>
      </c>
      <c r="BT201" s="339">
        <f t="shared" si="500"/>
        <v>239</v>
      </c>
      <c r="BU201" s="339">
        <f t="shared" ref="BU201:CC203" si="501">AL201-Z201</f>
        <v>156</v>
      </c>
      <c r="BV201" s="339">
        <f t="shared" si="501"/>
        <v>258</v>
      </c>
      <c r="BW201" s="339">
        <f t="shared" si="501"/>
        <v>371</v>
      </c>
      <c r="BX201" s="339">
        <f t="shared" si="501"/>
        <v>285</v>
      </c>
      <c r="BY201" s="339">
        <f t="shared" si="501"/>
        <v>303</v>
      </c>
      <c r="BZ201" s="339">
        <f t="shared" si="501"/>
        <v>-1</v>
      </c>
      <c r="CA201" s="339">
        <f t="shared" si="501"/>
        <v>-240</v>
      </c>
      <c r="CB201" s="339">
        <f t="shared" si="501"/>
        <v>-364</v>
      </c>
      <c r="CC201" s="339">
        <f t="shared" si="501"/>
        <v>-543</v>
      </c>
      <c r="CD201" s="371"/>
      <c r="CE201" s="36">
        <f>'MONTHLY SUMMARIES'!D145</f>
        <v>818</v>
      </c>
    </row>
    <row r="202" spans="1:83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>
        <v>96</v>
      </c>
      <c r="AM202" s="209">
        <v>102</v>
      </c>
      <c r="AN202" s="209">
        <v>110</v>
      </c>
      <c r="AO202" s="209">
        <v>99</v>
      </c>
      <c r="AP202" s="209">
        <v>108</v>
      </c>
      <c r="AQ202" s="209">
        <v>102</v>
      </c>
      <c r="AR202" s="209">
        <v>88</v>
      </c>
      <c r="AS202" s="209">
        <v>86</v>
      </c>
      <c r="AT202" s="209">
        <v>63</v>
      </c>
      <c r="AU202" s="209"/>
      <c r="AV202" s="209"/>
      <c r="AW202" s="113"/>
      <c r="AX202" s="112">
        <f t="shared" si="498"/>
        <v>-4</v>
      </c>
      <c r="AY202" s="112">
        <f t="shared" si="498"/>
        <v>-8</v>
      </c>
      <c r="AZ202" s="112">
        <f t="shared" si="498"/>
        <v>0</v>
      </c>
      <c r="BA202" s="112">
        <f t="shared" si="498"/>
        <v>3</v>
      </c>
      <c r="BB202" s="112">
        <f t="shared" si="498"/>
        <v>8</v>
      </c>
      <c r="BC202" s="112">
        <f t="shared" si="498"/>
        <v>15</v>
      </c>
      <c r="BD202" s="112">
        <f t="shared" si="498"/>
        <v>36</v>
      </c>
      <c r="BE202" s="112">
        <f t="shared" si="498"/>
        <v>57</v>
      </c>
      <c r="BF202" s="112">
        <f t="shared" si="498"/>
        <v>54</v>
      </c>
      <c r="BG202" s="112">
        <f t="shared" si="498"/>
        <v>54</v>
      </c>
      <c r="BH202" s="112">
        <f t="shared" si="499"/>
        <v>57</v>
      </c>
      <c r="BI202" s="112">
        <f t="shared" si="499"/>
        <v>62</v>
      </c>
      <c r="BJ202" s="112">
        <f t="shared" si="499"/>
        <v>58</v>
      </c>
      <c r="BK202" s="112">
        <f t="shared" si="499"/>
        <v>58</v>
      </c>
      <c r="BL202" s="112">
        <f t="shared" si="499"/>
        <v>44</v>
      </c>
      <c r="BM202" s="112">
        <f t="shared" si="499"/>
        <v>40</v>
      </c>
      <c r="BN202" s="112">
        <f t="shared" si="499"/>
        <v>41</v>
      </c>
      <c r="BO202" s="112">
        <f t="shared" si="499"/>
        <v>45</v>
      </c>
      <c r="BP202" s="209">
        <f t="shared" si="499"/>
        <v>18</v>
      </c>
      <c r="BQ202" s="209">
        <f t="shared" si="499"/>
        <v>11</v>
      </c>
      <c r="BR202" s="209">
        <f t="shared" si="500"/>
        <v>8</v>
      </c>
      <c r="BS202" s="209">
        <f t="shared" si="500"/>
        <v>12</v>
      </c>
      <c r="BT202" s="339">
        <f t="shared" si="500"/>
        <v>5</v>
      </c>
      <c r="BU202" s="339">
        <f t="shared" si="501"/>
        <v>1</v>
      </c>
      <c r="BV202" s="339">
        <f t="shared" si="501"/>
        <v>11</v>
      </c>
      <c r="BW202" s="339">
        <f t="shared" si="501"/>
        <v>18</v>
      </c>
      <c r="BX202" s="339">
        <f t="shared" si="501"/>
        <v>15</v>
      </c>
      <c r="BY202" s="339">
        <f t="shared" si="501"/>
        <v>23</v>
      </c>
      <c r="BZ202" s="339">
        <f t="shared" si="501"/>
        <v>15</v>
      </c>
      <c r="CA202" s="339">
        <f t="shared" si="501"/>
        <v>-14</v>
      </c>
      <c r="CB202" s="339">
        <f t="shared" si="501"/>
        <v>-13</v>
      </c>
      <c r="CC202" s="339">
        <f t="shared" si="501"/>
        <v>-48</v>
      </c>
      <c r="CD202" s="371"/>
      <c r="CE202" s="36">
        <f>'MONTHLY SUMMARIES'!D146</f>
        <v>63</v>
      </c>
    </row>
    <row r="203" spans="1:83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>
        <v>20</v>
      </c>
      <c r="AM203" s="209">
        <v>21</v>
      </c>
      <c r="AN203" s="209">
        <v>19</v>
      </c>
      <c r="AO203" s="209">
        <v>18</v>
      </c>
      <c r="AP203" s="209">
        <v>20</v>
      </c>
      <c r="AQ203" s="209">
        <v>16</v>
      </c>
      <c r="AR203" s="209">
        <v>14</v>
      </c>
      <c r="AS203" s="209">
        <v>10</v>
      </c>
      <c r="AT203" s="209">
        <v>17</v>
      </c>
      <c r="AU203" s="209"/>
      <c r="AV203" s="209"/>
      <c r="AW203" s="113"/>
      <c r="AX203" s="112">
        <f t="shared" si="498"/>
        <v>4</v>
      </c>
      <c r="AY203" s="112">
        <f t="shared" si="498"/>
        <v>0</v>
      </c>
      <c r="AZ203" s="112">
        <f t="shared" si="498"/>
        <v>-2</v>
      </c>
      <c r="BA203" s="112">
        <f t="shared" si="498"/>
        <v>3</v>
      </c>
      <c r="BB203" s="112">
        <f t="shared" si="498"/>
        <v>-1</v>
      </c>
      <c r="BC203" s="112">
        <f t="shared" si="498"/>
        <v>7</v>
      </c>
      <c r="BD203" s="112">
        <f t="shared" si="498"/>
        <v>10</v>
      </c>
      <c r="BE203" s="112">
        <f t="shared" si="498"/>
        <v>16</v>
      </c>
      <c r="BF203" s="112">
        <f t="shared" si="498"/>
        <v>14</v>
      </c>
      <c r="BG203" s="112">
        <f t="shared" si="498"/>
        <v>15</v>
      </c>
      <c r="BH203" s="112">
        <f t="shared" si="499"/>
        <v>19</v>
      </c>
      <c r="BI203" s="112">
        <f t="shared" si="499"/>
        <v>15</v>
      </c>
      <c r="BJ203" s="112">
        <f t="shared" si="499"/>
        <v>13</v>
      </c>
      <c r="BK203" s="112">
        <f t="shared" si="499"/>
        <v>11</v>
      </c>
      <c r="BL203" s="112">
        <f t="shared" si="499"/>
        <v>18</v>
      </c>
      <c r="BM203" s="112">
        <f t="shared" si="499"/>
        <v>10</v>
      </c>
      <c r="BN203" s="112">
        <f t="shared" si="499"/>
        <v>14</v>
      </c>
      <c r="BO203" s="112">
        <f t="shared" si="499"/>
        <v>10</v>
      </c>
      <c r="BP203" s="209">
        <f t="shared" si="499"/>
        <v>0</v>
      </c>
      <c r="BQ203" s="209">
        <f t="shared" si="499"/>
        <v>-4</v>
      </c>
      <c r="BR203" s="209">
        <f t="shared" si="500"/>
        <v>-3</v>
      </c>
      <c r="BS203" s="209">
        <f t="shared" si="500"/>
        <v>-1</v>
      </c>
      <c r="BT203" s="339">
        <f t="shared" si="500"/>
        <v>-9</v>
      </c>
      <c r="BU203" s="339">
        <f t="shared" si="501"/>
        <v>-5</v>
      </c>
      <c r="BV203" s="339">
        <f t="shared" si="501"/>
        <v>-2</v>
      </c>
      <c r="BW203" s="339">
        <f t="shared" si="501"/>
        <v>-3</v>
      </c>
      <c r="BX203" s="339">
        <f t="shared" si="501"/>
        <v>-6</v>
      </c>
      <c r="BY203" s="339">
        <f t="shared" si="501"/>
        <v>-2</v>
      </c>
      <c r="BZ203" s="339">
        <f t="shared" si="501"/>
        <v>-10</v>
      </c>
      <c r="CA203" s="339">
        <f t="shared" si="501"/>
        <v>-12</v>
      </c>
      <c r="CB203" s="339">
        <f t="shared" si="501"/>
        <v>-11</v>
      </c>
      <c r="CC203" s="339">
        <f t="shared" si="501"/>
        <v>-5</v>
      </c>
      <c r="CD203" s="371"/>
      <c r="CE203" s="36">
        <f>'MONTHLY SUMMARIES'!D147</f>
        <v>17</v>
      </c>
    </row>
    <row r="204" spans="1:83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502">SUM(D195:D203)</f>
        <v>27710</v>
      </c>
      <c r="E204" s="118">
        <f t="shared" si="502"/>
        <v>31627</v>
      </c>
      <c r="F204" s="118">
        <f t="shared" si="502"/>
        <v>32744</v>
      </c>
      <c r="G204" s="118">
        <f t="shared" si="502"/>
        <v>32222</v>
      </c>
      <c r="H204" s="119">
        <f t="shared" si="502"/>
        <v>31418</v>
      </c>
      <c r="I204" s="118">
        <f t="shared" si="502"/>
        <v>32813</v>
      </c>
      <c r="J204" s="119">
        <f t="shared" si="502"/>
        <v>32988</v>
      </c>
      <c r="K204" s="118">
        <f t="shared" si="502"/>
        <v>30276</v>
      </c>
      <c r="L204" s="120">
        <f t="shared" si="502"/>
        <v>27591</v>
      </c>
      <c r="M204" s="119">
        <f t="shared" si="502"/>
        <v>26779</v>
      </c>
      <c r="N204" s="119">
        <f t="shared" si="502"/>
        <v>26686</v>
      </c>
      <c r="O204" s="119">
        <f t="shared" si="502"/>
        <v>23093</v>
      </c>
      <c r="P204" s="119">
        <f t="shared" si="502"/>
        <v>16250</v>
      </c>
      <c r="Q204" s="119">
        <f t="shared" si="502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>
        <v>34551</v>
      </c>
      <c r="AM204" s="211">
        <v>37317</v>
      </c>
      <c r="AN204" s="211">
        <v>40150</v>
      </c>
      <c r="AO204" s="211">
        <v>37971</v>
      </c>
      <c r="AP204" s="211">
        <v>36507</v>
      </c>
      <c r="AQ204" s="211">
        <v>36172</v>
      </c>
      <c r="AR204" s="211">
        <v>36884</v>
      </c>
      <c r="AS204" s="211">
        <v>36147</v>
      </c>
      <c r="AT204" s="211">
        <v>35028</v>
      </c>
      <c r="AU204" s="211"/>
      <c r="AV204" s="211"/>
      <c r="AW204" s="120"/>
      <c r="AX204" s="119">
        <f t="shared" ref="AX204" si="503">SUM(AX195:AX203)</f>
        <v>-2181</v>
      </c>
      <c r="AY204" s="119">
        <f t="shared" ref="AY204:BA204" si="504">SUM(AY195:AY203)</f>
        <v>-11460</v>
      </c>
      <c r="AZ204" s="119">
        <f t="shared" si="504"/>
        <v>-19165</v>
      </c>
      <c r="BA204" s="119">
        <f t="shared" si="504"/>
        <v>-20457</v>
      </c>
      <c r="BB204" s="119">
        <f t="shared" ref="BB204:BC204" si="505">SUM(BB195:BB203)</f>
        <v>-20072</v>
      </c>
      <c r="BC204" s="119">
        <f t="shared" si="505"/>
        <v>-19303</v>
      </c>
      <c r="BD204" s="119">
        <f t="shared" ref="BD204:BE204" si="506">SUM(BD195:BD203)</f>
        <v>-19663</v>
      </c>
      <c r="BE204" s="119">
        <f t="shared" si="506"/>
        <v>-18332</v>
      </c>
      <c r="BF204" s="119">
        <f t="shared" ref="BF204:BG204" si="507">SUM(BF195:BF203)</f>
        <v>-14898</v>
      </c>
      <c r="BG204" s="119">
        <f t="shared" si="507"/>
        <v>-13182</v>
      </c>
      <c r="BH204" s="119">
        <f t="shared" ref="BH204:BI204" si="508">SUM(BH195:BH203)</f>
        <v>-11788</v>
      </c>
      <c r="BI204" s="119">
        <f t="shared" si="508"/>
        <v>-11651</v>
      </c>
      <c r="BJ204" s="119">
        <f t="shared" ref="BJ204:BK204" si="509">SUM(BJ195:BJ203)</f>
        <v>-7012</v>
      </c>
      <c r="BK204" s="119">
        <f t="shared" si="509"/>
        <v>1315</v>
      </c>
      <c r="BL204" s="119">
        <f t="shared" ref="BL204:BM204" si="510">SUM(BL195:BL203)</f>
        <v>10234</v>
      </c>
      <c r="BM204" s="119">
        <f t="shared" si="510"/>
        <v>18205</v>
      </c>
      <c r="BN204" s="119">
        <f t="shared" ref="BN204:BO204" si="511">SUM(BN195:BN203)</f>
        <v>28823</v>
      </c>
      <c r="BO204" s="119">
        <f t="shared" si="511"/>
        <v>28811</v>
      </c>
      <c r="BP204" s="211">
        <f t="shared" ref="BP204:BQ204" si="512">SUM(BP195:BP203)</f>
        <v>29803</v>
      </c>
      <c r="BQ204" s="211">
        <f t="shared" si="512"/>
        <v>25608</v>
      </c>
      <c r="BR204" s="211">
        <f t="shared" ref="BR204:BT204" si="513">SUM(BR195:BR203)</f>
        <v>24661</v>
      </c>
      <c r="BS204" s="211">
        <f t="shared" si="513"/>
        <v>21439</v>
      </c>
      <c r="BT204" s="120">
        <f t="shared" si="513"/>
        <v>19084</v>
      </c>
      <c r="BU204" s="120">
        <f t="shared" ref="BU204:BV204" si="514">SUM(BU195:BU203)</f>
        <v>19516</v>
      </c>
      <c r="BV204" s="120">
        <f t="shared" si="514"/>
        <v>21236</v>
      </c>
      <c r="BW204" s="120">
        <f t="shared" ref="BW204:BX204" si="515">SUM(BW195:BW203)</f>
        <v>22585</v>
      </c>
      <c r="BX204" s="120">
        <f t="shared" si="515"/>
        <v>15275</v>
      </c>
      <c r="BY204" s="120">
        <f t="shared" ref="BY204" si="516">SUM(BY195:BY203)</f>
        <v>6015</v>
      </c>
      <c r="BZ204" s="120">
        <f t="shared" ref="BZ204" si="517">SUM(BZ195:BZ203)</f>
        <v>-4801</v>
      </c>
      <c r="CA204" s="120">
        <f t="shared" ref="CA204:CC204" si="518">SUM(CA195:CA203)</f>
        <v>-4042</v>
      </c>
      <c r="CB204" s="120">
        <f t="shared" ref="CB204:CC204" si="519">SUM(CB195:CB203)</f>
        <v>-6806</v>
      </c>
      <c r="CC204" s="120">
        <f t="shared" si="519"/>
        <v>-5236</v>
      </c>
      <c r="CD204" s="372"/>
      <c r="CE204" s="119">
        <f>CE195+CE198+CE201+CE202+CE203</f>
        <v>35028</v>
      </c>
    </row>
    <row r="205" spans="1:83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71"/>
      <c r="CE205" s="81"/>
    </row>
    <row r="206" spans="1:83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>
        <v>133443585</v>
      </c>
      <c r="AM206" s="207">
        <v>111199594</v>
      </c>
      <c r="AN206" s="207">
        <v>97816538</v>
      </c>
      <c r="AO206" s="207">
        <v>87597529</v>
      </c>
      <c r="AP206" s="207">
        <v>96058399</v>
      </c>
      <c r="AQ206" s="207">
        <v>127862352</v>
      </c>
      <c r="AR206" s="207">
        <v>147337852</v>
      </c>
      <c r="AS206" s="207">
        <v>138426024</v>
      </c>
      <c r="AT206" s="207">
        <v>85325395</v>
      </c>
      <c r="AU206" s="207"/>
      <c r="AV206" s="207"/>
      <c r="AW206" s="110"/>
      <c r="AX206" s="236">
        <f t="shared" ref="AX206:BT206" si="520">O206-C206</f>
        <v>4666140.7400000095</v>
      </c>
      <c r="AY206" s="237">
        <f t="shared" si="520"/>
        <v>21046268.519999996</v>
      </c>
      <c r="AZ206" s="237">
        <f t="shared" si="520"/>
        <v>16136183.879999995</v>
      </c>
      <c r="BA206" s="237">
        <f t="shared" si="520"/>
        <v>16882347.129999995</v>
      </c>
      <c r="BB206" s="237">
        <f t="shared" si="520"/>
        <v>27256055.689999998</v>
      </c>
      <c r="BC206" s="237">
        <f t="shared" si="520"/>
        <v>33562623.680000007</v>
      </c>
      <c r="BD206" s="237">
        <f t="shared" si="520"/>
        <v>17966351.370000005</v>
      </c>
      <c r="BE206" s="237">
        <f t="shared" si="520"/>
        <v>10792691.859999999</v>
      </c>
      <c r="BF206" s="237">
        <f t="shared" si="520"/>
        <v>5748113.9899999946</v>
      </c>
      <c r="BG206" s="237">
        <f t="shared" si="520"/>
        <v>-2655682.3299999982</v>
      </c>
      <c r="BH206" s="237">
        <f t="shared" si="520"/>
        <v>6070658.3400000036</v>
      </c>
      <c r="BI206" s="237">
        <f t="shared" si="520"/>
        <v>17851878.040000007</v>
      </c>
      <c r="BJ206" s="237">
        <f t="shared" si="520"/>
        <v>5601658.2399999946</v>
      </c>
      <c r="BK206" s="237">
        <f t="shared" si="520"/>
        <v>-3008904.8199999928</v>
      </c>
      <c r="BL206" s="237">
        <f t="shared" si="520"/>
        <v>-3412925</v>
      </c>
      <c r="BM206" s="237">
        <f t="shared" si="520"/>
        <v>4644798</v>
      </c>
      <c r="BN206" s="237">
        <f t="shared" si="520"/>
        <v>-8098448</v>
      </c>
      <c r="BO206" s="237">
        <f t="shared" si="520"/>
        <v>-26523927</v>
      </c>
      <c r="BP206" s="287">
        <f t="shared" si="520"/>
        <v>20675184</v>
      </c>
      <c r="BQ206" s="287">
        <f t="shared" si="520"/>
        <v>2015820</v>
      </c>
      <c r="BR206" s="287">
        <f t="shared" si="520"/>
        <v>3361494</v>
      </c>
      <c r="BS206" s="287">
        <f t="shared" si="520"/>
        <v>14289222</v>
      </c>
      <c r="BT206" s="335">
        <f t="shared" si="520"/>
        <v>9063758</v>
      </c>
      <c r="BU206" s="335">
        <f t="shared" ref="BU206:CC206" si="521">AL206-Z206</f>
        <v>11536340</v>
      </c>
      <c r="BV206" s="335">
        <f t="shared" si="521"/>
        <v>8350880</v>
      </c>
      <c r="BW206" s="335">
        <f t="shared" si="521"/>
        <v>3664049</v>
      </c>
      <c r="BX206" s="335">
        <f t="shared" si="521"/>
        <v>3852476</v>
      </c>
      <c r="BY206" s="335">
        <f t="shared" si="521"/>
        <v>-1057260</v>
      </c>
      <c r="BZ206" s="335">
        <f t="shared" si="521"/>
        <v>8576402</v>
      </c>
      <c r="CA206" s="335">
        <f t="shared" si="521"/>
        <v>30074238</v>
      </c>
      <c r="CB206" s="335">
        <f t="shared" si="521"/>
        <v>7565244</v>
      </c>
      <c r="CC206" s="335">
        <f t="shared" si="521"/>
        <v>-246806</v>
      </c>
      <c r="CD206" s="371"/>
      <c r="CE206" s="36">
        <f>'MONTHLY SUMMARIES'!D150</f>
        <v>85325395</v>
      </c>
    </row>
    <row r="207" spans="1:83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>
        <v>64518686</v>
      </c>
      <c r="AM207" s="207">
        <v>53132542</v>
      </c>
      <c r="AN207" s="207">
        <v>47635518</v>
      </c>
      <c r="AO207" s="207">
        <v>41315770</v>
      </c>
      <c r="AP207" s="207">
        <v>44245722</v>
      </c>
      <c r="AQ207" s="207">
        <v>61386244</v>
      </c>
      <c r="AR207" s="207">
        <v>70162032</v>
      </c>
      <c r="AS207" s="207">
        <v>68957399</v>
      </c>
      <c r="AT207" s="207">
        <v>40513437</v>
      </c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71"/>
      <c r="CE207" s="67">
        <f>GETPIVOTDATA("VALUE",'CSS ESCO pvt'!$I$3,"DATE_FILE",$CE$8,"COMPANY",$CE$6,"TRIM_CAT","Residential-GRID","TRIM_LINE",$A205)</f>
        <v>40513437</v>
      </c>
    </row>
    <row r="208" spans="1:83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>
        <v>68924899</v>
      </c>
      <c r="AM208" s="207">
        <v>58067052</v>
      </c>
      <c r="AN208" s="207">
        <v>50181020</v>
      </c>
      <c r="AO208" s="207">
        <v>46281759</v>
      </c>
      <c r="AP208" s="207">
        <v>51812677</v>
      </c>
      <c r="AQ208" s="207">
        <v>66476108</v>
      </c>
      <c r="AR208" s="207">
        <v>77175820</v>
      </c>
      <c r="AS208" s="207">
        <v>69468625</v>
      </c>
      <c r="AT208" s="207">
        <v>44811958</v>
      </c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71"/>
      <c r="CE208" s="81">
        <f>CE206-CE207</f>
        <v>44811958</v>
      </c>
    </row>
    <row r="209" spans="1:83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>
        <v>11321704</v>
      </c>
      <c r="AM209" s="207">
        <v>10363042</v>
      </c>
      <c r="AN209" s="207">
        <v>10007376</v>
      </c>
      <c r="AO209" s="207">
        <v>8924705</v>
      </c>
      <c r="AP209" s="207">
        <v>8846847</v>
      </c>
      <c r="AQ209" s="207">
        <v>11830530</v>
      </c>
      <c r="AR209" s="207">
        <v>13513541</v>
      </c>
      <c r="AS209" s="207">
        <v>13102556</v>
      </c>
      <c r="AT209" s="207">
        <v>8694964</v>
      </c>
      <c r="AU209" s="207"/>
      <c r="AV209" s="207"/>
      <c r="AW209" s="110"/>
      <c r="AX209" s="236">
        <f t="shared" ref="AX209:BT209" si="522">O209-C209</f>
        <v>-770913.0700000003</v>
      </c>
      <c r="AY209" s="237">
        <f t="shared" si="522"/>
        <v>892945.59999999963</v>
      </c>
      <c r="AZ209" s="237">
        <f t="shared" si="522"/>
        <v>274594.58999999985</v>
      </c>
      <c r="BA209" s="237">
        <f t="shared" si="522"/>
        <v>78385.849999999627</v>
      </c>
      <c r="BB209" s="237">
        <f t="shared" si="522"/>
        <v>1468959.3499999996</v>
      </c>
      <c r="BC209" s="237">
        <f t="shared" si="522"/>
        <v>1006775.5800000001</v>
      </c>
      <c r="BD209" s="237">
        <f t="shared" si="522"/>
        <v>-164438.68999999948</v>
      </c>
      <c r="BE209" s="237">
        <f t="shared" si="522"/>
        <v>-329924.84999999963</v>
      </c>
      <c r="BF209" s="237">
        <f t="shared" si="522"/>
        <v>-548933.72000000067</v>
      </c>
      <c r="BG209" s="237">
        <f t="shared" si="522"/>
        <v>-1699626.2799999993</v>
      </c>
      <c r="BH209" s="237">
        <f t="shared" si="522"/>
        <v>-416165.1099999994</v>
      </c>
      <c r="BI209" s="237">
        <f t="shared" si="522"/>
        <v>1420814.9600000009</v>
      </c>
      <c r="BJ209" s="237">
        <f t="shared" si="522"/>
        <v>950840.51999999955</v>
      </c>
      <c r="BK209" s="237">
        <f t="shared" si="522"/>
        <v>266389.73000000045</v>
      </c>
      <c r="BL209" s="237">
        <f t="shared" si="522"/>
        <v>433960</v>
      </c>
      <c r="BM209" s="237">
        <f t="shared" si="522"/>
        <v>1246595</v>
      </c>
      <c r="BN209" s="237">
        <f t="shared" si="522"/>
        <v>456394</v>
      </c>
      <c r="BO209" s="237">
        <f t="shared" si="522"/>
        <v>-1211984</v>
      </c>
      <c r="BP209" s="287">
        <f t="shared" si="522"/>
        <v>2067099</v>
      </c>
      <c r="BQ209" s="287">
        <f t="shared" si="522"/>
        <v>436405</v>
      </c>
      <c r="BR209" s="287">
        <f t="shared" si="522"/>
        <v>-1887708</v>
      </c>
      <c r="BS209" s="287">
        <f t="shared" si="522"/>
        <v>326794</v>
      </c>
      <c r="BT209" s="335">
        <f t="shared" si="522"/>
        <v>-2002344</v>
      </c>
      <c r="BU209" s="335">
        <f t="shared" ref="BU209:CC209" si="523">AL209-Z209</f>
        <v>-1505576</v>
      </c>
      <c r="BV209" s="335">
        <f t="shared" si="523"/>
        <v>-1291770</v>
      </c>
      <c r="BW209" s="335">
        <f t="shared" si="523"/>
        <v>-150526</v>
      </c>
      <c r="BX209" s="335">
        <f t="shared" si="523"/>
        <v>-56625</v>
      </c>
      <c r="BY209" s="335">
        <f t="shared" si="523"/>
        <v>-742935</v>
      </c>
      <c r="BZ209" s="335">
        <f t="shared" si="523"/>
        <v>-379909</v>
      </c>
      <c r="CA209" s="335">
        <f t="shared" si="523"/>
        <v>2263461</v>
      </c>
      <c r="CB209" s="335">
        <f t="shared" si="523"/>
        <v>1471194</v>
      </c>
      <c r="CC209" s="335">
        <f t="shared" si="523"/>
        <v>854974</v>
      </c>
      <c r="CD209" s="371"/>
      <c r="CE209" s="36">
        <f>'MONTHLY SUMMARIES'!D151</f>
        <v>8694964</v>
      </c>
    </row>
    <row r="210" spans="1:83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>
        <v>5432076</v>
      </c>
      <c r="AM210" s="207">
        <v>4850744</v>
      </c>
      <c r="AN210" s="207">
        <v>4817163</v>
      </c>
      <c r="AO210" s="207">
        <v>4218568</v>
      </c>
      <c r="AP210" s="207">
        <v>3983557</v>
      </c>
      <c r="AQ210" s="207">
        <v>5548351</v>
      </c>
      <c r="AR210" s="207">
        <v>6262362</v>
      </c>
      <c r="AS210" s="207">
        <v>6090206</v>
      </c>
      <c r="AT210" s="207">
        <v>4017364</v>
      </c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71"/>
      <c r="CE210" s="67">
        <f>GETPIVOTDATA("VALUE",'CSS ESCO pvt'!$I$3,"DATE_FILE",$CE$8,"COMPANY",$CE$6,"TRIM_CAT","Low Income Residential-GRID","TRIM_LINE",$A205)</f>
        <v>4017364</v>
      </c>
    </row>
    <row r="211" spans="1:83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>
        <v>5889628</v>
      </c>
      <c r="AM211" s="207">
        <v>5512298</v>
      </c>
      <c r="AN211" s="207">
        <v>5190213</v>
      </c>
      <c r="AO211" s="207">
        <v>4706137</v>
      </c>
      <c r="AP211" s="207">
        <v>4863290</v>
      </c>
      <c r="AQ211" s="207">
        <v>6282179</v>
      </c>
      <c r="AR211" s="207">
        <v>7251179</v>
      </c>
      <c r="AS211" s="207">
        <v>7012350</v>
      </c>
      <c r="AT211" s="207">
        <v>4677600</v>
      </c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71"/>
      <c r="CE211" s="81">
        <f>CE209-CE210</f>
        <v>4677600</v>
      </c>
    </row>
    <row r="212" spans="1:83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>
        <v>33043408</v>
      </c>
      <c r="AM212" s="207">
        <v>29342617</v>
      </c>
      <c r="AN212" s="207">
        <v>27041210</v>
      </c>
      <c r="AO212" s="207">
        <v>23548595</v>
      </c>
      <c r="AP212" s="207">
        <v>25189020</v>
      </c>
      <c r="AQ212" s="207">
        <v>29230242</v>
      </c>
      <c r="AR212" s="207">
        <v>32534602</v>
      </c>
      <c r="AS212" s="207">
        <v>33420886</v>
      </c>
      <c r="AT212" s="207">
        <v>23463742</v>
      </c>
      <c r="AU212" s="207"/>
      <c r="AV212" s="207"/>
      <c r="AW212" s="110"/>
      <c r="AX212" s="236">
        <f t="shared" ref="AX212:BG214" si="524">O212-C212</f>
        <v>-1237633.7199999988</v>
      </c>
      <c r="AY212" s="237">
        <f t="shared" si="524"/>
        <v>1156631.1700000018</v>
      </c>
      <c r="AZ212" s="237">
        <f t="shared" si="524"/>
        <v>-485635.69000000134</v>
      </c>
      <c r="BA212" s="237">
        <f t="shared" si="524"/>
        <v>-762306.05999999866</v>
      </c>
      <c r="BB212" s="237">
        <f t="shared" si="524"/>
        <v>1613141.7899999991</v>
      </c>
      <c r="BC212" s="237">
        <f t="shared" si="524"/>
        <v>1127608.1799999997</v>
      </c>
      <c r="BD212" s="237">
        <f t="shared" si="524"/>
        <v>180016.48999999836</v>
      </c>
      <c r="BE212" s="237">
        <f t="shared" si="524"/>
        <v>197587.1099999994</v>
      </c>
      <c r="BF212" s="237">
        <f t="shared" si="524"/>
        <v>-777328.1799999997</v>
      </c>
      <c r="BG212" s="237">
        <f t="shared" si="524"/>
        <v>-3849436.6999999993</v>
      </c>
      <c r="BH212" s="237">
        <f t="shared" ref="BH212:BQ214" si="525">Y212-M212</f>
        <v>-718658.14999999851</v>
      </c>
      <c r="BI212" s="237">
        <f t="shared" si="525"/>
        <v>1695072.1799999997</v>
      </c>
      <c r="BJ212" s="237">
        <f t="shared" si="525"/>
        <v>60737.339999999851</v>
      </c>
      <c r="BK212" s="237">
        <f t="shared" si="525"/>
        <v>926216.87999999896</v>
      </c>
      <c r="BL212" s="237">
        <f t="shared" si="525"/>
        <v>2109386</v>
      </c>
      <c r="BM212" s="237">
        <f t="shared" si="525"/>
        <v>3587959</v>
      </c>
      <c r="BN212" s="237">
        <f t="shared" si="525"/>
        <v>2616449</v>
      </c>
      <c r="BO212" s="237">
        <f t="shared" si="525"/>
        <v>-277375</v>
      </c>
      <c r="BP212" s="287">
        <f t="shared" si="525"/>
        <v>5824362</v>
      </c>
      <c r="BQ212" s="287">
        <f t="shared" si="525"/>
        <v>3272954</v>
      </c>
      <c r="BR212" s="287">
        <f t="shared" ref="BR212:BT214" si="526">AI212-W212</f>
        <v>3009928</v>
      </c>
      <c r="BS212" s="287">
        <f t="shared" si="526"/>
        <v>5934022</v>
      </c>
      <c r="BT212" s="335">
        <f t="shared" si="526"/>
        <v>4477118</v>
      </c>
      <c r="BU212" s="335">
        <f t="shared" ref="BU212:CC214" si="527">AL212-Z212</f>
        <v>4173835</v>
      </c>
      <c r="BV212" s="335">
        <f t="shared" si="527"/>
        <v>4006264</v>
      </c>
      <c r="BW212" s="335">
        <f t="shared" si="527"/>
        <v>2119826</v>
      </c>
      <c r="BX212" s="335">
        <f t="shared" si="527"/>
        <v>1611780</v>
      </c>
      <c r="BY212" s="335">
        <f t="shared" si="527"/>
        <v>1002347</v>
      </c>
      <c r="BZ212" s="335">
        <f t="shared" si="527"/>
        <v>1076134</v>
      </c>
      <c r="CA212" s="335">
        <f t="shared" si="527"/>
        <v>5859346</v>
      </c>
      <c r="CB212" s="335">
        <f t="shared" si="527"/>
        <v>3884314</v>
      </c>
      <c r="CC212" s="335">
        <f t="shared" si="527"/>
        <v>-57838</v>
      </c>
      <c r="CD212" s="371"/>
      <c r="CE212" s="36">
        <f>'MONTHLY SUMMARIES'!D152</f>
        <v>23463742</v>
      </c>
    </row>
    <row r="213" spans="1:83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>
        <v>31459239</v>
      </c>
      <c r="AM213" s="207">
        <v>26961184</v>
      </c>
      <c r="AN213" s="207">
        <v>25457989</v>
      </c>
      <c r="AO213" s="207">
        <v>22248522</v>
      </c>
      <c r="AP213" s="207">
        <v>25132931</v>
      </c>
      <c r="AQ213" s="207">
        <v>27184240</v>
      </c>
      <c r="AR213" s="207">
        <v>32278518</v>
      </c>
      <c r="AS213" s="207">
        <v>34788507</v>
      </c>
      <c r="AT213" s="207">
        <v>27700454</v>
      </c>
      <c r="AU213" s="207"/>
      <c r="AV213" s="207"/>
      <c r="AW213" s="110"/>
      <c r="AX213" s="236">
        <f t="shared" si="524"/>
        <v>-847629.77999999747</v>
      </c>
      <c r="AY213" s="237">
        <f t="shared" si="524"/>
        <v>1464686.3699999973</v>
      </c>
      <c r="AZ213" s="237">
        <f t="shared" si="524"/>
        <v>-313821.73000000045</v>
      </c>
      <c r="BA213" s="237">
        <f t="shared" si="524"/>
        <v>-149832.85000000149</v>
      </c>
      <c r="BB213" s="237">
        <f t="shared" si="524"/>
        <v>2022754.7600000016</v>
      </c>
      <c r="BC213" s="237">
        <f t="shared" si="524"/>
        <v>3887118</v>
      </c>
      <c r="BD213" s="237">
        <f t="shared" si="524"/>
        <v>2095683.879999999</v>
      </c>
      <c r="BE213" s="237">
        <f t="shared" si="524"/>
        <v>529220.6799999997</v>
      </c>
      <c r="BF213" s="237">
        <f t="shared" si="524"/>
        <v>-3447.160000000149</v>
      </c>
      <c r="BG213" s="237">
        <f t="shared" si="524"/>
        <v>-3913878.3599999994</v>
      </c>
      <c r="BH213" s="237">
        <f t="shared" si="525"/>
        <v>-152101.83999999985</v>
      </c>
      <c r="BI213" s="237">
        <f t="shared" si="525"/>
        <v>3318352.5500000007</v>
      </c>
      <c r="BJ213" s="237">
        <f t="shared" si="525"/>
        <v>-439540.21000000089</v>
      </c>
      <c r="BK213" s="237">
        <f t="shared" si="525"/>
        <v>1078255.2100000009</v>
      </c>
      <c r="BL213" s="237">
        <f t="shared" si="525"/>
        <v>1771166</v>
      </c>
      <c r="BM213" s="237">
        <f t="shared" si="525"/>
        <v>3910715</v>
      </c>
      <c r="BN213" s="237">
        <f t="shared" si="525"/>
        <v>1907612</v>
      </c>
      <c r="BO213" s="237">
        <f t="shared" si="525"/>
        <v>-1879403</v>
      </c>
      <c r="BP213" s="287">
        <f t="shared" si="525"/>
        <v>3272847</v>
      </c>
      <c r="BQ213" s="287">
        <f t="shared" si="525"/>
        <v>3852646</v>
      </c>
      <c r="BR213" s="287">
        <f t="shared" si="526"/>
        <v>3885903</v>
      </c>
      <c r="BS213" s="287">
        <f t="shared" si="526"/>
        <v>4964478</v>
      </c>
      <c r="BT213" s="335">
        <f t="shared" si="526"/>
        <v>2744941</v>
      </c>
      <c r="BU213" s="335">
        <f t="shared" si="527"/>
        <v>2738439</v>
      </c>
      <c r="BV213" s="335">
        <f t="shared" si="527"/>
        <v>3270608</v>
      </c>
      <c r="BW213" s="335">
        <f t="shared" si="527"/>
        <v>1120161</v>
      </c>
      <c r="BX213" s="335">
        <f t="shared" si="527"/>
        <v>213832</v>
      </c>
      <c r="BY213" s="335">
        <f t="shared" si="527"/>
        <v>-458069</v>
      </c>
      <c r="BZ213" s="335">
        <f t="shared" si="527"/>
        <v>-307428</v>
      </c>
      <c r="CA213" s="335">
        <f t="shared" si="527"/>
        <v>6040938</v>
      </c>
      <c r="CB213" s="335">
        <f t="shared" si="527"/>
        <v>6127881</v>
      </c>
      <c r="CC213" s="335">
        <f t="shared" si="527"/>
        <v>2328215</v>
      </c>
      <c r="CD213" s="371"/>
      <c r="CE213" s="36">
        <f>'MONTHLY SUMMARIES'!D153</f>
        <v>27700454</v>
      </c>
    </row>
    <row r="214" spans="1:83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>
        <v>45471976</v>
      </c>
      <c r="AM214" s="207">
        <v>40668843</v>
      </c>
      <c r="AN214" s="207">
        <v>40259168</v>
      </c>
      <c r="AO214" s="207">
        <v>36138785</v>
      </c>
      <c r="AP214" s="207">
        <v>38857490</v>
      </c>
      <c r="AQ214" s="207">
        <v>43737291</v>
      </c>
      <c r="AR214" s="207">
        <v>45693870</v>
      </c>
      <c r="AS214" s="207">
        <v>53074200</v>
      </c>
      <c r="AT214" s="207">
        <v>40724057</v>
      </c>
      <c r="AU214" s="207"/>
      <c r="AV214" s="207"/>
      <c r="AW214" s="110"/>
      <c r="AX214" s="236">
        <f t="shared" si="524"/>
        <v>-2933341.4900000021</v>
      </c>
      <c r="AY214" s="237">
        <f t="shared" si="524"/>
        <v>521156.38999999315</v>
      </c>
      <c r="AZ214" s="237">
        <f t="shared" si="524"/>
        <v>5034524.09</v>
      </c>
      <c r="BA214" s="237">
        <f t="shared" si="524"/>
        <v>-1574775.1599999964</v>
      </c>
      <c r="BB214" s="237">
        <f t="shared" si="524"/>
        <v>6214761.0399999991</v>
      </c>
      <c r="BC214" s="237">
        <f t="shared" si="524"/>
        <v>4478163.3699999973</v>
      </c>
      <c r="BD214" s="237">
        <f t="shared" si="524"/>
        <v>1370185.2899999991</v>
      </c>
      <c r="BE214" s="237">
        <f t="shared" si="524"/>
        <v>4116295.0100000016</v>
      </c>
      <c r="BF214" s="237">
        <f t="shared" si="524"/>
        <v>641558.55999999866</v>
      </c>
      <c r="BG214" s="237">
        <f t="shared" si="524"/>
        <v>-5512174.8200000003</v>
      </c>
      <c r="BH214" s="237">
        <f t="shared" si="525"/>
        <v>4679976.3599999994</v>
      </c>
      <c r="BI214" s="237">
        <f t="shared" si="525"/>
        <v>3427856.6499999985</v>
      </c>
      <c r="BJ214" s="237">
        <f t="shared" si="525"/>
        <v>1268519.1300000027</v>
      </c>
      <c r="BK214" s="237">
        <f t="shared" si="525"/>
        <v>3269866.2700000033</v>
      </c>
      <c r="BL214" s="237">
        <f t="shared" si="525"/>
        <v>2598692</v>
      </c>
      <c r="BM214" s="237">
        <f t="shared" si="525"/>
        <v>2900038</v>
      </c>
      <c r="BN214" s="237">
        <f t="shared" si="525"/>
        <v>3012820</v>
      </c>
      <c r="BO214" s="237">
        <f t="shared" si="525"/>
        <v>-1977742</v>
      </c>
      <c r="BP214" s="287">
        <f t="shared" si="525"/>
        <v>6112769</v>
      </c>
      <c r="BQ214" s="287">
        <f t="shared" si="525"/>
        <v>6905192</v>
      </c>
      <c r="BR214" s="287">
        <f t="shared" si="526"/>
        <v>4249824</v>
      </c>
      <c r="BS214" s="287">
        <f t="shared" si="526"/>
        <v>8876616</v>
      </c>
      <c r="BT214" s="335">
        <f t="shared" si="526"/>
        <v>5125834</v>
      </c>
      <c r="BU214" s="335">
        <f t="shared" si="527"/>
        <v>2073909</v>
      </c>
      <c r="BV214" s="335">
        <f t="shared" si="527"/>
        <v>5073115</v>
      </c>
      <c r="BW214" s="335">
        <f t="shared" si="527"/>
        <v>1569863</v>
      </c>
      <c r="BX214" s="335">
        <f t="shared" si="527"/>
        <v>51180</v>
      </c>
      <c r="BY214" s="335">
        <f t="shared" si="527"/>
        <v>938848</v>
      </c>
      <c r="BZ214" s="335">
        <f t="shared" si="527"/>
        <v>-797207</v>
      </c>
      <c r="CA214" s="335">
        <f t="shared" si="527"/>
        <v>5007278</v>
      </c>
      <c r="CB214" s="335">
        <f t="shared" si="527"/>
        <v>8897043</v>
      </c>
      <c r="CC214" s="335">
        <f t="shared" si="527"/>
        <v>-2864633</v>
      </c>
      <c r="CD214" s="371"/>
      <c r="CE214" s="36">
        <f>'MONTHLY SUMMARIES'!D154</f>
        <v>40724057</v>
      </c>
    </row>
    <row r="215" spans="1:83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528">SUM(D206:D214)</f>
        <v>164645396.68000001</v>
      </c>
      <c r="E215" s="232">
        <f t="shared" si="528"/>
        <v>148639368.86000001</v>
      </c>
      <c r="F215" s="233">
        <f t="shared" si="528"/>
        <v>163637832.09</v>
      </c>
      <c r="G215" s="232">
        <f t="shared" si="528"/>
        <v>193206163.37000003</v>
      </c>
      <c r="H215" s="233">
        <f t="shared" si="528"/>
        <v>209921264.19</v>
      </c>
      <c r="I215" s="232">
        <f t="shared" si="528"/>
        <v>185466437.66</v>
      </c>
      <c r="J215" s="233">
        <f t="shared" si="528"/>
        <v>154105813.19</v>
      </c>
      <c r="K215" s="232">
        <f t="shared" si="528"/>
        <v>166198773.50999999</v>
      </c>
      <c r="L215" s="234">
        <f t="shared" si="528"/>
        <v>211692532.49000001</v>
      </c>
      <c r="M215" s="233">
        <f t="shared" si="528"/>
        <v>224399775.39999998</v>
      </c>
      <c r="N215" s="233">
        <f t="shared" si="528"/>
        <v>208008990.61999997</v>
      </c>
      <c r="O215" s="233">
        <f t="shared" si="528"/>
        <v>191683967.98000002</v>
      </c>
      <c r="P215" s="233">
        <f t="shared" si="528"/>
        <v>189727084.72999999</v>
      </c>
      <c r="Q215" s="233">
        <f t="shared" si="528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>
        <v>254739912</v>
      </c>
      <c r="AM215" s="208">
        <v>218535280</v>
      </c>
      <c r="AN215" s="208">
        <v>200582281</v>
      </c>
      <c r="AO215" s="208">
        <v>178458136</v>
      </c>
      <c r="AP215" s="208">
        <v>194084687</v>
      </c>
      <c r="AQ215" s="208">
        <v>239844655</v>
      </c>
      <c r="AR215" s="208">
        <v>271358383</v>
      </c>
      <c r="AS215" s="208">
        <v>272812173</v>
      </c>
      <c r="AT215" s="208">
        <v>185908612</v>
      </c>
      <c r="AU215" s="208"/>
      <c r="AV215" s="208"/>
      <c r="AW215" s="128"/>
      <c r="AX215" s="238">
        <f t="shared" si="528"/>
        <v>-1123377.3199999891</v>
      </c>
      <c r="AY215" s="239">
        <f t="shared" si="528"/>
        <v>25081688.04999999</v>
      </c>
      <c r="AZ215" s="239">
        <f t="shared" ref="AZ215:BA215" si="529">SUM(AZ206:AZ214)</f>
        <v>20645845.139999993</v>
      </c>
      <c r="BA215" s="239">
        <f t="shared" si="529"/>
        <v>14473818.91</v>
      </c>
      <c r="BB215" s="239">
        <f t="shared" ref="BB215:BC215" si="530">SUM(BB206:BB214)</f>
        <v>38575672.629999995</v>
      </c>
      <c r="BC215" s="239">
        <f t="shared" si="530"/>
        <v>44062288.810000002</v>
      </c>
      <c r="BD215" s="239">
        <f t="shared" ref="BD215:BE215" si="531">SUM(BD206:BD214)</f>
        <v>21447798.340000004</v>
      </c>
      <c r="BE215" s="239">
        <f t="shared" si="531"/>
        <v>15305869.810000001</v>
      </c>
      <c r="BF215" s="239">
        <f t="shared" ref="BF215:BG215" si="532">SUM(BF206:BF214)</f>
        <v>5059963.4899999928</v>
      </c>
      <c r="BG215" s="239">
        <f t="shared" si="532"/>
        <v>-17630798.489999995</v>
      </c>
      <c r="BH215" s="239">
        <f t="shared" ref="BH215:BI215" si="533">SUM(BH206:BH214)</f>
        <v>9463709.6000000052</v>
      </c>
      <c r="BI215" s="239">
        <f t="shared" si="533"/>
        <v>27713974.380000006</v>
      </c>
      <c r="BJ215" s="239">
        <f t="shared" ref="BJ215:BK215" si="534">SUM(BJ206:BJ214)</f>
        <v>7442215.0199999958</v>
      </c>
      <c r="BK215" s="239">
        <f t="shared" si="534"/>
        <v>2531823.2700000107</v>
      </c>
      <c r="BL215" s="239">
        <f t="shared" ref="BL215:BM215" si="535">SUM(BL206:BL214)</f>
        <v>3500279</v>
      </c>
      <c r="BM215" s="239">
        <f t="shared" si="535"/>
        <v>16290105</v>
      </c>
      <c r="BN215" s="239">
        <f t="shared" ref="BN215:BO215" si="536">SUM(BN206:BN214)</f>
        <v>-105173</v>
      </c>
      <c r="BO215" s="239">
        <f t="shared" si="536"/>
        <v>-31870431</v>
      </c>
      <c r="BP215" s="288">
        <f t="shared" ref="BP215:BQ215" si="537">SUM(BP206:BP214)</f>
        <v>37952261</v>
      </c>
      <c r="BQ215" s="288">
        <f t="shared" si="537"/>
        <v>16483017</v>
      </c>
      <c r="BR215" s="288">
        <f t="shared" ref="BR215:BT215" si="538">SUM(BR206:BR214)</f>
        <v>12619441</v>
      </c>
      <c r="BS215" s="288">
        <f t="shared" si="538"/>
        <v>34391132</v>
      </c>
      <c r="BT215" s="336">
        <f t="shared" si="538"/>
        <v>19409307</v>
      </c>
      <c r="BU215" s="336">
        <f t="shared" ref="BU215:BV215" si="539">SUM(BU206:BU214)</f>
        <v>19016947</v>
      </c>
      <c r="BV215" s="336">
        <f t="shared" si="539"/>
        <v>19409097</v>
      </c>
      <c r="BW215" s="336">
        <f t="shared" ref="BW215:BX215" si="540">SUM(BW206:BW214)</f>
        <v>8323373</v>
      </c>
      <c r="BX215" s="336">
        <f t="shared" si="540"/>
        <v>5672643</v>
      </c>
      <c r="BY215" s="336">
        <f t="shared" ref="BY215" si="541">SUM(BY206:BY214)</f>
        <v>-317069</v>
      </c>
      <c r="BZ215" s="336">
        <f t="shared" ref="BZ215" si="542">SUM(BZ206:BZ214)</f>
        <v>8167992</v>
      </c>
      <c r="CA215" s="336">
        <f t="shared" ref="CA215:CC215" si="543">SUM(CA206:CA214)</f>
        <v>49245261</v>
      </c>
      <c r="CB215" s="336">
        <f t="shared" ref="CB215:CC215" si="544">SUM(CB206:CB214)</f>
        <v>27945676</v>
      </c>
      <c r="CC215" s="336">
        <f t="shared" si="544"/>
        <v>13912</v>
      </c>
      <c r="CD215" s="372"/>
      <c r="CE215" s="267">
        <f>CE206+CE209+CE212+CE213+CE214</f>
        <v>185908612</v>
      </c>
    </row>
    <row r="216" spans="1:83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71"/>
      <c r="CE216" s="93"/>
    </row>
    <row r="217" spans="1:83" s="62" customFormat="1" x14ac:dyDescent="0.3">
      <c r="A217" s="150"/>
      <c r="B217" s="63" t="s">
        <v>37</v>
      </c>
      <c r="C217" s="115"/>
      <c r="D217" s="181">
        <f t="shared" ref="D217:Y217" si="545">(C98+C206+D130-D98-D206)/(C98+C206+D130-D206)</f>
        <v>0.50833385930004771</v>
      </c>
      <c r="E217" s="182">
        <f t="shared" si="545"/>
        <v>0.48844564303899474</v>
      </c>
      <c r="F217" s="182">
        <f t="shared" si="545"/>
        <v>0.47172473383620184</v>
      </c>
      <c r="G217" s="182">
        <f t="shared" si="545"/>
        <v>0.51905484024697013</v>
      </c>
      <c r="H217" s="183">
        <f t="shared" si="545"/>
        <v>0.54236372819462586</v>
      </c>
      <c r="I217" s="182">
        <f t="shared" si="545"/>
        <v>0.52378974332454564</v>
      </c>
      <c r="J217" s="183">
        <f t="shared" si="545"/>
        <v>0.50431756682942308</v>
      </c>
      <c r="K217" s="182">
        <f t="shared" si="545"/>
        <v>0.42353220876551917</v>
      </c>
      <c r="L217" s="184">
        <f t="shared" si="545"/>
        <v>0.47197772241997021</v>
      </c>
      <c r="M217" s="183">
        <f t="shared" si="545"/>
        <v>0.52798482272454106</v>
      </c>
      <c r="N217" s="183">
        <f t="shared" si="545"/>
        <v>0.48255149920616758</v>
      </c>
      <c r="O217" s="183">
        <f t="shared" si="545"/>
        <v>0.46277878057248784</v>
      </c>
      <c r="P217" s="183">
        <f t="shared" si="545"/>
        <v>0.44683091305740175</v>
      </c>
      <c r="Q217" s="183">
        <f t="shared" si="545"/>
        <v>0.41958139580149129</v>
      </c>
      <c r="R217" s="183">
        <f t="shared" si="545"/>
        <v>0.41099957193116304</v>
      </c>
      <c r="S217" s="183">
        <f t="shared" si="545"/>
        <v>0.45010647658336489</v>
      </c>
      <c r="T217" s="183">
        <f t="shared" si="545"/>
        <v>0.47179039678237877</v>
      </c>
      <c r="U217" s="183">
        <f t="shared" si="545"/>
        <v>0.44183112916040673</v>
      </c>
      <c r="V217" s="183">
        <f t="shared" si="545"/>
        <v>0.37241314028959871</v>
      </c>
      <c r="W217" s="183">
        <f t="shared" si="545"/>
        <v>0.40823309520465401</v>
      </c>
      <c r="X217" s="184">
        <f t="shared" si="545"/>
        <v>0.37335596732146065</v>
      </c>
      <c r="Y217" s="183">
        <f t="shared" si="545"/>
        <v>0.38800719427594715</v>
      </c>
      <c r="Z217" s="183">
        <v>0.38711047596755832</v>
      </c>
      <c r="AA217" s="183">
        <f t="shared" ref="AA217:AE219" si="546">(Z98+Z206+AA130-AA98-AA206)/(Z98+Z206+AA130-AA206)</f>
        <v>0.43288665155272704</v>
      </c>
      <c r="AB217" s="183">
        <f t="shared" si="546"/>
        <v>0.34501627213560582</v>
      </c>
      <c r="AC217" s="183">
        <f t="shared" si="546"/>
        <v>0.36042310089458979</v>
      </c>
      <c r="AD217" s="183">
        <f t="shared" si="546"/>
        <v>0.37303430646889024</v>
      </c>
      <c r="AE217" s="183">
        <f t="shared" si="546"/>
        <v>0.42294102796806937</v>
      </c>
      <c r="AF217" s="183">
        <f t="shared" ref="AF217:AT217" si="547">(AE98+AE206+AF130-AF98-AF206)/(AE98+AE206+AF130-AF206)</f>
        <v>0.4587465675574352</v>
      </c>
      <c r="AG217" s="183">
        <f t="shared" si="547"/>
        <v>0.44867578072727055</v>
      </c>
      <c r="AH217" s="183">
        <f t="shared" si="547"/>
        <v>0.43422824466082177</v>
      </c>
      <c r="AI217" s="183">
        <f t="shared" si="547"/>
        <v>0.35721990978955126</v>
      </c>
      <c r="AJ217" s="183">
        <f t="shared" si="547"/>
        <v>0.42645159487165507</v>
      </c>
      <c r="AK217" s="183">
        <f t="shared" si="547"/>
        <v>0.42615789145143851</v>
      </c>
      <c r="AL217" s="183">
        <f t="shared" si="547"/>
        <v>0.43768798515766782</v>
      </c>
      <c r="AM217" s="183">
        <f t="shared" si="547"/>
        <v>0.46552543130867435</v>
      </c>
      <c r="AN217" s="183">
        <f t="shared" si="547"/>
        <v>0.43269733505078101</v>
      </c>
      <c r="AO217" s="183">
        <f t="shared" si="547"/>
        <v>0.4047015770130622</v>
      </c>
      <c r="AP217" s="183">
        <f t="shared" si="547"/>
        <v>0.43726070319029858</v>
      </c>
      <c r="AQ217" s="183">
        <f t="shared" si="547"/>
        <v>0.43080986837093049</v>
      </c>
      <c r="AR217" s="183">
        <f t="shared" si="547"/>
        <v>0.5271279520606551</v>
      </c>
      <c r="AS217" s="183">
        <f t="shared" si="547"/>
        <v>0.48863546295665117</v>
      </c>
      <c r="AT217" s="183">
        <f t="shared" si="547"/>
        <v>0.47116319583306232</v>
      </c>
      <c r="AU217" s="183"/>
      <c r="AV217" s="183"/>
      <c r="AW217" s="184"/>
      <c r="AX217" s="112"/>
      <c r="AY217" s="183">
        <f t="shared" ref="AY217:BT217" si="548">P217-D217</f>
        <v>-6.1502946242645962E-2</v>
      </c>
      <c r="AZ217" s="183">
        <f t="shared" si="548"/>
        <v>-6.8864247237503451E-2</v>
      </c>
      <c r="BA217" s="183">
        <f t="shared" si="548"/>
        <v>-6.0725161905038794E-2</v>
      </c>
      <c r="BB217" s="183">
        <f t="shared" si="548"/>
        <v>-6.8948363663605239E-2</v>
      </c>
      <c r="BC217" s="183">
        <f t="shared" si="548"/>
        <v>-7.0573331412247087E-2</v>
      </c>
      <c r="BD217" s="183">
        <f t="shared" si="548"/>
        <v>-8.195861416413891E-2</v>
      </c>
      <c r="BE217" s="183">
        <f t="shared" si="548"/>
        <v>-0.13190442653982437</v>
      </c>
      <c r="BF217" s="183">
        <f t="shared" si="548"/>
        <v>-1.5299113560865163E-2</v>
      </c>
      <c r="BG217" s="183">
        <f t="shared" si="548"/>
        <v>-9.8621755098509567E-2</v>
      </c>
      <c r="BH217" s="183">
        <f t="shared" si="548"/>
        <v>-0.1399776284485939</v>
      </c>
      <c r="BI217" s="183">
        <f t="shared" si="548"/>
        <v>-9.5441023238609257E-2</v>
      </c>
      <c r="BJ217" s="183">
        <f t="shared" si="548"/>
        <v>-2.9892129019760794E-2</v>
      </c>
      <c r="BK217" s="183">
        <f t="shared" si="548"/>
        <v>-0.10181464092179593</v>
      </c>
      <c r="BL217" s="183">
        <f t="shared" si="548"/>
        <v>-5.9158294906901498E-2</v>
      </c>
      <c r="BM217" s="183">
        <f t="shared" si="548"/>
        <v>-3.7965265462272801E-2</v>
      </c>
      <c r="BN217" s="183">
        <f t="shared" si="548"/>
        <v>-2.7165448615295518E-2</v>
      </c>
      <c r="BO217" s="183">
        <f t="shared" si="548"/>
        <v>-1.3043829224943571E-2</v>
      </c>
      <c r="BP217" s="289">
        <f t="shared" si="548"/>
        <v>6.844651566863813E-3</v>
      </c>
      <c r="BQ217" s="289">
        <f t="shared" si="548"/>
        <v>6.1815104371223062E-2</v>
      </c>
      <c r="BR217" s="289">
        <f t="shared" si="548"/>
        <v>-5.1013185415102746E-2</v>
      </c>
      <c r="BS217" s="289">
        <f t="shared" si="548"/>
        <v>5.3095627550194424E-2</v>
      </c>
      <c r="BT217" s="341">
        <f t="shared" si="548"/>
        <v>3.8150697175491355E-2</v>
      </c>
      <c r="BU217" s="341">
        <f t="shared" ref="BU217:CC217" si="549">AL217-Z217</f>
        <v>5.0577509190109504E-2</v>
      </c>
      <c r="BV217" s="341">
        <f t="shared" si="549"/>
        <v>3.2638779755947311E-2</v>
      </c>
      <c r="BW217" s="341">
        <f t="shared" si="549"/>
        <v>8.768106291517519E-2</v>
      </c>
      <c r="BX217" s="341">
        <f t="shared" si="549"/>
        <v>4.427847611847241E-2</v>
      </c>
      <c r="BY217" s="341">
        <f t="shared" si="549"/>
        <v>6.4226396721408341E-2</v>
      </c>
      <c r="BZ217" s="341">
        <f t="shared" si="549"/>
        <v>7.8688404028611214E-3</v>
      </c>
      <c r="CA217" s="341">
        <f t="shared" si="549"/>
        <v>6.83813845032199E-2</v>
      </c>
      <c r="CB217" s="341">
        <f t="shared" si="549"/>
        <v>3.9959682229380622E-2</v>
      </c>
      <c r="CC217" s="341">
        <f t="shared" si="549"/>
        <v>3.6934951172240549E-2</v>
      </c>
      <c r="CD217" s="371"/>
      <c r="CE217" s="67"/>
    </row>
    <row r="218" spans="1:83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546"/>
        <v>0.41321322680487421</v>
      </c>
      <c r="AB218" s="251">
        <f t="shared" si="546"/>
        <v>0.36571647823673636</v>
      </c>
      <c r="AC218" s="251">
        <f t="shared" si="546"/>
        <v>0.37321196213782776</v>
      </c>
      <c r="AD218" s="251">
        <f t="shared" si="546"/>
        <v>0.39940799516366454</v>
      </c>
      <c r="AE218" s="251">
        <f t="shared" si="546"/>
        <v>0.4388562551789803</v>
      </c>
      <c r="AF218" s="251">
        <f t="shared" ref="AF218:AT218" si="550">(AE99+AE207+AF131-AF99-AF207)/(AE99+AE207+AF131-AF207)</f>
        <v>0.47558904975920779</v>
      </c>
      <c r="AG218" s="251">
        <f t="shared" si="550"/>
        <v>0.44933227130208703</v>
      </c>
      <c r="AH218" s="251">
        <f t="shared" si="550"/>
        <v>0.44911884543198999</v>
      </c>
      <c r="AI218" s="251">
        <f t="shared" si="550"/>
        <v>0.38624062614141247</v>
      </c>
      <c r="AJ218" s="251">
        <f t="shared" si="550"/>
        <v>0.44680520164292958</v>
      </c>
      <c r="AK218" s="251">
        <f t="shared" si="550"/>
        <v>0.45788764413677036</v>
      </c>
      <c r="AL218" s="251">
        <f t="shared" si="550"/>
        <v>0.46389881387224885</v>
      </c>
      <c r="AM218" s="251">
        <f t="shared" si="550"/>
        <v>0.49133920884582843</v>
      </c>
      <c r="AN218" s="251">
        <f t="shared" si="550"/>
        <v>0.44118559308696587</v>
      </c>
      <c r="AO218" s="251">
        <f t="shared" si="550"/>
        <v>0.43760023622701671</v>
      </c>
      <c r="AP218" s="251">
        <f t="shared" si="550"/>
        <v>0.44736195267197049</v>
      </c>
      <c r="AQ218" s="251">
        <f t="shared" si="550"/>
        <v>0.44054140733535385</v>
      </c>
      <c r="AR218" s="251">
        <f t="shared" si="550"/>
        <v>0.53681078009981387</v>
      </c>
      <c r="AS218" s="251">
        <f t="shared" si="550"/>
        <v>0.48799882776485387</v>
      </c>
      <c r="AT218" s="251">
        <f t="shared" si="550"/>
        <v>0.49797185781431852</v>
      </c>
      <c r="AU218" s="251"/>
      <c r="AV218" s="251"/>
      <c r="AW218" s="329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41"/>
      <c r="CD218" s="371"/>
      <c r="CE218" s="245"/>
    </row>
    <row r="219" spans="1:83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546"/>
        <v>0.44773014968917096</v>
      </c>
      <c r="AB219" s="251">
        <f t="shared" si="546"/>
        <v>0.32756941970839992</v>
      </c>
      <c r="AC219" s="251">
        <f t="shared" si="546"/>
        <v>0.34982608385957314</v>
      </c>
      <c r="AD219" s="251">
        <f t="shared" si="546"/>
        <v>0.35087174481598937</v>
      </c>
      <c r="AE219" s="251">
        <f t="shared" si="546"/>
        <v>0.41007586928406931</v>
      </c>
      <c r="AF219" s="251">
        <f t="shared" ref="AF219:AT219" si="551">(AE100+AE208+AF132-AF100-AF208)/(AE100+AE208+AF132-AF208)</f>
        <v>0.44479570613053337</v>
      </c>
      <c r="AG219" s="251">
        <f t="shared" si="551"/>
        <v>0.4481456456047605</v>
      </c>
      <c r="AH219" s="251">
        <f t="shared" si="551"/>
        <v>0.42137801911834472</v>
      </c>
      <c r="AI219" s="251">
        <f t="shared" si="551"/>
        <v>0.33191155888702428</v>
      </c>
      <c r="AJ219" s="251">
        <f t="shared" si="551"/>
        <v>0.40895123749103501</v>
      </c>
      <c r="AK219" s="251">
        <f t="shared" si="551"/>
        <v>0.39765489757207501</v>
      </c>
      <c r="AL219" s="251">
        <f t="shared" si="551"/>
        <v>0.41460543449031018</v>
      </c>
      <c r="AM219" s="251">
        <f t="shared" si="551"/>
        <v>0.44253598831281898</v>
      </c>
      <c r="AN219" s="251">
        <f t="shared" si="551"/>
        <v>0.4253295030326455</v>
      </c>
      <c r="AO219" s="251">
        <f t="shared" si="551"/>
        <v>0.37425360279229791</v>
      </c>
      <c r="AP219" s="251">
        <f t="shared" si="551"/>
        <v>0.42842522576062408</v>
      </c>
      <c r="AQ219" s="251">
        <f t="shared" si="551"/>
        <v>0.4222799545411568</v>
      </c>
      <c r="AR219" s="251">
        <f t="shared" si="551"/>
        <v>0.51839899996610928</v>
      </c>
      <c r="AS219" s="251">
        <f t="shared" si="551"/>
        <v>0.48920201472302788</v>
      </c>
      <c r="AT219" s="251">
        <f t="shared" si="551"/>
        <v>0.44510663814942186</v>
      </c>
      <c r="AU219" s="251"/>
      <c r="AV219" s="251"/>
      <c r="AW219" s="329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41"/>
      <c r="CC219" s="341"/>
      <c r="CD219" s="371"/>
      <c r="CE219" s="245"/>
    </row>
    <row r="220" spans="1:83" s="62" customFormat="1" x14ac:dyDescent="0.3">
      <c r="A220" s="150"/>
      <c r="B220" s="63" t="s">
        <v>38</v>
      </c>
      <c r="C220" s="115"/>
      <c r="D220" s="182">
        <f t="shared" ref="D220:AT220" si="552">(C101+C209+D133-D101-D209)/(C101+C209+D133-D209)</f>
        <v>0.16964694494341612</v>
      </c>
      <c r="E220" s="182">
        <f t="shared" si="552"/>
        <v>0.15796110330007282</v>
      </c>
      <c r="F220" s="182">
        <f t="shared" si="552"/>
        <v>0.14863344575139331</v>
      </c>
      <c r="G220" s="182">
        <f t="shared" si="552"/>
        <v>0.15234430332129478</v>
      </c>
      <c r="H220" s="183">
        <f t="shared" si="552"/>
        <v>0.15809233715907064</v>
      </c>
      <c r="I220" s="182">
        <f t="shared" si="552"/>
        <v>0.15612602165117517</v>
      </c>
      <c r="J220" s="183">
        <f t="shared" si="552"/>
        <v>0.16024806450659043</v>
      </c>
      <c r="K220" s="182">
        <f t="shared" si="552"/>
        <v>0.11720664528128168</v>
      </c>
      <c r="L220" s="184">
        <f t="shared" si="552"/>
        <v>0.13259983328284422</v>
      </c>
      <c r="M220" s="183">
        <f t="shared" si="552"/>
        <v>0.15336864960550226</v>
      </c>
      <c r="N220" s="183">
        <f t="shared" si="552"/>
        <v>0.13550663080192921</v>
      </c>
      <c r="O220" s="183">
        <f t="shared" si="552"/>
        <v>0.13798706347785211</v>
      </c>
      <c r="P220" s="183">
        <f t="shared" si="552"/>
        <v>6.6743845583029413E-2</v>
      </c>
      <c r="Q220" s="183">
        <f t="shared" si="552"/>
        <v>0.14649002688010945</v>
      </c>
      <c r="R220" s="183">
        <f t="shared" si="552"/>
        <v>0.13414503084739013</v>
      </c>
      <c r="S220" s="183">
        <f t="shared" si="552"/>
        <v>6.9719029863303403E-2</v>
      </c>
      <c r="T220" s="183">
        <f t="shared" si="552"/>
        <v>0.14542189940273351</v>
      </c>
      <c r="U220" s="183">
        <f t="shared" si="552"/>
        <v>0.14760441353409698</v>
      </c>
      <c r="V220" s="183">
        <f t="shared" si="552"/>
        <v>0.16097462372325697</v>
      </c>
      <c r="W220" s="183">
        <f t="shared" si="552"/>
        <v>5.4606202917977804E-2</v>
      </c>
      <c r="X220" s="184">
        <f t="shared" si="552"/>
        <v>7.3181428548666105E-2</v>
      </c>
      <c r="Y220" s="183">
        <f t="shared" si="552"/>
        <v>0.11988544995235161</v>
      </c>
      <c r="Z220" s="183">
        <v>6.6743472167424073E-2</v>
      </c>
      <c r="AA220" s="183">
        <f t="shared" si="552"/>
        <v>0.1122707310076218</v>
      </c>
      <c r="AB220" s="183">
        <f t="shared" si="552"/>
        <v>0.14187600142281931</v>
      </c>
      <c r="AC220" s="183">
        <f t="shared" si="552"/>
        <v>9.6407514976080286E-2</v>
      </c>
      <c r="AD220" s="183">
        <f t="shared" si="552"/>
        <v>0.10837138367992097</v>
      </c>
      <c r="AE220" s="183">
        <f t="shared" si="552"/>
        <v>9.5073808587442632E-2</v>
      </c>
      <c r="AF220" s="183">
        <f t="shared" si="552"/>
        <v>0.11779063355032048</v>
      </c>
      <c r="AG220" s="183">
        <f t="shared" si="552"/>
        <v>0.14421198230435026</v>
      </c>
      <c r="AH220" s="183">
        <f t="shared" si="552"/>
        <v>0.16847673528869886</v>
      </c>
      <c r="AI220" s="183">
        <f t="shared" si="552"/>
        <v>0.22296991069704664</v>
      </c>
      <c r="AJ220" s="183">
        <f t="shared" si="552"/>
        <v>-4.0729044421587951E-2</v>
      </c>
      <c r="AK220" s="183">
        <f t="shared" si="552"/>
        <v>0.14664566447667199</v>
      </c>
      <c r="AL220" s="183">
        <f t="shared" si="552"/>
        <v>0.13010566371903393</v>
      </c>
      <c r="AM220" s="183">
        <f t="shared" si="552"/>
        <v>0.11585227936029487</v>
      </c>
      <c r="AN220" s="183">
        <f t="shared" si="552"/>
        <v>3.9451423164717982E-2</v>
      </c>
      <c r="AO220" s="183">
        <f t="shared" si="552"/>
        <v>9.9150763679836704E-2</v>
      </c>
      <c r="AP220" s="183">
        <f t="shared" si="552"/>
        <v>0.14627984534447902</v>
      </c>
      <c r="AQ220" s="183">
        <f t="shared" si="552"/>
        <v>0.15524237490167189</v>
      </c>
      <c r="AR220" s="183">
        <f t="shared" si="552"/>
        <v>0.17793903677341874</v>
      </c>
      <c r="AS220" s="183">
        <f t="shared" si="552"/>
        <v>0.11710722144129529</v>
      </c>
      <c r="AT220" s="183">
        <f t="shared" si="552"/>
        <v>0.14203111091406409</v>
      </c>
      <c r="AU220" s="183"/>
      <c r="AV220" s="183"/>
      <c r="AW220" s="184"/>
      <c r="AX220" s="112"/>
      <c r="AY220" s="183">
        <f t="shared" ref="AY220:BT220" si="553">P220-D220</f>
        <v>-0.1029030993603867</v>
      </c>
      <c r="AZ220" s="183">
        <f t="shared" si="553"/>
        <v>-1.1471076419963366E-2</v>
      </c>
      <c r="BA220" s="183">
        <f t="shared" si="553"/>
        <v>-1.4488414904003183E-2</v>
      </c>
      <c r="BB220" s="183">
        <f t="shared" si="553"/>
        <v>-8.262527345799138E-2</v>
      </c>
      <c r="BC220" s="183">
        <f t="shared" si="553"/>
        <v>-1.2670437756337138E-2</v>
      </c>
      <c r="BD220" s="183">
        <f t="shared" si="553"/>
        <v>-8.5216081170781943E-3</v>
      </c>
      <c r="BE220" s="183">
        <f t="shared" si="553"/>
        <v>7.2655921666653356E-4</v>
      </c>
      <c r="BF220" s="183">
        <f t="shared" si="553"/>
        <v>-6.2600442363303865E-2</v>
      </c>
      <c r="BG220" s="183">
        <f t="shared" si="553"/>
        <v>-5.9418404734178115E-2</v>
      </c>
      <c r="BH220" s="183">
        <f t="shared" si="553"/>
        <v>-3.348319965315065E-2</v>
      </c>
      <c r="BI220" s="183">
        <f t="shared" si="553"/>
        <v>-6.8763158634505134E-2</v>
      </c>
      <c r="BJ220" s="183">
        <f t="shared" si="553"/>
        <v>-2.5716332470230308E-2</v>
      </c>
      <c r="BK220" s="183">
        <f t="shared" si="553"/>
        <v>7.5132155839789896E-2</v>
      </c>
      <c r="BL220" s="183">
        <f t="shared" si="553"/>
        <v>-5.0082511904029167E-2</v>
      </c>
      <c r="BM220" s="183">
        <f t="shared" si="553"/>
        <v>-2.577364716746916E-2</v>
      </c>
      <c r="BN220" s="183">
        <f t="shared" si="553"/>
        <v>2.5354778724139229E-2</v>
      </c>
      <c r="BO220" s="183">
        <f t="shared" si="553"/>
        <v>-2.7631265852413031E-2</v>
      </c>
      <c r="BP220" s="289">
        <f t="shared" si="553"/>
        <v>-3.392431229746723E-3</v>
      </c>
      <c r="BQ220" s="289">
        <f t="shared" si="553"/>
        <v>7.5021115654418935E-3</v>
      </c>
      <c r="BR220" s="289">
        <f t="shared" si="553"/>
        <v>0.16836370777906884</v>
      </c>
      <c r="BS220" s="289">
        <f t="shared" si="553"/>
        <v>-0.11391047297025406</v>
      </c>
      <c r="BT220" s="341">
        <f t="shared" si="553"/>
        <v>2.6760214524320383E-2</v>
      </c>
      <c r="BU220" s="341">
        <f t="shared" ref="BU220:CC220" si="554">AL220-Z220</f>
        <v>6.3362191551609853E-2</v>
      </c>
      <c r="BV220" s="341">
        <f t="shared" si="554"/>
        <v>3.5815483526730613E-3</v>
      </c>
      <c r="BW220" s="341">
        <f t="shared" si="554"/>
        <v>-0.10242457825810133</v>
      </c>
      <c r="BX220" s="341">
        <f t="shared" si="554"/>
        <v>2.7432487037564179E-3</v>
      </c>
      <c r="BY220" s="341">
        <f t="shared" si="554"/>
        <v>3.7908461664558052E-2</v>
      </c>
      <c r="BZ220" s="341">
        <f t="shared" si="554"/>
        <v>6.016856631422926E-2</v>
      </c>
      <c r="CA220" s="341">
        <f t="shared" si="554"/>
        <v>6.0148403223098265E-2</v>
      </c>
      <c r="CB220" s="341">
        <f t="shared" si="554"/>
        <v>-2.7104760863054966E-2</v>
      </c>
      <c r="CC220" s="341">
        <f t="shared" si="554"/>
        <v>-2.6445624374634769E-2</v>
      </c>
      <c r="CD220" s="371"/>
      <c r="CE220" s="67"/>
    </row>
    <row r="221" spans="1:83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555">(Z102+Z210+AA134-AA102-AA210)/(Z102+Z210+AA134-AA210)</f>
        <v>0.11651009264025976</v>
      </c>
      <c r="AB221" s="251">
        <f t="shared" si="555"/>
        <v>0.14867898831041637</v>
      </c>
      <c r="AC221" s="251">
        <f t="shared" si="555"/>
        <v>0.10863140922805734</v>
      </c>
      <c r="AD221" s="251">
        <f t="shared" si="555"/>
        <v>0.11636924756074654</v>
      </c>
      <c r="AE221" s="251">
        <f t="shared" si="555"/>
        <v>0.11965780444383796</v>
      </c>
      <c r="AF221" s="251">
        <f t="shared" ref="AF221:AT221" si="556">(AE102+AE210+AF134-AF102-AF210)/(AE102+AE210+AF134-AF210)</f>
        <v>0.12898935495904335</v>
      </c>
      <c r="AG221" s="251">
        <f t="shared" si="556"/>
        <v>0.15409862863889121</v>
      </c>
      <c r="AH221" s="251">
        <f t="shared" si="556"/>
        <v>0.1793971274273706</v>
      </c>
      <c r="AI221" s="251">
        <f t="shared" si="556"/>
        <v>0.24360201110823332</v>
      </c>
      <c r="AJ221" s="251">
        <f t="shared" si="556"/>
        <v>1.7548191191069533E-2</v>
      </c>
      <c r="AK221" s="251">
        <f t="shared" si="556"/>
        <v>0.17606257177149137</v>
      </c>
      <c r="AL221" s="251">
        <f t="shared" si="556"/>
        <v>0.15207065982902868</v>
      </c>
      <c r="AM221" s="251">
        <f t="shared" si="556"/>
        <v>0.15143078371961399</v>
      </c>
      <c r="AN221" s="251">
        <f t="shared" si="556"/>
        <v>4.3951429084529418E-2</v>
      </c>
      <c r="AO221" s="251">
        <f t="shared" si="556"/>
        <v>0.11273331389623892</v>
      </c>
      <c r="AP221" s="251">
        <f t="shared" si="556"/>
        <v>0.14299898892500026</v>
      </c>
      <c r="AQ221" s="251">
        <f t="shared" si="556"/>
        <v>0.1516663247677642</v>
      </c>
      <c r="AR221" s="251">
        <f t="shared" si="556"/>
        <v>0.18989128636763833</v>
      </c>
      <c r="AS221" s="251">
        <f t="shared" si="556"/>
        <v>0.13389627543780103</v>
      </c>
      <c r="AT221" s="251">
        <f t="shared" si="556"/>
        <v>0.16302640640789165</v>
      </c>
      <c r="AU221" s="251"/>
      <c r="AV221" s="251"/>
      <c r="AW221" s="329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41"/>
      <c r="CD221" s="371"/>
      <c r="CE221" s="245"/>
    </row>
    <row r="222" spans="1:83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555"/>
        <v>0.10951791801586093</v>
      </c>
      <c r="AB222" s="251">
        <f t="shared" si="555"/>
        <v>0.13731449106008195</v>
      </c>
      <c r="AC222" s="251">
        <f t="shared" si="555"/>
        <v>8.8037982339516971E-2</v>
      </c>
      <c r="AD222" s="251">
        <f t="shared" si="555"/>
        <v>0.10279799007698473</v>
      </c>
      <c r="AE222" s="251">
        <f t="shared" si="555"/>
        <v>7.7882178358478035E-2</v>
      </c>
      <c r="AF222" s="251">
        <f t="shared" ref="AF222:AT222" si="557">(AE103+AE211+AF135-AF103-AF211)/(AE103+AE211+AF135-AF211)</f>
        <v>0.11008385602077793</v>
      </c>
      <c r="AG222" s="251">
        <f t="shared" si="557"/>
        <v>0.13741696193516376</v>
      </c>
      <c r="AH222" s="251">
        <f t="shared" si="557"/>
        <v>0.16093360077397828</v>
      </c>
      <c r="AI222" s="251">
        <f t="shared" si="557"/>
        <v>0.20869562561346744</v>
      </c>
      <c r="AJ222" s="251">
        <f t="shared" si="557"/>
        <v>-8.0963013773055037E-2</v>
      </c>
      <c r="AK222" s="251">
        <f t="shared" si="557"/>
        <v>0.12715746248275722</v>
      </c>
      <c r="AL222" s="251">
        <f t="shared" si="557"/>
        <v>0.11559404805347033</v>
      </c>
      <c r="AM222" s="251">
        <f t="shared" si="557"/>
        <v>9.1837552286881771E-2</v>
      </c>
      <c r="AN222" s="251">
        <f t="shared" si="557"/>
        <v>3.6482106771147819E-2</v>
      </c>
      <c r="AO222" s="251">
        <f t="shared" si="557"/>
        <v>8.9799032163517659E-2</v>
      </c>
      <c r="AP222" s="251">
        <f t="shared" si="557"/>
        <v>0.14856352969786663</v>
      </c>
      <c r="AQ222" s="251">
        <f t="shared" si="557"/>
        <v>0.15781401570411449</v>
      </c>
      <c r="AR222" s="251">
        <f t="shared" si="557"/>
        <v>0.1689999527675721</v>
      </c>
      <c r="AS222" s="251">
        <f t="shared" si="557"/>
        <v>0.10443546006787438</v>
      </c>
      <c r="AT222" s="251">
        <f t="shared" si="557"/>
        <v>0.12617967796407425</v>
      </c>
      <c r="AU222" s="251"/>
      <c r="AV222" s="251"/>
      <c r="AW222" s="329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41"/>
      <c r="CD222" s="371"/>
      <c r="CE222" s="245"/>
    </row>
    <row r="223" spans="1:83" s="62" customFormat="1" x14ac:dyDescent="0.3">
      <c r="A223" s="150"/>
      <c r="B223" s="63" t="s">
        <v>39</v>
      </c>
      <c r="C223" s="115"/>
      <c r="D223" s="182">
        <f t="shared" ref="D223:AT223" si="558">(C104+C212+D136-D104-D212)/(C104+C212+D136-D212)</f>
        <v>0.78614974426539397</v>
      </c>
      <c r="E223" s="182">
        <f t="shared" si="558"/>
        <v>0.81423396240345225</v>
      </c>
      <c r="F223" s="182">
        <f t="shared" si="558"/>
        <v>0.79251563294324057</v>
      </c>
      <c r="G223" s="182">
        <f t="shared" si="558"/>
        <v>0.80402139759511881</v>
      </c>
      <c r="H223" s="183">
        <f t="shared" si="558"/>
        <v>0.80337875881114551</v>
      </c>
      <c r="I223" s="182">
        <f t="shared" si="558"/>
        <v>0.79606860911024213</v>
      </c>
      <c r="J223" s="183">
        <f t="shared" si="558"/>
        <v>0.7993062522406823</v>
      </c>
      <c r="K223" s="182">
        <f t="shared" si="558"/>
        <v>0.73402703735626973</v>
      </c>
      <c r="L223" s="184">
        <f t="shared" si="558"/>
        <v>0.75397767158147699</v>
      </c>
      <c r="M223" s="183">
        <f t="shared" si="558"/>
        <v>0.80981538346930215</v>
      </c>
      <c r="N223" s="183">
        <f t="shared" si="558"/>
        <v>0.77767454602502839</v>
      </c>
      <c r="O223" s="183">
        <f t="shared" si="558"/>
        <v>0.75491020110147367</v>
      </c>
      <c r="P223" s="183">
        <f t="shared" si="558"/>
        <v>0.63614389462160736</v>
      </c>
      <c r="Q223" s="183">
        <f t="shared" si="558"/>
        <v>0.67082235779258481</v>
      </c>
      <c r="R223" s="183">
        <f t="shared" si="558"/>
        <v>0.64671500178752495</v>
      </c>
      <c r="S223" s="183">
        <f t="shared" si="558"/>
        <v>0.66533755909971382</v>
      </c>
      <c r="T223" s="183">
        <f t="shared" si="558"/>
        <v>0.68314973967820447</v>
      </c>
      <c r="U223" s="183">
        <f t="shared" si="558"/>
        <v>0.69822824861777122</v>
      </c>
      <c r="V223" s="183">
        <f t="shared" si="558"/>
        <v>0.70223389315181994</v>
      </c>
      <c r="W223" s="183">
        <f t="shared" si="558"/>
        <v>0.67256491304103072</v>
      </c>
      <c r="X223" s="184">
        <f t="shared" si="558"/>
        <v>0.64684279406888101</v>
      </c>
      <c r="Y223" s="183">
        <f t="shared" si="558"/>
        <v>0.64723758392948882</v>
      </c>
      <c r="Z223" s="183">
        <v>0.65195824699315907</v>
      </c>
      <c r="AA223" s="183">
        <f t="shared" si="558"/>
        <v>0.72142970724079147</v>
      </c>
      <c r="AB223" s="183">
        <f t="shared" si="558"/>
        <v>0.66084515319945925</v>
      </c>
      <c r="AC223" s="183">
        <f t="shared" si="558"/>
        <v>0.65177768948838022</v>
      </c>
      <c r="AD223" s="183">
        <f t="shared" si="558"/>
        <v>0.65000051949030035</v>
      </c>
      <c r="AE223" s="183">
        <f t="shared" si="558"/>
        <v>0.69524152919642723</v>
      </c>
      <c r="AF223" s="183">
        <f t="shared" si="558"/>
        <v>0.67983522989415079</v>
      </c>
      <c r="AG223" s="183">
        <f t="shared" si="558"/>
        <v>0.66251228889013258</v>
      </c>
      <c r="AH223" s="183">
        <f t="shared" si="558"/>
        <v>0.6515586761686758</v>
      </c>
      <c r="AI223" s="183">
        <f t="shared" si="558"/>
        <v>0.6126628420772956</v>
      </c>
      <c r="AJ223" s="183">
        <f t="shared" si="558"/>
        <v>0.67110240579389957</v>
      </c>
      <c r="AK223" s="183">
        <f t="shared" si="558"/>
        <v>0.62961799730953505</v>
      </c>
      <c r="AL223" s="183">
        <f t="shared" si="558"/>
        <v>0.677334226429817</v>
      </c>
      <c r="AM223" s="183">
        <f t="shared" si="558"/>
        <v>0.70065960134755567</v>
      </c>
      <c r="AN223" s="183">
        <f t="shared" si="558"/>
        <v>0.66465951116795674</v>
      </c>
      <c r="AO223" s="183">
        <f t="shared" si="558"/>
        <v>0.6479730210022957</v>
      </c>
      <c r="AP223" s="183">
        <f t="shared" si="558"/>
        <v>0.65439485037175171</v>
      </c>
      <c r="AQ223" s="183">
        <f t="shared" si="558"/>
        <v>0.66101620536372696</v>
      </c>
      <c r="AR223" s="183">
        <f t="shared" si="558"/>
        <v>0.71589192100262178</v>
      </c>
      <c r="AS223" s="183">
        <f t="shared" si="558"/>
        <v>0.69201017257878539</v>
      </c>
      <c r="AT223" s="183">
        <f t="shared" si="558"/>
        <v>0.69168940415402447</v>
      </c>
      <c r="AU223" s="183"/>
      <c r="AV223" s="183"/>
      <c r="AW223" s="184"/>
      <c r="AX223" s="112"/>
      <c r="AY223" s="183">
        <f t="shared" ref="AY223:BH226" si="559">P223-D223</f>
        <v>-0.1500058496437866</v>
      </c>
      <c r="AZ223" s="183">
        <f t="shared" si="559"/>
        <v>-0.14341160461086744</v>
      </c>
      <c r="BA223" s="183">
        <f t="shared" si="559"/>
        <v>-0.14580063115571562</v>
      </c>
      <c r="BB223" s="183">
        <f t="shared" si="559"/>
        <v>-0.138683838495405</v>
      </c>
      <c r="BC223" s="183">
        <f t="shared" si="559"/>
        <v>-0.12022901913294104</v>
      </c>
      <c r="BD223" s="183">
        <f t="shared" si="559"/>
        <v>-9.7840360492470912E-2</v>
      </c>
      <c r="BE223" s="183">
        <f t="shared" si="559"/>
        <v>-9.7072359088862359E-2</v>
      </c>
      <c r="BF223" s="183">
        <f t="shared" si="559"/>
        <v>-6.1462124315239008E-2</v>
      </c>
      <c r="BG223" s="183">
        <f t="shared" si="559"/>
        <v>-0.10713487751259598</v>
      </c>
      <c r="BH223" s="183">
        <f t="shared" si="559"/>
        <v>-0.16257779953981333</v>
      </c>
      <c r="BI223" s="183">
        <f t="shared" ref="BI223:BT226" si="560">Z223-N223</f>
        <v>-0.12571629903186932</v>
      </c>
      <c r="BJ223" s="183">
        <f t="shared" si="560"/>
        <v>-3.3480493860682192E-2</v>
      </c>
      <c r="BK223" s="183">
        <f t="shared" si="560"/>
        <v>2.4701258577851881E-2</v>
      </c>
      <c r="BL223" s="183">
        <f t="shared" si="560"/>
        <v>-1.9044668304204593E-2</v>
      </c>
      <c r="BM223" s="183">
        <f t="shared" si="560"/>
        <v>3.285517702775409E-3</v>
      </c>
      <c r="BN223" s="183">
        <f t="shared" si="560"/>
        <v>2.9903970096713417E-2</v>
      </c>
      <c r="BO223" s="183">
        <f t="shared" si="560"/>
        <v>-3.3145097840536764E-3</v>
      </c>
      <c r="BP223" s="289">
        <f t="shared" si="560"/>
        <v>-3.5715959727638635E-2</v>
      </c>
      <c r="BQ223" s="289">
        <f t="shared" si="560"/>
        <v>-5.0675216983144145E-2</v>
      </c>
      <c r="BR223" s="289">
        <f t="shared" si="560"/>
        <v>-5.9902070963735121E-2</v>
      </c>
      <c r="BS223" s="289">
        <f t="shared" si="560"/>
        <v>2.4259611725018559E-2</v>
      </c>
      <c r="BT223" s="341">
        <f t="shared" si="560"/>
        <v>-1.7619586619953775E-2</v>
      </c>
      <c r="BU223" s="341">
        <f t="shared" ref="BU223:CC226" si="561">AL223-Z223</f>
        <v>2.5375979436657925E-2</v>
      </c>
      <c r="BV223" s="341">
        <f t="shared" si="561"/>
        <v>-2.0770105893235802E-2</v>
      </c>
      <c r="BW223" s="341">
        <f t="shared" si="561"/>
        <v>3.8143579684974949E-3</v>
      </c>
      <c r="BX223" s="341">
        <f t="shared" si="561"/>
        <v>-3.804668486084517E-3</v>
      </c>
      <c r="BY223" s="341">
        <f t="shared" si="561"/>
        <v>4.3943308814513582E-3</v>
      </c>
      <c r="BZ223" s="341">
        <f t="shared" si="561"/>
        <v>-3.4225323832700272E-2</v>
      </c>
      <c r="CA223" s="341">
        <f t="shared" si="561"/>
        <v>3.6056691108470984E-2</v>
      </c>
      <c r="CB223" s="341">
        <f t="shared" si="561"/>
        <v>2.9497883688652804E-2</v>
      </c>
      <c r="CC223" s="341">
        <f t="shared" si="561"/>
        <v>4.0130727985348669E-2</v>
      </c>
      <c r="CD223" s="371"/>
      <c r="CE223" s="67"/>
    </row>
    <row r="224" spans="1:83" s="62" customFormat="1" x14ac:dyDescent="0.3">
      <c r="A224" s="150"/>
      <c r="B224" s="63" t="s">
        <v>40</v>
      </c>
      <c r="C224" s="115"/>
      <c r="D224" s="182">
        <f t="shared" ref="D224:AT224" si="562">(C105+C213+D137-D105-D213)/(C105+C213+D137-D213)</f>
        <v>0.83133147084208825</v>
      </c>
      <c r="E224" s="182">
        <f t="shared" si="562"/>
        <v>0.85655724191658988</v>
      </c>
      <c r="F224" s="182">
        <f t="shared" si="562"/>
        <v>0.8293378896821002</v>
      </c>
      <c r="G224" s="182">
        <f t="shared" si="562"/>
        <v>0.84054330431992463</v>
      </c>
      <c r="H224" s="183">
        <f t="shared" si="562"/>
        <v>0.83766601294117959</v>
      </c>
      <c r="I224" s="182">
        <f t="shared" si="562"/>
        <v>0.83624075064831471</v>
      </c>
      <c r="J224" s="183">
        <f t="shared" si="562"/>
        <v>0.82951589456217611</v>
      </c>
      <c r="K224" s="182">
        <f t="shared" si="562"/>
        <v>0.79381404379861731</v>
      </c>
      <c r="L224" s="184">
        <f t="shared" si="562"/>
        <v>0.78724035925305125</v>
      </c>
      <c r="M224" s="183">
        <f t="shared" si="562"/>
        <v>0.85206280582654104</v>
      </c>
      <c r="N224" s="183">
        <f t="shared" si="562"/>
        <v>0.82373606058347715</v>
      </c>
      <c r="O224" s="183">
        <f t="shared" si="562"/>
        <v>0.81061422215078127</v>
      </c>
      <c r="P224" s="183">
        <f t="shared" si="562"/>
        <v>0.68454730355128102</v>
      </c>
      <c r="Q224" s="183">
        <f t="shared" si="562"/>
        <v>0.73118418079300751</v>
      </c>
      <c r="R224" s="183">
        <f t="shared" si="562"/>
        <v>0.70364209074641615</v>
      </c>
      <c r="S224" s="183">
        <f t="shared" si="562"/>
        <v>0.7886438588463841</v>
      </c>
      <c r="T224" s="183">
        <f t="shared" si="562"/>
        <v>0.8051190335196956</v>
      </c>
      <c r="U224" s="183">
        <f t="shared" si="562"/>
        <v>0.79153096950841573</v>
      </c>
      <c r="V224" s="183">
        <f t="shared" si="562"/>
        <v>0.77930301432142635</v>
      </c>
      <c r="W224" s="183">
        <f t="shared" si="562"/>
        <v>0.78357989119887894</v>
      </c>
      <c r="X224" s="184">
        <f t="shared" si="562"/>
        <v>0.73980902855435182</v>
      </c>
      <c r="Y224" s="183">
        <f t="shared" si="562"/>
        <v>0.71789452422410316</v>
      </c>
      <c r="Z224" s="183">
        <v>0.7213473987734943</v>
      </c>
      <c r="AA224" s="183">
        <f t="shared" si="562"/>
        <v>0.78265915647456419</v>
      </c>
      <c r="AB224" s="183">
        <f t="shared" si="562"/>
        <v>0.76440752983629678</v>
      </c>
      <c r="AC224" s="183">
        <f t="shared" si="562"/>
        <v>0.7483963037528425</v>
      </c>
      <c r="AD224" s="183">
        <f t="shared" si="562"/>
        <v>0.73787126142983783</v>
      </c>
      <c r="AE224" s="183">
        <f t="shared" si="562"/>
        <v>0.73073230431538605</v>
      </c>
      <c r="AF224" s="183">
        <f t="shared" si="562"/>
        <v>0.77183690585217168</v>
      </c>
      <c r="AG224" s="183">
        <f t="shared" si="562"/>
        <v>0.73901557574572774</v>
      </c>
      <c r="AH224" s="183">
        <f t="shared" si="562"/>
        <v>0.6865296926047243</v>
      </c>
      <c r="AI224" s="183">
        <f t="shared" si="562"/>
        <v>0.67343614138429175</v>
      </c>
      <c r="AJ224" s="183">
        <f t="shared" si="562"/>
        <v>0.69895864643561834</v>
      </c>
      <c r="AK224" s="183">
        <f t="shared" si="562"/>
        <v>0.66462349671252841</v>
      </c>
      <c r="AL224" s="183">
        <f t="shared" si="562"/>
        <v>0.72665709627354225</v>
      </c>
      <c r="AM224" s="183">
        <f t="shared" si="562"/>
        <v>0.76020995128511359</v>
      </c>
      <c r="AN224" s="183">
        <f t="shared" si="562"/>
        <v>0.75551218588747782</v>
      </c>
      <c r="AO224" s="183">
        <f t="shared" si="562"/>
        <v>0.72593856347887853</v>
      </c>
      <c r="AP224" s="183">
        <f t="shared" si="562"/>
        <v>0.72933915619622181</v>
      </c>
      <c r="AQ224" s="183">
        <f t="shared" si="562"/>
        <v>0.71928958811021848</v>
      </c>
      <c r="AR224" s="183">
        <f t="shared" si="562"/>
        <v>0.76159468706617761</v>
      </c>
      <c r="AS224" s="183">
        <f t="shared" si="562"/>
        <v>0.75315466713728085</v>
      </c>
      <c r="AT224" s="183">
        <f t="shared" si="562"/>
        <v>0.73567189938319755</v>
      </c>
      <c r="AU224" s="183"/>
      <c r="AV224" s="183"/>
      <c r="AW224" s="184"/>
      <c r="AX224" s="112"/>
      <c r="AY224" s="183">
        <f t="shared" si="559"/>
        <v>-0.14678416729080723</v>
      </c>
      <c r="AZ224" s="183">
        <f t="shared" si="559"/>
        <v>-0.12537306112358237</v>
      </c>
      <c r="BA224" s="183">
        <f t="shared" si="559"/>
        <v>-0.12569579893568406</v>
      </c>
      <c r="BB224" s="183">
        <f t="shared" si="559"/>
        <v>-5.1899445473540529E-2</v>
      </c>
      <c r="BC224" s="183">
        <f t="shared" si="559"/>
        <v>-3.254697942148399E-2</v>
      </c>
      <c r="BD224" s="183">
        <f t="shared" si="559"/>
        <v>-4.4709781139898985E-2</v>
      </c>
      <c r="BE224" s="183">
        <f t="shared" si="559"/>
        <v>-5.0212880240749769E-2</v>
      </c>
      <c r="BF224" s="183">
        <f t="shared" si="559"/>
        <v>-1.0234152599738366E-2</v>
      </c>
      <c r="BG224" s="183">
        <f t="shared" si="559"/>
        <v>-4.7431330698699425E-2</v>
      </c>
      <c r="BH224" s="183">
        <f t="shared" si="559"/>
        <v>-0.13416828160243788</v>
      </c>
      <c r="BI224" s="183">
        <f t="shared" si="560"/>
        <v>-0.10238866180998285</v>
      </c>
      <c r="BJ224" s="183">
        <f t="shared" si="560"/>
        <v>-2.7955065676217083E-2</v>
      </c>
      <c r="BK224" s="183">
        <f t="shared" si="560"/>
        <v>7.9860226285015767E-2</v>
      </c>
      <c r="BL224" s="183">
        <f t="shared" si="560"/>
        <v>1.7212122959834986E-2</v>
      </c>
      <c r="BM224" s="183">
        <f t="shared" si="560"/>
        <v>3.4229170683421684E-2</v>
      </c>
      <c r="BN224" s="183">
        <f t="shared" si="560"/>
        <v>-5.7911554530998055E-2</v>
      </c>
      <c r="BO224" s="183">
        <f t="shared" si="560"/>
        <v>-3.328212766752392E-2</v>
      </c>
      <c r="BP224" s="289">
        <f t="shared" si="560"/>
        <v>-5.251539376268799E-2</v>
      </c>
      <c r="BQ224" s="289">
        <f t="shared" si="560"/>
        <v>-9.2773321716702051E-2</v>
      </c>
      <c r="BR224" s="289">
        <f t="shared" si="560"/>
        <v>-0.11014374981458719</v>
      </c>
      <c r="BS224" s="289">
        <f t="shared" si="560"/>
        <v>-4.0850382118733486E-2</v>
      </c>
      <c r="BT224" s="341">
        <f t="shared" si="560"/>
        <v>-5.3271027511574753E-2</v>
      </c>
      <c r="BU224" s="341">
        <f t="shared" si="561"/>
        <v>5.3096975000479496E-3</v>
      </c>
      <c r="BV224" s="341">
        <f t="shared" si="561"/>
        <v>-2.2449205189450594E-2</v>
      </c>
      <c r="BW224" s="341">
        <f t="shared" si="561"/>
        <v>-8.8953439488189678E-3</v>
      </c>
      <c r="BX224" s="341">
        <f t="shared" si="561"/>
        <v>-2.2457740273963966E-2</v>
      </c>
      <c r="BY224" s="341">
        <f t="shared" si="561"/>
        <v>-8.5321052336160275E-3</v>
      </c>
      <c r="BZ224" s="341">
        <f t="shared" si="561"/>
        <v>-1.1442716205167569E-2</v>
      </c>
      <c r="CA224" s="341">
        <f t="shared" si="561"/>
        <v>-1.0242218785994073E-2</v>
      </c>
      <c r="CB224" s="341">
        <f t="shared" si="561"/>
        <v>1.4139091391553116E-2</v>
      </c>
      <c r="CC224" s="341">
        <f t="shared" si="561"/>
        <v>4.9142206778473252E-2</v>
      </c>
      <c r="CD224" s="371"/>
      <c r="CE224" s="67"/>
    </row>
    <row r="225" spans="1:83" s="62" customFormat="1" x14ac:dyDescent="0.3">
      <c r="A225" s="150"/>
      <c r="B225" s="63" t="s">
        <v>41</v>
      </c>
      <c r="C225" s="115"/>
      <c r="D225" s="182">
        <f t="shared" ref="D225:AT225" si="563">(C106+C214+D138-D106-D214)/(C106+C214+D138-D214)</f>
        <v>0.85288789492434613</v>
      </c>
      <c r="E225" s="182">
        <f t="shared" si="563"/>
        <v>0.85922293142760109</v>
      </c>
      <c r="F225" s="182">
        <f t="shared" si="563"/>
        <v>0.83651896881154297</v>
      </c>
      <c r="G225" s="182">
        <f t="shared" si="563"/>
        <v>0.86192073187901386</v>
      </c>
      <c r="H225" s="183">
        <f t="shared" si="563"/>
        <v>0.84850253094815031</v>
      </c>
      <c r="I225" s="182">
        <f t="shared" si="563"/>
        <v>0.84358349188611859</v>
      </c>
      <c r="J225" s="183">
        <f t="shared" si="563"/>
        <v>0.87859965378669802</v>
      </c>
      <c r="K225" s="182">
        <f t="shared" si="563"/>
        <v>0.79942619476121513</v>
      </c>
      <c r="L225" s="184">
        <f t="shared" si="563"/>
        <v>0.83943597367875455</v>
      </c>
      <c r="M225" s="183">
        <f t="shared" si="563"/>
        <v>0.83939085313547823</v>
      </c>
      <c r="N225" s="183">
        <f t="shared" si="563"/>
        <v>0.80393213639382288</v>
      </c>
      <c r="O225" s="183">
        <f t="shared" si="563"/>
        <v>0.79749715048140346</v>
      </c>
      <c r="P225" s="183">
        <f t="shared" si="563"/>
        <v>0.75242218762138413</v>
      </c>
      <c r="Q225" s="183">
        <f t="shared" si="563"/>
        <v>0.72758485943767259</v>
      </c>
      <c r="R225" s="183">
        <f t="shared" si="563"/>
        <v>0.73802474539627738</v>
      </c>
      <c r="S225" s="183">
        <f t="shared" si="563"/>
        <v>0.75601795555316198</v>
      </c>
      <c r="T225" s="183">
        <f t="shared" si="563"/>
        <v>0.76777521555268369</v>
      </c>
      <c r="U225" s="183">
        <f t="shared" si="563"/>
        <v>0.79873440134244467</v>
      </c>
      <c r="V225" s="183">
        <f t="shared" si="563"/>
        <v>0.80825098944842</v>
      </c>
      <c r="W225" s="183">
        <f t="shared" si="563"/>
        <v>0.76742116889620038</v>
      </c>
      <c r="X225" s="184">
        <f t="shared" si="563"/>
        <v>0.7779523405480353</v>
      </c>
      <c r="Y225" s="183">
        <f t="shared" si="563"/>
        <v>0.72415308379264931</v>
      </c>
      <c r="Z225" s="183">
        <v>0.76293443558901897</v>
      </c>
      <c r="AA225" s="183">
        <f t="shared" si="563"/>
        <v>0.83739959831138855</v>
      </c>
      <c r="AB225" s="183">
        <f t="shared" si="563"/>
        <v>0.77302193279690257</v>
      </c>
      <c r="AC225" s="183">
        <f t="shared" si="563"/>
        <v>0.79309002596056632</v>
      </c>
      <c r="AD225" s="183">
        <f t="shared" si="563"/>
        <v>0.77976946215799048</v>
      </c>
      <c r="AE225" s="183">
        <f t="shared" si="563"/>
        <v>0.76120066852517732</v>
      </c>
      <c r="AF225" s="183">
        <f t="shared" si="563"/>
        <v>0.81035232023112214</v>
      </c>
      <c r="AG225" s="183">
        <f t="shared" si="563"/>
        <v>0.79645528668249455</v>
      </c>
      <c r="AH225" s="183">
        <f t="shared" si="563"/>
        <v>0.68601800210107111</v>
      </c>
      <c r="AI225" s="183">
        <f t="shared" si="563"/>
        <v>0.69705089964909595</v>
      </c>
      <c r="AJ225" s="183">
        <f t="shared" si="563"/>
        <v>0.74785612338243457</v>
      </c>
      <c r="AK225" s="183">
        <f t="shared" si="563"/>
        <v>0.64567927941003078</v>
      </c>
      <c r="AL225" s="183">
        <f t="shared" si="563"/>
        <v>0.7256840485280619</v>
      </c>
      <c r="AM225" s="183">
        <f t="shared" si="563"/>
        <v>0.7515123658883005</v>
      </c>
      <c r="AN225" s="183">
        <f t="shared" si="563"/>
        <v>0.74438165392335853</v>
      </c>
      <c r="AO225" s="183">
        <f t="shared" si="563"/>
        <v>0.73253588401116398</v>
      </c>
      <c r="AP225" s="183">
        <f t="shared" si="563"/>
        <v>0.74920705014917588</v>
      </c>
      <c r="AQ225" s="183">
        <f t="shared" si="563"/>
        <v>0.70879693188262483</v>
      </c>
      <c r="AR225" s="183">
        <f t="shared" si="563"/>
        <v>0.77659368963560549</v>
      </c>
      <c r="AS225" s="183">
        <f t="shared" si="563"/>
        <v>0.75395690911734004</v>
      </c>
      <c r="AT225" s="183">
        <f t="shared" si="563"/>
        <v>0.75136991446620993</v>
      </c>
      <c r="AU225" s="183"/>
      <c r="AV225" s="183"/>
      <c r="AW225" s="184"/>
      <c r="AX225" s="112"/>
      <c r="AY225" s="183">
        <f t="shared" si="559"/>
        <v>-0.100465707302962</v>
      </c>
      <c r="AZ225" s="183">
        <f t="shared" si="559"/>
        <v>-0.1316380719899285</v>
      </c>
      <c r="BA225" s="183">
        <f t="shared" si="559"/>
        <v>-9.8494223415265592E-2</v>
      </c>
      <c r="BB225" s="183">
        <f t="shared" si="559"/>
        <v>-0.10590277632585188</v>
      </c>
      <c r="BC225" s="183">
        <f t="shared" si="559"/>
        <v>-8.0727315395466626E-2</v>
      </c>
      <c r="BD225" s="183">
        <f t="shared" si="559"/>
        <v>-4.484909054367392E-2</v>
      </c>
      <c r="BE225" s="183">
        <f t="shared" si="559"/>
        <v>-7.0348664338278022E-2</v>
      </c>
      <c r="BF225" s="183">
        <f t="shared" si="559"/>
        <v>-3.2005025865014747E-2</v>
      </c>
      <c r="BG225" s="183">
        <f t="shared" si="559"/>
        <v>-6.1483633130719251E-2</v>
      </c>
      <c r="BH225" s="183">
        <f t="shared" si="559"/>
        <v>-0.11523776934282892</v>
      </c>
      <c r="BI225" s="183">
        <f t="shared" si="560"/>
        <v>-4.0997700804803916E-2</v>
      </c>
      <c r="BJ225" s="183">
        <f t="shared" si="560"/>
        <v>3.9902447829985088E-2</v>
      </c>
      <c r="BK225" s="183">
        <f t="shared" si="560"/>
        <v>2.0599745175518436E-2</v>
      </c>
      <c r="BL225" s="183">
        <f t="shared" si="560"/>
        <v>6.5505166522893732E-2</v>
      </c>
      <c r="BM225" s="183">
        <f t="shared" si="560"/>
        <v>4.1744716761713097E-2</v>
      </c>
      <c r="BN225" s="183">
        <f t="shared" si="560"/>
        <v>5.1827129720153353E-3</v>
      </c>
      <c r="BO225" s="183">
        <f t="shared" si="560"/>
        <v>4.2577104678438449E-2</v>
      </c>
      <c r="BP225" s="289">
        <f t="shared" si="560"/>
        <v>-2.2791146599501211E-3</v>
      </c>
      <c r="BQ225" s="289">
        <f t="shared" si="560"/>
        <v>-0.12223298734734889</v>
      </c>
      <c r="BR225" s="289">
        <f t="shared" si="560"/>
        <v>-7.0370269247104433E-2</v>
      </c>
      <c r="BS225" s="289">
        <f t="shared" si="560"/>
        <v>-3.0096217165600736E-2</v>
      </c>
      <c r="BT225" s="341">
        <f t="shared" si="560"/>
        <v>-7.8473804382618528E-2</v>
      </c>
      <c r="BU225" s="341">
        <f t="shared" si="561"/>
        <v>-3.7250387060957069E-2</v>
      </c>
      <c r="BV225" s="341">
        <f t="shared" si="561"/>
        <v>-8.5887232423088045E-2</v>
      </c>
      <c r="BW225" s="341">
        <f t="shared" si="561"/>
        <v>-2.8640278873544034E-2</v>
      </c>
      <c r="BX225" s="341">
        <f t="shared" si="561"/>
        <v>-6.055414194940234E-2</v>
      </c>
      <c r="BY225" s="341">
        <f t="shared" si="561"/>
        <v>-3.0562412008814599E-2</v>
      </c>
      <c r="BZ225" s="341">
        <f t="shared" si="561"/>
        <v>-5.240373664255249E-2</v>
      </c>
      <c r="CA225" s="341">
        <f t="shared" si="561"/>
        <v>-3.3758630595516648E-2</v>
      </c>
      <c r="CB225" s="341">
        <f t="shared" si="561"/>
        <v>-4.249837756515451E-2</v>
      </c>
      <c r="CC225" s="341">
        <f t="shared" si="561"/>
        <v>6.535191236513882E-2</v>
      </c>
      <c r="CD225" s="371"/>
      <c r="CE225" s="67"/>
    </row>
    <row r="226" spans="1:83" s="76" customFormat="1" ht="15" thickBot="1" x14ac:dyDescent="0.35">
      <c r="A226" s="151"/>
      <c r="B226" s="116" t="s">
        <v>42</v>
      </c>
      <c r="C226" s="117"/>
      <c r="D226" s="185">
        <f t="shared" ref="D226:AT226" si="564">(C107+C215+D139-D107-D215)/(C107+C215+D139-D215)</f>
        <v>0.56443258813095887</v>
      </c>
      <c r="E226" s="185">
        <f t="shared" si="564"/>
        <v>0.56075971135964442</v>
      </c>
      <c r="F226" s="185">
        <f t="shared" si="564"/>
        <v>0.52863750219125083</v>
      </c>
      <c r="G226" s="185">
        <f t="shared" si="564"/>
        <v>0.57079279322973575</v>
      </c>
      <c r="H226" s="186">
        <f t="shared" si="564"/>
        <v>0.57877199787810185</v>
      </c>
      <c r="I226" s="185">
        <f t="shared" si="564"/>
        <v>0.56714890916693483</v>
      </c>
      <c r="J226" s="186">
        <f t="shared" si="564"/>
        <v>0.564204810050837</v>
      </c>
      <c r="K226" s="185">
        <f t="shared" si="564"/>
        <v>0.47795421049473225</v>
      </c>
      <c r="L226" s="187">
        <f t="shared" si="564"/>
        <v>0.51830681983226834</v>
      </c>
      <c r="M226" s="186">
        <f t="shared" si="564"/>
        <v>0.57332491548616915</v>
      </c>
      <c r="N226" s="186">
        <f t="shared" si="564"/>
        <v>0.52510581954441682</v>
      </c>
      <c r="O226" s="186">
        <f t="shared" si="564"/>
        <v>0.51572608828317668</v>
      </c>
      <c r="P226" s="186">
        <f t="shared" si="564"/>
        <v>0.46080392031655765</v>
      </c>
      <c r="Q226" s="186">
        <f t="shared" si="564"/>
        <v>0.46170336691635477</v>
      </c>
      <c r="R226" s="186">
        <f t="shared" si="564"/>
        <v>0.44958425417388936</v>
      </c>
      <c r="S226" s="186">
        <f t="shared" si="564"/>
        <v>0.47800592087811128</v>
      </c>
      <c r="T226" s="186">
        <f t="shared" si="564"/>
        <v>0.50715685503899854</v>
      </c>
      <c r="U226" s="186">
        <f t="shared" si="564"/>
        <v>0.49297572624286534</v>
      </c>
      <c r="V226" s="186">
        <f t="shared" si="564"/>
        <v>0.45862160589220602</v>
      </c>
      <c r="W226" s="186">
        <f t="shared" si="564"/>
        <v>0.45393147854248123</v>
      </c>
      <c r="X226" s="187">
        <f t="shared" si="564"/>
        <v>0.42327210993671677</v>
      </c>
      <c r="Y226" s="186">
        <f t="shared" si="564"/>
        <v>0.42411907420934808</v>
      </c>
      <c r="Z226" s="186">
        <v>0.42612980699444042</v>
      </c>
      <c r="AA226" s="186">
        <f t="shared" si="564"/>
        <v>0.48474577461105889</v>
      </c>
      <c r="AB226" s="186">
        <f t="shared" si="564"/>
        <v>0.41334396934654272</v>
      </c>
      <c r="AC226" s="186">
        <f t="shared" si="564"/>
        <v>0.41438664813953491</v>
      </c>
      <c r="AD226" s="186">
        <f t="shared" si="564"/>
        <v>0.42225259068049642</v>
      </c>
      <c r="AE226" s="186">
        <f t="shared" si="564"/>
        <v>0.45167241573324829</v>
      </c>
      <c r="AF226" s="186">
        <f t="shared" si="564"/>
        <v>0.48548575907020375</v>
      </c>
      <c r="AG226" s="186">
        <f t="shared" si="564"/>
        <v>0.47546452050259513</v>
      </c>
      <c r="AH226" s="186">
        <f t="shared" si="564"/>
        <v>0.45654836867499049</v>
      </c>
      <c r="AI226" s="186">
        <f t="shared" si="564"/>
        <v>0.4296591953702843</v>
      </c>
      <c r="AJ226" s="186">
        <f t="shared" si="564"/>
        <v>0.4467552376280885</v>
      </c>
      <c r="AK226" s="186">
        <f t="shared" si="564"/>
        <v>0.44622057579211449</v>
      </c>
      <c r="AL226" s="186">
        <f t="shared" si="564"/>
        <v>0.47967756696011643</v>
      </c>
      <c r="AM226" s="186">
        <f t="shared" si="564"/>
        <v>0.50360111948175279</v>
      </c>
      <c r="AN226" s="186">
        <f t="shared" si="564"/>
        <v>0.45913692054741223</v>
      </c>
      <c r="AO226" s="186">
        <f t="shared" si="564"/>
        <v>0.43846872241353263</v>
      </c>
      <c r="AP226" s="186">
        <f t="shared" si="564"/>
        <v>0.46741293410979035</v>
      </c>
      <c r="AQ226" s="186">
        <f t="shared" si="564"/>
        <v>0.46095013411815045</v>
      </c>
      <c r="AR226" s="186">
        <f t="shared" si="564"/>
        <v>0.54445359761383549</v>
      </c>
      <c r="AS226" s="186">
        <f t="shared" si="564"/>
        <v>0.51120411400584087</v>
      </c>
      <c r="AT226" s="186">
        <f t="shared" si="564"/>
        <v>0.50238241081862667</v>
      </c>
      <c r="AU226" s="186"/>
      <c r="AV226" s="186"/>
      <c r="AW226" s="187"/>
      <c r="AX226" s="119"/>
      <c r="AY226" s="186">
        <f t="shared" si="559"/>
        <v>-0.10362866781440122</v>
      </c>
      <c r="AZ226" s="186">
        <f t="shared" si="559"/>
        <v>-9.9056344443289646E-2</v>
      </c>
      <c r="BA226" s="186">
        <f t="shared" si="559"/>
        <v>-7.9053248017361466E-2</v>
      </c>
      <c r="BB226" s="186">
        <f t="shared" si="559"/>
        <v>-9.2786872351624472E-2</v>
      </c>
      <c r="BC226" s="186">
        <f t="shared" si="559"/>
        <v>-7.1615142839103307E-2</v>
      </c>
      <c r="BD226" s="186">
        <f t="shared" si="559"/>
        <v>-7.4173182924069492E-2</v>
      </c>
      <c r="BE226" s="186">
        <f t="shared" si="559"/>
        <v>-0.10558320415863098</v>
      </c>
      <c r="BF226" s="186">
        <f t="shared" si="559"/>
        <v>-2.402273195225102E-2</v>
      </c>
      <c r="BG226" s="186">
        <f t="shared" si="559"/>
        <v>-9.5034709895551572E-2</v>
      </c>
      <c r="BH226" s="186">
        <f t="shared" si="559"/>
        <v>-0.14920584127682107</v>
      </c>
      <c r="BI226" s="186">
        <f t="shared" si="560"/>
        <v>-9.89760125499764E-2</v>
      </c>
      <c r="BJ226" s="186">
        <f t="shared" si="560"/>
        <v>-3.0980313672117787E-2</v>
      </c>
      <c r="BK226" s="186">
        <f t="shared" si="560"/>
        <v>-4.745995097001493E-2</v>
      </c>
      <c r="BL226" s="186">
        <f t="shared" si="560"/>
        <v>-4.7316718776819866E-2</v>
      </c>
      <c r="BM226" s="186">
        <f t="shared" si="560"/>
        <v>-2.7331663493392944E-2</v>
      </c>
      <c r="BN226" s="186">
        <f t="shared" si="560"/>
        <v>-2.633350514486299E-2</v>
      </c>
      <c r="BO226" s="186">
        <f t="shared" si="560"/>
        <v>-2.1671095968794796E-2</v>
      </c>
      <c r="BP226" s="290">
        <f t="shared" si="560"/>
        <v>-1.7511205740270208E-2</v>
      </c>
      <c r="BQ226" s="290">
        <f t="shared" si="560"/>
        <v>-2.0732372172155289E-3</v>
      </c>
      <c r="BR226" s="290">
        <f t="shared" si="560"/>
        <v>-2.4272283172196929E-2</v>
      </c>
      <c r="BS226" s="290">
        <f t="shared" si="560"/>
        <v>2.348312769137173E-2</v>
      </c>
      <c r="BT226" s="187">
        <f t="shared" si="560"/>
        <v>2.2101501582766414E-2</v>
      </c>
      <c r="BU226" s="187">
        <f t="shared" si="561"/>
        <v>5.3547759965676012E-2</v>
      </c>
      <c r="BV226" s="187">
        <f t="shared" si="561"/>
        <v>1.8855344870693902E-2</v>
      </c>
      <c r="BW226" s="187">
        <f t="shared" si="561"/>
        <v>4.5792951200869514E-2</v>
      </c>
      <c r="BX226" s="187">
        <f t="shared" si="561"/>
        <v>2.4082074273997722E-2</v>
      </c>
      <c r="BY226" s="187">
        <f t="shared" si="561"/>
        <v>4.5160343429293925E-2</v>
      </c>
      <c r="BZ226" s="187">
        <f t="shared" si="561"/>
        <v>9.2777183849021561E-3</v>
      </c>
      <c r="CA226" s="187">
        <f t="shared" si="561"/>
        <v>5.8967838543631745E-2</v>
      </c>
      <c r="CB226" s="187">
        <f t="shared" si="561"/>
        <v>3.5739593503245737E-2</v>
      </c>
      <c r="CC226" s="187">
        <f t="shared" si="561"/>
        <v>4.5834042143636178E-2</v>
      </c>
      <c r="CD226" s="372"/>
      <c r="CE226" s="119"/>
    </row>
    <row r="227" spans="1:83" ht="15" thickTop="1" x14ac:dyDescent="0.3">
      <c r="A227" s="150"/>
    </row>
    <row r="228" spans="1:83" x14ac:dyDescent="0.3">
      <c r="B228" s="1" t="s">
        <v>24</v>
      </c>
    </row>
    <row r="229" spans="1:83" x14ac:dyDescent="0.3">
      <c r="B229" s="33" t="s">
        <v>154</v>
      </c>
    </row>
    <row r="230" spans="1:83" x14ac:dyDescent="0.3">
      <c r="B230" s="2" t="s">
        <v>129</v>
      </c>
    </row>
    <row r="232" spans="1:83" x14ac:dyDescent="0.3">
      <c r="B232" s="34" t="s">
        <v>23</v>
      </c>
    </row>
    <row r="233" spans="1:83" x14ac:dyDescent="0.3">
      <c r="B233" s="2" t="s">
        <v>25</v>
      </c>
    </row>
    <row r="234" spans="1:83" x14ac:dyDescent="0.3">
      <c r="B234" s="2" t="s">
        <v>26</v>
      </c>
    </row>
    <row r="235" spans="1:83" x14ac:dyDescent="0.3">
      <c r="B235" s="2" t="s">
        <v>27</v>
      </c>
    </row>
    <row r="236" spans="1:83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C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I236"/>
  <sheetViews>
    <sheetView zoomScaleNormal="100" workbookViewId="0">
      <pane xSplit="2" ySplit="8" topLeftCell="C9" activePane="bottomRight" state="frozen"/>
      <selection activeCell="CE1" sqref="CE1:CE1048576"/>
      <selection pane="topRight" activeCell="CE1" sqref="CE1:CE1048576"/>
      <selection pane="bottomLeft" activeCell="CE1" sqref="CE1:CE1048576"/>
      <selection pane="bottomRight" activeCell="CE1" sqref="CE1:CE1048576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1" width="13.77734375" style="2" customWidth="1"/>
    <col min="82" max="82" width="6.21875" style="368" customWidth="1"/>
    <col min="83" max="83" width="13.77734375" style="2" hidden="1" customWidth="1"/>
    <col min="84" max="84" width="14.21875" style="2" customWidth="1"/>
    <col min="85" max="85" width="9.21875" style="2" customWidth="1"/>
    <col min="86" max="86" width="14.21875" style="2" customWidth="1"/>
    <col min="87" max="16384" width="9.21875" style="2"/>
  </cols>
  <sheetData>
    <row r="1" spans="1:83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3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E3" s="11"/>
    </row>
    <row r="4" spans="1:83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E6" s="23">
        <v>4</v>
      </c>
    </row>
    <row r="7" spans="1:8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7"/>
      <c r="CD7" s="369"/>
      <c r="CE7" s="265" t="s">
        <v>84</v>
      </c>
    </row>
    <row r="8" spans="1:83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87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86" t="s">
        <v>215</v>
      </c>
      <c r="CC8" s="401" t="s">
        <v>218</v>
      </c>
      <c r="CD8" s="370"/>
      <c r="CE8" s="266">
        <v>44863</v>
      </c>
    </row>
    <row r="9" spans="1:8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71"/>
      <c r="CE9" s="59"/>
    </row>
    <row r="10" spans="1:83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207">
        <v>12052</v>
      </c>
      <c r="AR10" s="207">
        <v>12034</v>
      </c>
      <c r="AS10" s="207">
        <v>12026</v>
      </c>
      <c r="AT10" s="207">
        <v>12052</v>
      </c>
      <c r="AU10" s="207"/>
      <c r="AV10" s="207"/>
      <c r="AW10" s="110"/>
      <c r="AX10" s="67">
        <f t="shared" ref="AX10:BT10" si="0">O10-C10</f>
        <v>315</v>
      </c>
      <c r="AY10" s="68">
        <f t="shared" si="0"/>
        <v>301</v>
      </c>
      <c r="AZ10" s="68">
        <f t="shared" si="0"/>
        <v>312</v>
      </c>
      <c r="BA10" s="68">
        <f t="shared" si="0"/>
        <v>302</v>
      </c>
      <c r="BB10" s="68">
        <f t="shared" si="0"/>
        <v>284</v>
      </c>
      <c r="BC10" s="68">
        <f t="shared" si="0"/>
        <v>271</v>
      </c>
      <c r="BD10" s="68">
        <f t="shared" si="0"/>
        <v>233</v>
      </c>
      <c r="BE10" s="68">
        <f t="shared" si="0"/>
        <v>230</v>
      </c>
      <c r="BF10" s="68">
        <f t="shared" si="0"/>
        <v>176</v>
      </c>
      <c r="BG10" s="68">
        <f t="shared" si="0"/>
        <v>92</v>
      </c>
      <c r="BH10" s="68">
        <f t="shared" si="0"/>
        <v>51</v>
      </c>
      <c r="BI10" s="68">
        <f t="shared" si="0"/>
        <v>34</v>
      </c>
      <c r="BJ10" s="68">
        <f t="shared" si="0"/>
        <v>18</v>
      </c>
      <c r="BK10" s="68">
        <f t="shared" si="0"/>
        <v>16</v>
      </c>
      <c r="BL10" s="68">
        <f t="shared" si="0"/>
        <v>-25</v>
      </c>
      <c r="BM10" s="68">
        <f t="shared" si="0"/>
        <v>-48</v>
      </c>
      <c r="BN10" s="68">
        <f t="shared" si="0"/>
        <v>-53</v>
      </c>
      <c r="BO10" s="68">
        <f t="shared" si="0"/>
        <v>-17</v>
      </c>
      <c r="BP10" s="269">
        <f t="shared" si="0"/>
        <v>-37</v>
      </c>
      <c r="BQ10" s="269">
        <f t="shared" si="0"/>
        <v>-31</v>
      </c>
      <c r="BR10" s="269">
        <f t="shared" si="0"/>
        <v>-19</v>
      </c>
      <c r="BS10" s="269">
        <f t="shared" si="0"/>
        <v>2</v>
      </c>
      <c r="BT10" s="332">
        <f t="shared" si="0"/>
        <v>36</v>
      </c>
      <c r="BU10" s="332">
        <f t="shared" ref="BU10:CC10" si="1">AL10-Z10</f>
        <v>8</v>
      </c>
      <c r="BV10" s="332">
        <f t="shared" si="1"/>
        <v>5</v>
      </c>
      <c r="BW10" s="332">
        <f t="shared" si="1"/>
        <v>17</v>
      </c>
      <c r="BX10" s="332">
        <f t="shared" si="1"/>
        <v>44</v>
      </c>
      <c r="BY10" s="332">
        <f t="shared" si="1"/>
        <v>71</v>
      </c>
      <c r="BZ10" s="332">
        <f t="shared" si="1"/>
        <v>95</v>
      </c>
      <c r="CA10" s="332">
        <f t="shared" si="1"/>
        <v>49</v>
      </c>
      <c r="CB10" s="332">
        <f t="shared" si="1"/>
        <v>75</v>
      </c>
      <c r="CC10" s="332">
        <f t="shared" si="1"/>
        <v>98</v>
      </c>
      <c r="CD10" s="371"/>
      <c r="CE10" s="67">
        <f>'MONTHLY SUMMARIES'!F10</f>
        <v>12052</v>
      </c>
    </row>
    <row r="11" spans="1:83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>
        <v>2192</v>
      </c>
      <c r="AM11" s="207">
        <v>1716</v>
      </c>
      <c r="AN11" s="207">
        <v>1573</v>
      </c>
      <c r="AO11" s="207">
        <v>1610</v>
      </c>
      <c r="AP11" s="207">
        <v>1610</v>
      </c>
      <c r="AQ11" s="207">
        <v>1627</v>
      </c>
      <c r="AR11" s="207">
        <v>1648</v>
      </c>
      <c r="AS11" s="207">
        <v>1576</v>
      </c>
      <c r="AT11" s="207">
        <v>1687</v>
      </c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71"/>
      <c r="CE11" s="67">
        <f>GETPIVOTDATA("VALUE",'CSS ESCO pvt'!$I$3,"DATE_FILE",$CE$8,"COMPANY",$CE$6,"TRIM_CAT","Residential-GRID","TRIM_LINE",$A9)</f>
        <v>1687</v>
      </c>
    </row>
    <row r="12" spans="1:83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>
        <v>9779</v>
      </c>
      <c r="AM12" s="207">
        <v>10258</v>
      </c>
      <c r="AN12" s="207">
        <v>10409</v>
      </c>
      <c r="AO12" s="207">
        <v>10391</v>
      </c>
      <c r="AP12" s="207">
        <v>10410</v>
      </c>
      <c r="AQ12" s="207">
        <v>10425</v>
      </c>
      <c r="AR12" s="207">
        <v>10386</v>
      </c>
      <c r="AS12" s="207">
        <v>10450</v>
      </c>
      <c r="AT12" s="207">
        <v>10365</v>
      </c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71"/>
      <c r="CE12" s="81">
        <f>CE10-CE11</f>
        <v>10365</v>
      </c>
    </row>
    <row r="13" spans="1:83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>
        <v>152</v>
      </c>
      <c r="AM13" s="207">
        <v>150</v>
      </c>
      <c r="AN13" s="207">
        <v>149</v>
      </c>
      <c r="AO13" s="207">
        <v>152</v>
      </c>
      <c r="AP13" s="207">
        <v>155</v>
      </c>
      <c r="AQ13" s="207">
        <v>147</v>
      </c>
      <c r="AR13" s="207">
        <v>144</v>
      </c>
      <c r="AS13" s="207">
        <v>151</v>
      </c>
      <c r="AT13" s="207">
        <v>149</v>
      </c>
      <c r="AU13" s="207"/>
      <c r="AV13" s="207"/>
      <c r="AW13" s="110"/>
      <c r="AX13" s="67">
        <f t="shared" ref="AX13:BT13" si="2">O13-C13</f>
        <v>1</v>
      </c>
      <c r="AY13" s="68">
        <f t="shared" si="2"/>
        <v>3</v>
      </c>
      <c r="AZ13" s="68">
        <f t="shared" si="2"/>
        <v>6</v>
      </c>
      <c r="BA13" s="68">
        <f t="shared" si="2"/>
        <v>8</v>
      </c>
      <c r="BB13" s="68">
        <f t="shared" si="2"/>
        <v>14</v>
      </c>
      <c r="BC13" s="68">
        <f t="shared" si="2"/>
        <v>17</v>
      </c>
      <c r="BD13" s="68">
        <f t="shared" si="2"/>
        <v>13</v>
      </c>
      <c r="BE13" s="68">
        <f t="shared" si="2"/>
        <v>3</v>
      </c>
      <c r="BF13" s="68">
        <f t="shared" si="2"/>
        <v>6</v>
      </c>
      <c r="BG13" s="68">
        <f t="shared" si="2"/>
        <v>18</v>
      </c>
      <c r="BH13" s="68">
        <f t="shared" si="2"/>
        <v>20</v>
      </c>
      <c r="BI13" s="68">
        <f t="shared" si="2"/>
        <v>27</v>
      </c>
      <c r="BJ13" s="68">
        <f t="shared" si="2"/>
        <v>30</v>
      </c>
      <c r="BK13" s="68">
        <f t="shared" si="2"/>
        <v>41</v>
      </c>
      <c r="BL13" s="68">
        <f t="shared" si="2"/>
        <v>40</v>
      </c>
      <c r="BM13" s="68">
        <f t="shared" si="2"/>
        <v>37</v>
      </c>
      <c r="BN13" s="68">
        <f t="shared" si="2"/>
        <v>30</v>
      </c>
      <c r="BO13" s="68">
        <f t="shared" si="2"/>
        <v>25</v>
      </c>
      <c r="BP13" s="269">
        <f t="shared" si="2"/>
        <v>21</v>
      </c>
      <c r="BQ13" s="269">
        <f t="shared" si="2"/>
        <v>21</v>
      </c>
      <c r="BR13" s="269">
        <f t="shared" si="2"/>
        <v>11</v>
      </c>
      <c r="BS13" s="269">
        <f t="shared" si="2"/>
        <v>-7</v>
      </c>
      <c r="BT13" s="332">
        <f t="shared" si="2"/>
        <v>-6</v>
      </c>
      <c r="BU13" s="332">
        <f t="shared" ref="BU13:CC13" si="3">AL13-Z13</f>
        <v>-10</v>
      </c>
      <c r="BV13" s="332">
        <f t="shared" si="3"/>
        <v>-15</v>
      </c>
      <c r="BW13" s="332">
        <f t="shared" si="3"/>
        <v>-29</v>
      </c>
      <c r="BX13" s="332">
        <f t="shared" si="3"/>
        <v>-28</v>
      </c>
      <c r="BY13" s="332">
        <f t="shared" si="3"/>
        <v>-24</v>
      </c>
      <c r="BZ13" s="332">
        <f t="shared" si="3"/>
        <v>-31</v>
      </c>
      <c r="CA13" s="332">
        <f t="shared" si="3"/>
        <v>-32</v>
      </c>
      <c r="CB13" s="332">
        <f t="shared" si="3"/>
        <v>-18</v>
      </c>
      <c r="CC13" s="332">
        <f t="shared" si="3"/>
        <v>-10</v>
      </c>
      <c r="CD13" s="371"/>
      <c r="CE13" s="67">
        <f>'MONTHLY SUMMARIES'!F11</f>
        <v>149</v>
      </c>
    </row>
    <row r="14" spans="1:83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>
        <v>48</v>
      </c>
      <c r="AM14" s="207">
        <v>40</v>
      </c>
      <c r="AN14" s="207">
        <v>36</v>
      </c>
      <c r="AO14" s="207">
        <v>36</v>
      </c>
      <c r="AP14" s="207">
        <v>34</v>
      </c>
      <c r="AQ14" s="207">
        <v>33</v>
      </c>
      <c r="AR14" s="207">
        <v>32</v>
      </c>
      <c r="AS14" s="207">
        <v>34</v>
      </c>
      <c r="AT14" s="207">
        <v>35</v>
      </c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71"/>
      <c r="CE14" s="67">
        <f>GETPIVOTDATA("VALUE",'CSS ESCO pvt'!$I$3,"DATE_FILE",$CE$8,"COMPANY",$CE$6,"TRIM_CAT","Low Income Residential-GRID","TRIM_LINE",$A9)</f>
        <v>35</v>
      </c>
    </row>
    <row r="15" spans="1:83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>
        <v>104</v>
      </c>
      <c r="AM15" s="207">
        <v>110</v>
      </c>
      <c r="AN15" s="207">
        <v>113</v>
      </c>
      <c r="AO15" s="207">
        <v>116</v>
      </c>
      <c r="AP15" s="207">
        <v>121</v>
      </c>
      <c r="AQ15" s="207">
        <v>114</v>
      </c>
      <c r="AR15" s="207">
        <v>112</v>
      </c>
      <c r="AS15" s="207">
        <v>117</v>
      </c>
      <c r="AT15" s="207">
        <v>114</v>
      </c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71"/>
      <c r="CE15" s="81">
        <f>CE13-CE14</f>
        <v>114</v>
      </c>
    </row>
    <row r="16" spans="1:83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>
        <v>1600</v>
      </c>
      <c r="AM16" s="207">
        <v>1604</v>
      </c>
      <c r="AN16" s="207">
        <v>1597</v>
      </c>
      <c r="AO16" s="207">
        <v>1597</v>
      </c>
      <c r="AP16" s="207">
        <v>1595</v>
      </c>
      <c r="AQ16" s="207">
        <v>1595</v>
      </c>
      <c r="AR16" s="207">
        <v>1596</v>
      </c>
      <c r="AS16" s="207">
        <v>1595</v>
      </c>
      <c r="AT16" s="207">
        <v>1601</v>
      </c>
      <c r="AU16" s="207"/>
      <c r="AV16" s="207"/>
      <c r="AW16" s="110"/>
      <c r="AX16" s="67">
        <f t="shared" ref="AX16:BG18" si="4">O16-C16</f>
        <v>68</v>
      </c>
      <c r="AY16" s="68">
        <f t="shared" si="4"/>
        <v>62</v>
      </c>
      <c r="AZ16" s="68">
        <f t="shared" si="4"/>
        <v>68</v>
      </c>
      <c r="BA16" s="68">
        <f t="shared" si="4"/>
        <v>67</v>
      </c>
      <c r="BB16" s="68">
        <f t="shared" si="4"/>
        <v>65</v>
      </c>
      <c r="BC16" s="68">
        <f t="shared" si="4"/>
        <v>58</v>
      </c>
      <c r="BD16" s="68">
        <f t="shared" si="4"/>
        <v>50</v>
      </c>
      <c r="BE16" s="68">
        <f t="shared" si="4"/>
        <v>48</v>
      </c>
      <c r="BF16" s="68">
        <f t="shared" si="4"/>
        <v>40</v>
      </c>
      <c r="BG16" s="68">
        <f t="shared" si="4"/>
        <v>31</v>
      </c>
      <c r="BH16" s="68">
        <f t="shared" ref="BH16:BQ18" si="5">Y16-M16</f>
        <v>25</v>
      </c>
      <c r="BI16" s="68">
        <f t="shared" si="5"/>
        <v>17</v>
      </c>
      <c r="BJ16" s="68">
        <f t="shared" si="5"/>
        <v>25</v>
      </c>
      <c r="BK16" s="68">
        <f t="shared" si="5"/>
        <v>23</v>
      </c>
      <c r="BL16" s="68">
        <f t="shared" si="5"/>
        <v>16</v>
      </c>
      <c r="BM16" s="68">
        <f t="shared" si="5"/>
        <v>19</v>
      </c>
      <c r="BN16" s="68">
        <f t="shared" si="5"/>
        <v>18</v>
      </c>
      <c r="BO16" s="68">
        <f t="shared" si="5"/>
        <v>23</v>
      </c>
      <c r="BP16" s="269">
        <f t="shared" si="5"/>
        <v>20</v>
      </c>
      <c r="BQ16" s="269">
        <f t="shared" si="5"/>
        <v>17</v>
      </c>
      <c r="BR16" s="269">
        <f t="shared" ref="BR16:BT18" si="6">AI16-W16</f>
        <v>14</v>
      </c>
      <c r="BS16" s="269">
        <f t="shared" si="6"/>
        <v>12</v>
      </c>
      <c r="BT16" s="332">
        <f t="shared" si="6"/>
        <v>16</v>
      </c>
      <c r="BU16" s="332">
        <f t="shared" ref="BU16:CC18" si="7">AL16-Z16</f>
        <v>9</v>
      </c>
      <c r="BV16" s="332">
        <f t="shared" si="7"/>
        <v>4</v>
      </c>
      <c r="BW16" s="332">
        <f t="shared" si="7"/>
        <v>1</v>
      </c>
      <c r="BX16" s="332">
        <f t="shared" si="7"/>
        <v>-2</v>
      </c>
      <c r="BY16" s="332">
        <f t="shared" si="7"/>
        <v>-10</v>
      </c>
      <c r="BZ16" s="332">
        <f t="shared" si="7"/>
        <v>-12</v>
      </c>
      <c r="CA16" s="332">
        <f t="shared" si="7"/>
        <v>-11</v>
      </c>
      <c r="CB16" s="332">
        <f t="shared" si="7"/>
        <v>-8</v>
      </c>
      <c r="CC16" s="332">
        <f t="shared" si="7"/>
        <v>-1</v>
      </c>
      <c r="CD16" s="371"/>
      <c r="CE16" s="67">
        <f>'MONTHLY SUMMARIES'!F12</f>
        <v>1601</v>
      </c>
    </row>
    <row r="17" spans="1:83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>
        <v>77</v>
      </c>
      <c r="AM17" s="207">
        <v>77</v>
      </c>
      <c r="AN17" s="207">
        <v>77</v>
      </c>
      <c r="AO17" s="207">
        <v>77</v>
      </c>
      <c r="AP17" s="207">
        <v>76</v>
      </c>
      <c r="AQ17" s="207">
        <v>76</v>
      </c>
      <c r="AR17" s="207">
        <v>76</v>
      </c>
      <c r="AS17" s="207">
        <v>77</v>
      </c>
      <c r="AT17" s="207">
        <v>77</v>
      </c>
      <c r="AU17" s="207"/>
      <c r="AV17" s="207"/>
      <c r="AW17" s="110"/>
      <c r="AX17" s="67">
        <f t="shared" si="4"/>
        <v>1</v>
      </c>
      <c r="AY17" s="68">
        <f t="shared" si="4"/>
        <v>1</v>
      </c>
      <c r="AZ17" s="68">
        <f t="shared" si="4"/>
        <v>2</v>
      </c>
      <c r="BA17" s="68">
        <f t="shared" si="4"/>
        <v>1</v>
      </c>
      <c r="BB17" s="68">
        <f t="shared" si="4"/>
        <v>1</v>
      </c>
      <c r="BC17" s="68">
        <f t="shared" si="4"/>
        <v>0</v>
      </c>
      <c r="BD17" s="68">
        <f t="shared" si="4"/>
        <v>0</v>
      </c>
      <c r="BE17" s="68">
        <f t="shared" si="4"/>
        <v>0</v>
      </c>
      <c r="BF17" s="68">
        <f t="shared" si="4"/>
        <v>0</v>
      </c>
      <c r="BG17" s="68">
        <f t="shared" si="4"/>
        <v>-1</v>
      </c>
      <c r="BH17" s="68">
        <f t="shared" si="5"/>
        <v>0</v>
      </c>
      <c r="BI17" s="68">
        <f t="shared" si="5"/>
        <v>-1</v>
      </c>
      <c r="BJ17" s="68">
        <f t="shared" si="5"/>
        <v>-1</v>
      </c>
      <c r="BK17" s="68">
        <f t="shared" si="5"/>
        <v>-1</v>
      </c>
      <c r="BL17" s="68">
        <f t="shared" si="5"/>
        <v>-2</v>
      </c>
      <c r="BM17" s="68">
        <f t="shared" si="5"/>
        <v>-1</v>
      </c>
      <c r="BN17" s="68">
        <f t="shared" si="5"/>
        <v>-2</v>
      </c>
      <c r="BO17" s="68">
        <f t="shared" si="5"/>
        <v>0</v>
      </c>
      <c r="BP17" s="269">
        <f t="shared" si="5"/>
        <v>-2</v>
      </c>
      <c r="BQ17" s="269">
        <f t="shared" si="5"/>
        <v>-1</v>
      </c>
      <c r="BR17" s="269">
        <f t="shared" si="6"/>
        <v>-2</v>
      </c>
      <c r="BS17" s="269">
        <f t="shared" si="6"/>
        <v>-1</v>
      </c>
      <c r="BT17" s="332">
        <f t="shared" si="6"/>
        <v>-1</v>
      </c>
      <c r="BU17" s="332">
        <f t="shared" si="7"/>
        <v>-1</v>
      </c>
      <c r="BV17" s="332">
        <f t="shared" si="7"/>
        <v>-1</v>
      </c>
      <c r="BW17" s="332">
        <f t="shared" si="7"/>
        <v>-1</v>
      </c>
      <c r="BX17" s="332">
        <f t="shared" si="7"/>
        <v>-1</v>
      </c>
      <c r="BY17" s="332">
        <f t="shared" si="7"/>
        <v>-2</v>
      </c>
      <c r="BZ17" s="332">
        <f t="shared" si="7"/>
        <v>-1</v>
      </c>
      <c r="CA17" s="332">
        <f t="shared" si="7"/>
        <v>-3</v>
      </c>
      <c r="CB17" s="332">
        <f t="shared" si="7"/>
        <v>0</v>
      </c>
      <c r="CC17" s="332">
        <f t="shared" si="7"/>
        <v>-1</v>
      </c>
      <c r="CD17" s="371"/>
      <c r="CE17" s="67">
        <f>'MONTHLY SUMMARIES'!F13</f>
        <v>77</v>
      </c>
    </row>
    <row r="18" spans="1:83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>
        <v>11</v>
      </c>
      <c r="AM18" s="207">
        <v>11</v>
      </c>
      <c r="AN18" s="207">
        <v>11</v>
      </c>
      <c r="AO18" s="207">
        <v>11</v>
      </c>
      <c r="AP18" s="207">
        <v>11</v>
      </c>
      <c r="AQ18" s="207">
        <v>11</v>
      </c>
      <c r="AR18" s="207">
        <v>11</v>
      </c>
      <c r="AS18" s="207">
        <v>11</v>
      </c>
      <c r="AT18" s="207">
        <v>11</v>
      </c>
      <c r="AU18" s="207"/>
      <c r="AV18" s="207"/>
      <c r="AW18" s="110"/>
      <c r="AX18" s="67">
        <f t="shared" si="4"/>
        <v>0</v>
      </c>
      <c r="AY18" s="68">
        <f t="shared" si="4"/>
        <v>0</v>
      </c>
      <c r="AZ18" s="68">
        <f t="shared" si="4"/>
        <v>0</v>
      </c>
      <c r="BA18" s="68">
        <f t="shared" si="4"/>
        <v>0</v>
      </c>
      <c r="BB18" s="68">
        <f t="shared" si="4"/>
        <v>0</v>
      </c>
      <c r="BC18" s="68">
        <f t="shared" si="4"/>
        <v>0</v>
      </c>
      <c r="BD18" s="68">
        <f t="shared" si="4"/>
        <v>0</v>
      </c>
      <c r="BE18" s="68">
        <f t="shared" si="4"/>
        <v>0</v>
      </c>
      <c r="BF18" s="68">
        <f t="shared" si="4"/>
        <v>0</v>
      </c>
      <c r="BG18" s="68">
        <f t="shared" si="4"/>
        <v>0</v>
      </c>
      <c r="BH18" s="68">
        <f t="shared" si="5"/>
        <v>0</v>
      </c>
      <c r="BI18" s="68">
        <f t="shared" si="5"/>
        <v>0</v>
      </c>
      <c r="BJ18" s="68">
        <f t="shared" si="5"/>
        <v>0</v>
      </c>
      <c r="BK18" s="68">
        <f t="shared" si="5"/>
        <v>0</v>
      </c>
      <c r="BL18" s="68">
        <f t="shared" si="5"/>
        <v>0</v>
      </c>
      <c r="BM18" s="68">
        <f t="shared" si="5"/>
        <v>0</v>
      </c>
      <c r="BN18" s="68">
        <f t="shared" si="5"/>
        <v>0</v>
      </c>
      <c r="BO18" s="68">
        <f t="shared" si="5"/>
        <v>0</v>
      </c>
      <c r="BP18" s="269">
        <f t="shared" si="5"/>
        <v>0</v>
      </c>
      <c r="BQ18" s="269">
        <f t="shared" si="5"/>
        <v>0</v>
      </c>
      <c r="BR18" s="269">
        <f t="shared" si="6"/>
        <v>0</v>
      </c>
      <c r="BS18" s="269">
        <f t="shared" si="6"/>
        <v>0</v>
      </c>
      <c r="BT18" s="332">
        <f t="shared" si="6"/>
        <v>0</v>
      </c>
      <c r="BU18" s="332">
        <f t="shared" si="7"/>
        <v>0</v>
      </c>
      <c r="BV18" s="332">
        <f t="shared" si="7"/>
        <v>0</v>
      </c>
      <c r="BW18" s="332">
        <f t="shared" si="7"/>
        <v>0</v>
      </c>
      <c r="BX18" s="332">
        <f t="shared" si="7"/>
        <v>0</v>
      </c>
      <c r="BY18" s="332">
        <f t="shared" si="7"/>
        <v>0</v>
      </c>
      <c r="BZ18" s="332">
        <f t="shared" si="7"/>
        <v>0</v>
      </c>
      <c r="CA18" s="332">
        <f t="shared" si="7"/>
        <v>0</v>
      </c>
      <c r="CB18" s="332">
        <f t="shared" si="7"/>
        <v>0</v>
      </c>
      <c r="CC18" s="332">
        <f t="shared" si="7"/>
        <v>0</v>
      </c>
      <c r="CD18" s="371"/>
      <c r="CE18" s="67">
        <f>'MONTHLY SUMMARIES'!F14</f>
        <v>11</v>
      </c>
    </row>
    <row r="19" spans="1:83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8">SUM(D10:D18)</f>
        <v>13382</v>
      </c>
      <c r="E19" s="72">
        <f t="shared" si="8"/>
        <v>13408</v>
      </c>
      <c r="F19" s="72">
        <f t="shared" si="8"/>
        <v>13437</v>
      </c>
      <c r="G19" s="72">
        <f t="shared" si="8"/>
        <v>13473</v>
      </c>
      <c r="H19" s="72">
        <f t="shared" si="8"/>
        <v>13481</v>
      </c>
      <c r="I19" s="72">
        <f t="shared" si="8"/>
        <v>13513</v>
      </c>
      <c r="J19" s="72">
        <f t="shared" si="8"/>
        <v>13517</v>
      </c>
      <c r="K19" s="72">
        <f t="shared" si="8"/>
        <v>13583</v>
      </c>
      <c r="L19" s="73">
        <f t="shared" si="8"/>
        <v>13648</v>
      </c>
      <c r="M19" s="72">
        <f t="shared" si="8"/>
        <v>13676</v>
      </c>
      <c r="N19" s="72">
        <f t="shared" si="8"/>
        <v>13728</v>
      </c>
      <c r="O19" s="72">
        <f t="shared" si="8"/>
        <v>13751</v>
      </c>
      <c r="P19" s="72">
        <f t="shared" si="8"/>
        <v>13749</v>
      </c>
      <c r="Q19" s="72">
        <f t="shared" si="8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296">
        <v>13817</v>
      </c>
      <c r="AL19" s="296">
        <v>13811</v>
      </c>
      <c r="AM19" s="296">
        <v>13816</v>
      </c>
      <c r="AN19" s="296">
        <v>13816</v>
      </c>
      <c r="AO19" s="296">
        <v>13838</v>
      </c>
      <c r="AP19" s="296">
        <v>13857</v>
      </c>
      <c r="AQ19" s="296">
        <v>13881</v>
      </c>
      <c r="AR19" s="296">
        <v>13861</v>
      </c>
      <c r="AS19" s="296">
        <v>13860</v>
      </c>
      <c r="AT19" s="296">
        <v>13890</v>
      </c>
      <c r="AU19" s="296"/>
      <c r="AV19" s="296"/>
      <c r="AW19" s="314"/>
      <c r="AX19" s="74">
        <f t="shared" si="8"/>
        <v>385</v>
      </c>
      <c r="AY19" s="75">
        <f t="shared" ref="AY19:BA19" si="9">SUM(AY10:AY18)</f>
        <v>367</v>
      </c>
      <c r="AZ19" s="75">
        <f t="shared" si="9"/>
        <v>388</v>
      </c>
      <c r="BA19" s="75">
        <f t="shared" si="9"/>
        <v>378</v>
      </c>
      <c r="BB19" s="75">
        <f t="shared" ref="BB19:BC19" si="10">SUM(BB10:BB18)</f>
        <v>364</v>
      </c>
      <c r="BC19" s="75">
        <f t="shared" si="10"/>
        <v>346</v>
      </c>
      <c r="BD19" s="75">
        <f t="shared" ref="BD19:BE19" si="11">SUM(BD10:BD18)</f>
        <v>296</v>
      </c>
      <c r="BE19" s="75">
        <f t="shared" si="11"/>
        <v>281</v>
      </c>
      <c r="BF19" s="75">
        <f t="shared" ref="BF19:BG19" si="12">SUM(BF10:BF18)</f>
        <v>222</v>
      </c>
      <c r="BG19" s="75">
        <f t="shared" si="12"/>
        <v>140</v>
      </c>
      <c r="BH19" s="75">
        <f t="shared" ref="BH19:BI19" si="13">SUM(BH10:BH18)</f>
        <v>96</v>
      </c>
      <c r="BI19" s="75">
        <f t="shared" si="13"/>
        <v>77</v>
      </c>
      <c r="BJ19" s="75">
        <f t="shared" ref="BJ19:BK19" si="14">SUM(BJ10:BJ18)</f>
        <v>72</v>
      </c>
      <c r="BK19" s="75">
        <f t="shared" si="14"/>
        <v>79</v>
      </c>
      <c r="BL19" s="75">
        <f t="shared" ref="BL19:BM19" si="15">SUM(BL10:BL18)</f>
        <v>29</v>
      </c>
      <c r="BM19" s="75">
        <f t="shared" si="15"/>
        <v>7</v>
      </c>
      <c r="BN19" s="75">
        <f t="shared" ref="BN19:BO19" si="16">SUM(BN10:BN18)</f>
        <v>-7</v>
      </c>
      <c r="BO19" s="75">
        <f t="shared" si="16"/>
        <v>31</v>
      </c>
      <c r="BP19" s="270">
        <f t="shared" ref="BP19:BQ19" si="17">SUM(BP10:BP18)</f>
        <v>2</v>
      </c>
      <c r="BQ19" s="270">
        <f t="shared" si="17"/>
        <v>6</v>
      </c>
      <c r="BR19" s="270">
        <f t="shared" ref="BR19:BT19" si="18">SUM(BR10:BR18)</f>
        <v>4</v>
      </c>
      <c r="BS19" s="270">
        <f t="shared" si="18"/>
        <v>6</v>
      </c>
      <c r="BT19" s="347">
        <f t="shared" si="18"/>
        <v>45</v>
      </c>
      <c r="BU19" s="347">
        <f t="shared" ref="BU19:BV19" si="19">SUM(BU10:BU18)</f>
        <v>6</v>
      </c>
      <c r="BV19" s="347">
        <f t="shared" si="19"/>
        <v>-7</v>
      </c>
      <c r="BW19" s="347">
        <f t="shared" ref="BW19:BX19" si="20">SUM(BW10:BW18)</f>
        <v>-12</v>
      </c>
      <c r="BX19" s="347">
        <f t="shared" si="20"/>
        <v>13</v>
      </c>
      <c r="BY19" s="347">
        <f t="shared" ref="BY19" si="21">SUM(BY10:BY18)</f>
        <v>35</v>
      </c>
      <c r="BZ19" s="347">
        <f t="shared" ref="BZ19" si="22">SUM(BZ10:BZ18)</f>
        <v>51</v>
      </c>
      <c r="CA19" s="347">
        <f t="shared" ref="CA19:CC19" si="23">SUM(CA10:CA18)</f>
        <v>3</v>
      </c>
      <c r="CB19" s="347">
        <f t="shared" ref="CB19:CC19" si="24">SUM(CB10:CB18)</f>
        <v>49</v>
      </c>
      <c r="CC19" s="347">
        <f t="shared" si="24"/>
        <v>86</v>
      </c>
      <c r="CD19" s="372"/>
      <c r="CE19" s="74">
        <f>CE10+CE13+CE16+CE17+CE18</f>
        <v>13890</v>
      </c>
    </row>
    <row r="20" spans="1:8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71"/>
      <c r="CE20" s="81"/>
    </row>
    <row r="21" spans="1:83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298">
        <v>1226</v>
      </c>
      <c r="AL21" s="298">
        <v>1109</v>
      </c>
      <c r="AM21" s="298">
        <v>1153</v>
      </c>
      <c r="AN21" s="298">
        <v>952</v>
      </c>
      <c r="AO21" s="298">
        <v>989</v>
      </c>
      <c r="AP21" s="298">
        <v>999</v>
      </c>
      <c r="AQ21" s="298">
        <v>1108</v>
      </c>
      <c r="AR21" s="298">
        <v>886</v>
      </c>
      <c r="AS21" s="298">
        <v>1053</v>
      </c>
      <c r="AT21" s="298">
        <v>1054</v>
      </c>
      <c r="AU21" s="298"/>
      <c r="AV21" s="298"/>
      <c r="AW21" s="316"/>
      <c r="AX21" s="86">
        <f t="shared" ref="AX21:BT21" si="25">O21-C21</f>
        <v>331</v>
      </c>
      <c r="AY21" s="87">
        <f t="shared" si="25"/>
        <v>447</v>
      </c>
      <c r="AZ21" s="87">
        <f t="shared" si="25"/>
        <v>413</v>
      </c>
      <c r="BA21" s="87">
        <f t="shared" si="25"/>
        <v>621</v>
      </c>
      <c r="BB21" s="87">
        <f t="shared" si="25"/>
        <v>540</v>
      </c>
      <c r="BC21" s="87">
        <f t="shared" si="25"/>
        <v>468</v>
      </c>
      <c r="BD21" s="87">
        <f t="shared" si="25"/>
        <v>348</v>
      </c>
      <c r="BE21" s="87">
        <f t="shared" si="25"/>
        <v>306</v>
      </c>
      <c r="BF21" s="87">
        <f t="shared" si="25"/>
        <v>317</v>
      </c>
      <c r="BG21" s="87">
        <f t="shared" si="25"/>
        <v>193</v>
      </c>
      <c r="BH21" s="87">
        <f t="shared" si="25"/>
        <v>167</v>
      </c>
      <c r="BI21" s="87">
        <f t="shared" si="25"/>
        <v>231</v>
      </c>
      <c r="BJ21" s="87">
        <f t="shared" si="25"/>
        <v>-44</v>
      </c>
      <c r="BK21" s="87">
        <f t="shared" si="25"/>
        <v>-254</v>
      </c>
      <c r="BL21" s="87">
        <f t="shared" si="25"/>
        <v>-334</v>
      </c>
      <c r="BM21" s="87">
        <f t="shared" si="25"/>
        <v>-310</v>
      </c>
      <c r="BN21" s="87">
        <f t="shared" si="25"/>
        <v>-429</v>
      </c>
      <c r="BO21" s="87">
        <f t="shared" si="25"/>
        <v>-260</v>
      </c>
      <c r="BP21" s="272">
        <f t="shared" si="25"/>
        <v>-278</v>
      </c>
      <c r="BQ21" s="272">
        <f t="shared" si="25"/>
        <v>-225</v>
      </c>
      <c r="BR21" s="272">
        <f t="shared" si="25"/>
        <v>-538</v>
      </c>
      <c r="BS21" s="272">
        <f t="shared" si="25"/>
        <v>-327</v>
      </c>
      <c r="BT21" s="332">
        <f t="shared" si="25"/>
        <v>-166</v>
      </c>
      <c r="BU21" s="332">
        <f t="shared" ref="BU21:CC21" si="26">AL21-Z21</f>
        <v>-260</v>
      </c>
      <c r="BV21" s="332">
        <f t="shared" si="26"/>
        <v>-116</v>
      </c>
      <c r="BW21" s="332">
        <f t="shared" si="26"/>
        <v>-343</v>
      </c>
      <c r="BX21" s="332">
        <f t="shared" si="26"/>
        <v>-190</v>
      </c>
      <c r="BY21" s="332">
        <f t="shared" si="26"/>
        <v>-172</v>
      </c>
      <c r="BZ21" s="332">
        <f t="shared" si="26"/>
        <v>-30</v>
      </c>
      <c r="CA21" s="332">
        <f t="shared" si="26"/>
        <v>-134</v>
      </c>
      <c r="CB21" s="332">
        <f t="shared" si="26"/>
        <v>-43</v>
      </c>
      <c r="CC21" s="332">
        <f t="shared" si="26"/>
        <v>-220</v>
      </c>
      <c r="CD21" s="371"/>
      <c r="CE21" s="67">
        <f>'MONTHLY SUMMARIES'!F17</f>
        <v>1054</v>
      </c>
    </row>
    <row r="22" spans="1:83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298">
        <v>286</v>
      </c>
      <c r="AL22" s="298">
        <v>276</v>
      </c>
      <c r="AM22" s="298">
        <v>210</v>
      </c>
      <c r="AN22" s="298">
        <v>153</v>
      </c>
      <c r="AO22" s="298">
        <v>151</v>
      </c>
      <c r="AP22" s="298">
        <v>162</v>
      </c>
      <c r="AQ22" s="298">
        <v>156</v>
      </c>
      <c r="AR22" s="298">
        <v>155</v>
      </c>
      <c r="AS22" s="298">
        <v>143</v>
      </c>
      <c r="AT22" s="298">
        <v>187</v>
      </c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71"/>
      <c r="CE22" s="67">
        <f>GETPIVOTDATA("VALUE",'CSS ESCO pvt'!$I$3,"DATE_FILE",$CE$8,"COMPANY",$CE$6,"TRIM_CAT","Residential-GRID","TRIM_LINE",$A20)</f>
        <v>187</v>
      </c>
    </row>
    <row r="23" spans="1:83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298">
        <v>940</v>
      </c>
      <c r="AL23" s="298">
        <v>833</v>
      </c>
      <c r="AM23" s="298">
        <v>943</v>
      </c>
      <c r="AN23" s="298">
        <v>799</v>
      </c>
      <c r="AO23" s="298">
        <v>838</v>
      </c>
      <c r="AP23" s="298">
        <v>837</v>
      </c>
      <c r="AQ23" s="298">
        <v>952</v>
      </c>
      <c r="AR23" s="298">
        <v>731</v>
      </c>
      <c r="AS23" s="298">
        <v>910</v>
      </c>
      <c r="AT23" s="298">
        <v>867</v>
      </c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71"/>
      <c r="CE23" s="81">
        <f>CE21-CE22</f>
        <v>867</v>
      </c>
    </row>
    <row r="24" spans="1:83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298">
        <v>40</v>
      </c>
      <c r="AL24" s="298">
        <v>35</v>
      </c>
      <c r="AM24" s="298">
        <v>40</v>
      </c>
      <c r="AN24" s="298">
        <v>43</v>
      </c>
      <c r="AO24" s="298">
        <v>39</v>
      </c>
      <c r="AP24" s="298">
        <v>44</v>
      </c>
      <c r="AQ24" s="298">
        <v>40</v>
      </c>
      <c r="AR24" s="298">
        <v>29</v>
      </c>
      <c r="AS24" s="298">
        <v>40</v>
      </c>
      <c r="AT24" s="298">
        <v>31</v>
      </c>
      <c r="AU24" s="298"/>
      <c r="AV24" s="298"/>
      <c r="AW24" s="316"/>
      <c r="AX24" s="86">
        <f t="shared" ref="AX24:BT24" si="27">O24-C24</f>
        <v>8</v>
      </c>
      <c r="AY24" s="87">
        <f t="shared" si="27"/>
        <v>4</v>
      </c>
      <c r="AZ24" s="87">
        <f t="shared" si="27"/>
        <v>3</v>
      </c>
      <c r="BA24" s="87">
        <f t="shared" si="27"/>
        <v>7</v>
      </c>
      <c r="BB24" s="87">
        <f t="shared" si="27"/>
        <v>11</v>
      </c>
      <c r="BC24" s="87">
        <f t="shared" si="27"/>
        <v>6</v>
      </c>
      <c r="BD24" s="87">
        <f t="shared" si="27"/>
        <v>6</v>
      </c>
      <c r="BE24" s="87">
        <f t="shared" si="27"/>
        <v>0</v>
      </c>
      <c r="BF24" s="87">
        <f t="shared" si="27"/>
        <v>0</v>
      </c>
      <c r="BG24" s="87">
        <f t="shared" si="27"/>
        <v>2</v>
      </c>
      <c r="BH24" s="87">
        <f t="shared" si="27"/>
        <v>4</v>
      </c>
      <c r="BI24" s="87">
        <f t="shared" si="27"/>
        <v>15</v>
      </c>
      <c r="BJ24" s="87">
        <f t="shared" si="27"/>
        <v>8</v>
      </c>
      <c r="BK24" s="87">
        <f t="shared" si="27"/>
        <v>14</v>
      </c>
      <c r="BL24" s="87">
        <f t="shared" si="27"/>
        <v>8</v>
      </c>
      <c r="BM24" s="87">
        <f t="shared" si="27"/>
        <v>6</v>
      </c>
      <c r="BN24" s="87">
        <f t="shared" si="27"/>
        <v>5</v>
      </c>
      <c r="BO24" s="87">
        <f t="shared" si="27"/>
        <v>3</v>
      </c>
      <c r="BP24" s="272">
        <f t="shared" si="27"/>
        <v>10</v>
      </c>
      <c r="BQ24" s="272">
        <f t="shared" si="27"/>
        <v>7</v>
      </c>
      <c r="BR24" s="272">
        <f t="shared" si="27"/>
        <v>-17</v>
      </c>
      <c r="BS24" s="272">
        <f t="shared" si="27"/>
        <v>-9</v>
      </c>
      <c r="BT24" s="332">
        <f t="shared" si="27"/>
        <v>-2</v>
      </c>
      <c r="BU24" s="332">
        <f t="shared" ref="BU24:CC24" si="28">AL24-Z24</f>
        <v>-17</v>
      </c>
      <c r="BV24" s="332">
        <f t="shared" si="28"/>
        <v>-14</v>
      </c>
      <c r="BW24" s="332">
        <f t="shared" si="28"/>
        <v>-13</v>
      </c>
      <c r="BX24" s="332">
        <f t="shared" si="28"/>
        <v>-15</v>
      </c>
      <c r="BY24" s="332">
        <f t="shared" si="28"/>
        <v>-7</v>
      </c>
      <c r="BZ24" s="332">
        <f t="shared" si="28"/>
        <v>-14</v>
      </c>
      <c r="CA24" s="332">
        <f t="shared" si="28"/>
        <v>-19</v>
      </c>
      <c r="CB24" s="332">
        <f t="shared" si="28"/>
        <v>-13</v>
      </c>
      <c r="CC24" s="332">
        <f t="shared" si="28"/>
        <v>-14</v>
      </c>
      <c r="CD24" s="371"/>
      <c r="CE24" s="67">
        <f>'MONTHLY SUMMARIES'!F18</f>
        <v>31</v>
      </c>
    </row>
    <row r="25" spans="1:83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298">
        <v>12</v>
      </c>
      <c r="AL25" s="298">
        <v>12</v>
      </c>
      <c r="AM25" s="298">
        <v>12</v>
      </c>
      <c r="AN25" s="298">
        <v>12</v>
      </c>
      <c r="AO25" s="298">
        <v>9</v>
      </c>
      <c r="AP25" s="298">
        <v>8</v>
      </c>
      <c r="AQ25" s="298">
        <v>7</v>
      </c>
      <c r="AR25" s="298">
        <v>5</v>
      </c>
      <c r="AS25" s="298">
        <v>7</v>
      </c>
      <c r="AT25" s="298">
        <v>5</v>
      </c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71"/>
      <c r="CE25" s="67">
        <f>GETPIVOTDATA("VALUE",'CSS ESCO pvt'!$I$3,"DATE_FILE",$CE$8,"COMPANY",$CE$6,"TRIM_CAT","Low Income Residential-GRID","TRIM_LINE",$A20)</f>
        <v>5</v>
      </c>
    </row>
    <row r="26" spans="1:83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298">
        <v>28</v>
      </c>
      <c r="AL26" s="298">
        <v>23</v>
      </c>
      <c r="AM26" s="298">
        <v>28</v>
      </c>
      <c r="AN26" s="298">
        <v>31</v>
      </c>
      <c r="AO26" s="298">
        <v>30</v>
      </c>
      <c r="AP26" s="298">
        <v>36</v>
      </c>
      <c r="AQ26" s="298">
        <v>33</v>
      </c>
      <c r="AR26" s="298">
        <v>24</v>
      </c>
      <c r="AS26" s="298">
        <v>33</v>
      </c>
      <c r="AT26" s="298">
        <v>26</v>
      </c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71"/>
      <c r="CE26" s="81">
        <f>CE24-CE25</f>
        <v>26</v>
      </c>
    </row>
    <row r="27" spans="1:83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298">
        <v>343</v>
      </c>
      <c r="AL27" s="298">
        <v>310</v>
      </c>
      <c r="AM27" s="298">
        <v>246</v>
      </c>
      <c r="AN27" s="298">
        <v>160</v>
      </c>
      <c r="AO27" s="298">
        <v>151</v>
      </c>
      <c r="AP27" s="298">
        <v>241</v>
      </c>
      <c r="AQ27" s="298">
        <v>301</v>
      </c>
      <c r="AR27" s="298">
        <v>209</v>
      </c>
      <c r="AS27" s="298">
        <v>253</v>
      </c>
      <c r="AT27" s="298">
        <v>285</v>
      </c>
      <c r="AU27" s="298"/>
      <c r="AV27" s="298"/>
      <c r="AW27" s="316"/>
      <c r="AX27" s="86">
        <f t="shared" ref="AX27:BG29" si="29">O27-C27</f>
        <v>-6</v>
      </c>
      <c r="AY27" s="87">
        <f t="shared" si="29"/>
        <v>135</v>
      </c>
      <c r="AZ27" s="87">
        <f t="shared" si="29"/>
        <v>180</v>
      </c>
      <c r="BA27" s="87">
        <f t="shared" si="29"/>
        <v>-49</v>
      </c>
      <c r="BB27" s="87">
        <f t="shared" si="29"/>
        <v>50</v>
      </c>
      <c r="BC27" s="87">
        <f t="shared" si="29"/>
        <v>-68</v>
      </c>
      <c r="BD27" s="87">
        <f t="shared" si="29"/>
        <v>30</v>
      </c>
      <c r="BE27" s="87">
        <f t="shared" si="29"/>
        <v>29</v>
      </c>
      <c r="BF27" s="87">
        <f t="shared" si="29"/>
        <v>43</v>
      </c>
      <c r="BG27" s="87">
        <f t="shared" si="29"/>
        <v>15</v>
      </c>
      <c r="BH27" s="87">
        <f t="shared" ref="BH27:BQ29" si="30">Y27-M27</f>
        <v>-79</v>
      </c>
      <c r="BI27" s="87">
        <f t="shared" si="30"/>
        <v>-114</v>
      </c>
      <c r="BJ27" s="87">
        <f t="shared" si="30"/>
        <v>-72</v>
      </c>
      <c r="BK27" s="87">
        <f t="shared" si="30"/>
        <v>-211</v>
      </c>
      <c r="BL27" s="87">
        <f t="shared" si="30"/>
        <v>-204</v>
      </c>
      <c r="BM27" s="87">
        <f t="shared" si="30"/>
        <v>-32</v>
      </c>
      <c r="BN27" s="87">
        <f t="shared" si="30"/>
        <v>-90</v>
      </c>
      <c r="BO27" s="87">
        <f t="shared" si="30"/>
        <v>-19</v>
      </c>
      <c r="BP27" s="272">
        <f t="shared" si="30"/>
        <v>4</v>
      </c>
      <c r="BQ27" s="272">
        <f t="shared" si="30"/>
        <v>-3</v>
      </c>
      <c r="BR27" s="272">
        <f t="shared" ref="BR27:BT29" si="31">AI27-W27</f>
        <v>-57</v>
      </c>
      <c r="BS27" s="272">
        <f t="shared" si="31"/>
        <v>-26</v>
      </c>
      <c r="BT27" s="332">
        <f t="shared" si="31"/>
        <v>142</v>
      </c>
      <c r="BU27" s="332">
        <f t="shared" ref="BU27:CC29" si="32">AL27-Z27</f>
        <v>151</v>
      </c>
      <c r="BV27" s="332">
        <f t="shared" si="32"/>
        <v>86</v>
      </c>
      <c r="BW27" s="332">
        <f t="shared" si="32"/>
        <v>-20</v>
      </c>
      <c r="BX27" s="332">
        <f t="shared" si="32"/>
        <v>1</v>
      </c>
      <c r="BY27" s="332">
        <f t="shared" si="32"/>
        <v>73</v>
      </c>
      <c r="BZ27" s="332">
        <f t="shared" si="32"/>
        <v>136</v>
      </c>
      <c r="CA27" s="332">
        <f t="shared" si="32"/>
        <v>71</v>
      </c>
      <c r="CB27" s="332">
        <f t="shared" si="32"/>
        <v>87</v>
      </c>
      <c r="CC27" s="332">
        <f t="shared" si="32"/>
        <v>56</v>
      </c>
      <c r="CD27" s="371"/>
      <c r="CE27" s="67">
        <f>'MONTHLY SUMMARIES'!F19</f>
        <v>285</v>
      </c>
    </row>
    <row r="28" spans="1:83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298">
        <v>33</v>
      </c>
      <c r="AL28" s="298">
        <v>28</v>
      </c>
      <c r="AM28" s="298">
        <v>15</v>
      </c>
      <c r="AN28" s="298">
        <v>9</v>
      </c>
      <c r="AO28" s="298">
        <v>16</v>
      </c>
      <c r="AP28" s="298">
        <v>8</v>
      </c>
      <c r="AQ28" s="298">
        <v>16</v>
      </c>
      <c r="AR28" s="298">
        <v>12</v>
      </c>
      <c r="AS28" s="298">
        <v>6</v>
      </c>
      <c r="AT28" s="298">
        <v>24</v>
      </c>
      <c r="AU28" s="298"/>
      <c r="AV28" s="298"/>
      <c r="AW28" s="316"/>
      <c r="AX28" s="86">
        <f t="shared" si="29"/>
        <v>12</v>
      </c>
      <c r="AY28" s="87">
        <f t="shared" si="29"/>
        <v>14</v>
      </c>
      <c r="AZ28" s="87">
        <f t="shared" si="29"/>
        <v>9</v>
      </c>
      <c r="BA28" s="87">
        <f t="shared" si="29"/>
        <v>4</v>
      </c>
      <c r="BB28" s="87">
        <f t="shared" si="29"/>
        <v>7</v>
      </c>
      <c r="BC28" s="87">
        <f t="shared" si="29"/>
        <v>-2</v>
      </c>
      <c r="BD28" s="87">
        <f t="shared" si="29"/>
        <v>0</v>
      </c>
      <c r="BE28" s="87">
        <f t="shared" si="29"/>
        <v>5</v>
      </c>
      <c r="BF28" s="87">
        <f t="shared" si="29"/>
        <v>1</v>
      </c>
      <c r="BG28" s="87">
        <f t="shared" si="29"/>
        <v>2</v>
      </c>
      <c r="BH28" s="87">
        <f t="shared" si="30"/>
        <v>-4</v>
      </c>
      <c r="BI28" s="87">
        <f t="shared" si="30"/>
        <v>-18</v>
      </c>
      <c r="BJ28" s="87">
        <f t="shared" si="30"/>
        <v>-19</v>
      </c>
      <c r="BK28" s="87">
        <f t="shared" si="30"/>
        <v>-16</v>
      </c>
      <c r="BL28" s="87">
        <f t="shared" si="30"/>
        <v>-19</v>
      </c>
      <c r="BM28" s="87">
        <f t="shared" si="30"/>
        <v>-4</v>
      </c>
      <c r="BN28" s="87">
        <f t="shared" si="30"/>
        <v>-10</v>
      </c>
      <c r="BO28" s="87">
        <f t="shared" si="30"/>
        <v>-8</v>
      </c>
      <c r="BP28" s="272">
        <f t="shared" si="30"/>
        <v>-1</v>
      </c>
      <c r="BQ28" s="272">
        <f t="shared" si="30"/>
        <v>9</v>
      </c>
      <c r="BR28" s="272">
        <f t="shared" si="31"/>
        <v>-11</v>
      </c>
      <c r="BS28" s="272">
        <f t="shared" si="31"/>
        <v>-3</v>
      </c>
      <c r="BT28" s="332">
        <f t="shared" si="31"/>
        <v>11</v>
      </c>
      <c r="BU28" s="332">
        <f t="shared" si="32"/>
        <v>20</v>
      </c>
      <c r="BV28" s="332">
        <f t="shared" si="32"/>
        <v>7</v>
      </c>
      <c r="BW28" s="332">
        <f t="shared" si="32"/>
        <v>-5</v>
      </c>
      <c r="BX28" s="332">
        <f t="shared" si="32"/>
        <v>6</v>
      </c>
      <c r="BY28" s="332">
        <f t="shared" si="32"/>
        <v>-4</v>
      </c>
      <c r="BZ28" s="332">
        <f t="shared" si="32"/>
        <v>6</v>
      </c>
      <c r="CA28" s="332">
        <f t="shared" si="32"/>
        <v>4</v>
      </c>
      <c r="CB28" s="332">
        <f t="shared" si="32"/>
        <v>-6</v>
      </c>
      <c r="CC28" s="332">
        <f t="shared" si="32"/>
        <v>-2</v>
      </c>
      <c r="CD28" s="371"/>
      <c r="CE28" s="67">
        <f>'MONTHLY SUMMARIES'!F20</f>
        <v>24</v>
      </c>
    </row>
    <row r="29" spans="1:83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298">
        <v>6</v>
      </c>
      <c r="AL29" s="298">
        <v>6</v>
      </c>
      <c r="AM29" s="298">
        <v>4</v>
      </c>
      <c r="AN29" s="298">
        <v>3</v>
      </c>
      <c r="AO29" s="298">
        <v>4</v>
      </c>
      <c r="AP29" s="298">
        <v>4</v>
      </c>
      <c r="AQ29" s="298">
        <v>2</v>
      </c>
      <c r="AR29" s="298">
        <v>3</v>
      </c>
      <c r="AS29" s="298">
        <v>5</v>
      </c>
      <c r="AT29" s="298">
        <v>4</v>
      </c>
      <c r="AU29" s="298"/>
      <c r="AV29" s="298"/>
      <c r="AW29" s="316"/>
      <c r="AX29" s="86">
        <f t="shared" si="29"/>
        <v>1</v>
      </c>
      <c r="AY29" s="87">
        <f t="shared" si="29"/>
        <v>0</v>
      </c>
      <c r="AZ29" s="87">
        <f t="shared" si="29"/>
        <v>5</v>
      </c>
      <c r="BA29" s="87">
        <f t="shared" si="29"/>
        <v>-2</v>
      </c>
      <c r="BB29" s="87">
        <f t="shared" si="29"/>
        <v>-3</v>
      </c>
      <c r="BC29" s="87">
        <f t="shared" si="29"/>
        <v>1</v>
      </c>
      <c r="BD29" s="87">
        <f t="shared" si="29"/>
        <v>1</v>
      </c>
      <c r="BE29" s="87">
        <f t="shared" si="29"/>
        <v>1</v>
      </c>
      <c r="BF29" s="87">
        <f t="shared" si="29"/>
        <v>0</v>
      </c>
      <c r="BG29" s="87">
        <f t="shared" si="29"/>
        <v>2</v>
      </c>
      <c r="BH29" s="87">
        <f t="shared" si="30"/>
        <v>-1</v>
      </c>
      <c r="BI29" s="87">
        <f t="shared" si="30"/>
        <v>-1</v>
      </c>
      <c r="BJ29" s="87">
        <f t="shared" si="30"/>
        <v>-1</v>
      </c>
      <c r="BK29" s="87">
        <f t="shared" si="30"/>
        <v>0</v>
      </c>
      <c r="BL29" s="87">
        <f t="shared" si="30"/>
        <v>-3</v>
      </c>
      <c r="BM29" s="87">
        <f t="shared" si="30"/>
        <v>-1</v>
      </c>
      <c r="BN29" s="87">
        <f t="shared" si="30"/>
        <v>2</v>
      </c>
      <c r="BO29" s="87">
        <f t="shared" si="30"/>
        <v>2</v>
      </c>
      <c r="BP29" s="272">
        <f t="shared" si="30"/>
        <v>-1</v>
      </c>
      <c r="BQ29" s="272">
        <f t="shared" si="30"/>
        <v>1</v>
      </c>
      <c r="BR29" s="272">
        <f t="shared" si="31"/>
        <v>1</v>
      </c>
      <c r="BS29" s="272">
        <f t="shared" si="31"/>
        <v>0</v>
      </c>
      <c r="BT29" s="332">
        <f t="shared" si="31"/>
        <v>5</v>
      </c>
      <c r="BU29" s="332">
        <f t="shared" si="32"/>
        <v>1</v>
      </c>
      <c r="BV29" s="332">
        <f t="shared" si="32"/>
        <v>3</v>
      </c>
      <c r="BW29" s="332">
        <f t="shared" si="32"/>
        <v>-1</v>
      </c>
      <c r="BX29" s="332">
        <f t="shared" si="32"/>
        <v>2</v>
      </c>
      <c r="BY29" s="332">
        <f t="shared" si="32"/>
        <v>2</v>
      </c>
      <c r="BZ29" s="332">
        <f t="shared" si="32"/>
        <v>-1</v>
      </c>
      <c r="CA29" s="332">
        <f t="shared" si="32"/>
        <v>-2</v>
      </c>
      <c r="CB29" s="332">
        <f t="shared" si="32"/>
        <v>2</v>
      </c>
      <c r="CC29" s="332">
        <f t="shared" si="32"/>
        <v>-1</v>
      </c>
      <c r="CD29" s="371"/>
      <c r="CE29" s="67">
        <f>'MONTHLY SUMMARIES'!F21</f>
        <v>4</v>
      </c>
    </row>
    <row r="30" spans="1:83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33">SUM(D21:D29)</f>
        <v>1416</v>
      </c>
      <c r="E30" s="141">
        <f t="shared" si="33"/>
        <v>1337</v>
      </c>
      <c r="F30" s="141">
        <f t="shared" si="33"/>
        <v>1164</v>
      </c>
      <c r="G30" s="141">
        <f t="shared" si="33"/>
        <v>1287</v>
      </c>
      <c r="H30" s="141">
        <f t="shared" si="33"/>
        <v>1096</v>
      </c>
      <c r="I30" s="141">
        <f t="shared" si="33"/>
        <v>1211</v>
      </c>
      <c r="J30" s="141">
        <f t="shared" si="33"/>
        <v>1449</v>
      </c>
      <c r="K30" s="141">
        <f t="shared" si="33"/>
        <v>1804</v>
      </c>
      <c r="L30" s="142">
        <f t="shared" si="33"/>
        <v>1692</v>
      </c>
      <c r="M30" s="141">
        <f t="shared" si="33"/>
        <v>1571</v>
      </c>
      <c r="N30" s="141">
        <f t="shared" si="33"/>
        <v>1480</v>
      </c>
      <c r="O30" s="141">
        <f t="shared" si="33"/>
        <v>1620</v>
      </c>
      <c r="P30" s="141">
        <f t="shared" si="33"/>
        <v>2016</v>
      </c>
      <c r="Q30" s="141">
        <f t="shared" si="33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299">
        <v>1648</v>
      </c>
      <c r="AL30" s="299">
        <v>1488</v>
      </c>
      <c r="AM30" s="299">
        <v>1458</v>
      </c>
      <c r="AN30" s="299">
        <v>1167</v>
      </c>
      <c r="AO30" s="299">
        <v>1199</v>
      </c>
      <c r="AP30" s="299">
        <v>1296</v>
      </c>
      <c r="AQ30" s="299">
        <v>1467</v>
      </c>
      <c r="AR30" s="299">
        <v>1139</v>
      </c>
      <c r="AS30" s="299">
        <v>1357</v>
      </c>
      <c r="AT30" s="299">
        <v>1398</v>
      </c>
      <c r="AU30" s="299"/>
      <c r="AV30" s="299"/>
      <c r="AW30" s="317"/>
      <c r="AX30" s="88">
        <f t="shared" si="33"/>
        <v>346</v>
      </c>
      <c r="AY30" s="143">
        <f t="shared" ref="AY30:BA30" si="34">SUM(AY21:AY29)</f>
        <v>600</v>
      </c>
      <c r="AZ30" s="143">
        <f t="shared" si="34"/>
        <v>610</v>
      </c>
      <c r="BA30" s="143">
        <f t="shared" si="34"/>
        <v>581</v>
      </c>
      <c r="BB30" s="143">
        <f t="shared" ref="BB30:BC30" si="35">SUM(BB21:BB29)</f>
        <v>605</v>
      </c>
      <c r="BC30" s="143">
        <f t="shared" si="35"/>
        <v>405</v>
      </c>
      <c r="BD30" s="143">
        <f t="shared" ref="BD30:BE30" si="36">SUM(BD21:BD29)</f>
        <v>385</v>
      </c>
      <c r="BE30" s="143">
        <f t="shared" si="36"/>
        <v>341</v>
      </c>
      <c r="BF30" s="143">
        <f t="shared" ref="BF30:BG30" si="37">SUM(BF21:BF29)</f>
        <v>361</v>
      </c>
      <c r="BG30" s="143">
        <f t="shared" si="37"/>
        <v>214</v>
      </c>
      <c r="BH30" s="143">
        <f t="shared" ref="BH30:BI30" si="38">SUM(BH21:BH29)</f>
        <v>87</v>
      </c>
      <c r="BI30" s="143">
        <f t="shared" si="38"/>
        <v>113</v>
      </c>
      <c r="BJ30" s="143">
        <f t="shared" ref="BJ30:BK30" si="39">SUM(BJ21:BJ29)</f>
        <v>-128</v>
      </c>
      <c r="BK30" s="143">
        <f t="shared" si="39"/>
        <v>-467</v>
      </c>
      <c r="BL30" s="143">
        <f t="shared" ref="BL30:BM30" si="40">SUM(BL21:BL29)</f>
        <v>-552</v>
      </c>
      <c r="BM30" s="143">
        <f t="shared" si="40"/>
        <v>-341</v>
      </c>
      <c r="BN30" s="143">
        <f t="shared" ref="BN30:BO30" si="41">SUM(BN21:BN29)</f>
        <v>-522</v>
      </c>
      <c r="BO30" s="143">
        <f t="shared" si="41"/>
        <v>-282</v>
      </c>
      <c r="BP30" s="273">
        <f t="shared" ref="BP30:BQ30" si="42">SUM(BP21:BP29)</f>
        <v>-266</v>
      </c>
      <c r="BQ30" s="273">
        <f t="shared" si="42"/>
        <v>-211</v>
      </c>
      <c r="BR30" s="273">
        <f t="shared" ref="BR30:BT30" si="43">SUM(BR21:BR29)</f>
        <v>-622</v>
      </c>
      <c r="BS30" s="273">
        <f t="shared" si="43"/>
        <v>-365</v>
      </c>
      <c r="BT30" s="333">
        <f t="shared" si="43"/>
        <v>-10</v>
      </c>
      <c r="BU30" s="333">
        <f t="shared" ref="BU30:BV30" si="44">SUM(BU21:BU29)</f>
        <v>-105</v>
      </c>
      <c r="BV30" s="333">
        <f t="shared" si="44"/>
        <v>-34</v>
      </c>
      <c r="BW30" s="333">
        <f t="shared" ref="BW30:BX30" si="45">SUM(BW21:BW29)</f>
        <v>-382</v>
      </c>
      <c r="BX30" s="333">
        <f t="shared" si="45"/>
        <v>-196</v>
      </c>
      <c r="BY30" s="333">
        <f t="shared" ref="BY30" si="46">SUM(BY21:BY29)</f>
        <v>-108</v>
      </c>
      <c r="BZ30" s="333">
        <f t="shared" ref="BZ30" si="47">SUM(BZ21:BZ29)</f>
        <v>97</v>
      </c>
      <c r="CA30" s="333">
        <f t="shared" ref="CA30:CC30" si="48">SUM(CA21:CA29)</f>
        <v>-80</v>
      </c>
      <c r="CB30" s="333">
        <f t="shared" ref="CB30:CC30" si="49">SUM(CB21:CB29)</f>
        <v>27</v>
      </c>
      <c r="CC30" s="333">
        <f t="shared" si="49"/>
        <v>-181</v>
      </c>
      <c r="CD30" s="372"/>
      <c r="CE30" s="267">
        <f>CE21+CE24+CE27+CE28+CE29</f>
        <v>1398</v>
      </c>
    </row>
    <row r="31" spans="1:8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71"/>
      <c r="CE31" s="93"/>
    </row>
    <row r="32" spans="1:83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298">
        <v>710</v>
      </c>
      <c r="AL32" s="298">
        <v>594</v>
      </c>
      <c r="AM32" s="298">
        <v>634</v>
      </c>
      <c r="AN32" s="298">
        <v>400</v>
      </c>
      <c r="AO32" s="298">
        <v>514</v>
      </c>
      <c r="AP32" s="298">
        <v>555</v>
      </c>
      <c r="AQ32" s="298">
        <v>718</v>
      </c>
      <c r="AR32" s="298">
        <v>477</v>
      </c>
      <c r="AS32" s="298">
        <v>649</v>
      </c>
      <c r="AT32" s="298">
        <v>670</v>
      </c>
      <c r="AU32" s="298"/>
      <c r="AV32" s="298"/>
      <c r="AW32" s="316"/>
      <c r="AX32" s="86">
        <f t="shared" ref="AX32:BT32" si="50">O32-C32</f>
        <v>157</v>
      </c>
      <c r="AY32" s="87">
        <f t="shared" si="50"/>
        <v>85</v>
      </c>
      <c r="AZ32" s="87">
        <f t="shared" si="50"/>
        <v>41</v>
      </c>
      <c r="BA32" s="87">
        <f t="shared" si="50"/>
        <v>193</v>
      </c>
      <c r="BB32" s="87">
        <f t="shared" si="50"/>
        <v>159</v>
      </c>
      <c r="BC32" s="87">
        <f t="shared" si="50"/>
        <v>150</v>
      </c>
      <c r="BD32" s="87">
        <f t="shared" si="50"/>
        <v>-32</v>
      </c>
      <c r="BE32" s="87">
        <f t="shared" si="50"/>
        <v>-18</v>
      </c>
      <c r="BF32" s="87">
        <f t="shared" si="50"/>
        <v>-54</v>
      </c>
      <c r="BG32" s="87">
        <f t="shared" si="50"/>
        <v>-85</v>
      </c>
      <c r="BH32" s="87">
        <f t="shared" si="50"/>
        <v>-67</v>
      </c>
      <c r="BI32" s="87">
        <f t="shared" si="50"/>
        <v>-78</v>
      </c>
      <c r="BJ32" s="87">
        <f t="shared" si="50"/>
        <v>-195</v>
      </c>
      <c r="BK32" s="87">
        <f t="shared" si="50"/>
        <v>-149</v>
      </c>
      <c r="BL32" s="87">
        <f t="shared" si="50"/>
        <v>-158</v>
      </c>
      <c r="BM32" s="87">
        <f t="shared" si="50"/>
        <v>-86</v>
      </c>
      <c r="BN32" s="87">
        <f t="shared" si="50"/>
        <v>-186</v>
      </c>
      <c r="BO32" s="87">
        <f t="shared" si="50"/>
        <v>-38</v>
      </c>
      <c r="BP32" s="272">
        <f t="shared" si="50"/>
        <v>-21</v>
      </c>
      <c r="BQ32" s="272">
        <f t="shared" si="50"/>
        <v>42</v>
      </c>
      <c r="BR32" s="272">
        <f t="shared" si="50"/>
        <v>-293</v>
      </c>
      <c r="BS32" s="272">
        <f t="shared" si="50"/>
        <v>-123</v>
      </c>
      <c r="BT32" s="332">
        <f t="shared" si="50"/>
        <v>81</v>
      </c>
      <c r="BU32" s="332">
        <f t="shared" ref="BU32:CC32" si="51">AL32-Z32</f>
        <v>-46</v>
      </c>
      <c r="BV32" s="332">
        <f t="shared" si="51"/>
        <v>87</v>
      </c>
      <c r="BW32" s="332">
        <f t="shared" si="51"/>
        <v>-203</v>
      </c>
      <c r="BX32" s="332">
        <f t="shared" si="51"/>
        <v>-11</v>
      </c>
      <c r="BY32" s="332">
        <f t="shared" si="51"/>
        <v>-6</v>
      </c>
      <c r="BZ32" s="332">
        <f t="shared" si="51"/>
        <v>123</v>
      </c>
      <c r="CA32" s="332">
        <f t="shared" si="51"/>
        <v>-65</v>
      </c>
      <c r="CB32" s="332">
        <f t="shared" si="51"/>
        <v>36</v>
      </c>
      <c r="CC32" s="332">
        <f t="shared" si="51"/>
        <v>-116</v>
      </c>
      <c r="CD32" s="371"/>
      <c r="CE32" s="67">
        <f>'MONTHLY SUMMARIES'!F24</f>
        <v>670</v>
      </c>
    </row>
    <row r="33" spans="1:83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298">
        <v>147</v>
      </c>
      <c r="AL33" s="298">
        <v>142</v>
      </c>
      <c r="AM33" s="298">
        <v>111</v>
      </c>
      <c r="AN33" s="298">
        <v>65</v>
      </c>
      <c r="AO33" s="298">
        <v>70</v>
      </c>
      <c r="AP33" s="298">
        <v>92</v>
      </c>
      <c r="AQ33" s="298">
        <v>95</v>
      </c>
      <c r="AR33" s="298">
        <v>87</v>
      </c>
      <c r="AS33" s="298">
        <v>82</v>
      </c>
      <c r="AT33" s="298">
        <v>122</v>
      </c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71"/>
      <c r="CE33" s="67">
        <f>GETPIVOTDATA("VALUE",'CSS ESCO pvt'!$I$3,"DATE_FILE",$CE$8,"COMPANY",$CE$6,"TRIM_CAT","Residential-GRID","TRIM_LINE",$A31)</f>
        <v>122</v>
      </c>
    </row>
    <row r="34" spans="1:83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298">
        <v>563</v>
      </c>
      <c r="AL34" s="298">
        <v>452</v>
      </c>
      <c r="AM34" s="298">
        <v>523</v>
      </c>
      <c r="AN34" s="298">
        <v>335</v>
      </c>
      <c r="AO34" s="298">
        <v>444</v>
      </c>
      <c r="AP34" s="298">
        <v>463</v>
      </c>
      <c r="AQ34" s="298">
        <v>623</v>
      </c>
      <c r="AR34" s="298">
        <v>390</v>
      </c>
      <c r="AS34" s="298">
        <v>567</v>
      </c>
      <c r="AT34" s="298">
        <v>548</v>
      </c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71"/>
      <c r="CE34" s="81">
        <f>CE32-CE33</f>
        <v>548</v>
      </c>
    </row>
    <row r="35" spans="1:83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298">
        <v>10</v>
      </c>
      <c r="AL35" s="298">
        <v>5</v>
      </c>
      <c r="AM35" s="298">
        <v>13</v>
      </c>
      <c r="AN35" s="298">
        <v>12</v>
      </c>
      <c r="AO35" s="298">
        <v>5</v>
      </c>
      <c r="AP35" s="298">
        <v>11</v>
      </c>
      <c r="AQ35" s="298">
        <v>10</v>
      </c>
      <c r="AR35" s="298">
        <v>9</v>
      </c>
      <c r="AS35" s="298">
        <v>17</v>
      </c>
      <c r="AT35" s="298">
        <v>9</v>
      </c>
      <c r="AU35" s="298"/>
      <c r="AV35" s="298"/>
      <c r="AW35" s="316"/>
      <c r="AX35" s="86">
        <f t="shared" ref="AX35:BT35" si="52">O35-C35</f>
        <v>9</v>
      </c>
      <c r="AY35" s="87">
        <f t="shared" si="52"/>
        <v>3</v>
      </c>
      <c r="AZ35" s="87">
        <f t="shared" si="52"/>
        <v>1</v>
      </c>
      <c r="BA35" s="87">
        <f t="shared" si="52"/>
        <v>0</v>
      </c>
      <c r="BB35" s="87">
        <f t="shared" si="52"/>
        <v>-1</v>
      </c>
      <c r="BC35" s="87">
        <f t="shared" si="52"/>
        <v>-8</v>
      </c>
      <c r="BD35" s="87">
        <f t="shared" si="52"/>
        <v>-9</v>
      </c>
      <c r="BE35" s="87">
        <f t="shared" si="52"/>
        <v>-2</v>
      </c>
      <c r="BF35" s="87">
        <f t="shared" si="52"/>
        <v>-6</v>
      </c>
      <c r="BG35" s="87">
        <f t="shared" si="52"/>
        <v>-4</v>
      </c>
      <c r="BH35" s="87">
        <f t="shared" si="52"/>
        <v>0</v>
      </c>
      <c r="BI35" s="87">
        <f t="shared" si="52"/>
        <v>5</v>
      </c>
      <c r="BJ35" s="87">
        <f t="shared" si="52"/>
        <v>-7</v>
      </c>
      <c r="BK35" s="87">
        <f t="shared" si="52"/>
        <v>0</v>
      </c>
      <c r="BL35" s="87">
        <f t="shared" si="52"/>
        <v>-5</v>
      </c>
      <c r="BM35" s="87">
        <f t="shared" si="52"/>
        <v>-3</v>
      </c>
      <c r="BN35" s="87">
        <f t="shared" si="52"/>
        <v>5</v>
      </c>
      <c r="BO35" s="87">
        <f t="shared" si="52"/>
        <v>-5</v>
      </c>
      <c r="BP35" s="272">
        <f t="shared" si="52"/>
        <v>6</v>
      </c>
      <c r="BQ35" s="272">
        <f t="shared" si="52"/>
        <v>0</v>
      </c>
      <c r="BR35" s="272">
        <f t="shared" si="52"/>
        <v>-10</v>
      </c>
      <c r="BS35" s="272">
        <f t="shared" si="52"/>
        <v>1</v>
      </c>
      <c r="BT35" s="332">
        <f t="shared" si="52"/>
        <v>0</v>
      </c>
      <c r="BU35" s="332">
        <f t="shared" ref="BU35:CC35" si="53">AL35-Z35</f>
        <v>-9</v>
      </c>
      <c r="BV35" s="332">
        <f t="shared" si="53"/>
        <v>2</v>
      </c>
      <c r="BW35" s="332">
        <f t="shared" si="53"/>
        <v>2</v>
      </c>
      <c r="BX35" s="332">
        <f t="shared" si="53"/>
        <v>-3</v>
      </c>
      <c r="BY35" s="332">
        <f t="shared" si="53"/>
        <v>4</v>
      </c>
      <c r="BZ35" s="332">
        <f t="shared" si="53"/>
        <v>-4</v>
      </c>
      <c r="CA35" s="332">
        <f t="shared" si="53"/>
        <v>4</v>
      </c>
      <c r="CB35" s="332">
        <f t="shared" si="53"/>
        <v>5</v>
      </c>
      <c r="CC35" s="332">
        <f t="shared" si="53"/>
        <v>1</v>
      </c>
      <c r="CD35" s="371"/>
      <c r="CE35" s="67">
        <f>'MONTHLY SUMMARIES'!F25</f>
        <v>9</v>
      </c>
    </row>
    <row r="36" spans="1:83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298">
        <v>5</v>
      </c>
      <c r="AL36" s="298">
        <v>2</v>
      </c>
      <c r="AM36" s="298">
        <v>5</v>
      </c>
      <c r="AN36" s="298">
        <v>4</v>
      </c>
      <c r="AO36" s="298">
        <v>2</v>
      </c>
      <c r="AP36" s="298">
        <v>3</v>
      </c>
      <c r="AQ36" s="298">
        <v>2</v>
      </c>
      <c r="AR36" s="298">
        <v>2</v>
      </c>
      <c r="AS36" s="298">
        <v>4</v>
      </c>
      <c r="AT36" s="298">
        <v>2</v>
      </c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71"/>
      <c r="CE36" s="67">
        <f>GETPIVOTDATA("VALUE",'CSS ESCO pvt'!$I$3,"DATE_FILE",$CE$8,"COMPANY",$CE$6,"TRIM_CAT","Low Income Residential-GRID","TRIM_LINE",$A31)</f>
        <v>2</v>
      </c>
    </row>
    <row r="37" spans="1:83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298">
        <v>5</v>
      </c>
      <c r="AL37" s="298">
        <v>3</v>
      </c>
      <c r="AM37" s="298">
        <v>8</v>
      </c>
      <c r="AN37" s="298">
        <v>8</v>
      </c>
      <c r="AO37" s="298">
        <v>3</v>
      </c>
      <c r="AP37" s="298">
        <v>8</v>
      </c>
      <c r="AQ37" s="298">
        <v>8</v>
      </c>
      <c r="AR37" s="298">
        <v>7</v>
      </c>
      <c r="AS37" s="298">
        <v>13</v>
      </c>
      <c r="AT37" s="298">
        <v>7</v>
      </c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71"/>
      <c r="CE37" s="81">
        <f>CE35-CE36</f>
        <v>7</v>
      </c>
    </row>
    <row r="38" spans="1:83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298">
        <v>263</v>
      </c>
      <c r="AL38" s="298">
        <v>240</v>
      </c>
      <c r="AM38" s="298">
        <v>160</v>
      </c>
      <c r="AN38" s="298">
        <v>87</v>
      </c>
      <c r="AO38" s="298">
        <v>80</v>
      </c>
      <c r="AP38" s="298">
        <v>174</v>
      </c>
      <c r="AQ38" s="298">
        <v>165</v>
      </c>
      <c r="AR38" s="298">
        <v>153</v>
      </c>
      <c r="AS38" s="298">
        <v>185</v>
      </c>
      <c r="AT38" s="298">
        <v>216</v>
      </c>
      <c r="AU38" s="298"/>
      <c r="AV38" s="298"/>
      <c r="AW38" s="316"/>
      <c r="AX38" s="86">
        <f t="shared" ref="AX38:BG40" si="54">O38-C38</f>
        <v>3</v>
      </c>
      <c r="AY38" s="87">
        <f t="shared" si="54"/>
        <v>55</v>
      </c>
      <c r="AZ38" s="87">
        <f t="shared" si="54"/>
        <v>108</v>
      </c>
      <c r="BA38" s="87">
        <f t="shared" si="54"/>
        <v>-99</v>
      </c>
      <c r="BB38" s="87">
        <f t="shared" si="54"/>
        <v>18</v>
      </c>
      <c r="BC38" s="87">
        <f t="shared" si="54"/>
        <v>-70</v>
      </c>
      <c r="BD38" s="87">
        <f t="shared" si="54"/>
        <v>3</v>
      </c>
      <c r="BE38" s="87">
        <f t="shared" si="54"/>
        <v>2</v>
      </c>
      <c r="BF38" s="87">
        <f t="shared" si="54"/>
        <v>18</v>
      </c>
      <c r="BG38" s="87">
        <f t="shared" si="54"/>
        <v>8</v>
      </c>
      <c r="BH38" s="87">
        <f t="shared" ref="BH38:BQ40" si="55">Y38-M38</f>
        <v>-89</v>
      </c>
      <c r="BI38" s="87">
        <f t="shared" si="55"/>
        <v>-129</v>
      </c>
      <c r="BJ38" s="87">
        <f t="shared" si="55"/>
        <v>-85</v>
      </c>
      <c r="BK38" s="87">
        <f t="shared" si="55"/>
        <v>-156</v>
      </c>
      <c r="BL38" s="87">
        <f t="shared" si="55"/>
        <v>-136</v>
      </c>
      <c r="BM38" s="87">
        <f t="shared" si="55"/>
        <v>15</v>
      </c>
      <c r="BN38" s="87">
        <f t="shared" si="55"/>
        <v>-54</v>
      </c>
      <c r="BO38" s="87">
        <f t="shared" si="55"/>
        <v>8</v>
      </c>
      <c r="BP38" s="272">
        <f t="shared" si="55"/>
        <v>25</v>
      </c>
      <c r="BQ38" s="272">
        <f t="shared" si="55"/>
        <v>23</v>
      </c>
      <c r="BR38" s="272">
        <f t="shared" ref="BR38:BT40" si="56">AI38-W38</f>
        <v>-41</v>
      </c>
      <c r="BS38" s="272">
        <f t="shared" si="56"/>
        <v>-49</v>
      </c>
      <c r="BT38" s="332">
        <f t="shared" si="56"/>
        <v>139</v>
      </c>
      <c r="BU38" s="332">
        <f t="shared" ref="BU38:CC40" si="57">AL38-Z38</f>
        <v>158</v>
      </c>
      <c r="BV38" s="332">
        <f t="shared" si="57"/>
        <v>77</v>
      </c>
      <c r="BW38" s="332">
        <f t="shared" si="57"/>
        <v>-14</v>
      </c>
      <c r="BX38" s="332">
        <f t="shared" si="57"/>
        <v>-2</v>
      </c>
      <c r="BY38" s="332">
        <f t="shared" si="57"/>
        <v>78</v>
      </c>
      <c r="BZ38" s="332">
        <f t="shared" si="57"/>
        <v>55</v>
      </c>
      <c r="CA38" s="332">
        <f t="shared" si="57"/>
        <v>67</v>
      </c>
      <c r="CB38" s="332">
        <f t="shared" si="57"/>
        <v>73</v>
      </c>
      <c r="CC38" s="332">
        <f t="shared" si="57"/>
        <v>37</v>
      </c>
      <c r="CD38" s="371"/>
      <c r="CE38" s="67">
        <f>'MONTHLY SUMMARIES'!F26</f>
        <v>216</v>
      </c>
    </row>
    <row r="39" spans="1:83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298">
        <v>29</v>
      </c>
      <c r="AL39" s="298">
        <v>24</v>
      </c>
      <c r="AM39" s="298">
        <v>11</v>
      </c>
      <c r="AN39" s="298">
        <v>5</v>
      </c>
      <c r="AO39" s="298">
        <v>14</v>
      </c>
      <c r="AP39" s="298">
        <v>6</v>
      </c>
      <c r="AQ39" s="298">
        <v>15</v>
      </c>
      <c r="AR39" s="298">
        <v>11</v>
      </c>
      <c r="AS39" s="298">
        <v>2</v>
      </c>
      <c r="AT39" s="298">
        <v>21</v>
      </c>
      <c r="AU39" s="298"/>
      <c r="AV39" s="298"/>
      <c r="AW39" s="316"/>
      <c r="AX39" s="86">
        <f t="shared" si="54"/>
        <v>13</v>
      </c>
      <c r="AY39" s="87">
        <f t="shared" si="54"/>
        <v>0</v>
      </c>
      <c r="AZ39" s="87">
        <f t="shared" si="54"/>
        <v>5</v>
      </c>
      <c r="BA39" s="87">
        <f t="shared" si="54"/>
        <v>4</v>
      </c>
      <c r="BB39" s="87">
        <f t="shared" si="54"/>
        <v>5</v>
      </c>
      <c r="BC39" s="87">
        <f t="shared" si="54"/>
        <v>-3</v>
      </c>
      <c r="BD39" s="87">
        <f t="shared" si="54"/>
        <v>-2</v>
      </c>
      <c r="BE39" s="87">
        <f t="shared" si="54"/>
        <v>0</v>
      </c>
      <c r="BF39" s="87">
        <f t="shared" si="54"/>
        <v>0</v>
      </c>
      <c r="BG39" s="87">
        <f t="shared" si="54"/>
        <v>-1</v>
      </c>
      <c r="BH39" s="87">
        <f t="shared" si="55"/>
        <v>-4</v>
      </c>
      <c r="BI39" s="87">
        <f t="shared" si="55"/>
        <v>-15</v>
      </c>
      <c r="BJ39" s="87">
        <f t="shared" si="55"/>
        <v>-17</v>
      </c>
      <c r="BK39" s="87">
        <f t="shared" si="55"/>
        <v>-3</v>
      </c>
      <c r="BL39" s="87">
        <f t="shared" si="55"/>
        <v>-14</v>
      </c>
      <c r="BM39" s="87">
        <f t="shared" si="55"/>
        <v>-3</v>
      </c>
      <c r="BN39" s="87">
        <f t="shared" si="55"/>
        <v>-6</v>
      </c>
      <c r="BO39" s="87">
        <f t="shared" si="55"/>
        <v>-4</v>
      </c>
      <c r="BP39" s="272">
        <f t="shared" si="55"/>
        <v>2</v>
      </c>
      <c r="BQ39" s="272">
        <f t="shared" si="55"/>
        <v>14</v>
      </c>
      <c r="BR39" s="272">
        <f t="shared" si="56"/>
        <v>-7</v>
      </c>
      <c r="BS39" s="272">
        <f t="shared" si="56"/>
        <v>-2</v>
      </c>
      <c r="BT39" s="332">
        <f t="shared" si="56"/>
        <v>12</v>
      </c>
      <c r="BU39" s="332">
        <f t="shared" si="57"/>
        <v>17</v>
      </c>
      <c r="BV39" s="332">
        <f t="shared" si="57"/>
        <v>5</v>
      </c>
      <c r="BW39" s="332">
        <f t="shared" si="57"/>
        <v>-6</v>
      </c>
      <c r="BX39" s="332">
        <f t="shared" si="57"/>
        <v>6</v>
      </c>
      <c r="BY39" s="332">
        <f t="shared" si="57"/>
        <v>-5</v>
      </c>
      <c r="BZ39" s="332">
        <f t="shared" si="57"/>
        <v>5</v>
      </c>
      <c r="CA39" s="332">
        <f t="shared" si="57"/>
        <v>4</v>
      </c>
      <c r="CB39" s="332">
        <f t="shared" si="57"/>
        <v>-8</v>
      </c>
      <c r="CC39" s="332">
        <f t="shared" si="57"/>
        <v>-4</v>
      </c>
      <c r="CD39" s="371"/>
      <c r="CE39" s="67">
        <f>'MONTHLY SUMMARIES'!F27</f>
        <v>21</v>
      </c>
    </row>
    <row r="40" spans="1:83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298">
        <v>5</v>
      </c>
      <c r="AL40" s="298">
        <v>4</v>
      </c>
      <c r="AM40" s="298">
        <v>2</v>
      </c>
      <c r="AN40" s="298">
        <v>1</v>
      </c>
      <c r="AO40" s="298">
        <v>2</v>
      </c>
      <c r="AP40" s="298">
        <v>1</v>
      </c>
      <c r="AQ40" s="298">
        <v>0</v>
      </c>
      <c r="AR40" s="298">
        <v>2</v>
      </c>
      <c r="AS40" s="298">
        <v>2</v>
      </c>
      <c r="AT40" s="298">
        <v>3</v>
      </c>
      <c r="AU40" s="298"/>
      <c r="AV40" s="298"/>
      <c r="AW40" s="316"/>
      <c r="AX40" s="86">
        <f t="shared" si="54"/>
        <v>-1</v>
      </c>
      <c r="AY40" s="87">
        <f t="shared" si="54"/>
        <v>-2</v>
      </c>
      <c r="AZ40" s="87">
        <f t="shared" si="54"/>
        <v>3</v>
      </c>
      <c r="BA40" s="87">
        <f t="shared" si="54"/>
        <v>-2</v>
      </c>
      <c r="BB40" s="87">
        <f t="shared" si="54"/>
        <v>-3</v>
      </c>
      <c r="BC40" s="87">
        <f t="shared" si="54"/>
        <v>1</v>
      </c>
      <c r="BD40" s="87">
        <f t="shared" si="54"/>
        <v>1</v>
      </c>
      <c r="BE40" s="87">
        <f t="shared" si="54"/>
        <v>-1</v>
      </c>
      <c r="BF40" s="87">
        <f t="shared" si="54"/>
        <v>-1</v>
      </c>
      <c r="BG40" s="87">
        <f t="shared" si="54"/>
        <v>1</v>
      </c>
      <c r="BH40" s="87">
        <f t="shared" si="55"/>
        <v>-1</v>
      </c>
      <c r="BI40" s="87">
        <f t="shared" si="55"/>
        <v>-1</v>
      </c>
      <c r="BJ40" s="87">
        <f t="shared" si="55"/>
        <v>0</v>
      </c>
      <c r="BK40" s="87">
        <f t="shared" si="55"/>
        <v>2</v>
      </c>
      <c r="BL40" s="87">
        <f t="shared" si="55"/>
        <v>-2</v>
      </c>
      <c r="BM40" s="87">
        <f t="shared" si="55"/>
        <v>-2</v>
      </c>
      <c r="BN40" s="87">
        <f t="shared" si="55"/>
        <v>2</v>
      </c>
      <c r="BO40" s="87">
        <f t="shared" si="55"/>
        <v>1</v>
      </c>
      <c r="BP40" s="272">
        <f t="shared" si="55"/>
        <v>-2</v>
      </c>
      <c r="BQ40" s="272">
        <f t="shared" si="55"/>
        <v>0</v>
      </c>
      <c r="BR40" s="272">
        <f t="shared" si="56"/>
        <v>-1</v>
      </c>
      <c r="BS40" s="272">
        <f t="shared" si="56"/>
        <v>-1</v>
      </c>
      <c r="BT40" s="332">
        <f t="shared" si="56"/>
        <v>4</v>
      </c>
      <c r="BU40" s="332">
        <f t="shared" si="57"/>
        <v>-1</v>
      </c>
      <c r="BV40" s="332">
        <f t="shared" si="57"/>
        <v>2</v>
      </c>
      <c r="BW40" s="332">
        <f t="shared" si="57"/>
        <v>-3</v>
      </c>
      <c r="BX40" s="332">
        <f t="shared" si="57"/>
        <v>1</v>
      </c>
      <c r="BY40" s="332">
        <f t="shared" si="57"/>
        <v>0</v>
      </c>
      <c r="BZ40" s="332">
        <f t="shared" si="57"/>
        <v>-2</v>
      </c>
      <c r="CA40" s="332">
        <f t="shared" si="57"/>
        <v>-2</v>
      </c>
      <c r="CB40" s="332">
        <f t="shared" si="57"/>
        <v>0</v>
      </c>
      <c r="CC40" s="332">
        <f t="shared" si="57"/>
        <v>1</v>
      </c>
      <c r="CD40" s="371"/>
      <c r="CE40" s="67">
        <f>'MONTHLY SUMMARIES'!F28</f>
        <v>3</v>
      </c>
    </row>
    <row r="41" spans="1:83" s="76" customFormat="1" x14ac:dyDescent="0.3">
      <c r="A41" s="152"/>
      <c r="B41" s="63" t="s">
        <v>42</v>
      </c>
      <c r="C41" s="140">
        <f t="shared" ref="C41:Q41" si="58">SUM(C32:C40)</f>
        <v>770</v>
      </c>
      <c r="D41" s="141">
        <f t="shared" si="58"/>
        <v>894</v>
      </c>
      <c r="E41" s="141">
        <f t="shared" si="58"/>
        <v>781</v>
      </c>
      <c r="F41" s="141">
        <f t="shared" si="58"/>
        <v>659</v>
      </c>
      <c r="G41" s="141">
        <f t="shared" si="58"/>
        <v>792</v>
      </c>
      <c r="H41" s="141">
        <f t="shared" si="58"/>
        <v>612</v>
      </c>
      <c r="I41" s="141">
        <f t="shared" si="58"/>
        <v>778</v>
      </c>
      <c r="J41" s="141">
        <f t="shared" si="58"/>
        <v>940</v>
      </c>
      <c r="K41" s="141">
        <f t="shared" si="58"/>
        <v>1289</v>
      </c>
      <c r="L41" s="142">
        <f t="shared" si="58"/>
        <v>1084</v>
      </c>
      <c r="M41" s="141">
        <f t="shared" si="58"/>
        <v>942</v>
      </c>
      <c r="N41" s="141">
        <f t="shared" si="58"/>
        <v>966</v>
      </c>
      <c r="O41" s="141">
        <f t="shared" si="58"/>
        <v>951</v>
      </c>
      <c r="P41" s="141">
        <f t="shared" si="58"/>
        <v>1035</v>
      </c>
      <c r="Q41" s="141">
        <f t="shared" si="58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299">
        <v>1017</v>
      </c>
      <c r="AL41" s="299">
        <v>867</v>
      </c>
      <c r="AM41" s="299">
        <v>820</v>
      </c>
      <c r="AN41" s="299">
        <v>505</v>
      </c>
      <c r="AO41" s="299">
        <v>615</v>
      </c>
      <c r="AP41" s="299">
        <v>747</v>
      </c>
      <c r="AQ41" s="299">
        <v>908</v>
      </c>
      <c r="AR41" s="299">
        <v>652</v>
      </c>
      <c r="AS41" s="299">
        <v>855</v>
      </c>
      <c r="AT41" s="299">
        <v>919</v>
      </c>
      <c r="AU41" s="299"/>
      <c r="AV41" s="299"/>
      <c r="AW41" s="317"/>
      <c r="AX41" s="88">
        <f>SUM(AX32:AX40)</f>
        <v>181</v>
      </c>
      <c r="AY41" s="143">
        <f t="shared" ref="AY41:BA41" si="59">SUM(AY32:AY40)</f>
        <v>141</v>
      </c>
      <c r="AZ41" s="143">
        <f t="shared" si="59"/>
        <v>158</v>
      </c>
      <c r="BA41" s="143">
        <f t="shared" si="59"/>
        <v>96</v>
      </c>
      <c r="BB41" s="143">
        <f t="shared" ref="BB41:BC41" si="60">SUM(BB32:BB40)</f>
        <v>178</v>
      </c>
      <c r="BC41" s="143">
        <f t="shared" si="60"/>
        <v>70</v>
      </c>
      <c r="BD41" s="143">
        <f t="shared" ref="BD41:BE41" si="61">SUM(BD32:BD40)</f>
        <v>-39</v>
      </c>
      <c r="BE41" s="143">
        <f t="shared" si="61"/>
        <v>-19</v>
      </c>
      <c r="BF41" s="143">
        <f t="shared" ref="BF41:BG41" si="62">SUM(BF32:BF40)</f>
        <v>-43</v>
      </c>
      <c r="BG41" s="143">
        <f t="shared" si="62"/>
        <v>-81</v>
      </c>
      <c r="BH41" s="143">
        <f t="shared" ref="BH41:BI41" si="63">SUM(BH32:BH40)</f>
        <v>-161</v>
      </c>
      <c r="BI41" s="143">
        <f t="shared" si="63"/>
        <v>-218</v>
      </c>
      <c r="BJ41" s="143">
        <f t="shared" ref="BJ41:BK41" si="64">SUM(BJ32:BJ40)</f>
        <v>-304</v>
      </c>
      <c r="BK41" s="143">
        <f t="shared" si="64"/>
        <v>-306</v>
      </c>
      <c r="BL41" s="143">
        <f t="shared" ref="BL41:BM41" si="65">SUM(BL32:BL40)</f>
        <v>-315</v>
      </c>
      <c r="BM41" s="143">
        <f t="shared" si="65"/>
        <v>-79</v>
      </c>
      <c r="BN41" s="143">
        <f t="shared" ref="BN41:BO41" si="66">SUM(BN32:BN40)</f>
        <v>-239</v>
      </c>
      <c r="BO41" s="143">
        <f t="shared" si="66"/>
        <v>-38</v>
      </c>
      <c r="BP41" s="273">
        <f t="shared" ref="BP41:BQ41" si="67">SUM(BP32:BP40)</f>
        <v>10</v>
      </c>
      <c r="BQ41" s="273">
        <f t="shared" si="67"/>
        <v>79</v>
      </c>
      <c r="BR41" s="273">
        <f t="shared" ref="BR41:BT41" si="68">SUM(BR32:BR40)</f>
        <v>-352</v>
      </c>
      <c r="BS41" s="273">
        <f t="shared" si="68"/>
        <v>-174</v>
      </c>
      <c r="BT41" s="333">
        <f t="shared" si="68"/>
        <v>236</v>
      </c>
      <c r="BU41" s="333">
        <f t="shared" ref="BU41:BV41" si="69">SUM(BU32:BU40)</f>
        <v>119</v>
      </c>
      <c r="BV41" s="333">
        <f t="shared" si="69"/>
        <v>173</v>
      </c>
      <c r="BW41" s="333">
        <f t="shared" ref="BW41:BX41" si="70">SUM(BW32:BW40)</f>
        <v>-224</v>
      </c>
      <c r="BX41" s="333">
        <f t="shared" si="70"/>
        <v>-9</v>
      </c>
      <c r="BY41" s="333">
        <f t="shared" ref="BY41" si="71">SUM(BY32:BY40)</f>
        <v>71</v>
      </c>
      <c r="BZ41" s="333">
        <f t="shared" ref="BZ41" si="72">SUM(BZ32:BZ40)</f>
        <v>177</v>
      </c>
      <c r="CA41" s="333">
        <f t="shared" ref="CA41:CC41" si="73">SUM(CA32:CA40)</f>
        <v>8</v>
      </c>
      <c r="CB41" s="333">
        <f t="shared" ref="CB41:CC41" si="74">SUM(CB32:CB40)</f>
        <v>106</v>
      </c>
      <c r="CC41" s="333">
        <f t="shared" si="74"/>
        <v>-81</v>
      </c>
      <c r="CD41" s="372"/>
      <c r="CE41" s="267">
        <f>CE32+CE35+CE38+CE39+CE40</f>
        <v>919</v>
      </c>
    </row>
    <row r="42" spans="1:8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71"/>
      <c r="CE42" s="93"/>
    </row>
    <row r="43" spans="1:83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298">
        <v>155</v>
      </c>
      <c r="AL43" s="298">
        <v>177</v>
      </c>
      <c r="AM43" s="298">
        <v>179</v>
      </c>
      <c r="AN43" s="298">
        <v>226</v>
      </c>
      <c r="AO43" s="298">
        <v>158</v>
      </c>
      <c r="AP43" s="298">
        <v>164</v>
      </c>
      <c r="AQ43" s="298">
        <v>125</v>
      </c>
      <c r="AR43" s="298">
        <v>146</v>
      </c>
      <c r="AS43" s="298">
        <v>147</v>
      </c>
      <c r="AT43" s="298">
        <v>132</v>
      </c>
      <c r="AU43" s="298"/>
      <c r="AV43" s="298"/>
      <c r="AW43" s="316"/>
      <c r="AX43" s="86">
        <f t="shared" ref="AX43:BT43" si="75">O43-C43</f>
        <v>98</v>
      </c>
      <c r="AY43" s="87">
        <f t="shared" si="75"/>
        <v>197</v>
      </c>
      <c r="AZ43" s="87">
        <f t="shared" si="75"/>
        <v>96</v>
      </c>
      <c r="BA43" s="87">
        <f t="shared" si="75"/>
        <v>89</v>
      </c>
      <c r="BB43" s="87">
        <f t="shared" si="75"/>
        <v>56</v>
      </c>
      <c r="BC43" s="87">
        <f t="shared" si="75"/>
        <v>-25</v>
      </c>
      <c r="BD43" s="87">
        <f t="shared" si="75"/>
        <v>57</v>
      </c>
      <c r="BE43" s="87">
        <f t="shared" si="75"/>
        <v>18</v>
      </c>
      <c r="BF43" s="87">
        <f t="shared" si="75"/>
        <v>106</v>
      </c>
      <c r="BG43" s="87">
        <f t="shared" si="75"/>
        <v>-32</v>
      </c>
      <c r="BH43" s="87">
        <f t="shared" si="75"/>
        <v>-53</v>
      </c>
      <c r="BI43" s="87">
        <f t="shared" si="75"/>
        <v>64</v>
      </c>
      <c r="BJ43" s="87">
        <f t="shared" si="75"/>
        <v>-77</v>
      </c>
      <c r="BK43" s="87">
        <f t="shared" si="75"/>
        <v>-170</v>
      </c>
      <c r="BL43" s="87">
        <f t="shared" si="75"/>
        <v>-125</v>
      </c>
      <c r="BM43" s="87">
        <f t="shared" si="75"/>
        <v>-73</v>
      </c>
      <c r="BN43" s="87">
        <f t="shared" si="75"/>
        <v>-73</v>
      </c>
      <c r="BO43" s="87">
        <f t="shared" si="75"/>
        <v>-42</v>
      </c>
      <c r="BP43" s="272">
        <f t="shared" si="75"/>
        <v>-50</v>
      </c>
      <c r="BQ43" s="272">
        <f t="shared" si="75"/>
        <v>-82</v>
      </c>
      <c r="BR43" s="272">
        <f t="shared" si="75"/>
        <v>-69</v>
      </c>
      <c r="BS43" s="272">
        <f t="shared" si="75"/>
        <v>-20</v>
      </c>
      <c r="BT43" s="332">
        <f t="shared" si="75"/>
        <v>-35</v>
      </c>
      <c r="BU43" s="332">
        <f t="shared" ref="BU43:CC43" si="76">AL43-Z43</f>
        <v>-32</v>
      </c>
      <c r="BV43" s="332">
        <f t="shared" si="76"/>
        <v>-4</v>
      </c>
      <c r="BW43" s="332">
        <f t="shared" si="76"/>
        <v>32</v>
      </c>
      <c r="BX43" s="332">
        <f t="shared" si="76"/>
        <v>-11</v>
      </c>
      <c r="BY43" s="332">
        <f t="shared" si="76"/>
        <v>-9</v>
      </c>
      <c r="BZ43" s="332">
        <f t="shared" si="76"/>
        <v>-24</v>
      </c>
      <c r="CA43" s="332">
        <f t="shared" si="76"/>
        <v>21</v>
      </c>
      <c r="CB43" s="332">
        <f t="shared" si="76"/>
        <v>-22</v>
      </c>
      <c r="CC43" s="332">
        <f t="shared" si="76"/>
        <v>-33</v>
      </c>
      <c r="CD43" s="371"/>
      <c r="CE43" s="67">
        <f>'MONTHLY SUMMARIES'!F31</f>
        <v>132</v>
      </c>
    </row>
    <row r="44" spans="1:83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298">
        <v>42</v>
      </c>
      <c r="AL44" s="298">
        <v>42</v>
      </c>
      <c r="AM44" s="298">
        <v>32</v>
      </c>
      <c r="AN44" s="298">
        <v>32</v>
      </c>
      <c r="AO44" s="298">
        <v>29</v>
      </c>
      <c r="AP44" s="298">
        <v>22</v>
      </c>
      <c r="AQ44" s="298">
        <v>19</v>
      </c>
      <c r="AR44" s="298">
        <v>25</v>
      </c>
      <c r="AS44" s="298">
        <v>22</v>
      </c>
      <c r="AT44" s="298">
        <v>27</v>
      </c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71"/>
      <c r="CE44" s="67">
        <f>GETPIVOTDATA("VALUE",'CSS ESCO pvt'!$I$3,"DATE_FILE",$CE$8,"COMPANY",$CE$6,"TRIM_CAT","Residential-GRID","TRIM_LINE",$A42)</f>
        <v>27</v>
      </c>
    </row>
    <row r="45" spans="1:83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298">
        <v>113</v>
      </c>
      <c r="AL45" s="298">
        <v>135</v>
      </c>
      <c r="AM45" s="298">
        <v>147</v>
      </c>
      <c r="AN45" s="298">
        <v>194</v>
      </c>
      <c r="AO45" s="298">
        <v>129</v>
      </c>
      <c r="AP45" s="298">
        <v>142</v>
      </c>
      <c r="AQ45" s="298">
        <v>106</v>
      </c>
      <c r="AR45" s="298">
        <v>121</v>
      </c>
      <c r="AS45" s="298">
        <v>125</v>
      </c>
      <c r="AT45" s="298">
        <v>105</v>
      </c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71"/>
      <c r="CE45" s="81">
        <f>CE43-CE44</f>
        <v>105</v>
      </c>
    </row>
    <row r="46" spans="1:83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298">
        <v>3</v>
      </c>
      <c r="AL46" s="298">
        <v>3</v>
      </c>
      <c r="AM46" s="298">
        <v>2</v>
      </c>
      <c r="AN46" s="298">
        <v>5</v>
      </c>
      <c r="AO46" s="298">
        <v>4</v>
      </c>
      <c r="AP46" s="298">
        <v>2</v>
      </c>
      <c r="AQ46" s="298">
        <v>5</v>
      </c>
      <c r="AR46" s="298">
        <v>1</v>
      </c>
      <c r="AS46" s="298">
        <v>3</v>
      </c>
      <c r="AT46" s="298">
        <v>2</v>
      </c>
      <c r="AU46" s="298"/>
      <c r="AV46" s="298"/>
      <c r="AW46" s="316"/>
      <c r="AX46" s="86">
        <f t="shared" ref="AX46:BT46" si="77">O46-C46</f>
        <v>-4</v>
      </c>
      <c r="AY46" s="87">
        <f t="shared" si="77"/>
        <v>3</v>
      </c>
      <c r="AZ46" s="87">
        <f t="shared" si="77"/>
        <v>-1</v>
      </c>
      <c r="BA46" s="87">
        <f t="shared" si="77"/>
        <v>0</v>
      </c>
      <c r="BB46" s="87">
        <f t="shared" si="77"/>
        <v>2</v>
      </c>
      <c r="BC46" s="87">
        <f t="shared" si="77"/>
        <v>-1</v>
      </c>
      <c r="BD46" s="87">
        <f t="shared" si="77"/>
        <v>0</v>
      </c>
      <c r="BE46" s="87">
        <f t="shared" si="77"/>
        <v>-7</v>
      </c>
      <c r="BF46" s="87">
        <f t="shared" si="77"/>
        <v>-1</v>
      </c>
      <c r="BG46" s="87">
        <f t="shared" si="77"/>
        <v>-2</v>
      </c>
      <c r="BH46" s="87">
        <f t="shared" si="77"/>
        <v>-2</v>
      </c>
      <c r="BI46" s="87">
        <f t="shared" si="77"/>
        <v>-5</v>
      </c>
      <c r="BJ46" s="87">
        <f t="shared" si="77"/>
        <v>2</v>
      </c>
      <c r="BK46" s="87">
        <f t="shared" si="77"/>
        <v>-2</v>
      </c>
      <c r="BL46" s="87">
        <f t="shared" si="77"/>
        <v>-1</v>
      </c>
      <c r="BM46" s="87">
        <f t="shared" si="77"/>
        <v>-4</v>
      </c>
      <c r="BN46" s="87">
        <f t="shared" si="77"/>
        <v>-4</v>
      </c>
      <c r="BO46" s="87">
        <f t="shared" si="77"/>
        <v>1</v>
      </c>
      <c r="BP46" s="272">
        <f t="shared" si="77"/>
        <v>0</v>
      </c>
      <c r="BQ46" s="272">
        <f t="shared" si="77"/>
        <v>3</v>
      </c>
      <c r="BR46" s="272">
        <f t="shared" si="77"/>
        <v>-1</v>
      </c>
      <c r="BS46" s="272">
        <f t="shared" si="77"/>
        <v>-5</v>
      </c>
      <c r="BT46" s="332">
        <f t="shared" si="77"/>
        <v>0</v>
      </c>
      <c r="BU46" s="332">
        <f t="shared" ref="BU46:CC46" si="78">AL46-Z46</f>
        <v>1</v>
      </c>
      <c r="BV46" s="332">
        <f t="shared" si="78"/>
        <v>-3</v>
      </c>
      <c r="BW46" s="332">
        <f t="shared" si="78"/>
        <v>-2</v>
      </c>
      <c r="BX46" s="332">
        <f t="shared" si="78"/>
        <v>1</v>
      </c>
      <c r="BY46" s="332">
        <f t="shared" si="78"/>
        <v>1</v>
      </c>
      <c r="BZ46" s="332">
        <f t="shared" si="78"/>
        <v>3</v>
      </c>
      <c r="CA46" s="332">
        <f t="shared" si="78"/>
        <v>-3</v>
      </c>
      <c r="CB46" s="332">
        <f t="shared" si="78"/>
        <v>-1</v>
      </c>
      <c r="CC46" s="332">
        <f t="shared" si="78"/>
        <v>-4</v>
      </c>
      <c r="CD46" s="371"/>
      <c r="CE46" s="67">
        <f>'MONTHLY SUMMARIES'!F32</f>
        <v>2</v>
      </c>
    </row>
    <row r="47" spans="1:83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298">
        <v>1</v>
      </c>
      <c r="AL47" s="298">
        <v>1</v>
      </c>
      <c r="AM47" s="298">
        <v>0</v>
      </c>
      <c r="AN47" s="298">
        <v>2</v>
      </c>
      <c r="AO47" s="298">
        <v>1</v>
      </c>
      <c r="AP47" s="298">
        <v>1</v>
      </c>
      <c r="AQ47" s="298">
        <v>1</v>
      </c>
      <c r="AR47" s="298">
        <v>0</v>
      </c>
      <c r="AS47" s="298">
        <v>0</v>
      </c>
      <c r="AT47" s="298">
        <v>0</v>
      </c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71"/>
      <c r="CE47" s="67">
        <f>GETPIVOTDATA("VALUE",'CSS ESCO pvt'!$I$3,"DATE_FILE",$CE$8,"COMPANY",$CE$6,"TRIM_CAT","Low Income Residential-GRID","TRIM_LINE",$A42)</f>
        <v>0</v>
      </c>
    </row>
    <row r="48" spans="1:83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298">
        <v>2</v>
      </c>
      <c r="AL48" s="298">
        <v>2</v>
      </c>
      <c r="AM48" s="298">
        <v>2</v>
      </c>
      <c r="AN48" s="298">
        <v>3</v>
      </c>
      <c r="AO48" s="298">
        <v>3</v>
      </c>
      <c r="AP48" s="298">
        <v>1</v>
      </c>
      <c r="AQ48" s="298">
        <v>4</v>
      </c>
      <c r="AR48" s="298">
        <v>1</v>
      </c>
      <c r="AS48" s="298">
        <v>3</v>
      </c>
      <c r="AT48" s="298">
        <v>2</v>
      </c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71"/>
      <c r="CE48" s="81">
        <f>CE46-CE47</f>
        <v>2</v>
      </c>
    </row>
    <row r="49" spans="1:83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298">
        <v>34</v>
      </c>
      <c r="AL49" s="298">
        <v>30</v>
      </c>
      <c r="AM49" s="298">
        <v>51</v>
      </c>
      <c r="AN49" s="298">
        <v>39</v>
      </c>
      <c r="AO49" s="298">
        <v>38</v>
      </c>
      <c r="AP49" s="298">
        <v>33</v>
      </c>
      <c r="AQ49" s="298">
        <v>105</v>
      </c>
      <c r="AR49" s="298">
        <v>25</v>
      </c>
      <c r="AS49" s="298">
        <v>31</v>
      </c>
      <c r="AT49" s="298">
        <v>28</v>
      </c>
      <c r="AU49" s="298"/>
      <c r="AV49" s="298"/>
      <c r="AW49" s="316"/>
      <c r="AX49" s="86">
        <f t="shared" ref="AX49:BG51" si="79">O49-C49</f>
        <v>-20</v>
      </c>
      <c r="AY49" s="87">
        <f t="shared" si="79"/>
        <v>48</v>
      </c>
      <c r="AZ49" s="87">
        <f t="shared" si="79"/>
        <v>17</v>
      </c>
      <c r="BA49" s="87">
        <f t="shared" si="79"/>
        <v>12</v>
      </c>
      <c r="BB49" s="87">
        <f t="shared" si="79"/>
        <v>0</v>
      </c>
      <c r="BC49" s="87">
        <f t="shared" si="79"/>
        <v>-31</v>
      </c>
      <c r="BD49" s="87">
        <f t="shared" si="79"/>
        <v>-9</v>
      </c>
      <c r="BE49" s="87">
        <f t="shared" si="79"/>
        <v>9</v>
      </c>
      <c r="BF49" s="87">
        <f t="shared" si="79"/>
        <v>2</v>
      </c>
      <c r="BG49" s="87">
        <f t="shared" si="79"/>
        <v>-5</v>
      </c>
      <c r="BH49" s="87">
        <f t="shared" ref="BH49:BQ51" si="80">Y49-M49</f>
        <v>-10</v>
      </c>
      <c r="BI49" s="87">
        <f t="shared" si="80"/>
        <v>-8</v>
      </c>
      <c r="BJ49" s="87">
        <f t="shared" si="80"/>
        <v>-13</v>
      </c>
      <c r="BK49" s="87">
        <f t="shared" si="80"/>
        <v>-43</v>
      </c>
      <c r="BL49" s="87">
        <f t="shared" si="80"/>
        <v>-32</v>
      </c>
      <c r="BM49" s="87">
        <f t="shared" si="80"/>
        <v>-17</v>
      </c>
      <c r="BN49" s="87">
        <f t="shared" si="80"/>
        <v>4</v>
      </c>
      <c r="BO49" s="87">
        <f t="shared" si="80"/>
        <v>-5</v>
      </c>
      <c r="BP49" s="272">
        <f t="shared" si="80"/>
        <v>2</v>
      </c>
      <c r="BQ49" s="272">
        <f t="shared" si="80"/>
        <v>-19</v>
      </c>
      <c r="BR49" s="272">
        <f t="shared" ref="BR49:BT51" si="81">AI49-W49</f>
        <v>-7</v>
      </c>
      <c r="BS49" s="272">
        <f t="shared" si="81"/>
        <v>36</v>
      </c>
      <c r="BT49" s="332">
        <f t="shared" si="81"/>
        <v>6</v>
      </c>
      <c r="BU49" s="332">
        <f t="shared" ref="BU49:CC51" si="82">AL49-Z49</f>
        <v>-1</v>
      </c>
      <c r="BV49" s="332">
        <f t="shared" si="82"/>
        <v>29</v>
      </c>
      <c r="BW49" s="332">
        <f t="shared" si="82"/>
        <v>3</v>
      </c>
      <c r="BX49" s="332">
        <f t="shared" si="82"/>
        <v>19</v>
      </c>
      <c r="BY49" s="332">
        <f t="shared" si="82"/>
        <v>0</v>
      </c>
      <c r="BZ49" s="332">
        <f t="shared" si="82"/>
        <v>81</v>
      </c>
      <c r="CA49" s="332">
        <f t="shared" si="82"/>
        <v>9</v>
      </c>
      <c r="CB49" s="332">
        <f t="shared" si="82"/>
        <v>7</v>
      </c>
      <c r="CC49" s="332">
        <f t="shared" si="82"/>
        <v>12</v>
      </c>
      <c r="CD49" s="371"/>
      <c r="CE49" s="67">
        <f>'MONTHLY SUMMARIES'!F33</f>
        <v>28</v>
      </c>
    </row>
    <row r="50" spans="1:83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298">
        <v>2</v>
      </c>
      <c r="AL50" s="298">
        <v>3</v>
      </c>
      <c r="AM50" s="298">
        <v>4</v>
      </c>
      <c r="AN50" s="298">
        <v>4</v>
      </c>
      <c r="AO50" s="298">
        <v>2</v>
      </c>
      <c r="AP50" s="298">
        <v>2</v>
      </c>
      <c r="AQ50" s="298">
        <v>1</v>
      </c>
      <c r="AR50" s="298">
        <v>0</v>
      </c>
      <c r="AS50" s="298">
        <v>2</v>
      </c>
      <c r="AT50" s="298">
        <v>1</v>
      </c>
      <c r="AU50" s="298"/>
      <c r="AV50" s="298"/>
      <c r="AW50" s="316"/>
      <c r="AX50" s="86">
        <f t="shared" si="79"/>
        <v>-4</v>
      </c>
      <c r="AY50" s="87">
        <f t="shared" si="79"/>
        <v>12</v>
      </c>
      <c r="AZ50" s="87">
        <f t="shared" si="79"/>
        <v>2</v>
      </c>
      <c r="BA50" s="87">
        <f t="shared" si="79"/>
        <v>-1</v>
      </c>
      <c r="BB50" s="87">
        <f t="shared" si="79"/>
        <v>-1</v>
      </c>
      <c r="BC50" s="87">
        <f t="shared" si="79"/>
        <v>0</v>
      </c>
      <c r="BD50" s="87">
        <f t="shared" si="79"/>
        <v>1</v>
      </c>
      <c r="BE50" s="87">
        <f t="shared" si="79"/>
        <v>2</v>
      </c>
      <c r="BF50" s="87">
        <f t="shared" si="79"/>
        <v>-1</v>
      </c>
      <c r="BG50" s="87">
        <f t="shared" si="79"/>
        <v>1</v>
      </c>
      <c r="BH50" s="87">
        <f t="shared" si="80"/>
        <v>-2</v>
      </c>
      <c r="BI50" s="87">
        <f t="shared" si="80"/>
        <v>-2</v>
      </c>
      <c r="BJ50" s="87">
        <f t="shared" si="80"/>
        <v>1</v>
      </c>
      <c r="BK50" s="87">
        <f t="shared" si="80"/>
        <v>-10</v>
      </c>
      <c r="BL50" s="87">
        <f t="shared" si="80"/>
        <v>-3</v>
      </c>
      <c r="BM50" s="87">
        <f t="shared" si="80"/>
        <v>1</v>
      </c>
      <c r="BN50" s="87">
        <f t="shared" si="80"/>
        <v>-1</v>
      </c>
      <c r="BO50" s="87">
        <f t="shared" si="80"/>
        <v>-2</v>
      </c>
      <c r="BP50" s="272">
        <f t="shared" si="80"/>
        <v>0</v>
      </c>
      <c r="BQ50" s="272">
        <f t="shared" si="80"/>
        <v>-1</v>
      </c>
      <c r="BR50" s="272">
        <f t="shared" si="81"/>
        <v>-1</v>
      </c>
      <c r="BS50" s="272">
        <f t="shared" si="81"/>
        <v>1</v>
      </c>
      <c r="BT50" s="332">
        <f t="shared" si="81"/>
        <v>0</v>
      </c>
      <c r="BU50" s="332">
        <f t="shared" si="82"/>
        <v>3</v>
      </c>
      <c r="BV50" s="332">
        <f t="shared" si="82"/>
        <v>3</v>
      </c>
      <c r="BW50" s="332">
        <f t="shared" si="82"/>
        <v>2</v>
      </c>
      <c r="BX50" s="332">
        <f t="shared" si="82"/>
        <v>1</v>
      </c>
      <c r="BY50" s="332">
        <f t="shared" si="82"/>
        <v>1</v>
      </c>
      <c r="BZ50" s="332">
        <f t="shared" si="82"/>
        <v>1</v>
      </c>
      <c r="CA50" s="332">
        <f t="shared" si="82"/>
        <v>-1</v>
      </c>
      <c r="CB50" s="332">
        <f t="shared" si="82"/>
        <v>0</v>
      </c>
      <c r="CC50" s="332">
        <f t="shared" si="82"/>
        <v>0</v>
      </c>
      <c r="CD50" s="371"/>
      <c r="CE50" s="67">
        <f>'MONTHLY SUMMARIES'!F34</f>
        <v>1</v>
      </c>
    </row>
    <row r="51" spans="1:83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298">
        <v>0</v>
      </c>
      <c r="AL51" s="298">
        <v>1</v>
      </c>
      <c r="AM51" s="298">
        <v>0</v>
      </c>
      <c r="AN51" s="298">
        <v>0</v>
      </c>
      <c r="AO51" s="298">
        <v>0</v>
      </c>
      <c r="AP51" s="298">
        <v>1</v>
      </c>
      <c r="AQ51" s="298">
        <v>0</v>
      </c>
      <c r="AR51" s="298">
        <v>0</v>
      </c>
      <c r="AS51" s="298">
        <v>2</v>
      </c>
      <c r="AT51" s="298">
        <v>0</v>
      </c>
      <c r="AU51" s="298"/>
      <c r="AV51" s="298"/>
      <c r="AW51" s="316"/>
      <c r="AX51" s="86">
        <f t="shared" si="79"/>
        <v>2</v>
      </c>
      <c r="AY51" s="87">
        <f t="shared" si="79"/>
        <v>2</v>
      </c>
      <c r="AZ51" s="87">
        <f t="shared" si="79"/>
        <v>2</v>
      </c>
      <c r="BA51" s="87">
        <f t="shared" si="79"/>
        <v>0</v>
      </c>
      <c r="BB51" s="87">
        <f t="shared" si="79"/>
        <v>0</v>
      </c>
      <c r="BC51" s="87">
        <f t="shared" si="79"/>
        <v>0</v>
      </c>
      <c r="BD51" s="87">
        <f t="shared" si="79"/>
        <v>0</v>
      </c>
      <c r="BE51" s="87">
        <f t="shared" si="79"/>
        <v>2</v>
      </c>
      <c r="BF51" s="87">
        <f t="shared" si="79"/>
        <v>1</v>
      </c>
      <c r="BG51" s="87">
        <f t="shared" si="79"/>
        <v>1</v>
      </c>
      <c r="BH51" s="87">
        <f t="shared" si="80"/>
        <v>0</v>
      </c>
      <c r="BI51" s="87">
        <f t="shared" si="80"/>
        <v>0</v>
      </c>
      <c r="BJ51" s="87">
        <f t="shared" si="80"/>
        <v>-1</v>
      </c>
      <c r="BK51" s="87">
        <f t="shared" si="80"/>
        <v>-2</v>
      </c>
      <c r="BL51" s="87">
        <f t="shared" si="80"/>
        <v>-1</v>
      </c>
      <c r="BM51" s="87">
        <f t="shared" si="80"/>
        <v>1</v>
      </c>
      <c r="BN51" s="87">
        <f t="shared" si="80"/>
        <v>0</v>
      </c>
      <c r="BO51" s="87">
        <f t="shared" si="80"/>
        <v>1</v>
      </c>
      <c r="BP51" s="272">
        <f t="shared" si="80"/>
        <v>0</v>
      </c>
      <c r="BQ51" s="272">
        <f t="shared" si="80"/>
        <v>0</v>
      </c>
      <c r="BR51" s="272">
        <f t="shared" si="81"/>
        <v>0</v>
      </c>
      <c r="BS51" s="272">
        <f t="shared" si="81"/>
        <v>-1</v>
      </c>
      <c r="BT51" s="332">
        <f t="shared" si="81"/>
        <v>0</v>
      </c>
      <c r="BU51" s="332">
        <f t="shared" si="82"/>
        <v>1</v>
      </c>
      <c r="BV51" s="332">
        <f t="shared" si="82"/>
        <v>-1</v>
      </c>
      <c r="BW51" s="332">
        <f t="shared" si="82"/>
        <v>0</v>
      </c>
      <c r="BX51" s="332">
        <f t="shared" si="82"/>
        <v>-1</v>
      </c>
      <c r="BY51" s="332">
        <f t="shared" si="82"/>
        <v>0</v>
      </c>
      <c r="BZ51" s="332">
        <f t="shared" si="82"/>
        <v>-1</v>
      </c>
      <c r="CA51" s="332">
        <f t="shared" si="82"/>
        <v>-1</v>
      </c>
      <c r="CB51" s="332">
        <f t="shared" si="82"/>
        <v>2</v>
      </c>
      <c r="CC51" s="332">
        <f t="shared" si="82"/>
        <v>-2</v>
      </c>
      <c r="CD51" s="371"/>
      <c r="CE51" s="67">
        <f>'MONTHLY SUMMARIES'!F35</f>
        <v>0</v>
      </c>
    </row>
    <row r="52" spans="1:83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83">SUM(D43:D51)</f>
        <v>204</v>
      </c>
      <c r="E52" s="141">
        <f t="shared" si="83"/>
        <v>239</v>
      </c>
      <c r="F52" s="141">
        <f t="shared" si="83"/>
        <v>201</v>
      </c>
      <c r="G52" s="141">
        <f t="shared" si="83"/>
        <v>193</v>
      </c>
      <c r="H52" s="141">
        <f t="shared" si="83"/>
        <v>251</v>
      </c>
      <c r="I52" s="141">
        <f t="shared" si="83"/>
        <v>198</v>
      </c>
      <c r="J52" s="141">
        <f t="shared" si="83"/>
        <v>265</v>
      </c>
      <c r="K52" s="141">
        <f t="shared" si="83"/>
        <v>227</v>
      </c>
      <c r="L52" s="142">
        <f t="shared" si="83"/>
        <v>309</v>
      </c>
      <c r="M52" s="141">
        <f t="shared" si="83"/>
        <v>290</v>
      </c>
      <c r="N52" s="141">
        <f t="shared" si="83"/>
        <v>193</v>
      </c>
      <c r="O52" s="141">
        <f t="shared" si="83"/>
        <v>300</v>
      </c>
      <c r="P52" s="141">
        <f t="shared" si="83"/>
        <v>466</v>
      </c>
      <c r="Q52" s="141">
        <f t="shared" si="83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299">
        <v>194</v>
      </c>
      <c r="AL52" s="299">
        <v>214</v>
      </c>
      <c r="AM52" s="299">
        <v>236</v>
      </c>
      <c r="AN52" s="299">
        <v>274</v>
      </c>
      <c r="AO52" s="299">
        <v>202</v>
      </c>
      <c r="AP52" s="299">
        <v>202</v>
      </c>
      <c r="AQ52" s="299">
        <v>236</v>
      </c>
      <c r="AR52" s="299">
        <v>172</v>
      </c>
      <c r="AS52" s="299">
        <v>185</v>
      </c>
      <c r="AT52" s="299">
        <v>163</v>
      </c>
      <c r="AU52" s="299"/>
      <c r="AV52" s="299"/>
      <c r="AW52" s="317"/>
      <c r="AX52" s="88">
        <f>SUM(AX43:AX51)</f>
        <v>72</v>
      </c>
      <c r="AY52" s="143">
        <f t="shared" ref="AY52" si="84">SUM(AY43:AY51)</f>
        <v>262</v>
      </c>
      <c r="AZ52" s="143">
        <f t="shared" ref="AZ52:BE52" si="85">SUM(AZ43:AZ51)</f>
        <v>116</v>
      </c>
      <c r="BA52" s="143">
        <f t="shared" si="85"/>
        <v>100</v>
      </c>
      <c r="BB52" s="143">
        <f t="shared" si="85"/>
        <v>57</v>
      </c>
      <c r="BC52" s="143">
        <f t="shared" si="85"/>
        <v>-57</v>
      </c>
      <c r="BD52" s="143">
        <f t="shared" si="85"/>
        <v>49</v>
      </c>
      <c r="BE52" s="143">
        <f t="shared" si="85"/>
        <v>24</v>
      </c>
      <c r="BF52" s="143">
        <f t="shared" ref="BF52:BG52" si="86">SUM(BF43:BF51)</f>
        <v>107</v>
      </c>
      <c r="BG52" s="143">
        <f t="shared" si="86"/>
        <v>-37</v>
      </c>
      <c r="BH52" s="143">
        <f t="shared" ref="BH52:BI52" si="87">SUM(BH43:BH51)</f>
        <v>-67</v>
      </c>
      <c r="BI52" s="143">
        <f t="shared" si="87"/>
        <v>49</v>
      </c>
      <c r="BJ52" s="143">
        <f t="shared" ref="BJ52:BK52" si="88">SUM(BJ43:BJ51)</f>
        <v>-88</v>
      </c>
      <c r="BK52" s="143">
        <f t="shared" si="88"/>
        <v>-227</v>
      </c>
      <c r="BL52" s="143">
        <f t="shared" ref="BL52:BM52" si="89">SUM(BL43:BL51)</f>
        <v>-162</v>
      </c>
      <c r="BM52" s="143">
        <f t="shared" si="89"/>
        <v>-92</v>
      </c>
      <c r="BN52" s="143">
        <f t="shared" ref="BN52:BO52" si="90">SUM(BN43:BN51)</f>
        <v>-74</v>
      </c>
      <c r="BO52" s="143">
        <f t="shared" si="90"/>
        <v>-47</v>
      </c>
      <c r="BP52" s="273">
        <f t="shared" ref="BP52:BQ52" si="91">SUM(BP43:BP51)</f>
        <v>-48</v>
      </c>
      <c r="BQ52" s="273">
        <f t="shared" si="91"/>
        <v>-99</v>
      </c>
      <c r="BR52" s="273">
        <f t="shared" ref="BR52:BT52" si="92">SUM(BR43:BR51)</f>
        <v>-78</v>
      </c>
      <c r="BS52" s="273">
        <f t="shared" si="92"/>
        <v>11</v>
      </c>
      <c r="BT52" s="333">
        <f t="shared" si="92"/>
        <v>-29</v>
      </c>
      <c r="BU52" s="333">
        <f t="shared" ref="BU52:BV52" si="93">SUM(BU43:BU51)</f>
        <v>-28</v>
      </c>
      <c r="BV52" s="333">
        <f t="shared" si="93"/>
        <v>24</v>
      </c>
      <c r="BW52" s="333">
        <f t="shared" ref="BW52:BX52" si="94">SUM(BW43:BW51)</f>
        <v>35</v>
      </c>
      <c r="BX52" s="333">
        <f t="shared" si="94"/>
        <v>9</v>
      </c>
      <c r="BY52" s="333">
        <f t="shared" ref="BY52" si="95">SUM(BY43:BY51)</f>
        <v>-7</v>
      </c>
      <c r="BZ52" s="333">
        <f t="shared" ref="BZ52" si="96">SUM(BZ43:BZ51)</f>
        <v>60</v>
      </c>
      <c r="CA52" s="333">
        <f t="shared" ref="CA52:CC52" si="97">SUM(CA43:CA51)</f>
        <v>25</v>
      </c>
      <c r="CB52" s="333">
        <f t="shared" ref="CB52:CC52" si="98">SUM(CB43:CB51)</f>
        <v>-14</v>
      </c>
      <c r="CC52" s="333">
        <f t="shared" si="98"/>
        <v>-27</v>
      </c>
      <c r="CD52" s="372"/>
      <c r="CE52" s="267">
        <f>CE43+CE46+CE49+CE50+CE51</f>
        <v>163</v>
      </c>
    </row>
    <row r="53" spans="1:8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71"/>
      <c r="CE53" s="93"/>
    </row>
    <row r="54" spans="1:83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298">
        <v>361</v>
      </c>
      <c r="AL54" s="298">
        <v>338</v>
      </c>
      <c r="AM54" s="298">
        <v>340</v>
      </c>
      <c r="AN54" s="298">
        <v>326</v>
      </c>
      <c r="AO54" s="298">
        <v>317</v>
      </c>
      <c r="AP54" s="298">
        <v>280</v>
      </c>
      <c r="AQ54" s="298">
        <v>265</v>
      </c>
      <c r="AR54" s="298">
        <v>263</v>
      </c>
      <c r="AS54" s="298">
        <v>257</v>
      </c>
      <c r="AT54" s="298">
        <v>252</v>
      </c>
      <c r="AU54" s="298"/>
      <c r="AV54" s="298"/>
      <c r="AW54" s="316"/>
      <c r="AX54" s="86">
        <f t="shared" ref="AX54:BT54" si="99">O54-C54</f>
        <v>76</v>
      </c>
      <c r="AY54" s="87">
        <f t="shared" si="99"/>
        <v>165</v>
      </c>
      <c r="AZ54" s="87">
        <f t="shared" si="99"/>
        <v>276</v>
      </c>
      <c r="BA54" s="87">
        <f t="shared" si="99"/>
        <v>339</v>
      </c>
      <c r="BB54" s="87">
        <f t="shared" si="99"/>
        <v>325</v>
      </c>
      <c r="BC54" s="87">
        <f t="shared" si="99"/>
        <v>343</v>
      </c>
      <c r="BD54" s="87">
        <f t="shared" si="99"/>
        <v>323</v>
      </c>
      <c r="BE54" s="87">
        <f t="shared" si="99"/>
        <v>306</v>
      </c>
      <c r="BF54" s="87">
        <f t="shared" si="99"/>
        <v>265</v>
      </c>
      <c r="BG54" s="87">
        <f t="shared" si="99"/>
        <v>310</v>
      </c>
      <c r="BH54" s="87">
        <f t="shared" si="99"/>
        <v>287</v>
      </c>
      <c r="BI54" s="87">
        <f t="shared" si="99"/>
        <v>245</v>
      </c>
      <c r="BJ54" s="87">
        <f t="shared" si="99"/>
        <v>228</v>
      </c>
      <c r="BK54" s="87">
        <f t="shared" si="99"/>
        <v>65</v>
      </c>
      <c r="BL54" s="87">
        <f t="shared" si="99"/>
        <v>-51</v>
      </c>
      <c r="BM54" s="87">
        <f t="shared" si="99"/>
        <v>-151</v>
      </c>
      <c r="BN54" s="87">
        <f t="shared" si="99"/>
        <v>-170</v>
      </c>
      <c r="BO54" s="87">
        <f t="shared" si="99"/>
        <v>-180</v>
      </c>
      <c r="BP54" s="272">
        <f t="shared" si="99"/>
        <v>-207</v>
      </c>
      <c r="BQ54" s="272">
        <f t="shared" si="99"/>
        <v>-185</v>
      </c>
      <c r="BR54" s="272">
        <f t="shared" si="99"/>
        <v>-176</v>
      </c>
      <c r="BS54" s="272">
        <f t="shared" si="99"/>
        <v>-184</v>
      </c>
      <c r="BT54" s="332">
        <f t="shared" si="99"/>
        <v>-212</v>
      </c>
      <c r="BU54" s="332">
        <f t="shared" ref="BU54:CC54" si="100">AL54-Z54</f>
        <v>-182</v>
      </c>
      <c r="BV54" s="332">
        <f t="shared" si="100"/>
        <v>-199</v>
      </c>
      <c r="BW54" s="332">
        <f t="shared" si="100"/>
        <v>-172</v>
      </c>
      <c r="BX54" s="332">
        <f t="shared" si="100"/>
        <v>-168</v>
      </c>
      <c r="BY54" s="332">
        <f t="shared" si="100"/>
        <v>-157</v>
      </c>
      <c r="BZ54" s="332">
        <f t="shared" si="100"/>
        <v>-129</v>
      </c>
      <c r="CA54" s="332">
        <f t="shared" si="100"/>
        <v>-90</v>
      </c>
      <c r="CB54" s="332">
        <f t="shared" si="100"/>
        <v>-57</v>
      </c>
      <c r="CC54" s="332">
        <f t="shared" si="100"/>
        <v>-71</v>
      </c>
      <c r="CD54" s="371"/>
      <c r="CE54" s="67">
        <f>'MONTHLY SUMMARIES'!F38</f>
        <v>252</v>
      </c>
    </row>
    <row r="55" spans="1:83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298">
        <v>97</v>
      </c>
      <c r="AL55" s="298">
        <v>92</v>
      </c>
      <c r="AM55" s="298">
        <v>67</v>
      </c>
      <c r="AN55" s="298">
        <v>56</v>
      </c>
      <c r="AO55" s="298">
        <v>52</v>
      </c>
      <c r="AP55" s="298">
        <v>48</v>
      </c>
      <c r="AQ55" s="298">
        <v>42</v>
      </c>
      <c r="AR55" s="298">
        <v>43</v>
      </c>
      <c r="AS55" s="298">
        <v>39</v>
      </c>
      <c r="AT55" s="298">
        <v>38</v>
      </c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71"/>
      <c r="CE55" s="67">
        <f>GETPIVOTDATA("VALUE",'CSS ESCO pvt'!$I$3,"DATE_FILE",$CE$8,"COMPANY",$CE$6,"TRIM_CAT","Residential-GRID","TRIM_LINE",$A53)</f>
        <v>38</v>
      </c>
    </row>
    <row r="56" spans="1:83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298">
        <v>264</v>
      </c>
      <c r="AL56" s="298">
        <v>246</v>
      </c>
      <c r="AM56" s="298">
        <v>273</v>
      </c>
      <c r="AN56" s="298">
        <v>270</v>
      </c>
      <c r="AO56" s="298">
        <v>265</v>
      </c>
      <c r="AP56" s="298">
        <v>232</v>
      </c>
      <c r="AQ56" s="298">
        <v>223</v>
      </c>
      <c r="AR56" s="298">
        <v>220</v>
      </c>
      <c r="AS56" s="298">
        <v>218</v>
      </c>
      <c r="AT56" s="298">
        <v>214</v>
      </c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71"/>
      <c r="CE56" s="81">
        <f>CE54-CE55</f>
        <v>214</v>
      </c>
    </row>
    <row r="57" spans="1:83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298">
        <v>27</v>
      </c>
      <c r="AL57" s="298">
        <v>27</v>
      </c>
      <c r="AM57" s="298">
        <v>25</v>
      </c>
      <c r="AN57" s="298">
        <v>26</v>
      </c>
      <c r="AO57" s="298">
        <v>30</v>
      </c>
      <c r="AP57" s="298">
        <v>31</v>
      </c>
      <c r="AQ57" s="298">
        <v>25</v>
      </c>
      <c r="AR57" s="298">
        <v>19</v>
      </c>
      <c r="AS57" s="298">
        <v>20</v>
      </c>
      <c r="AT57" s="298">
        <v>20</v>
      </c>
      <c r="AU57" s="298"/>
      <c r="AV57" s="298"/>
      <c r="AW57" s="316"/>
      <c r="AX57" s="86">
        <f t="shared" ref="AX57:BT57" si="101">O57-C57</f>
        <v>3</v>
      </c>
      <c r="AY57" s="87">
        <f t="shared" si="101"/>
        <v>-2</v>
      </c>
      <c r="AZ57" s="87">
        <f t="shared" si="101"/>
        <v>3</v>
      </c>
      <c r="BA57" s="87">
        <f t="shared" si="101"/>
        <v>7</v>
      </c>
      <c r="BB57" s="87">
        <f t="shared" si="101"/>
        <v>10</v>
      </c>
      <c r="BC57" s="87">
        <f t="shared" si="101"/>
        <v>15</v>
      </c>
      <c r="BD57" s="87">
        <f t="shared" si="101"/>
        <v>15</v>
      </c>
      <c r="BE57" s="87">
        <f t="shared" si="101"/>
        <v>9</v>
      </c>
      <c r="BF57" s="87">
        <f t="shared" si="101"/>
        <v>7</v>
      </c>
      <c r="BG57" s="87">
        <f t="shared" si="101"/>
        <v>8</v>
      </c>
      <c r="BH57" s="87">
        <f t="shared" si="101"/>
        <v>6</v>
      </c>
      <c r="BI57" s="87">
        <f t="shared" si="101"/>
        <v>15</v>
      </c>
      <c r="BJ57" s="87">
        <f t="shared" si="101"/>
        <v>13</v>
      </c>
      <c r="BK57" s="87">
        <f t="shared" si="101"/>
        <v>16</v>
      </c>
      <c r="BL57" s="87">
        <f t="shared" si="101"/>
        <v>14</v>
      </c>
      <c r="BM57" s="87">
        <f t="shared" si="101"/>
        <v>13</v>
      </c>
      <c r="BN57" s="87">
        <f t="shared" si="101"/>
        <v>4</v>
      </c>
      <c r="BO57" s="87">
        <f t="shared" si="101"/>
        <v>7</v>
      </c>
      <c r="BP57" s="272">
        <f t="shared" si="101"/>
        <v>4</v>
      </c>
      <c r="BQ57" s="272">
        <f t="shared" si="101"/>
        <v>4</v>
      </c>
      <c r="BR57" s="272">
        <f t="shared" si="101"/>
        <v>-6</v>
      </c>
      <c r="BS57" s="272">
        <f t="shared" si="101"/>
        <v>-5</v>
      </c>
      <c r="BT57" s="332">
        <f t="shared" si="101"/>
        <v>-2</v>
      </c>
      <c r="BU57" s="332">
        <f t="shared" ref="BU57:CC57" si="102">AL57-Z57</f>
        <v>-9</v>
      </c>
      <c r="BV57" s="332">
        <f t="shared" si="102"/>
        <v>-13</v>
      </c>
      <c r="BW57" s="332">
        <f t="shared" si="102"/>
        <v>-13</v>
      </c>
      <c r="BX57" s="332">
        <f t="shared" si="102"/>
        <v>-13</v>
      </c>
      <c r="BY57" s="332">
        <f t="shared" si="102"/>
        <v>-12</v>
      </c>
      <c r="BZ57" s="332">
        <f t="shared" si="102"/>
        <v>-13</v>
      </c>
      <c r="CA57" s="332">
        <f t="shared" si="102"/>
        <v>-20</v>
      </c>
      <c r="CB57" s="332">
        <f t="shared" si="102"/>
        <v>-17</v>
      </c>
      <c r="CC57" s="332">
        <f t="shared" si="102"/>
        <v>-11</v>
      </c>
      <c r="CD57" s="371"/>
      <c r="CE57" s="67">
        <f>'MONTHLY SUMMARIES'!F39</f>
        <v>20</v>
      </c>
    </row>
    <row r="58" spans="1:83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298">
        <v>6</v>
      </c>
      <c r="AL58" s="298">
        <v>9</v>
      </c>
      <c r="AM58" s="298">
        <v>7</v>
      </c>
      <c r="AN58" s="298">
        <v>6</v>
      </c>
      <c r="AO58" s="298">
        <v>6</v>
      </c>
      <c r="AP58" s="298">
        <v>4</v>
      </c>
      <c r="AQ58" s="298">
        <v>4</v>
      </c>
      <c r="AR58" s="298">
        <v>3</v>
      </c>
      <c r="AS58" s="298">
        <v>3</v>
      </c>
      <c r="AT58" s="298">
        <v>3</v>
      </c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71"/>
      <c r="CE58" s="67">
        <f>GETPIVOTDATA("VALUE",'CSS ESCO pvt'!$I$3,"DATE_FILE",$CE$8,"COMPANY",$CE$6,"TRIM_CAT","Low Income Residential-GRID","TRIM_LINE",$A53)</f>
        <v>3</v>
      </c>
    </row>
    <row r="59" spans="1:83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298">
        <v>21</v>
      </c>
      <c r="AL59" s="298">
        <v>18</v>
      </c>
      <c r="AM59" s="298">
        <v>18</v>
      </c>
      <c r="AN59" s="298">
        <v>20</v>
      </c>
      <c r="AO59" s="298">
        <v>24</v>
      </c>
      <c r="AP59" s="298">
        <v>27</v>
      </c>
      <c r="AQ59" s="298">
        <v>21</v>
      </c>
      <c r="AR59" s="298">
        <v>16</v>
      </c>
      <c r="AS59" s="298">
        <v>17</v>
      </c>
      <c r="AT59" s="298">
        <v>17</v>
      </c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71"/>
      <c r="CE59" s="81">
        <f>CE57-CE58</f>
        <v>17</v>
      </c>
    </row>
    <row r="60" spans="1:83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298">
        <v>46</v>
      </c>
      <c r="AL60" s="298">
        <v>40</v>
      </c>
      <c r="AM60" s="298">
        <v>35</v>
      </c>
      <c r="AN60" s="298">
        <v>34</v>
      </c>
      <c r="AO60" s="298">
        <v>33</v>
      </c>
      <c r="AP60" s="298">
        <v>34</v>
      </c>
      <c r="AQ60" s="298">
        <v>31</v>
      </c>
      <c r="AR60" s="298">
        <v>31</v>
      </c>
      <c r="AS60" s="298">
        <v>37</v>
      </c>
      <c r="AT60" s="298">
        <v>41</v>
      </c>
      <c r="AU60" s="298"/>
      <c r="AV60" s="298"/>
      <c r="AW60" s="316"/>
      <c r="AX60" s="86">
        <f t="shared" ref="AX60:BG62" si="103">O60-C60</f>
        <v>11</v>
      </c>
      <c r="AY60" s="87">
        <f t="shared" si="103"/>
        <v>32</v>
      </c>
      <c r="AZ60" s="87">
        <f t="shared" si="103"/>
        <v>55</v>
      </c>
      <c r="BA60" s="87">
        <f t="shared" si="103"/>
        <v>38</v>
      </c>
      <c r="BB60" s="87">
        <f t="shared" si="103"/>
        <v>32</v>
      </c>
      <c r="BC60" s="87">
        <f t="shared" si="103"/>
        <v>33</v>
      </c>
      <c r="BD60" s="87">
        <f t="shared" si="103"/>
        <v>36</v>
      </c>
      <c r="BE60" s="87">
        <f t="shared" si="103"/>
        <v>18</v>
      </c>
      <c r="BF60" s="87">
        <f t="shared" si="103"/>
        <v>23</v>
      </c>
      <c r="BG60" s="87">
        <f t="shared" si="103"/>
        <v>12</v>
      </c>
      <c r="BH60" s="87">
        <f t="shared" ref="BH60:BQ62" si="104">Y60-M60</f>
        <v>20</v>
      </c>
      <c r="BI60" s="87">
        <f t="shared" si="104"/>
        <v>23</v>
      </c>
      <c r="BJ60" s="87">
        <f t="shared" si="104"/>
        <v>26</v>
      </c>
      <c r="BK60" s="87">
        <f t="shared" si="104"/>
        <v>-12</v>
      </c>
      <c r="BL60" s="87">
        <f t="shared" si="104"/>
        <v>-36</v>
      </c>
      <c r="BM60" s="87">
        <f t="shared" si="104"/>
        <v>-30</v>
      </c>
      <c r="BN60" s="87">
        <f t="shared" si="104"/>
        <v>-40</v>
      </c>
      <c r="BO60" s="87">
        <f t="shared" si="104"/>
        <v>-22</v>
      </c>
      <c r="BP60" s="272">
        <f t="shared" si="104"/>
        <v>-23</v>
      </c>
      <c r="BQ60" s="272">
        <f t="shared" si="104"/>
        <v>-7</v>
      </c>
      <c r="BR60" s="272">
        <f t="shared" ref="BR60:BT62" si="105">AI60-W60</f>
        <v>-9</v>
      </c>
      <c r="BS60" s="272">
        <f t="shared" si="105"/>
        <v>-13</v>
      </c>
      <c r="BT60" s="332">
        <f t="shared" si="105"/>
        <v>-3</v>
      </c>
      <c r="BU60" s="332">
        <f t="shared" ref="BU60:CC62" si="106">AL60-Z60</f>
        <v>-6</v>
      </c>
      <c r="BV60" s="332">
        <f t="shared" si="106"/>
        <v>-20</v>
      </c>
      <c r="BW60" s="332">
        <f t="shared" si="106"/>
        <v>-9</v>
      </c>
      <c r="BX60" s="332">
        <f t="shared" si="106"/>
        <v>-16</v>
      </c>
      <c r="BY60" s="332">
        <f t="shared" si="106"/>
        <v>-5</v>
      </c>
      <c r="BZ60" s="332">
        <f t="shared" si="106"/>
        <v>0</v>
      </c>
      <c r="CA60" s="332">
        <f t="shared" si="106"/>
        <v>-5</v>
      </c>
      <c r="CB60" s="332">
        <f t="shared" si="106"/>
        <v>7</v>
      </c>
      <c r="CC60" s="332">
        <f t="shared" si="106"/>
        <v>7</v>
      </c>
      <c r="CD60" s="371"/>
      <c r="CE60" s="67">
        <f>'MONTHLY SUMMARIES'!F40</f>
        <v>41</v>
      </c>
    </row>
    <row r="61" spans="1:83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298">
        <v>2</v>
      </c>
      <c r="AL61" s="298">
        <v>1</v>
      </c>
      <c r="AM61" s="298">
        <v>0</v>
      </c>
      <c r="AN61" s="298">
        <v>0</v>
      </c>
      <c r="AO61" s="298">
        <v>0</v>
      </c>
      <c r="AP61" s="298">
        <v>0</v>
      </c>
      <c r="AQ61" s="298">
        <v>0</v>
      </c>
      <c r="AR61" s="298">
        <v>1</v>
      </c>
      <c r="AS61" s="298">
        <v>2</v>
      </c>
      <c r="AT61" s="298">
        <v>2</v>
      </c>
      <c r="AU61" s="298"/>
      <c r="AV61" s="298"/>
      <c r="AW61" s="316"/>
      <c r="AX61" s="86">
        <f t="shared" si="103"/>
        <v>3</v>
      </c>
      <c r="AY61" s="87">
        <f t="shared" si="103"/>
        <v>2</v>
      </c>
      <c r="AZ61" s="87">
        <f t="shared" si="103"/>
        <v>2</v>
      </c>
      <c r="BA61" s="87">
        <f t="shared" si="103"/>
        <v>1</v>
      </c>
      <c r="BB61" s="87">
        <f t="shared" si="103"/>
        <v>3</v>
      </c>
      <c r="BC61" s="87">
        <f t="shared" si="103"/>
        <v>1</v>
      </c>
      <c r="BD61" s="87">
        <f t="shared" si="103"/>
        <v>1</v>
      </c>
      <c r="BE61" s="87">
        <f t="shared" si="103"/>
        <v>3</v>
      </c>
      <c r="BF61" s="87">
        <f t="shared" si="103"/>
        <v>2</v>
      </c>
      <c r="BG61" s="87">
        <f t="shared" si="103"/>
        <v>2</v>
      </c>
      <c r="BH61" s="87">
        <f t="shared" si="104"/>
        <v>2</v>
      </c>
      <c r="BI61" s="87">
        <f t="shared" si="104"/>
        <v>-1</v>
      </c>
      <c r="BJ61" s="87">
        <f t="shared" si="104"/>
        <v>-3</v>
      </c>
      <c r="BK61" s="87">
        <f t="shared" si="104"/>
        <v>-3</v>
      </c>
      <c r="BL61" s="87">
        <f t="shared" si="104"/>
        <v>-2</v>
      </c>
      <c r="BM61" s="87">
        <f t="shared" si="104"/>
        <v>-2</v>
      </c>
      <c r="BN61" s="87">
        <f t="shared" si="104"/>
        <v>-3</v>
      </c>
      <c r="BO61" s="87">
        <f t="shared" si="104"/>
        <v>-2</v>
      </c>
      <c r="BP61" s="272">
        <f t="shared" si="104"/>
        <v>-3</v>
      </c>
      <c r="BQ61" s="272">
        <f t="shared" si="104"/>
        <v>-4</v>
      </c>
      <c r="BR61" s="272">
        <f t="shared" si="105"/>
        <v>-3</v>
      </c>
      <c r="BS61" s="272">
        <f t="shared" si="105"/>
        <v>-2</v>
      </c>
      <c r="BT61" s="332">
        <f t="shared" si="105"/>
        <v>-1</v>
      </c>
      <c r="BU61" s="332">
        <f t="shared" si="106"/>
        <v>0</v>
      </c>
      <c r="BV61" s="332">
        <f t="shared" si="106"/>
        <v>-1</v>
      </c>
      <c r="BW61" s="332">
        <f t="shared" si="106"/>
        <v>-1</v>
      </c>
      <c r="BX61" s="332">
        <f t="shared" si="106"/>
        <v>-1</v>
      </c>
      <c r="BY61" s="332">
        <f t="shared" si="106"/>
        <v>0</v>
      </c>
      <c r="BZ61" s="332">
        <f t="shared" si="106"/>
        <v>0</v>
      </c>
      <c r="CA61" s="332">
        <f t="shared" si="106"/>
        <v>1</v>
      </c>
      <c r="CB61" s="332">
        <f t="shared" si="106"/>
        <v>2</v>
      </c>
      <c r="CC61" s="332">
        <f t="shared" si="106"/>
        <v>2</v>
      </c>
      <c r="CD61" s="371"/>
      <c r="CE61" s="67">
        <f>'MONTHLY SUMMARIES'!F41</f>
        <v>2</v>
      </c>
    </row>
    <row r="62" spans="1:83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298">
        <v>1</v>
      </c>
      <c r="AL62" s="298">
        <v>1</v>
      </c>
      <c r="AM62" s="298">
        <v>2</v>
      </c>
      <c r="AN62" s="298">
        <v>2</v>
      </c>
      <c r="AO62" s="298">
        <v>2</v>
      </c>
      <c r="AP62" s="298">
        <v>2</v>
      </c>
      <c r="AQ62" s="298">
        <v>2</v>
      </c>
      <c r="AR62" s="298">
        <v>1</v>
      </c>
      <c r="AS62" s="298">
        <v>1</v>
      </c>
      <c r="AT62" s="298">
        <v>1</v>
      </c>
      <c r="AU62" s="298"/>
      <c r="AV62" s="298"/>
      <c r="AW62" s="316"/>
      <c r="AX62" s="86">
        <f t="shared" si="103"/>
        <v>0</v>
      </c>
      <c r="AY62" s="87">
        <f t="shared" si="103"/>
        <v>0</v>
      </c>
      <c r="AZ62" s="87">
        <f t="shared" si="103"/>
        <v>0</v>
      </c>
      <c r="BA62" s="87">
        <f t="shared" si="103"/>
        <v>0</v>
      </c>
      <c r="BB62" s="87">
        <f t="shared" si="103"/>
        <v>0</v>
      </c>
      <c r="BC62" s="87">
        <f t="shared" si="103"/>
        <v>0</v>
      </c>
      <c r="BD62" s="87">
        <f t="shared" si="103"/>
        <v>0</v>
      </c>
      <c r="BE62" s="87">
        <f t="shared" si="103"/>
        <v>0</v>
      </c>
      <c r="BF62" s="87">
        <f t="shared" si="103"/>
        <v>0</v>
      </c>
      <c r="BG62" s="87">
        <f t="shared" si="103"/>
        <v>0</v>
      </c>
      <c r="BH62" s="87">
        <f t="shared" si="104"/>
        <v>0</v>
      </c>
      <c r="BI62" s="87">
        <f t="shared" si="104"/>
        <v>0</v>
      </c>
      <c r="BJ62" s="87">
        <f t="shared" si="104"/>
        <v>0</v>
      </c>
      <c r="BK62" s="87">
        <f t="shared" si="104"/>
        <v>0</v>
      </c>
      <c r="BL62" s="87">
        <f t="shared" si="104"/>
        <v>0</v>
      </c>
      <c r="BM62" s="87">
        <f t="shared" si="104"/>
        <v>0</v>
      </c>
      <c r="BN62" s="87">
        <f t="shared" si="104"/>
        <v>0</v>
      </c>
      <c r="BO62" s="87">
        <f t="shared" si="104"/>
        <v>0</v>
      </c>
      <c r="BP62" s="272">
        <f t="shared" si="104"/>
        <v>1</v>
      </c>
      <c r="BQ62" s="272">
        <f t="shared" si="104"/>
        <v>1</v>
      </c>
      <c r="BR62" s="272">
        <f t="shared" si="105"/>
        <v>2</v>
      </c>
      <c r="BS62" s="272">
        <f t="shared" si="105"/>
        <v>2</v>
      </c>
      <c r="BT62" s="332">
        <f t="shared" si="105"/>
        <v>1</v>
      </c>
      <c r="BU62" s="332">
        <f t="shared" si="106"/>
        <v>1</v>
      </c>
      <c r="BV62" s="332">
        <f t="shared" si="106"/>
        <v>2</v>
      </c>
      <c r="BW62" s="332">
        <f t="shared" si="106"/>
        <v>2</v>
      </c>
      <c r="BX62" s="332">
        <f t="shared" si="106"/>
        <v>2</v>
      </c>
      <c r="BY62" s="332">
        <f t="shared" si="106"/>
        <v>2</v>
      </c>
      <c r="BZ62" s="332">
        <f t="shared" si="106"/>
        <v>2</v>
      </c>
      <c r="CA62" s="332">
        <f t="shared" si="106"/>
        <v>1</v>
      </c>
      <c r="CB62" s="332">
        <f t="shared" si="106"/>
        <v>0</v>
      </c>
      <c r="CC62" s="332">
        <f t="shared" si="106"/>
        <v>0</v>
      </c>
      <c r="CD62" s="371"/>
      <c r="CE62" s="67">
        <f>'MONTHLY SUMMARIES'!F42</f>
        <v>1</v>
      </c>
    </row>
    <row r="63" spans="1:83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07">SUM(D54:D62)</f>
        <v>318</v>
      </c>
      <c r="E63" s="72">
        <f t="shared" si="107"/>
        <v>317</v>
      </c>
      <c r="F63" s="72">
        <f t="shared" si="107"/>
        <v>304</v>
      </c>
      <c r="G63" s="72">
        <f t="shared" si="107"/>
        <v>302</v>
      </c>
      <c r="H63" s="72">
        <f t="shared" si="107"/>
        <v>233</v>
      </c>
      <c r="I63" s="72">
        <f t="shared" si="107"/>
        <v>235</v>
      </c>
      <c r="J63" s="72">
        <f t="shared" si="107"/>
        <v>244</v>
      </c>
      <c r="K63" s="72">
        <f t="shared" si="107"/>
        <v>288</v>
      </c>
      <c r="L63" s="73">
        <f t="shared" si="107"/>
        <v>299</v>
      </c>
      <c r="M63" s="72">
        <f t="shared" si="107"/>
        <v>339</v>
      </c>
      <c r="N63" s="72">
        <f t="shared" si="107"/>
        <v>321</v>
      </c>
      <c r="O63" s="72">
        <f t="shared" si="107"/>
        <v>369</v>
      </c>
      <c r="P63" s="72">
        <f t="shared" si="107"/>
        <v>515</v>
      </c>
      <c r="Q63" s="72">
        <f t="shared" si="107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296">
        <v>437</v>
      </c>
      <c r="AL63" s="296">
        <v>407</v>
      </c>
      <c r="AM63" s="296">
        <v>402</v>
      </c>
      <c r="AN63" s="296">
        <v>388</v>
      </c>
      <c r="AO63" s="296">
        <v>382</v>
      </c>
      <c r="AP63" s="296">
        <v>347</v>
      </c>
      <c r="AQ63" s="296">
        <v>323</v>
      </c>
      <c r="AR63" s="296">
        <v>315</v>
      </c>
      <c r="AS63" s="296">
        <v>317</v>
      </c>
      <c r="AT63" s="296">
        <v>316</v>
      </c>
      <c r="AU63" s="296"/>
      <c r="AV63" s="296"/>
      <c r="AW63" s="314"/>
      <c r="AX63" s="74">
        <f t="shared" ref="AX63" si="108">SUM(AX54:AX62)</f>
        <v>93</v>
      </c>
      <c r="AY63" s="75">
        <f t="shared" ref="AY63" si="109">SUM(AY54:AY62)</f>
        <v>197</v>
      </c>
      <c r="AZ63" s="75">
        <f t="shared" ref="AZ63:BE63" si="110">SUM(AZ54:AZ62)</f>
        <v>336</v>
      </c>
      <c r="BA63" s="75">
        <f t="shared" si="110"/>
        <v>385</v>
      </c>
      <c r="BB63" s="75">
        <f t="shared" si="110"/>
        <v>370</v>
      </c>
      <c r="BC63" s="75">
        <f t="shared" si="110"/>
        <v>392</v>
      </c>
      <c r="BD63" s="75">
        <f t="shared" si="110"/>
        <v>375</v>
      </c>
      <c r="BE63" s="75">
        <f t="shared" si="110"/>
        <v>336</v>
      </c>
      <c r="BF63" s="75">
        <f t="shared" ref="BF63:BG63" si="111">SUM(BF54:BF62)</f>
        <v>297</v>
      </c>
      <c r="BG63" s="75">
        <f t="shared" si="111"/>
        <v>332</v>
      </c>
      <c r="BH63" s="75">
        <f t="shared" ref="BH63:BI63" si="112">SUM(BH54:BH62)</f>
        <v>315</v>
      </c>
      <c r="BI63" s="75">
        <f t="shared" si="112"/>
        <v>282</v>
      </c>
      <c r="BJ63" s="75">
        <f t="shared" ref="BJ63:BK63" si="113">SUM(BJ54:BJ62)</f>
        <v>264</v>
      </c>
      <c r="BK63" s="75">
        <f t="shared" si="113"/>
        <v>66</v>
      </c>
      <c r="BL63" s="75">
        <f t="shared" ref="BL63:BM63" si="114">SUM(BL54:BL62)</f>
        <v>-75</v>
      </c>
      <c r="BM63" s="75">
        <f t="shared" si="114"/>
        <v>-170</v>
      </c>
      <c r="BN63" s="75">
        <f t="shared" ref="BN63:BO63" si="115">SUM(BN54:BN62)</f>
        <v>-209</v>
      </c>
      <c r="BO63" s="75">
        <f t="shared" si="115"/>
        <v>-197</v>
      </c>
      <c r="BP63" s="270">
        <f t="shared" ref="BP63:BQ63" si="116">SUM(BP54:BP62)</f>
        <v>-228</v>
      </c>
      <c r="BQ63" s="270">
        <f t="shared" si="116"/>
        <v>-191</v>
      </c>
      <c r="BR63" s="270">
        <f t="shared" ref="BR63:BT63" si="117">SUM(BR54:BR62)</f>
        <v>-192</v>
      </c>
      <c r="BS63" s="270">
        <f t="shared" si="117"/>
        <v>-202</v>
      </c>
      <c r="BT63" s="347">
        <f t="shared" si="117"/>
        <v>-217</v>
      </c>
      <c r="BU63" s="347">
        <f t="shared" ref="BU63:BV63" si="118">SUM(BU54:BU62)</f>
        <v>-196</v>
      </c>
      <c r="BV63" s="347">
        <f t="shared" si="118"/>
        <v>-231</v>
      </c>
      <c r="BW63" s="347">
        <f t="shared" ref="BW63:BX63" si="119">SUM(BW54:BW62)</f>
        <v>-193</v>
      </c>
      <c r="BX63" s="347">
        <f t="shared" si="119"/>
        <v>-196</v>
      </c>
      <c r="BY63" s="347">
        <f t="shared" ref="BY63" si="120">SUM(BY54:BY62)</f>
        <v>-172</v>
      </c>
      <c r="BZ63" s="347">
        <f t="shared" ref="BZ63" si="121">SUM(BZ54:BZ62)</f>
        <v>-140</v>
      </c>
      <c r="CA63" s="347">
        <f t="shared" ref="CA63:CC63" si="122">SUM(CA54:CA62)</f>
        <v>-113</v>
      </c>
      <c r="CB63" s="347">
        <f t="shared" ref="CB63:CC63" si="123">SUM(CB54:CB62)</f>
        <v>-65</v>
      </c>
      <c r="CC63" s="347">
        <f t="shared" si="123"/>
        <v>-73</v>
      </c>
      <c r="CD63" s="372"/>
      <c r="CE63" s="74">
        <f>CE54+CE57+CE60+CE61+CE62</f>
        <v>316</v>
      </c>
    </row>
    <row r="64" spans="1:8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73"/>
      <c r="CE64" s="98"/>
    </row>
    <row r="65" spans="1:83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02">
        <v>257669</v>
      </c>
      <c r="AL65" s="302">
        <v>230572</v>
      </c>
      <c r="AM65" s="302">
        <v>261241</v>
      </c>
      <c r="AN65" s="302">
        <v>168335</v>
      </c>
      <c r="AO65" s="302">
        <v>182013</v>
      </c>
      <c r="AP65" s="302">
        <v>170667</v>
      </c>
      <c r="AQ65" s="302">
        <v>219028</v>
      </c>
      <c r="AR65" s="302">
        <v>178392</v>
      </c>
      <c r="AS65" s="302">
        <v>271687</v>
      </c>
      <c r="AT65" s="302">
        <v>268157</v>
      </c>
      <c r="AU65" s="302"/>
      <c r="AV65" s="302"/>
      <c r="AW65" s="320"/>
      <c r="AX65" s="45">
        <f t="shared" ref="AX65:BT65" si="124">O65-C65</f>
        <v>54793.899999999994</v>
      </c>
      <c r="AY65" s="46">
        <f t="shared" si="124"/>
        <v>86383.5</v>
      </c>
      <c r="AZ65" s="46">
        <f t="shared" si="124"/>
        <v>74114.62</v>
      </c>
      <c r="BA65" s="46">
        <f t="shared" si="124"/>
        <v>104512.72</v>
      </c>
      <c r="BB65" s="46">
        <f t="shared" si="124"/>
        <v>101898.15</v>
      </c>
      <c r="BC65" s="46">
        <f t="shared" si="124"/>
        <v>136965.5</v>
      </c>
      <c r="BD65" s="46">
        <f t="shared" si="124"/>
        <v>152659.35</v>
      </c>
      <c r="BE65" s="46">
        <f t="shared" si="124"/>
        <v>109135.48000000001</v>
      </c>
      <c r="BF65" s="46">
        <f t="shared" si="124"/>
        <v>99035.239999999991</v>
      </c>
      <c r="BG65" s="46">
        <f t="shared" si="124"/>
        <v>58691.420000000013</v>
      </c>
      <c r="BH65" s="46">
        <f t="shared" si="124"/>
        <v>37784.339999999997</v>
      </c>
      <c r="BI65" s="46">
        <f t="shared" si="124"/>
        <v>85511.010000000009</v>
      </c>
      <c r="BJ65" s="46">
        <f t="shared" si="124"/>
        <v>35910.31</v>
      </c>
      <c r="BK65" s="46">
        <f t="shared" si="124"/>
        <v>-1100</v>
      </c>
      <c r="BL65" s="46">
        <f t="shared" si="124"/>
        <v>-44809</v>
      </c>
      <c r="BM65" s="46">
        <f t="shared" si="124"/>
        <v>-47171</v>
      </c>
      <c r="BN65" s="46">
        <f t="shared" si="124"/>
        <v>-35724</v>
      </c>
      <c r="BO65" s="46">
        <f t="shared" si="124"/>
        <v>-40127</v>
      </c>
      <c r="BP65" s="276">
        <f t="shared" si="124"/>
        <v>-96301</v>
      </c>
      <c r="BQ65" s="276">
        <f t="shared" si="124"/>
        <v>10334</v>
      </c>
      <c r="BR65" s="276">
        <f t="shared" si="124"/>
        <v>-56926</v>
      </c>
      <c r="BS65" s="276">
        <f t="shared" si="124"/>
        <v>-53564</v>
      </c>
      <c r="BT65" s="335">
        <f t="shared" si="124"/>
        <v>-791</v>
      </c>
      <c r="BU65" s="335">
        <f t="shared" ref="BU65:CC65" si="125">AL65-Z65</f>
        <v>-67494</v>
      </c>
      <c r="BV65" s="335">
        <f t="shared" si="125"/>
        <v>-20105</v>
      </c>
      <c r="BW65" s="335">
        <f t="shared" si="125"/>
        <v>-106614</v>
      </c>
      <c r="BX65" s="335">
        <f t="shared" si="125"/>
        <v>-30379</v>
      </c>
      <c r="BY65" s="335">
        <f t="shared" si="125"/>
        <v>-7582</v>
      </c>
      <c r="BZ65" s="335">
        <f t="shared" si="125"/>
        <v>-3643</v>
      </c>
      <c r="CA65" s="335">
        <f t="shared" si="125"/>
        <v>-58105</v>
      </c>
      <c r="CB65" s="335">
        <f t="shared" si="125"/>
        <v>-5393</v>
      </c>
      <c r="CC65" s="335">
        <f t="shared" si="125"/>
        <v>-54763</v>
      </c>
      <c r="CD65" s="373"/>
      <c r="CE65" s="67">
        <f>'MONTHLY SUMMARIES'!F45</f>
        <v>268157</v>
      </c>
    </row>
    <row r="66" spans="1:83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02">
        <v>55015</v>
      </c>
      <c r="AL66" s="302">
        <v>56917</v>
      </c>
      <c r="AM66" s="302">
        <v>52708</v>
      </c>
      <c r="AN66" s="302">
        <v>29556</v>
      </c>
      <c r="AO66" s="302">
        <v>26137</v>
      </c>
      <c r="AP66" s="302">
        <v>31783</v>
      </c>
      <c r="AQ66" s="302">
        <v>24048</v>
      </c>
      <c r="AR66" s="302">
        <v>29193</v>
      </c>
      <c r="AS66" s="302">
        <v>37627</v>
      </c>
      <c r="AT66" s="302">
        <v>48218</v>
      </c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73"/>
      <c r="CE66" s="67">
        <f>GETPIVOTDATA("VALUE",'CSS ESCO pvt'!$I$3,"DATE_FILE",$CE$8,"COMPANY",$CE$6,"TRIM_CAT","Residential-GRID","TRIM_LINE",$A64)</f>
        <v>48218</v>
      </c>
    </row>
    <row r="67" spans="1:83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02">
        <v>202654</v>
      </c>
      <c r="AL67" s="302">
        <v>173655</v>
      </c>
      <c r="AM67" s="302">
        <v>208533</v>
      </c>
      <c r="AN67" s="302">
        <v>138779</v>
      </c>
      <c r="AO67" s="302">
        <v>155876</v>
      </c>
      <c r="AP67" s="302">
        <v>138884</v>
      </c>
      <c r="AQ67" s="302">
        <v>194980</v>
      </c>
      <c r="AR67" s="302">
        <v>149199</v>
      </c>
      <c r="AS67" s="302">
        <v>234060</v>
      </c>
      <c r="AT67" s="302">
        <v>219939</v>
      </c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73"/>
      <c r="CE67" s="81">
        <f>CE65-CE66</f>
        <v>219939</v>
      </c>
    </row>
    <row r="68" spans="1:83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02">
        <v>8729</v>
      </c>
      <c r="AL68" s="302">
        <v>7544</v>
      </c>
      <c r="AM68" s="302">
        <v>9649</v>
      </c>
      <c r="AN68" s="302">
        <v>6859</v>
      </c>
      <c r="AO68" s="302">
        <v>7537</v>
      </c>
      <c r="AP68" s="302">
        <v>7091</v>
      </c>
      <c r="AQ68" s="302">
        <v>5580</v>
      </c>
      <c r="AR68" s="302">
        <v>3600</v>
      </c>
      <c r="AS68" s="302">
        <v>6311</v>
      </c>
      <c r="AT68" s="302">
        <v>4900</v>
      </c>
      <c r="AU68" s="302"/>
      <c r="AV68" s="302"/>
      <c r="AW68" s="320"/>
      <c r="AX68" s="45">
        <f t="shared" ref="AX68:BT68" si="126">O68-C68</f>
        <v>708.76000000000022</v>
      </c>
      <c r="AY68" s="46">
        <f t="shared" si="126"/>
        <v>-80.850000000000364</v>
      </c>
      <c r="AZ68" s="46">
        <f t="shared" si="126"/>
        <v>271.23999999999978</v>
      </c>
      <c r="BA68" s="46">
        <f t="shared" si="126"/>
        <v>558.15999999999985</v>
      </c>
      <c r="BB68" s="46">
        <f t="shared" si="126"/>
        <v>1224.29</v>
      </c>
      <c r="BC68" s="46">
        <f t="shared" si="126"/>
        <v>587.68000000000029</v>
      </c>
      <c r="BD68" s="46">
        <f t="shared" si="126"/>
        <v>2149.13</v>
      </c>
      <c r="BE68" s="46">
        <f t="shared" si="126"/>
        <v>128.43000000000029</v>
      </c>
      <c r="BF68" s="46">
        <f t="shared" si="126"/>
        <v>420.1899999999996</v>
      </c>
      <c r="BG68" s="46">
        <f t="shared" si="126"/>
        <v>-430.22999999999956</v>
      </c>
      <c r="BH68" s="46">
        <f t="shared" si="126"/>
        <v>-797.60999999999967</v>
      </c>
      <c r="BI68" s="46">
        <f t="shared" si="126"/>
        <v>6366.54</v>
      </c>
      <c r="BJ68" s="46">
        <f t="shared" si="126"/>
        <v>3338.58</v>
      </c>
      <c r="BK68" s="46">
        <f t="shared" si="126"/>
        <v>7535</v>
      </c>
      <c r="BL68" s="46">
        <f t="shared" si="126"/>
        <v>2283</v>
      </c>
      <c r="BM68" s="46">
        <f t="shared" si="126"/>
        <v>1860</v>
      </c>
      <c r="BN68" s="46">
        <f t="shared" si="126"/>
        <v>1413</v>
      </c>
      <c r="BO68" s="46">
        <f t="shared" si="126"/>
        <v>1066</v>
      </c>
      <c r="BP68" s="276">
        <f t="shared" si="126"/>
        <v>587</v>
      </c>
      <c r="BQ68" s="276">
        <f t="shared" si="126"/>
        <v>1254</v>
      </c>
      <c r="BR68" s="276">
        <f t="shared" si="126"/>
        <v>5495</v>
      </c>
      <c r="BS68" s="276">
        <f t="shared" si="126"/>
        <v>-152</v>
      </c>
      <c r="BT68" s="335">
        <f t="shared" si="126"/>
        <v>3792</v>
      </c>
      <c r="BU68" s="335">
        <f t="shared" ref="BU68:CC68" si="127">AL68-Z68</f>
        <v>-4607</v>
      </c>
      <c r="BV68" s="335">
        <f t="shared" si="127"/>
        <v>-653</v>
      </c>
      <c r="BW68" s="335">
        <f t="shared" si="127"/>
        <v>-6708</v>
      </c>
      <c r="BX68" s="335">
        <f t="shared" si="127"/>
        <v>-1588</v>
      </c>
      <c r="BY68" s="335">
        <f t="shared" si="127"/>
        <v>-357</v>
      </c>
      <c r="BZ68" s="335">
        <f t="shared" si="127"/>
        <v>-1053</v>
      </c>
      <c r="CA68" s="335">
        <f t="shared" si="127"/>
        <v>-3138</v>
      </c>
      <c r="CB68" s="335">
        <f t="shared" si="127"/>
        <v>-1441</v>
      </c>
      <c r="CC68" s="335">
        <f t="shared" si="127"/>
        <v>-727</v>
      </c>
      <c r="CD68" s="373"/>
      <c r="CE68" s="67">
        <f>'MONTHLY SUMMARIES'!F46</f>
        <v>4900</v>
      </c>
    </row>
    <row r="69" spans="1:83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02">
        <v>3083</v>
      </c>
      <c r="AL69" s="302">
        <v>3503</v>
      </c>
      <c r="AM69" s="302">
        <v>3970</v>
      </c>
      <c r="AN69" s="302">
        <v>1947</v>
      </c>
      <c r="AO69" s="302">
        <v>1855</v>
      </c>
      <c r="AP69" s="302">
        <v>1037</v>
      </c>
      <c r="AQ69" s="302">
        <v>674</v>
      </c>
      <c r="AR69" s="302">
        <v>470</v>
      </c>
      <c r="AS69" s="302">
        <v>953</v>
      </c>
      <c r="AT69" s="302">
        <v>577</v>
      </c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73"/>
      <c r="CE69" s="67">
        <f>GETPIVOTDATA("VALUE",'CSS ESCO pvt'!$I$3,"DATE_FILE",$CE$8,"COMPANY",$CE$6,"TRIM_CAT","Low Income Residential-GRID","TRIM_LINE",$A64)</f>
        <v>577</v>
      </c>
    </row>
    <row r="70" spans="1:83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02">
        <v>5646</v>
      </c>
      <c r="AL70" s="302">
        <v>4041</v>
      </c>
      <c r="AM70" s="302">
        <v>5679</v>
      </c>
      <c r="AN70" s="302">
        <v>4912</v>
      </c>
      <c r="AO70" s="302">
        <v>5682</v>
      </c>
      <c r="AP70" s="302">
        <v>6054</v>
      </c>
      <c r="AQ70" s="302">
        <v>4906</v>
      </c>
      <c r="AR70" s="302">
        <v>3130</v>
      </c>
      <c r="AS70" s="302">
        <v>5358</v>
      </c>
      <c r="AT70" s="302">
        <v>4323</v>
      </c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73"/>
      <c r="CE70" s="81">
        <f>CE68-CE69</f>
        <v>4323</v>
      </c>
    </row>
    <row r="71" spans="1:83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02">
        <v>82771</v>
      </c>
      <c r="AL71" s="302">
        <v>57098</v>
      </c>
      <c r="AM71" s="302">
        <v>53468</v>
      </c>
      <c r="AN71" s="302">
        <v>20996</v>
      </c>
      <c r="AO71" s="302">
        <v>34349</v>
      </c>
      <c r="AP71" s="302">
        <v>42038</v>
      </c>
      <c r="AQ71" s="302">
        <v>77836</v>
      </c>
      <c r="AR71" s="302">
        <v>18821</v>
      </c>
      <c r="AS71" s="302">
        <v>47577</v>
      </c>
      <c r="AT71" s="302">
        <v>52730</v>
      </c>
      <c r="AU71" s="302"/>
      <c r="AV71" s="302"/>
      <c r="AW71" s="320"/>
      <c r="AX71" s="45">
        <f t="shared" ref="AX71:BG73" si="128">O71-C71</f>
        <v>272.36000000000058</v>
      </c>
      <c r="AY71" s="46">
        <f t="shared" si="128"/>
        <v>54978.36</v>
      </c>
      <c r="AZ71" s="46">
        <f t="shared" si="128"/>
        <v>33525.19</v>
      </c>
      <c r="BA71" s="46">
        <f t="shared" si="128"/>
        <v>7148.09</v>
      </c>
      <c r="BB71" s="46">
        <f t="shared" si="128"/>
        <v>48953.94</v>
      </c>
      <c r="BC71" s="46">
        <f t="shared" si="128"/>
        <v>11851.13</v>
      </c>
      <c r="BD71" s="46">
        <f t="shared" si="128"/>
        <v>-5669.9199999999983</v>
      </c>
      <c r="BE71" s="46">
        <f t="shared" si="128"/>
        <v>21802.79</v>
      </c>
      <c r="BF71" s="46">
        <f t="shared" si="128"/>
        <v>3189.4400000000023</v>
      </c>
      <c r="BG71" s="46">
        <f t="shared" si="128"/>
        <v>2110.3300000000017</v>
      </c>
      <c r="BH71" s="46">
        <f t="shared" ref="BH71:BQ73" si="129">Y71-M71</f>
        <v>-11273.61</v>
      </c>
      <c r="BI71" s="46">
        <f t="shared" si="129"/>
        <v>3919.0500000000029</v>
      </c>
      <c r="BJ71" s="46">
        <f t="shared" si="129"/>
        <v>-13559.82</v>
      </c>
      <c r="BK71" s="46">
        <f t="shared" si="129"/>
        <v>-48351</v>
      </c>
      <c r="BL71" s="46">
        <f t="shared" si="129"/>
        <v>-40024</v>
      </c>
      <c r="BM71" s="46">
        <f t="shared" si="129"/>
        <v>2777</v>
      </c>
      <c r="BN71" s="46">
        <f t="shared" si="129"/>
        <v>-34644</v>
      </c>
      <c r="BO71" s="46">
        <f t="shared" si="129"/>
        <v>6565</v>
      </c>
      <c r="BP71" s="276">
        <f t="shared" si="129"/>
        <v>3707</v>
      </c>
      <c r="BQ71" s="276">
        <f t="shared" si="129"/>
        <v>40179</v>
      </c>
      <c r="BR71" s="276">
        <f t="shared" ref="BR71:BT73" si="130">AI71-W71</f>
        <v>1976</v>
      </c>
      <c r="BS71" s="276">
        <f t="shared" si="130"/>
        <v>-3460</v>
      </c>
      <c r="BT71" s="335">
        <f t="shared" si="130"/>
        <v>46044</v>
      </c>
      <c r="BU71" s="335">
        <f t="shared" ref="BU71:CC73" si="131">AL71-Z71</f>
        <v>-2523</v>
      </c>
      <c r="BV71" s="335">
        <f t="shared" si="131"/>
        <v>28486</v>
      </c>
      <c r="BW71" s="335">
        <f t="shared" si="131"/>
        <v>-18672</v>
      </c>
      <c r="BX71" s="335">
        <f t="shared" si="131"/>
        <v>11305</v>
      </c>
      <c r="BY71" s="335">
        <f t="shared" si="131"/>
        <v>8802</v>
      </c>
      <c r="BZ71" s="335">
        <f t="shared" si="131"/>
        <v>42294</v>
      </c>
      <c r="CA71" s="335">
        <f t="shared" si="131"/>
        <v>-12215</v>
      </c>
      <c r="CB71" s="335">
        <f t="shared" si="131"/>
        <v>11418</v>
      </c>
      <c r="CC71" s="335">
        <f t="shared" si="131"/>
        <v>-52821</v>
      </c>
      <c r="CD71" s="373"/>
      <c r="CE71" s="67">
        <f>'MONTHLY SUMMARIES'!F47</f>
        <v>52730</v>
      </c>
    </row>
    <row r="72" spans="1:83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02">
        <v>74402</v>
      </c>
      <c r="AL72" s="302">
        <v>8109</v>
      </c>
      <c r="AM72" s="302">
        <v>13049</v>
      </c>
      <c r="AN72" s="302">
        <v>9011</v>
      </c>
      <c r="AO72" s="302">
        <v>9776</v>
      </c>
      <c r="AP72" s="302">
        <v>11014</v>
      </c>
      <c r="AQ72" s="302">
        <v>75043</v>
      </c>
      <c r="AR72" s="302">
        <v>13940</v>
      </c>
      <c r="AS72" s="302">
        <v>29274</v>
      </c>
      <c r="AT72" s="302">
        <v>89301</v>
      </c>
      <c r="AU72" s="302"/>
      <c r="AV72" s="302"/>
      <c r="AW72" s="320"/>
      <c r="AX72" s="45">
        <f t="shared" si="128"/>
        <v>-3998.1900000000023</v>
      </c>
      <c r="AY72" s="46">
        <f t="shared" si="128"/>
        <v>49357.42</v>
      </c>
      <c r="AZ72" s="46">
        <f t="shared" si="128"/>
        <v>29420.809999999998</v>
      </c>
      <c r="BA72" s="46">
        <f t="shared" si="128"/>
        <v>-14343.84</v>
      </c>
      <c r="BB72" s="46">
        <f t="shared" si="128"/>
        <v>42294.479999999996</v>
      </c>
      <c r="BC72" s="46">
        <f t="shared" si="128"/>
        <v>15474.08</v>
      </c>
      <c r="BD72" s="46">
        <f t="shared" si="128"/>
        <v>4801.9000000000015</v>
      </c>
      <c r="BE72" s="46">
        <f t="shared" si="128"/>
        <v>60365.009999999995</v>
      </c>
      <c r="BF72" s="46">
        <f t="shared" si="128"/>
        <v>11355.289999999994</v>
      </c>
      <c r="BG72" s="46">
        <f t="shared" si="128"/>
        <v>21663.559999999998</v>
      </c>
      <c r="BH72" s="46">
        <f t="shared" si="129"/>
        <v>-5446.9199999999983</v>
      </c>
      <c r="BI72" s="46">
        <f t="shared" si="129"/>
        <v>-26524.82</v>
      </c>
      <c r="BJ72" s="46">
        <f t="shared" si="129"/>
        <v>-13924.759999999998</v>
      </c>
      <c r="BK72" s="46">
        <f t="shared" si="129"/>
        <v>-36706</v>
      </c>
      <c r="BL72" s="46">
        <f t="shared" si="129"/>
        <v>-32697</v>
      </c>
      <c r="BM72" s="46">
        <f t="shared" si="129"/>
        <v>37005</v>
      </c>
      <c r="BN72" s="46">
        <f t="shared" si="129"/>
        <v>-2772</v>
      </c>
      <c r="BO72" s="46">
        <f t="shared" si="129"/>
        <v>-589</v>
      </c>
      <c r="BP72" s="276">
        <f t="shared" si="129"/>
        <v>-656</v>
      </c>
      <c r="BQ72" s="276">
        <f t="shared" si="129"/>
        <v>59895</v>
      </c>
      <c r="BR72" s="276">
        <f t="shared" si="130"/>
        <v>-49462</v>
      </c>
      <c r="BS72" s="276">
        <f t="shared" si="130"/>
        <v>-40125</v>
      </c>
      <c r="BT72" s="335">
        <f t="shared" si="130"/>
        <v>29871</v>
      </c>
      <c r="BU72" s="335">
        <f t="shared" si="131"/>
        <v>-3357</v>
      </c>
      <c r="BV72" s="335">
        <f t="shared" si="131"/>
        <v>6599</v>
      </c>
      <c r="BW72" s="335">
        <f t="shared" si="131"/>
        <v>-26903</v>
      </c>
      <c r="BX72" s="335">
        <f t="shared" si="131"/>
        <v>1490</v>
      </c>
      <c r="BY72" s="335">
        <f t="shared" si="131"/>
        <v>-35575</v>
      </c>
      <c r="BZ72" s="335">
        <f t="shared" si="131"/>
        <v>13649</v>
      </c>
      <c r="CA72" s="335">
        <f t="shared" si="131"/>
        <v>-16170</v>
      </c>
      <c r="CB72" s="335">
        <f t="shared" si="131"/>
        <v>8108</v>
      </c>
      <c r="CC72" s="335">
        <f t="shared" si="131"/>
        <v>-47445</v>
      </c>
      <c r="CD72" s="373"/>
      <c r="CE72" s="67">
        <f>'MONTHLY SUMMARIES'!F48</f>
        <v>89301</v>
      </c>
    </row>
    <row r="73" spans="1:83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02">
        <v>76322</v>
      </c>
      <c r="AL73" s="302">
        <v>54858</v>
      </c>
      <c r="AM73" s="302">
        <v>12342</v>
      </c>
      <c r="AN73" s="302">
        <v>123552</v>
      </c>
      <c r="AO73" s="302">
        <v>48587</v>
      </c>
      <c r="AP73" s="302">
        <v>46036</v>
      </c>
      <c r="AQ73" s="302">
        <v>19318</v>
      </c>
      <c r="AR73" s="302">
        <v>6402</v>
      </c>
      <c r="AS73" s="302">
        <v>89303</v>
      </c>
      <c r="AT73" s="302">
        <v>40748</v>
      </c>
      <c r="AU73" s="302"/>
      <c r="AV73" s="302"/>
      <c r="AW73" s="320"/>
      <c r="AX73" s="45">
        <f t="shared" si="128"/>
        <v>44783.35</v>
      </c>
      <c r="AY73" s="46">
        <f t="shared" si="128"/>
        <v>13367.72</v>
      </c>
      <c r="AZ73" s="46">
        <f t="shared" si="128"/>
        <v>15739</v>
      </c>
      <c r="BA73" s="46">
        <f t="shared" si="128"/>
        <v>78331.509999999995</v>
      </c>
      <c r="BB73" s="46">
        <f t="shared" si="128"/>
        <v>653.88000000000102</v>
      </c>
      <c r="BC73" s="46">
        <f t="shared" si="128"/>
        <v>5735.18</v>
      </c>
      <c r="BD73" s="46">
        <f t="shared" si="128"/>
        <v>13642.49</v>
      </c>
      <c r="BE73" s="46">
        <f t="shared" si="128"/>
        <v>33608.65</v>
      </c>
      <c r="BF73" s="46">
        <f t="shared" si="128"/>
        <v>10086.950000000001</v>
      </c>
      <c r="BG73" s="46">
        <f t="shared" si="128"/>
        <v>40082.28</v>
      </c>
      <c r="BH73" s="46">
        <f t="shared" si="129"/>
        <v>29.46</v>
      </c>
      <c r="BI73" s="46">
        <f t="shared" si="129"/>
        <v>22604.95</v>
      </c>
      <c r="BJ73" s="46">
        <f t="shared" si="129"/>
        <v>-33441.14</v>
      </c>
      <c r="BK73" s="46">
        <f t="shared" si="129"/>
        <v>-10117</v>
      </c>
      <c r="BL73" s="46">
        <f t="shared" si="129"/>
        <v>1130</v>
      </c>
      <c r="BM73" s="46">
        <f t="shared" si="129"/>
        <v>-78928</v>
      </c>
      <c r="BN73" s="46">
        <f t="shared" si="129"/>
        <v>-6441</v>
      </c>
      <c r="BO73" s="46">
        <f t="shared" si="129"/>
        <v>-6159</v>
      </c>
      <c r="BP73" s="276">
        <f t="shared" si="129"/>
        <v>16859</v>
      </c>
      <c r="BQ73" s="276">
        <f t="shared" si="129"/>
        <v>10625</v>
      </c>
      <c r="BR73" s="276">
        <f t="shared" si="130"/>
        <v>41200</v>
      </c>
      <c r="BS73" s="276">
        <f t="shared" si="130"/>
        <v>-48339</v>
      </c>
      <c r="BT73" s="335">
        <f t="shared" si="130"/>
        <v>76292</v>
      </c>
      <c r="BU73" s="335">
        <f t="shared" si="131"/>
        <v>17462</v>
      </c>
      <c r="BV73" s="335">
        <f t="shared" si="131"/>
        <v>999</v>
      </c>
      <c r="BW73" s="335">
        <f t="shared" si="131"/>
        <v>119953</v>
      </c>
      <c r="BX73" s="335">
        <f t="shared" si="131"/>
        <v>31718</v>
      </c>
      <c r="BY73" s="335">
        <f t="shared" si="131"/>
        <v>30086</v>
      </c>
      <c r="BZ73" s="335">
        <f t="shared" si="131"/>
        <v>243</v>
      </c>
      <c r="CA73" s="335">
        <f t="shared" si="131"/>
        <v>-24515</v>
      </c>
      <c r="CB73" s="335">
        <f t="shared" si="131"/>
        <v>58526</v>
      </c>
      <c r="CC73" s="335">
        <f t="shared" si="131"/>
        <v>-3587</v>
      </c>
      <c r="CD73" s="373"/>
      <c r="CE73" s="67">
        <f>'MONTHLY SUMMARIES'!F49</f>
        <v>40748</v>
      </c>
    </row>
    <row r="74" spans="1:83" s="134" customFormat="1" x14ac:dyDescent="0.3">
      <c r="A74" s="151"/>
      <c r="B74" s="41" t="s">
        <v>42</v>
      </c>
      <c r="C74" s="144">
        <f t="shared" ref="C74:Q74" si="132">SUM(C65:C73)</f>
        <v>259539.65000000002</v>
      </c>
      <c r="D74" s="145">
        <f t="shared" si="132"/>
        <v>252429.85</v>
      </c>
      <c r="E74" s="145">
        <f t="shared" si="132"/>
        <v>230762.14</v>
      </c>
      <c r="F74" s="145">
        <f t="shared" si="132"/>
        <v>189722.36</v>
      </c>
      <c r="G74" s="145">
        <f t="shared" si="132"/>
        <v>228458.25999999998</v>
      </c>
      <c r="H74" s="145">
        <f t="shared" si="132"/>
        <v>203928.43000000002</v>
      </c>
      <c r="I74" s="145">
        <f t="shared" si="132"/>
        <v>281155.05</v>
      </c>
      <c r="J74" s="145">
        <f t="shared" si="132"/>
        <v>267851.63999999996</v>
      </c>
      <c r="K74" s="145">
        <f t="shared" si="132"/>
        <v>338525.89</v>
      </c>
      <c r="L74" s="146">
        <f t="shared" si="132"/>
        <v>311317.64</v>
      </c>
      <c r="M74" s="145">
        <f t="shared" si="132"/>
        <v>324389.33999999997</v>
      </c>
      <c r="N74" s="145">
        <f t="shared" si="132"/>
        <v>326823.26999999996</v>
      </c>
      <c r="O74" s="145">
        <f t="shared" si="132"/>
        <v>356099.83</v>
      </c>
      <c r="P74" s="145">
        <f t="shared" si="132"/>
        <v>456436</v>
      </c>
      <c r="Q74" s="145">
        <f t="shared" si="132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03">
        <v>499893</v>
      </c>
      <c r="AL74" s="303">
        <v>358181</v>
      </c>
      <c r="AM74" s="303">
        <v>349749</v>
      </c>
      <c r="AN74" s="303">
        <v>328753</v>
      </c>
      <c r="AO74" s="303">
        <v>282262</v>
      </c>
      <c r="AP74" s="303">
        <v>276846</v>
      </c>
      <c r="AQ74" s="303">
        <v>396805</v>
      </c>
      <c r="AR74" s="303">
        <v>221155</v>
      </c>
      <c r="AS74" s="303">
        <v>444152</v>
      </c>
      <c r="AT74" s="303">
        <v>455836</v>
      </c>
      <c r="AU74" s="303"/>
      <c r="AV74" s="303"/>
      <c r="AW74" s="321"/>
      <c r="AX74" s="47">
        <f>SUM(AX65:AX73)</f>
        <v>96560.18</v>
      </c>
      <c r="AY74" s="147">
        <f t="shared" ref="AY74:BA74" si="133">SUM(AY65:AY73)</f>
        <v>204006.15</v>
      </c>
      <c r="AZ74" s="147">
        <f t="shared" si="133"/>
        <v>153070.85999999999</v>
      </c>
      <c r="BA74" s="147">
        <f t="shared" si="133"/>
        <v>176206.64</v>
      </c>
      <c r="BB74" s="147">
        <f t="shared" ref="BB74:BC74" si="134">SUM(BB65:BB73)</f>
        <v>195024.74</v>
      </c>
      <c r="BC74" s="147">
        <f t="shared" si="134"/>
        <v>170613.56999999998</v>
      </c>
      <c r="BD74" s="147">
        <f t="shared" ref="BD74:BE74" si="135">SUM(BD65:BD73)</f>
        <v>167582.94999999998</v>
      </c>
      <c r="BE74" s="147">
        <f t="shared" si="135"/>
        <v>225040.36000000002</v>
      </c>
      <c r="BF74" s="147">
        <f t="shared" ref="BF74:BG74" si="136">SUM(BF65:BF73)</f>
        <v>124087.10999999999</v>
      </c>
      <c r="BG74" s="147">
        <f t="shared" si="136"/>
        <v>122117.36000000002</v>
      </c>
      <c r="BH74" s="147">
        <f t="shared" ref="BH74:BI74" si="137">SUM(BH65:BH73)</f>
        <v>20295.659999999996</v>
      </c>
      <c r="BI74" s="147">
        <f t="shared" si="137"/>
        <v>91876.73</v>
      </c>
      <c r="BJ74" s="147">
        <f t="shared" ref="BJ74:BK74" si="138">SUM(BJ65:BJ73)</f>
        <v>-21676.829999999998</v>
      </c>
      <c r="BK74" s="147">
        <f t="shared" si="138"/>
        <v>-88739</v>
      </c>
      <c r="BL74" s="147">
        <f t="shared" ref="BL74:BM74" si="139">SUM(BL65:BL73)</f>
        <v>-114117</v>
      </c>
      <c r="BM74" s="147">
        <f t="shared" si="139"/>
        <v>-84457</v>
      </c>
      <c r="BN74" s="147">
        <f t="shared" ref="BN74:BO74" si="140">SUM(BN65:BN73)</f>
        <v>-78168</v>
      </c>
      <c r="BO74" s="147">
        <f t="shared" si="140"/>
        <v>-39244</v>
      </c>
      <c r="BP74" s="277">
        <f t="shared" ref="BP74:BQ74" si="141">SUM(BP65:BP73)</f>
        <v>-75804</v>
      </c>
      <c r="BQ74" s="277">
        <f t="shared" si="141"/>
        <v>122287</v>
      </c>
      <c r="BR74" s="277">
        <f t="shared" ref="BR74:BT74" si="142">SUM(BR65:BR73)</f>
        <v>-57717</v>
      </c>
      <c r="BS74" s="277">
        <f t="shared" si="142"/>
        <v>-145640</v>
      </c>
      <c r="BT74" s="336">
        <f t="shared" si="142"/>
        <v>155208</v>
      </c>
      <c r="BU74" s="336">
        <f t="shared" ref="BU74:BV74" si="143">SUM(BU65:BU73)</f>
        <v>-60519</v>
      </c>
      <c r="BV74" s="336">
        <f t="shared" si="143"/>
        <v>15326</v>
      </c>
      <c r="BW74" s="336">
        <f t="shared" ref="BW74:BX74" si="144">SUM(BW65:BW73)</f>
        <v>-38944</v>
      </c>
      <c r="BX74" s="336">
        <f t="shared" si="144"/>
        <v>12546</v>
      </c>
      <c r="BY74" s="336">
        <f t="shared" ref="BY74" si="145">SUM(BY65:BY73)</f>
        <v>-4626</v>
      </c>
      <c r="BZ74" s="336">
        <f t="shared" ref="BZ74" si="146">SUM(BZ65:BZ73)</f>
        <v>51490</v>
      </c>
      <c r="CA74" s="336">
        <f t="shared" ref="CA74:CC74" si="147">SUM(CA65:CA73)</f>
        <v>-114143</v>
      </c>
      <c r="CB74" s="336">
        <f t="shared" ref="CB74:CC74" si="148">SUM(CB65:CB73)</f>
        <v>71218</v>
      </c>
      <c r="CC74" s="336">
        <f t="shared" si="148"/>
        <v>-159343</v>
      </c>
      <c r="CD74" s="374"/>
      <c r="CE74" s="267">
        <f>CE65+CE68+CE71+CE72+CE73</f>
        <v>455836</v>
      </c>
    </row>
    <row r="75" spans="1:8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73"/>
      <c r="CE75" s="52"/>
    </row>
    <row r="76" spans="1:83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02">
        <v>79007</v>
      </c>
      <c r="AL76" s="302">
        <v>96489</v>
      </c>
      <c r="AM76" s="302">
        <v>103111</v>
      </c>
      <c r="AN76" s="302">
        <v>146308</v>
      </c>
      <c r="AO76" s="302">
        <v>98042</v>
      </c>
      <c r="AP76" s="302">
        <v>79297</v>
      </c>
      <c r="AQ76" s="302">
        <v>67360</v>
      </c>
      <c r="AR76" s="302">
        <v>67231</v>
      </c>
      <c r="AS76" s="302">
        <v>77276</v>
      </c>
      <c r="AT76" s="302">
        <v>90189</v>
      </c>
      <c r="AU76" s="302"/>
      <c r="AV76" s="302"/>
      <c r="AW76" s="320"/>
      <c r="AX76" s="45">
        <f t="shared" ref="AX76:BT76" si="149">O76-C76</f>
        <v>28098.720000000001</v>
      </c>
      <c r="AY76" s="46">
        <f t="shared" si="149"/>
        <v>78623.990000000005</v>
      </c>
      <c r="AZ76" s="46">
        <f t="shared" si="149"/>
        <v>66393.34</v>
      </c>
      <c r="BA76" s="46">
        <f t="shared" si="149"/>
        <v>79267.59</v>
      </c>
      <c r="BB76" s="46">
        <f t="shared" si="149"/>
        <v>70793.899999999994</v>
      </c>
      <c r="BC76" s="46">
        <f t="shared" si="149"/>
        <v>57179.23</v>
      </c>
      <c r="BD76" s="46">
        <f t="shared" si="149"/>
        <v>78993.26999999999</v>
      </c>
      <c r="BE76" s="46">
        <f t="shared" si="149"/>
        <v>127958.55</v>
      </c>
      <c r="BF76" s="46">
        <f t="shared" si="149"/>
        <v>118586.15</v>
      </c>
      <c r="BG76" s="46">
        <f t="shared" si="149"/>
        <v>67847.34</v>
      </c>
      <c r="BH76" s="46">
        <f t="shared" si="149"/>
        <v>50703.56</v>
      </c>
      <c r="BI76" s="46">
        <f t="shared" si="149"/>
        <v>71497.83</v>
      </c>
      <c r="BJ76" s="46">
        <f t="shared" si="149"/>
        <v>55616.95</v>
      </c>
      <c r="BK76" s="46">
        <f t="shared" si="149"/>
        <v>14335</v>
      </c>
      <c r="BL76" s="46">
        <f t="shared" si="149"/>
        <v>-5392</v>
      </c>
      <c r="BM76" s="46">
        <f t="shared" si="149"/>
        <v>-30987</v>
      </c>
      <c r="BN76" s="46">
        <f t="shared" si="149"/>
        <v>-33030</v>
      </c>
      <c r="BO76" s="46">
        <f t="shared" si="149"/>
        <v>-29595</v>
      </c>
      <c r="BP76" s="276">
        <f t="shared" si="149"/>
        <v>-42514</v>
      </c>
      <c r="BQ76" s="276">
        <f t="shared" si="149"/>
        <v>-102825</v>
      </c>
      <c r="BR76" s="276">
        <f t="shared" si="149"/>
        <v>-64012</v>
      </c>
      <c r="BS76" s="276">
        <f t="shared" si="149"/>
        <v>-30842</v>
      </c>
      <c r="BT76" s="335">
        <f t="shared" si="149"/>
        <v>-38625</v>
      </c>
      <c r="BU76" s="335">
        <f t="shared" ref="BU76:CC76" si="150">AL76-Z76</f>
        <v>-43843</v>
      </c>
      <c r="BV76" s="335">
        <f t="shared" si="150"/>
        <v>-55361</v>
      </c>
      <c r="BW76" s="335">
        <f t="shared" si="150"/>
        <v>-23877</v>
      </c>
      <c r="BX76" s="335">
        <f t="shared" si="150"/>
        <v>-44876</v>
      </c>
      <c r="BY76" s="335">
        <f t="shared" si="150"/>
        <v>-34602</v>
      </c>
      <c r="BZ76" s="335">
        <f t="shared" si="150"/>
        <v>-23532</v>
      </c>
      <c r="CA76" s="335">
        <f t="shared" si="150"/>
        <v>-11264</v>
      </c>
      <c r="CB76" s="335">
        <f t="shared" si="150"/>
        <v>-19310</v>
      </c>
      <c r="CC76" s="335">
        <f t="shared" si="150"/>
        <v>-20601</v>
      </c>
      <c r="CD76" s="373"/>
      <c r="CE76" s="67">
        <f>'MONTHLY SUMMARIES'!F52</f>
        <v>90189</v>
      </c>
    </row>
    <row r="77" spans="1:83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02">
        <v>19308</v>
      </c>
      <c r="AL77" s="302">
        <v>24399</v>
      </c>
      <c r="AM77" s="302">
        <v>20494</v>
      </c>
      <c r="AN77" s="302">
        <v>32221</v>
      </c>
      <c r="AO77" s="302">
        <v>17758</v>
      </c>
      <c r="AP77" s="302">
        <v>12462</v>
      </c>
      <c r="AQ77" s="302">
        <v>16342</v>
      </c>
      <c r="AR77" s="302">
        <v>8822</v>
      </c>
      <c r="AS77" s="302">
        <v>8566</v>
      </c>
      <c r="AT77" s="302">
        <v>16450</v>
      </c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73"/>
      <c r="CE77" s="67">
        <f>GETPIVOTDATA("VALUE",'CSS ESCO pvt'!$I$3,"DATE_FILE",$CE$8,"COMPANY",$CE$6,"TRIM_CAT","Residential-GRID","TRIM_LINE",$A75)</f>
        <v>16450</v>
      </c>
    </row>
    <row r="78" spans="1:83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02">
        <v>59699</v>
      </c>
      <c r="AL78" s="302">
        <v>72090</v>
      </c>
      <c r="AM78" s="302">
        <v>82617</v>
      </c>
      <c r="AN78" s="302">
        <v>114087</v>
      </c>
      <c r="AO78" s="302">
        <v>80284</v>
      </c>
      <c r="AP78" s="302">
        <v>66835</v>
      </c>
      <c r="AQ78" s="302">
        <v>51018</v>
      </c>
      <c r="AR78" s="302">
        <v>58409</v>
      </c>
      <c r="AS78" s="302">
        <v>68710</v>
      </c>
      <c r="AT78" s="302">
        <v>73739</v>
      </c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73"/>
      <c r="CE78" s="81">
        <f>CE76-CE77</f>
        <v>73739</v>
      </c>
    </row>
    <row r="79" spans="1:83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02">
        <v>3805</v>
      </c>
      <c r="AL79" s="302">
        <v>7016</v>
      </c>
      <c r="AM79" s="302">
        <v>6331</v>
      </c>
      <c r="AN79" s="302">
        <v>9317</v>
      </c>
      <c r="AO79" s="302">
        <v>7625</v>
      </c>
      <c r="AP79" s="302">
        <v>7205</v>
      </c>
      <c r="AQ79" s="302">
        <v>4504</v>
      </c>
      <c r="AR79" s="302">
        <v>3115</v>
      </c>
      <c r="AS79" s="302">
        <v>4760</v>
      </c>
      <c r="AT79" s="302">
        <v>3761</v>
      </c>
      <c r="AU79" s="302"/>
      <c r="AV79" s="302"/>
      <c r="AW79" s="320"/>
      <c r="AX79" s="45">
        <f t="shared" ref="AX79:BT79" si="151">O79-C79</f>
        <v>-1087.7299999999996</v>
      </c>
      <c r="AY79" s="46">
        <f t="shared" si="151"/>
        <v>-96.449999999999818</v>
      </c>
      <c r="AZ79" s="46">
        <f t="shared" si="151"/>
        <v>170.25</v>
      </c>
      <c r="BA79" s="46">
        <f t="shared" si="151"/>
        <v>1624.0300000000002</v>
      </c>
      <c r="BB79" s="46">
        <f t="shared" si="151"/>
        <v>1720.56</v>
      </c>
      <c r="BC79" s="46">
        <f t="shared" si="151"/>
        <v>1716.75</v>
      </c>
      <c r="BD79" s="46">
        <f t="shared" si="151"/>
        <v>1799.06</v>
      </c>
      <c r="BE79" s="46">
        <f t="shared" si="151"/>
        <v>871.69999999999982</v>
      </c>
      <c r="BF79" s="46">
        <f t="shared" si="151"/>
        <v>787.23</v>
      </c>
      <c r="BG79" s="46">
        <f t="shared" si="151"/>
        <v>354.17000000000007</v>
      </c>
      <c r="BH79" s="46">
        <f t="shared" si="151"/>
        <v>356.17000000000007</v>
      </c>
      <c r="BI79" s="46">
        <f t="shared" si="151"/>
        <v>2933.62</v>
      </c>
      <c r="BJ79" s="46">
        <f t="shared" si="151"/>
        <v>5294.32</v>
      </c>
      <c r="BK79" s="46">
        <f t="shared" si="151"/>
        <v>5186</v>
      </c>
      <c r="BL79" s="46">
        <f t="shared" si="151"/>
        <v>6261</v>
      </c>
      <c r="BM79" s="46">
        <f t="shared" si="151"/>
        <v>2468</v>
      </c>
      <c r="BN79" s="46">
        <f t="shared" si="151"/>
        <v>322</v>
      </c>
      <c r="BO79" s="46">
        <f t="shared" si="151"/>
        <v>1121</v>
      </c>
      <c r="BP79" s="276">
        <f t="shared" si="151"/>
        <v>685</v>
      </c>
      <c r="BQ79" s="276">
        <f t="shared" si="151"/>
        <v>452</v>
      </c>
      <c r="BR79" s="276">
        <f t="shared" si="151"/>
        <v>-583</v>
      </c>
      <c r="BS79" s="276">
        <f t="shared" si="151"/>
        <v>7630</v>
      </c>
      <c r="BT79" s="335">
        <f t="shared" si="151"/>
        <v>251</v>
      </c>
      <c r="BU79" s="335">
        <f t="shared" ref="BU79:CC79" si="152">AL79-Z79</f>
        <v>46</v>
      </c>
      <c r="BV79" s="335">
        <f t="shared" si="152"/>
        <v>-3566</v>
      </c>
      <c r="BW79" s="335">
        <f t="shared" si="152"/>
        <v>-1035</v>
      </c>
      <c r="BX79" s="335">
        <f t="shared" si="152"/>
        <v>-3860</v>
      </c>
      <c r="BY79" s="335">
        <f t="shared" si="152"/>
        <v>-905</v>
      </c>
      <c r="BZ79" s="335">
        <f t="shared" si="152"/>
        <v>-1010</v>
      </c>
      <c r="CA79" s="335">
        <f t="shared" si="152"/>
        <v>-2424</v>
      </c>
      <c r="CB79" s="335">
        <f t="shared" si="152"/>
        <v>-933</v>
      </c>
      <c r="CC79" s="335">
        <f t="shared" si="152"/>
        <v>-1423</v>
      </c>
      <c r="CD79" s="373"/>
      <c r="CE79" s="67">
        <f>'MONTHLY SUMMARIES'!F53</f>
        <v>3761</v>
      </c>
    </row>
    <row r="80" spans="1:83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02">
        <v>918</v>
      </c>
      <c r="AL80" s="302">
        <v>3573</v>
      </c>
      <c r="AM80" s="302">
        <v>2416</v>
      </c>
      <c r="AN80" s="302">
        <v>3607</v>
      </c>
      <c r="AO80" s="302">
        <v>2051</v>
      </c>
      <c r="AP80" s="302">
        <v>1087</v>
      </c>
      <c r="AQ80" s="302">
        <v>497</v>
      </c>
      <c r="AR80" s="302">
        <v>201</v>
      </c>
      <c r="AS80" s="302">
        <v>317</v>
      </c>
      <c r="AT80" s="302">
        <v>116</v>
      </c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73"/>
      <c r="CE80" s="67">
        <f>GETPIVOTDATA("VALUE",'CSS ESCO pvt'!$I$3,"DATE_FILE",$CE$8,"COMPANY",$CE$6,"TRIM_CAT","Low Income Residential-GRID","TRIM_LINE",$A75)</f>
        <v>116</v>
      </c>
    </row>
    <row r="81" spans="1:87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02">
        <v>2887</v>
      </c>
      <c r="AL81" s="302">
        <v>3443</v>
      </c>
      <c r="AM81" s="302">
        <v>3915</v>
      </c>
      <c r="AN81" s="302">
        <v>5710</v>
      </c>
      <c r="AO81" s="302">
        <v>5574</v>
      </c>
      <c r="AP81" s="302">
        <v>6118</v>
      </c>
      <c r="AQ81" s="302">
        <v>4007</v>
      </c>
      <c r="AR81" s="302">
        <v>2914</v>
      </c>
      <c r="AS81" s="302">
        <v>4443</v>
      </c>
      <c r="AT81" s="302">
        <v>3645</v>
      </c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73"/>
      <c r="CE81" s="81">
        <f>CE79-CE80</f>
        <v>3645</v>
      </c>
    </row>
    <row r="82" spans="1:87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02">
        <v>14140</v>
      </c>
      <c r="AL82" s="302">
        <v>13905</v>
      </c>
      <c r="AM82" s="302">
        <v>17059</v>
      </c>
      <c r="AN82" s="302">
        <v>22276</v>
      </c>
      <c r="AO82" s="302">
        <v>16294</v>
      </c>
      <c r="AP82" s="302">
        <v>13229</v>
      </c>
      <c r="AQ82" s="302">
        <v>15022</v>
      </c>
      <c r="AR82" s="302">
        <v>11101</v>
      </c>
      <c r="AS82" s="302">
        <v>8189</v>
      </c>
      <c r="AT82" s="302">
        <v>8582</v>
      </c>
      <c r="AU82" s="302"/>
      <c r="AV82" s="302"/>
      <c r="AW82" s="320"/>
      <c r="AX82" s="45">
        <f t="shared" ref="AX82:BG84" si="153">O82-C82</f>
        <v>4251.4199999999983</v>
      </c>
      <c r="AY82" s="46">
        <f t="shared" si="153"/>
        <v>16344.75</v>
      </c>
      <c r="AZ82" s="46">
        <f t="shared" si="153"/>
        <v>15483.25</v>
      </c>
      <c r="BA82" s="46">
        <f t="shared" si="153"/>
        <v>13879.86</v>
      </c>
      <c r="BB82" s="46">
        <f t="shared" si="153"/>
        <v>18861.150000000001</v>
      </c>
      <c r="BC82" s="46">
        <f t="shared" si="153"/>
        <v>-2847.49</v>
      </c>
      <c r="BD82" s="46">
        <f t="shared" si="153"/>
        <v>-326.64999999999964</v>
      </c>
      <c r="BE82" s="46">
        <f t="shared" si="153"/>
        <v>-6265.93</v>
      </c>
      <c r="BF82" s="46">
        <f t="shared" si="153"/>
        <v>12407.04</v>
      </c>
      <c r="BG82" s="46">
        <f t="shared" si="153"/>
        <v>-2569.17</v>
      </c>
      <c r="BH82" s="46">
        <f t="shared" ref="BH82:BQ84" si="154">Y82-M82</f>
        <v>5907.02</v>
      </c>
      <c r="BI82" s="46">
        <f t="shared" si="154"/>
        <v>5985.66</v>
      </c>
      <c r="BJ82" s="46">
        <f t="shared" si="154"/>
        <v>-2141.9599999999991</v>
      </c>
      <c r="BK82" s="46">
        <f t="shared" si="154"/>
        <v>-12387</v>
      </c>
      <c r="BL82" s="46">
        <f t="shared" si="154"/>
        <v>-17404</v>
      </c>
      <c r="BM82" s="46">
        <f t="shared" si="154"/>
        <v>-6056</v>
      </c>
      <c r="BN82" s="46">
        <f t="shared" si="154"/>
        <v>-13514</v>
      </c>
      <c r="BO82" s="46">
        <f t="shared" si="154"/>
        <v>-2122</v>
      </c>
      <c r="BP82" s="276">
        <f t="shared" si="154"/>
        <v>903</v>
      </c>
      <c r="BQ82" s="276">
        <f t="shared" si="154"/>
        <v>-5471</v>
      </c>
      <c r="BR82" s="276">
        <f t="shared" ref="BR82:BT84" si="155">AI82-W82</f>
        <v>-6093</v>
      </c>
      <c r="BS82" s="276">
        <f t="shared" si="155"/>
        <v>6544</v>
      </c>
      <c r="BT82" s="335">
        <f t="shared" si="155"/>
        <v>-592</v>
      </c>
      <c r="BU82" s="335">
        <f t="shared" ref="BU82:CC84" si="156">AL82-Z82</f>
        <v>2904</v>
      </c>
      <c r="BV82" s="335">
        <f t="shared" si="156"/>
        <v>4185</v>
      </c>
      <c r="BW82" s="335">
        <f t="shared" si="156"/>
        <v>10721</v>
      </c>
      <c r="BX82" s="335">
        <f t="shared" si="156"/>
        <v>8275</v>
      </c>
      <c r="BY82" s="335">
        <f t="shared" si="156"/>
        <v>-984</v>
      </c>
      <c r="BZ82" s="335">
        <f t="shared" si="156"/>
        <v>5669</v>
      </c>
      <c r="CA82" s="335">
        <f t="shared" si="156"/>
        <v>832</v>
      </c>
      <c r="CB82" s="335">
        <f t="shared" si="156"/>
        <v>-4642</v>
      </c>
      <c r="CC82" s="335">
        <f t="shared" si="156"/>
        <v>-2015</v>
      </c>
      <c r="CD82" s="373"/>
      <c r="CE82" s="67">
        <f>'MONTHLY SUMMARIES'!F54</f>
        <v>8582</v>
      </c>
    </row>
    <row r="83" spans="1:87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02">
        <v>948</v>
      </c>
      <c r="AL83" s="302">
        <v>1194</v>
      </c>
      <c r="AM83" s="302">
        <v>42</v>
      </c>
      <c r="AN83" s="302">
        <v>1126</v>
      </c>
      <c r="AO83" s="302">
        <v>37</v>
      </c>
      <c r="AP83" s="302">
        <v>154</v>
      </c>
      <c r="AQ83" s="302">
        <v>0</v>
      </c>
      <c r="AR83" s="302">
        <v>0</v>
      </c>
      <c r="AS83" s="302">
        <v>8099</v>
      </c>
      <c r="AT83" s="302">
        <v>5989</v>
      </c>
      <c r="AU83" s="302"/>
      <c r="AV83" s="302"/>
      <c r="AW83" s="320"/>
      <c r="AX83" s="45">
        <f t="shared" si="153"/>
        <v>4172.18</v>
      </c>
      <c r="AY83" s="46">
        <f t="shared" si="153"/>
        <v>7543.08</v>
      </c>
      <c r="AZ83" s="46">
        <f t="shared" si="153"/>
        <v>6914.42</v>
      </c>
      <c r="BA83" s="46">
        <f t="shared" si="153"/>
        <v>2739.13</v>
      </c>
      <c r="BB83" s="46">
        <f t="shared" si="153"/>
        <v>958.90000000000009</v>
      </c>
      <c r="BC83" s="46">
        <f t="shared" si="153"/>
        <v>-43.149999999999636</v>
      </c>
      <c r="BD83" s="46">
        <f t="shared" si="153"/>
        <v>963.90999999999985</v>
      </c>
      <c r="BE83" s="46">
        <f t="shared" si="153"/>
        <v>3545.76</v>
      </c>
      <c r="BF83" s="46">
        <f t="shared" si="153"/>
        <v>-160.01000000000022</v>
      </c>
      <c r="BG83" s="46">
        <f t="shared" si="153"/>
        <v>8878.27</v>
      </c>
      <c r="BH83" s="46">
        <f t="shared" si="154"/>
        <v>-4184.1100000000006</v>
      </c>
      <c r="BI83" s="46">
        <f t="shared" si="154"/>
        <v>-3052.9799999999996</v>
      </c>
      <c r="BJ83" s="46">
        <f t="shared" si="154"/>
        <v>-5100.42</v>
      </c>
      <c r="BK83" s="46">
        <f t="shared" si="154"/>
        <v>-8978</v>
      </c>
      <c r="BL83" s="46">
        <f t="shared" si="154"/>
        <v>-7660</v>
      </c>
      <c r="BM83" s="46">
        <f t="shared" si="154"/>
        <v>-2790</v>
      </c>
      <c r="BN83" s="46">
        <f t="shared" si="154"/>
        <v>-3853</v>
      </c>
      <c r="BO83" s="46">
        <f t="shared" si="154"/>
        <v>-2851</v>
      </c>
      <c r="BP83" s="276">
        <f t="shared" si="154"/>
        <v>1214</v>
      </c>
      <c r="BQ83" s="276">
        <f t="shared" si="154"/>
        <v>-4491</v>
      </c>
      <c r="BR83" s="276">
        <f t="shared" si="155"/>
        <v>-3883</v>
      </c>
      <c r="BS83" s="276">
        <f t="shared" si="155"/>
        <v>-6849</v>
      </c>
      <c r="BT83" s="335">
        <f t="shared" si="155"/>
        <v>-3743</v>
      </c>
      <c r="BU83" s="335">
        <f t="shared" si="156"/>
        <v>-86</v>
      </c>
      <c r="BV83" s="335">
        <f t="shared" si="156"/>
        <v>-1061</v>
      </c>
      <c r="BW83" s="335">
        <f t="shared" si="156"/>
        <v>126</v>
      </c>
      <c r="BX83" s="335">
        <f t="shared" si="156"/>
        <v>-745</v>
      </c>
      <c r="BY83" s="335">
        <f t="shared" si="156"/>
        <v>147</v>
      </c>
      <c r="BZ83" s="335">
        <f t="shared" si="156"/>
        <v>0</v>
      </c>
      <c r="CA83" s="335">
        <f t="shared" si="156"/>
        <v>-1672</v>
      </c>
      <c r="CB83" s="335">
        <f t="shared" si="156"/>
        <v>3404</v>
      </c>
      <c r="CC83" s="335">
        <f t="shared" si="156"/>
        <v>4317</v>
      </c>
      <c r="CD83" s="373"/>
      <c r="CE83" s="67">
        <f>'MONTHLY SUMMARIES'!F55</f>
        <v>5989</v>
      </c>
    </row>
    <row r="84" spans="1:87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02">
        <v>11980</v>
      </c>
      <c r="AL84" s="302">
        <v>3216</v>
      </c>
      <c r="AM84" s="302">
        <v>21298</v>
      </c>
      <c r="AN84" s="302">
        <v>9401</v>
      </c>
      <c r="AO84" s="302">
        <v>12744</v>
      </c>
      <c r="AP84" s="302">
        <v>19222</v>
      </c>
      <c r="AQ84" s="302">
        <v>14123</v>
      </c>
      <c r="AR84" s="302">
        <v>221</v>
      </c>
      <c r="AS84" s="302">
        <v>6402</v>
      </c>
      <c r="AT84" s="302">
        <v>1</v>
      </c>
      <c r="AU84" s="302"/>
      <c r="AV84" s="302"/>
      <c r="AW84" s="320"/>
      <c r="AX84" s="45">
        <f t="shared" si="153"/>
        <v>2779.98</v>
      </c>
      <c r="AY84" s="46">
        <f t="shared" si="153"/>
        <v>11155</v>
      </c>
      <c r="AZ84" s="46">
        <f t="shared" si="153"/>
        <v>557</v>
      </c>
      <c r="BA84" s="46">
        <f t="shared" si="153"/>
        <v>0</v>
      </c>
      <c r="BB84" s="46">
        <f t="shared" si="153"/>
        <v>48.150000000000006</v>
      </c>
      <c r="BC84" s="46">
        <f t="shared" si="153"/>
        <v>0</v>
      </c>
      <c r="BD84" s="46">
        <f t="shared" si="153"/>
        <v>0</v>
      </c>
      <c r="BE84" s="46">
        <f t="shared" si="153"/>
        <v>896</v>
      </c>
      <c r="BF84" s="46">
        <f t="shared" si="153"/>
        <v>20</v>
      </c>
      <c r="BG84" s="46">
        <f t="shared" si="153"/>
        <v>70</v>
      </c>
      <c r="BH84" s="46">
        <f t="shared" si="154"/>
        <v>0</v>
      </c>
      <c r="BI84" s="46">
        <f t="shared" si="154"/>
        <v>0</v>
      </c>
      <c r="BJ84" s="46">
        <f t="shared" si="154"/>
        <v>-2688.98</v>
      </c>
      <c r="BK84" s="46">
        <f t="shared" si="154"/>
        <v>-11155</v>
      </c>
      <c r="BL84" s="46">
        <f t="shared" si="154"/>
        <v>-289</v>
      </c>
      <c r="BM84" s="46">
        <f t="shared" si="154"/>
        <v>27</v>
      </c>
      <c r="BN84" s="46">
        <f t="shared" si="154"/>
        <v>863</v>
      </c>
      <c r="BO84" s="46">
        <f t="shared" si="154"/>
        <v>212</v>
      </c>
      <c r="BP84" s="276">
        <f t="shared" si="154"/>
        <v>21120</v>
      </c>
      <c r="BQ84" s="276">
        <f t="shared" si="154"/>
        <v>27714</v>
      </c>
      <c r="BR84" s="276">
        <f t="shared" si="155"/>
        <v>16220</v>
      </c>
      <c r="BS84" s="276">
        <f t="shared" si="155"/>
        <v>20124</v>
      </c>
      <c r="BT84" s="335">
        <f t="shared" si="155"/>
        <v>11980</v>
      </c>
      <c r="BU84" s="335">
        <f t="shared" si="156"/>
        <v>3216</v>
      </c>
      <c r="BV84" s="335">
        <f t="shared" si="156"/>
        <v>21207</v>
      </c>
      <c r="BW84" s="335">
        <f t="shared" si="156"/>
        <v>9401</v>
      </c>
      <c r="BX84" s="335">
        <f t="shared" si="156"/>
        <v>12476</v>
      </c>
      <c r="BY84" s="335">
        <f t="shared" si="156"/>
        <v>19195</v>
      </c>
      <c r="BZ84" s="335">
        <f t="shared" si="156"/>
        <v>13125</v>
      </c>
      <c r="CA84" s="335">
        <f t="shared" si="156"/>
        <v>9</v>
      </c>
      <c r="CB84" s="335">
        <f t="shared" si="156"/>
        <v>-14718</v>
      </c>
      <c r="CC84" s="335">
        <f t="shared" si="156"/>
        <v>-28609</v>
      </c>
      <c r="CD84" s="373"/>
      <c r="CE84" s="67">
        <f>'MONTHLY SUMMARIES'!F56</f>
        <v>1</v>
      </c>
    </row>
    <row r="85" spans="1:87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157">SUM(D76:D84)</f>
        <v>92520.62999999999</v>
      </c>
      <c r="E85" s="145">
        <f t="shared" si="157"/>
        <v>98437.74</v>
      </c>
      <c r="F85" s="145">
        <f t="shared" si="157"/>
        <v>76083.39</v>
      </c>
      <c r="G85" s="145">
        <f t="shared" si="157"/>
        <v>63586.34</v>
      </c>
      <c r="H85" s="145">
        <f t="shared" si="157"/>
        <v>73416.659999999989</v>
      </c>
      <c r="I85" s="145">
        <f t="shared" si="157"/>
        <v>78087.41</v>
      </c>
      <c r="J85" s="145">
        <f t="shared" si="157"/>
        <v>114467.92</v>
      </c>
      <c r="K85" s="145">
        <f t="shared" si="157"/>
        <v>84708.590000000011</v>
      </c>
      <c r="L85" s="146">
        <f t="shared" si="157"/>
        <v>94050.39</v>
      </c>
      <c r="M85" s="145">
        <f t="shared" si="157"/>
        <v>87826.36</v>
      </c>
      <c r="N85" s="145">
        <f t="shared" si="157"/>
        <v>82218.87</v>
      </c>
      <c r="O85" s="145">
        <f t="shared" si="157"/>
        <v>131457.09</v>
      </c>
      <c r="P85" s="145">
        <f t="shared" si="157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03">
        <v>109880</v>
      </c>
      <c r="AL85" s="303">
        <v>121820</v>
      </c>
      <c r="AM85" s="303">
        <v>147841</v>
      </c>
      <c r="AN85" s="303">
        <v>188428</v>
      </c>
      <c r="AO85" s="303">
        <v>134742</v>
      </c>
      <c r="AP85" s="303">
        <v>119107</v>
      </c>
      <c r="AQ85" s="303">
        <v>101009</v>
      </c>
      <c r="AR85" s="303">
        <v>81668</v>
      </c>
      <c r="AS85" s="303">
        <v>104726</v>
      </c>
      <c r="AT85" s="303">
        <v>108522</v>
      </c>
      <c r="AU85" s="303"/>
      <c r="AV85" s="303"/>
      <c r="AW85" s="321"/>
      <c r="AX85" s="47">
        <f>SUM(AX76:AX84)</f>
        <v>38214.57</v>
      </c>
      <c r="AY85" s="147">
        <f t="shared" ref="AY85:BA85" si="158">SUM(AY76:AY84)</f>
        <v>113570.37000000001</v>
      </c>
      <c r="AZ85" s="147">
        <f t="shared" si="158"/>
        <v>89518.26</v>
      </c>
      <c r="BA85" s="147">
        <f t="shared" si="158"/>
        <v>97510.61</v>
      </c>
      <c r="BB85" s="147">
        <f t="shared" ref="BB85:BC85" si="159">SUM(BB76:BB84)</f>
        <v>92382.659999999974</v>
      </c>
      <c r="BC85" s="147">
        <f t="shared" si="159"/>
        <v>56005.340000000004</v>
      </c>
      <c r="BD85" s="147">
        <f t="shared" ref="BD85:BE85" si="160">SUM(BD76:BD84)</f>
        <v>81429.59</v>
      </c>
      <c r="BE85" s="147">
        <f t="shared" si="160"/>
        <v>127006.08</v>
      </c>
      <c r="BF85" s="147">
        <f t="shared" ref="BF85:BG85" si="161">SUM(BF76:BF84)</f>
        <v>131640.40999999997</v>
      </c>
      <c r="BG85" s="147">
        <f t="shared" si="161"/>
        <v>74580.61</v>
      </c>
      <c r="BH85" s="147">
        <f t="shared" ref="BH85:BI85" si="162">SUM(BH76:BH84)</f>
        <v>52782.64</v>
      </c>
      <c r="BI85" s="147">
        <f t="shared" si="162"/>
        <v>77364.13</v>
      </c>
      <c r="BJ85" s="147">
        <f t="shared" ref="BJ85:BK85" si="163">SUM(BJ76:BJ84)</f>
        <v>50979.909999999996</v>
      </c>
      <c r="BK85" s="147">
        <f t="shared" si="163"/>
        <v>-12999</v>
      </c>
      <c r="BL85" s="147">
        <f t="shared" ref="BL85:BM85" si="164">SUM(BL76:BL84)</f>
        <v>-24484</v>
      </c>
      <c r="BM85" s="147">
        <f t="shared" si="164"/>
        <v>-37338</v>
      </c>
      <c r="BN85" s="147">
        <f t="shared" ref="BN85:BO85" si="165">SUM(BN76:BN84)</f>
        <v>-49212</v>
      </c>
      <c r="BO85" s="147">
        <f t="shared" si="165"/>
        <v>-33235</v>
      </c>
      <c r="BP85" s="277">
        <f t="shared" ref="BP85:BQ85" si="166">SUM(BP76:BP84)</f>
        <v>-18592</v>
      </c>
      <c r="BQ85" s="277">
        <f t="shared" si="166"/>
        <v>-84621</v>
      </c>
      <c r="BR85" s="277">
        <f t="shared" ref="BR85:BT85" si="167">SUM(BR76:BR84)</f>
        <v>-58351</v>
      </c>
      <c r="BS85" s="277">
        <f t="shared" si="167"/>
        <v>-3393</v>
      </c>
      <c r="BT85" s="336">
        <f t="shared" si="167"/>
        <v>-30729</v>
      </c>
      <c r="BU85" s="336">
        <f t="shared" ref="BU85:BV85" si="168">SUM(BU76:BU84)</f>
        <v>-37763</v>
      </c>
      <c r="BV85" s="336">
        <f t="shared" si="168"/>
        <v>-34596</v>
      </c>
      <c r="BW85" s="336">
        <f t="shared" ref="BW85:BX85" si="169">SUM(BW76:BW84)</f>
        <v>-4664</v>
      </c>
      <c r="BX85" s="336">
        <f t="shared" si="169"/>
        <v>-28730</v>
      </c>
      <c r="BY85" s="336">
        <f t="shared" ref="BY85" si="170">SUM(BY76:BY84)</f>
        <v>-17149</v>
      </c>
      <c r="BZ85" s="336">
        <f t="shared" ref="BZ85" si="171">SUM(BZ76:BZ84)</f>
        <v>-5748</v>
      </c>
      <c r="CA85" s="336">
        <f t="shared" ref="CA85:CC85" si="172">SUM(CA76:CA84)</f>
        <v>-14519</v>
      </c>
      <c r="CB85" s="336">
        <f t="shared" ref="CB85:CC85" si="173">SUM(CB76:CB84)</f>
        <v>-36199</v>
      </c>
      <c r="CC85" s="336">
        <f t="shared" si="173"/>
        <v>-48331</v>
      </c>
      <c r="CD85" s="374"/>
      <c r="CE85" s="267">
        <f>CE76+CE79+CE82+CE83+CE84</f>
        <v>108522</v>
      </c>
    </row>
    <row r="86" spans="1:87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73"/>
      <c r="CE86" s="52"/>
    </row>
    <row r="87" spans="1:87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02">
        <v>572408</v>
      </c>
      <c r="AL87" s="302">
        <v>557412</v>
      </c>
      <c r="AM87" s="302">
        <v>580655</v>
      </c>
      <c r="AN87" s="302">
        <v>551386</v>
      </c>
      <c r="AO87" s="302">
        <v>549346</v>
      </c>
      <c r="AP87" s="302">
        <v>514970</v>
      </c>
      <c r="AQ87" s="302">
        <v>470693</v>
      </c>
      <c r="AR87" s="302">
        <v>483604</v>
      </c>
      <c r="AS87" s="302">
        <v>456093</v>
      </c>
      <c r="AT87" s="302">
        <v>470006</v>
      </c>
      <c r="AU87" s="302"/>
      <c r="AV87" s="302"/>
      <c r="AW87" s="320"/>
      <c r="AX87" s="45">
        <f t="shared" ref="AX87:BT87" si="174">O87-C87</f>
        <v>111836.52000000002</v>
      </c>
      <c r="AY87" s="46">
        <f t="shared" si="174"/>
        <v>150667.19</v>
      </c>
      <c r="AZ87" s="46">
        <f t="shared" si="174"/>
        <v>211341.89</v>
      </c>
      <c r="BA87" s="46">
        <f t="shared" si="174"/>
        <v>270629.26</v>
      </c>
      <c r="BB87" s="46">
        <f t="shared" si="174"/>
        <v>307084.76</v>
      </c>
      <c r="BC87" s="46">
        <f t="shared" si="174"/>
        <v>321041.91000000003</v>
      </c>
      <c r="BD87" s="46">
        <f t="shared" si="174"/>
        <v>361508.63</v>
      </c>
      <c r="BE87" s="46">
        <f t="shared" si="174"/>
        <v>386470.35</v>
      </c>
      <c r="BF87" s="46">
        <f t="shared" si="174"/>
        <v>431931.36</v>
      </c>
      <c r="BG87" s="46">
        <f t="shared" si="174"/>
        <v>470475.52000000002</v>
      </c>
      <c r="BH87" s="46">
        <f t="shared" si="174"/>
        <v>479831.07</v>
      </c>
      <c r="BI87" s="46">
        <f t="shared" si="174"/>
        <v>477886.98</v>
      </c>
      <c r="BJ87" s="46">
        <f t="shared" si="174"/>
        <v>472182.04</v>
      </c>
      <c r="BK87" s="46">
        <f t="shared" si="174"/>
        <v>394928</v>
      </c>
      <c r="BL87" s="46">
        <f t="shared" si="174"/>
        <v>347014</v>
      </c>
      <c r="BM87" s="46">
        <f t="shared" si="174"/>
        <v>284980</v>
      </c>
      <c r="BN87" s="46">
        <f t="shared" si="174"/>
        <v>222676</v>
      </c>
      <c r="BO87" s="46">
        <f t="shared" si="174"/>
        <v>95466</v>
      </c>
      <c r="BP87" s="276">
        <f t="shared" si="174"/>
        <v>-22554</v>
      </c>
      <c r="BQ87" s="276">
        <f t="shared" si="174"/>
        <v>-67051</v>
      </c>
      <c r="BR87" s="276">
        <f t="shared" si="174"/>
        <v>-108512</v>
      </c>
      <c r="BS87" s="276">
        <f t="shared" si="174"/>
        <v>-201751</v>
      </c>
      <c r="BT87" s="335">
        <f t="shared" si="174"/>
        <v>-220481</v>
      </c>
      <c r="BU87" s="335">
        <f t="shared" ref="BU87:CC87" si="175">AL87-Z87</f>
        <v>-222657</v>
      </c>
      <c r="BV87" s="335">
        <f t="shared" si="175"/>
        <v>-230988</v>
      </c>
      <c r="BW87" s="335">
        <f t="shared" si="175"/>
        <v>-244639</v>
      </c>
      <c r="BX87" s="335">
        <f t="shared" si="175"/>
        <v>-269409</v>
      </c>
      <c r="BY87" s="335">
        <f t="shared" si="175"/>
        <v>-303012</v>
      </c>
      <c r="BZ87" s="335">
        <f t="shared" si="175"/>
        <v>-329637</v>
      </c>
      <c r="CA87" s="335">
        <f t="shared" si="175"/>
        <v>-178276</v>
      </c>
      <c r="CB87" s="335">
        <f t="shared" si="175"/>
        <v>-129263</v>
      </c>
      <c r="CC87" s="335">
        <f t="shared" si="175"/>
        <v>-100382</v>
      </c>
      <c r="CD87" s="373"/>
      <c r="CE87" s="67">
        <f>'MONTHLY SUMMARIES'!F59</f>
        <v>470006</v>
      </c>
    </row>
    <row r="88" spans="1:87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02">
        <v>66851</v>
      </c>
      <c r="AL88" s="302">
        <v>71061</v>
      </c>
      <c r="AM88" s="302">
        <v>70378</v>
      </c>
      <c r="AN88" s="302">
        <v>54866</v>
      </c>
      <c r="AO88" s="302">
        <v>75302</v>
      </c>
      <c r="AP88" s="302">
        <v>71654</v>
      </c>
      <c r="AQ88" s="302">
        <v>64204</v>
      </c>
      <c r="AR88" s="302">
        <v>76584</v>
      </c>
      <c r="AS88" s="302">
        <v>63398</v>
      </c>
      <c r="AT88" s="302">
        <v>62315</v>
      </c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73"/>
      <c r="CE88" s="67">
        <f>GETPIVOTDATA("VALUE",'CSS ESCO pvt'!$I$3,"DATE_FILE",$CE$8,"COMPANY",$CE$6,"TRIM_CAT","Residential-GRID","TRIM_LINE",$A86)</f>
        <v>62315</v>
      </c>
    </row>
    <row r="89" spans="1:87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02">
        <v>505557</v>
      </c>
      <c r="AL89" s="302">
        <v>486351</v>
      </c>
      <c r="AM89" s="302">
        <v>510277</v>
      </c>
      <c r="AN89" s="302">
        <v>496520</v>
      </c>
      <c r="AO89" s="302">
        <v>474044</v>
      </c>
      <c r="AP89" s="302">
        <v>443316</v>
      </c>
      <c r="AQ89" s="302">
        <v>406489</v>
      </c>
      <c r="AR89" s="302">
        <v>407020</v>
      </c>
      <c r="AS89" s="302">
        <v>392695</v>
      </c>
      <c r="AT89" s="302">
        <v>407691</v>
      </c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73"/>
      <c r="CE89" s="81">
        <f>CE87-CE88</f>
        <v>407691</v>
      </c>
    </row>
    <row r="90" spans="1:87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02">
        <v>94709</v>
      </c>
      <c r="AL90" s="302">
        <v>87116</v>
      </c>
      <c r="AM90" s="302">
        <v>82137</v>
      </c>
      <c r="AN90" s="302">
        <v>83237</v>
      </c>
      <c r="AO90" s="302">
        <v>90501</v>
      </c>
      <c r="AP90" s="302">
        <v>90290</v>
      </c>
      <c r="AQ90" s="302">
        <v>76171</v>
      </c>
      <c r="AR90" s="302">
        <v>47330</v>
      </c>
      <c r="AS90" s="302">
        <v>62016</v>
      </c>
      <c r="AT90" s="302">
        <v>44058</v>
      </c>
      <c r="AU90" s="302"/>
      <c r="AV90" s="302"/>
      <c r="AW90" s="320"/>
      <c r="AX90" s="45">
        <f t="shared" ref="AX90:BT90" si="176">O90-C90</f>
        <v>-3428.1200000000026</v>
      </c>
      <c r="AY90" s="46">
        <f t="shared" si="176"/>
        <v>868.33000000000175</v>
      </c>
      <c r="AZ90" s="46">
        <f t="shared" si="176"/>
        <v>4853.2799999999988</v>
      </c>
      <c r="BA90" s="46">
        <f t="shared" si="176"/>
        <v>9135.9400000000023</v>
      </c>
      <c r="BB90" s="46">
        <f t="shared" si="176"/>
        <v>18849.239999999998</v>
      </c>
      <c r="BC90" s="46">
        <f t="shared" si="176"/>
        <v>18593.910000000003</v>
      </c>
      <c r="BD90" s="46">
        <f t="shared" si="176"/>
        <v>10651.160000000003</v>
      </c>
      <c r="BE90" s="46">
        <f t="shared" si="176"/>
        <v>-376.59999999999854</v>
      </c>
      <c r="BF90" s="46">
        <f t="shared" si="176"/>
        <v>2795.9800000000032</v>
      </c>
      <c r="BG90" s="46">
        <f t="shared" si="176"/>
        <v>13021.39</v>
      </c>
      <c r="BH90" s="46">
        <f t="shared" si="176"/>
        <v>8425.8300000000017</v>
      </c>
      <c r="BI90" s="46">
        <f t="shared" si="176"/>
        <v>15042.980000000003</v>
      </c>
      <c r="BJ90" s="46">
        <f t="shared" si="176"/>
        <v>24428.18</v>
      </c>
      <c r="BK90" s="46">
        <f t="shared" si="176"/>
        <v>40139</v>
      </c>
      <c r="BL90" s="46">
        <f t="shared" si="176"/>
        <v>39085</v>
      </c>
      <c r="BM90" s="46">
        <f t="shared" si="176"/>
        <v>41293</v>
      </c>
      <c r="BN90" s="46">
        <f t="shared" si="176"/>
        <v>17491</v>
      </c>
      <c r="BO90" s="46">
        <f t="shared" si="176"/>
        <v>34228</v>
      </c>
      <c r="BP90" s="276">
        <f t="shared" si="176"/>
        <v>30008</v>
      </c>
      <c r="BQ90" s="276">
        <f t="shared" si="176"/>
        <v>28947</v>
      </c>
      <c r="BR90" s="276">
        <f t="shared" si="176"/>
        <v>8811</v>
      </c>
      <c r="BS90" s="276">
        <f t="shared" si="176"/>
        <v>23982</v>
      </c>
      <c r="BT90" s="335">
        <f t="shared" si="176"/>
        <v>30627</v>
      </c>
      <c r="BU90" s="335">
        <f t="shared" ref="BU90:CC90" si="177">AL90-Z90</f>
        <v>17162</v>
      </c>
      <c r="BV90" s="335">
        <f t="shared" si="177"/>
        <v>698</v>
      </c>
      <c r="BW90" s="335">
        <f t="shared" si="177"/>
        <v>-17421</v>
      </c>
      <c r="BX90" s="335">
        <f t="shared" si="177"/>
        <v>-13701</v>
      </c>
      <c r="BY90" s="335">
        <f t="shared" si="177"/>
        <v>-19212</v>
      </c>
      <c r="BZ90" s="335">
        <f t="shared" si="177"/>
        <v>-19930</v>
      </c>
      <c r="CA90" s="335">
        <f t="shared" si="177"/>
        <v>-64298</v>
      </c>
      <c r="CB90" s="335">
        <f t="shared" si="177"/>
        <v>-36072</v>
      </c>
      <c r="CC90" s="335">
        <f t="shared" si="177"/>
        <v>-39950</v>
      </c>
      <c r="CD90" s="373"/>
      <c r="CE90" s="67">
        <f>'MONTHLY SUMMARIES'!F60</f>
        <v>44058</v>
      </c>
    </row>
    <row r="91" spans="1:87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02">
        <v>25446</v>
      </c>
      <c r="AL91" s="302">
        <v>52082</v>
      </c>
      <c r="AM91" s="302">
        <v>44692</v>
      </c>
      <c r="AN91" s="302">
        <v>43178</v>
      </c>
      <c r="AO91" s="302">
        <v>19336</v>
      </c>
      <c r="AP91" s="302">
        <v>15580</v>
      </c>
      <c r="AQ91" s="302">
        <v>6875</v>
      </c>
      <c r="AR91" s="302">
        <v>807</v>
      </c>
      <c r="AS91" s="302">
        <v>5950</v>
      </c>
      <c r="AT91" s="302">
        <v>5164</v>
      </c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73"/>
      <c r="CE91" s="67">
        <f>GETPIVOTDATA("VALUE",'CSS ESCO pvt'!$I$3,"DATE_FILE",$CE$8,"COMPANY",$CE$6,"TRIM_CAT","Low Income Residential-GRID","TRIM_LINE",$A86)</f>
        <v>5164</v>
      </c>
    </row>
    <row r="92" spans="1:87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02">
        <v>69263</v>
      </c>
      <c r="AL92" s="302">
        <v>35034</v>
      </c>
      <c r="AM92" s="302">
        <v>37445</v>
      </c>
      <c r="AN92" s="302">
        <v>40059</v>
      </c>
      <c r="AO92" s="302">
        <v>71165</v>
      </c>
      <c r="AP92" s="302">
        <v>74710</v>
      </c>
      <c r="AQ92" s="302">
        <v>69296</v>
      </c>
      <c r="AR92" s="302">
        <v>46523</v>
      </c>
      <c r="AS92" s="302">
        <v>56066</v>
      </c>
      <c r="AT92" s="302">
        <v>38894</v>
      </c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73"/>
      <c r="CE92" s="81">
        <f>CE90-CE91</f>
        <v>38894</v>
      </c>
    </row>
    <row r="93" spans="1:87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02">
        <v>24618</v>
      </c>
      <c r="AL93" s="302">
        <v>20021</v>
      </c>
      <c r="AM93" s="302">
        <v>15032</v>
      </c>
      <c r="AN93" s="302">
        <v>18868</v>
      </c>
      <c r="AO93" s="302">
        <v>21910</v>
      </c>
      <c r="AP93" s="302">
        <v>20608</v>
      </c>
      <c r="AQ93" s="302">
        <v>8590</v>
      </c>
      <c r="AR93" s="302">
        <v>12009</v>
      </c>
      <c r="AS93" s="302">
        <v>7566</v>
      </c>
      <c r="AT93" s="302">
        <v>12411</v>
      </c>
      <c r="AU93" s="302"/>
      <c r="AV93" s="302"/>
      <c r="AW93" s="320"/>
      <c r="AX93" s="45">
        <f t="shared" ref="AX93:BG95" si="178">O93-C93</f>
        <v>-1140.0199999999995</v>
      </c>
      <c r="AY93" s="46">
        <f t="shared" si="178"/>
        <v>15133.73</v>
      </c>
      <c r="AZ93" s="46">
        <f t="shared" si="178"/>
        <v>19108.080000000002</v>
      </c>
      <c r="BA93" s="46">
        <f t="shared" si="178"/>
        <v>30972.48</v>
      </c>
      <c r="BB93" s="46">
        <f t="shared" si="178"/>
        <v>41320.729999999996</v>
      </c>
      <c r="BC93" s="46">
        <f t="shared" si="178"/>
        <v>44342.879999999997</v>
      </c>
      <c r="BD93" s="46">
        <f t="shared" si="178"/>
        <v>45149.3</v>
      </c>
      <c r="BE93" s="46">
        <f t="shared" si="178"/>
        <v>10856.73</v>
      </c>
      <c r="BF93" s="46">
        <f t="shared" si="178"/>
        <v>18321.060000000001</v>
      </c>
      <c r="BG93" s="46">
        <f t="shared" si="178"/>
        <v>27899.97</v>
      </c>
      <c r="BH93" s="46">
        <f t="shared" ref="BH93:BQ95" si="179">Y93-M93</f>
        <v>29580.080000000002</v>
      </c>
      <c r="BI93" s="46">
        <f t="shared" si="179"/>
        <v>39699.74</v>
      </c>
      <c r="BJ93" s="46">
        <f t="shared" si="179"/>
        <v>38098.410000000003</v>
      </c>
      <c r="BK93" s="46">
        <f t="shared" si="179"/>
        <v>11793</v>
      </c>
      <c r="BL93" s="46">
        <f t="shared" si="179"/>
        <v>1780</v>
      </c>
      <c r="BM93" s="46">
        <f t="shared" si="179"/>
        <v>-8220</v>
      </c>
      <c r="BN93" s="46">
        <f t="shared" si="179"/>
        <v>-18100</v>
      </c>
      <c r="BO93" s="46">
        <f t="shared" si="179"/>
        <v>-18787</v>
      </c>
      <c r="BP93" s="276">
        <f t="shared" si="179"/>
        <v>-28338</v>
      </c>
      <c r="BQ93" s="276">
        <f t="shared" si="179"/>
        <v>9495</v>
      </c>
      <c r="BR93" s="276">
        <f t="shared" ref="BR93:BT95" si="180">AI93-W93</f>
        <v>13040</v>
      </c>
      <c r="BS93" s="276">
        <f t="shared" si="180"/>
        <v>-16969</v>
      </c>
      <c r="BT93" s="335">
        <f t="shared" si="180"/>
        <v>-15868</v>
      </c>
      <c r="BU93" s="335">
        <f t="shared" ref="BU93:CC95" si="181">AL93-Z93</f>
        <v>-23780</v>
      </c>
      <c r="BV93" s="335">
        <f t="shared" si="181"/>
        <v>-29533</v>
      </c>
      <c r="BW93" s="335">
        <f t="shared" si="181"/>
        <v>-12443</v>
      </c>
      <c r="BX93" s="335">
        <f t="shared" si="181"/>
        <v>-7871</v>
      </c>
      <c r="BY93" s="335">
        <f t="shared" si="181"/>
        <v>-8282</v>
      </c>
      <c r="BZ93" s="335">
        <f t="shared" si="181"/>
        <v>-20889</v>
      </c>
      <c r="CA93" s="335">
        <f t="shared" si="181"/>
        <v>-19249</v>
      </c>
      <c r="CB93" s="335">
        <f t="shared" si="181"/>
        <v>-13537</v>
      </c>
      <c r="CC93" s="335">
        <f t="shared" si="181"/>
        <v>-19157</v>
      </c>
      <c r="CD93" s="373"/>
      <c r="CE93" s="67">
        <f>'MONTHLY SUMMARIES'!F61</f>
        <v>12411</v>
      </c>
    </row>
    <row r="94" spans="1:87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02">
        <v>1496</v>
      </c>
      <c r="AL94" s="302">
        <v>918</v>
      </c>
      <c r="AM94" s="302">
        <v>0</v>
      </c>
      <c r="AN94" s="302">
        <v>0</v>
      </c>
      <c r="AO94" s="302">
        <v>0</v>
      </c>
      <c r="AP94" s="302">
        <v>0</v>
      </c>
      <c r="AQ94" s="302">
        <v>0</v>
      </c>
      <c r="AR94" s="302">
        <v>0</v>
      </c>
      <c r="AS94" s="302">
        <v>4391</v>
      </c>
      <c r="AT94" s="302">
        <v>30</v>
      </c>
      <c r="AU94" s="302"/>
      <c r="AV94" s="302"/>
      <c r="AW94" s="320"/>
      <c r="AX94" s="45">
        <f t="shared" si="178"/>
        <v>3189.3199999999997</v>
      </c>
      <c r="AY94" s="46">
        <f t="shared" si="178"/>
        <v>9383.83</v>
      </c>
      <c r="AZ94" s="46">
        <f t="shared" si="178"/>
        <v>3663.54</v>
      </c>
      <c r="BA94" s="46">
        <f t="shared" si="178"/>
        <v>5607.92</v>
      </c>
      <c r="BB94" s="46">
        <f t="shared" si="178"/>
        <v>9264</v>
      </c>
      <c r="BC94" s="46">
        <f t="shared" si="178"/>
        <v>6109.6</v>
      </c>
      <c r="BD94" s="46">
        <f t="shared" si="178"/>
        <v>5601.2</v>
      </c>
      <c r="BE94" s="46">
        <f t="shared" si="178"/>
        <v>6205.89</v>
      </c>
      <c r="BF94" s="46">
        <f t="shared" si="178"/>
        <v>11184.76</v>
      </c>
      <c r="BG94" s="46">
        <f t="shared" si="178"/>
        <v>9958.41</v>
      </c>
      <c r="BH94" s="46">
        <f t="shared" si="179"/>
        <v>13816.09</v>
      </c>
      <c r="BI94" s="46">
        <f t="shared" si="179"/>
        <v>14285.51</v>
      </c>
      <c r="BJ94" s="46">
        <f t="shared" si="179"/>
        <v>64.050000000000182</v>
      </c>
      <c r="BK94" s="46">
        <f t="shared" si="179"/>
        <v>-8488</v>
      </c>
      <c r="BL94" s="46">
        <f t="shared" si="179"/>
        <v>-4245</v>
      </c>
      <c r="BM94" s="46">
        <f t="shared" si="179"/>
        <v>-5608</v>
      </c>
      <c r="BN94" s="46">
        <f t="shared" si="179"/>
        <v>-9264</v>
      </c>
      <c r="BO94" s="46">
        <f t="shared" si="179"/>
        <v>-7448</v>
      </c>
      <c r="BP94" s="276">
        <f t="shared" si="179"/>
        <v>-9081</v>
      </c>
      <c r="BQ94" s="276">
        <f t="shared" si="179"/>
        <v>-11261</v>
      </c>
      <c r="BR94" s="276">
        <f t="shared" si="180"/>
        <v>-13802</v>
      </c>
      <c r="BS94" s="276">
        <f t="shared" si="180"/>
        <v>-14793</v>
      </c>
      <c r="BT94" s="335">
        <f t="shared" si="180"/>
        <v>-14837</v>
      </c>
      <c r="BU94" s="335">
        <f t="shared" si="181"/>
        <v>-13469</v>
      </c>
      <c r="BV94" s="335">
        <f t="shared" si="181"/>
        <v>-3343</v>
      </c>
      <c r="BW94" s="335">
        <f t="shared" si="181"/>
        <v>-993</v>
      </c>
      <c r="BX94" s="335">
        <f t="shared" si="181"/>
        <v>-978</v>
      </c>
      <c r="BY94" s="335">
        <f t="shared" si="181"/>
        <v>0</v>
      </c>
      <c r="BZ94" s="335">
        <f t="shared" si="181"/>
        <v>0</v>
      </c>
      <c r="CA94" s="335">
        <f t="shared" si="181"/>
        <v>0</v>
      </c>
      <c r="CB94" s="335">
        <f t="shared" si="181"/>
        <v>4391</v>
      </c>
      <c r="CC94" s="335">
        <f t="shared" si="181"/>
        <v>30</v>
      </c>
      <c r="CD94" s="373"/>
      <c r="CE94" s="67">
        <f>'MONTHLY SUMMARIES'!F62</f>
        <v>30</v>
      </c>
    </row>
    <row r="95" spans="1:87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02">
        <v>3856</v>
      </c>
      <c r="AL95" s="302">
        <v>5742</v>
      </c>
      <c r="AM95" s="302">
        <v>7554</v>
      </c>
      <c r="AN95" s="302">
        <v>8537</v>
      </c>
      <c r="AO95" s="302">
        <v>17938</v>
      </c>
      <c r="AP95" s="302">
        <v>6306</v>
      </c>
      <c r="AQ95" s="302">
        <v>476</v>
      </c>
      <c r="AR95" s="302">
        <v>86</v>
      </c>
      <c r="AS95" s="302">
        <v>307</v>
      </c>
      <c r="AT95" s="302">
        <v>88</v>
      </c>
      <c r="AU95" s="302"/>
      <c r="AV95" s="302"/>
      <c r="AW95" s="320"/>
      <c r="AX95" s="45">
        <f t="shared" si="178"/>
        <v>0</v>
      </c>
      <c r="AY95" s="46">
        <f t="shared" si="178"/>
        <v>0</v>
      </c>
      <c r="AZ95" s="46">
        <f t="shared" si="178"/>
        <v>0</v>
      </c>
      <c r="BA95" s="46">
        <f t="shared" si="178"/>
        <v>0</v>
      </c>
      <c r="BB95" s="46">
        <f t="shared" si="178"/>
        <v>0</v>
      </c>
      <c r="BC95" s="46">
        <f t="shared" si="178"/>
        <v>0</v>
      </c>
      <c r="BD95" s="46">
        <f t="shared" si="178"/>
        <v>0</v>
      </c>
      <c r="BE95" s="46">
        <f t="shared" si="178"/>
        <v>0</v>
      </c>
      <c r="BF95" s="46">
        <f t="shared" si="178"/>
        <v>0</v>
      </c>
      <c r="BG95" s="46">
        <f t="shared" si="178"/>
        <v>0</v>
      </c>
      <c r="BH95" s="46">
        <f t="shared" si="179"/>
        <v>0</v>
      </c>
      <c r="BI95" s="46">
        <f t="shared" si="179"/>
        <v>0</v>
      </c>
      <c r="BJ95" s="46">
        <f t="shared" si="179"/>
        <v>0</v>
      </c>
      <c r="BK95" s="46">
        <f t="shared" si="179"/>
        <v>0</v>
      </c>
      <c r="BL95" s="46">
        <f t="shared" si="179"/>
        <v>0</v>
      </c>
      <c r="BM95" s="46">
        <f t="shared" si="179"/>
        <v>0</v>
      </c>
      <c r="BN95" s="46">
        <f t="shared" si="179"/>
        <v>0</v>
      </c>
      <c r="BO95" s="46">
        <f t="shared" si="179"/>
        <v>0</v>
      </c>
      <c r="BP95" s="276">
        <f t="shared" si="179"/>
        <v>212</v>
      </c>
      <c r="BQ95" s="276">
        <f t="shared" si="179"/>
        <v>21332</v>
      </c>
      <c r="BR95" s="276">
        <f t="shared" si="180"/>
        <v>9671</v>
      </c>
      <c r="BS95" s="276">
        <f t="shared" si="180"/>
        <v>421</v>
      </c>
      <c r="BT95" s="335">
        <f t="shared" si="180"/>
        <v>3856</v>
      </c>
      <c r="BU95" s="335">
        <f t="shared" si="181"/>
        <v>5742</v>
      </c>
      <c r="BV95" s="335">
        <f t="shared" si="181"/>
        <v>7554</v>
      </c>
      <c r="BW95" s="335">
        <f t="shared" si="181"/>
        <v>8537</v>
      </c>
      <c r="BX95" s="335">
        <f t="shared" si="181"/>
        <v>17938</v>
      </c>
      <c r="BY95" s="335">
        <f t="shared" si="181"/>
        <v>6306</v>
      </c>
      <c r="BZ95" s="335">
        <f t="shared" si="181"/>
        <v>476</v>
      </c>
      <c r="CA95" s="335">
        <f t="shared" si="181"/>
        <v>86</v>
      </c>
      <c r="CB95" s="335">
        <f t="shared" si="181"/>
        <v>95</v>
      </c>
      <c r="CC95" s="335">
        <f t="shared" si="181"/>
        <v>-21244</v>
      </c>
      <c r="CD95" s="373"/>
      <c r="CE95" s="67">
        <f>'MONTHLY SUMMARIES'!F63</f>
        <v>88</v>
      </c>
    </row>
    <row r="96" spans="1:87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182">SUM(D87:D95)</f>
        <v>314561.91999999998</v>
      </c>
      <c r="E96" s="145">
        <f t="shared" si="182"/>
        <v>331115.20999999996</v>
      </c>
      <c r="F96" s="145">
        <f t="shared" si="182"/>
        <v>327583.40000000002</v>
      </c>
      <c r="G96" s="145">
        <f t="shared" si="182"/>
        <v>336588.27</v>
      </c>
      <c r="H96" s="145">
        <f t="shared" si="182"/>
        <v>311218.7</v>
      </c>
      <c r="I96" s="145">
        <f t="shared" si="182"/>
        <v>311601.70999999996</v>
      </c>
      <c r="J96" s="145">
        <f t="shared" si="182"/>
        <v>322677.63</v>
      </c>
      <c r="K96" s="145">
        <f t="shared" si="182"/>
        <v>347190.84</v>
      </c>
      <c r="L96" s="146">
        <f t="shared" si="182"/>
        <v>362154.71</v>
      </c>
      <c r="M96" s="145">
        <f t="shared" si="182"/>
        <v>382136.92999999993</v>
      </c>
      <c r="N96" s="145">
        <f t="shared" si="182"/>
        <v>361295.79000000004</v>
      </c>
      <c r="O96" s="145">
        <f t="shared" si="182"/>
        <v>406217.32000000007</v>
      </c>
      <c r="P96" s="145">
        <f t="shared" si="182"/>
        <v>490615</v>
      </c>
      <c r="Q96" s="145">
        <f t="shared" ref="Q96:AX96" si="183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03">
        <v>697087</v>
      </c>
      <c r="AL96" s="303">
        <v>671209</v>
      </c>
      <c r="AM96" s="303">
        <v>685378</v>
      </c>
      <c r="AN96" s="303">
        <v>662028</v>
      </c>
      <c r="AO96" s="303">
        <v>679695</v>
      </c>
      <c r="AP96" s="303">
        <v>632174</v>
      </c>
      <c r="AQ96" s="303">
        <v>555930</v>
      </c>
      <c r="AR96" s="303">
        <v>543029</v>
      </c>
      <c r="AS96" s="303">
        <v>530373</v>
      </c>
      <c r="AT96" s="303">
        <v>526593</v>
      </c>
      <c r="AU96" s="303"/>
      <c r="AV96" s="303"/>
      <c r="AW96" s="321"/>
      <c r="AX96" s="47">
        <f t="shared" si="183"/>
        <v>110457.70000000001</v>
      </c>
      <c r="AY96" s="147">
        <f t="shared" ref="AY96:BA96" si="184">SUM(AY87:AY95)</f>
        <v>176053.08000000002</v>
      </c>
      <c r="AZ96" s="147">
        <f t="shared" si="184"/>
        <v>238966.79</v>
      </c>
      <c r="BA96" s="147">
        <f t="shared" si="184"/>
        <v>316345.59999999998</v>
      </c>
      <c r="BB96" s="147">
        <f t="shared" ref="BB96:BC96" si="185">SUM(BB87:BB95)</f>
        <v>376518.73</v>
      </c>
      <c r="BC96" s="147">
        <f t="shared" si="185"/>
        <v>390088.30000000005</v>
      </c>
      <c r="BD96" s="147">
        <f t="shared" ref="BD96:BE96" si="186">SUM(BD87:BD95)</f>
        <v>422910.29000000004</v>
      </c>
      <c r="BE96" s="147">
        <f t="shared" si="186"/>
        <v>403156.37</v>
      </c>
      <c r="BF96" s="147">
        <f t="shared" ref="BF96:BG96" si="187">SUM(BF87:BF95)</f>
        <v>464233.16</v>
      </c>
      <c r="BG96" s="147">
        <f t="shared" si="187"/>
        <v>521355.29</v>
      </c>
      <c r="BH96" s="147">
        <f t="shared" ref="BH96:BI96" si="188">SUM(BH87:BH95)</f>
        <v>531653.07000000007</v>
      </c>
      <c r="BI96" s="147">
        <f t="shared" si="188"/>
        <v>546915.21</v>
      </c>
      <c r="BJ96" s="147">
        <f t="shared" ref="BJ96:BK96" si="189">SUM(BJ87:BJ95)</f>
        <v>534772.68000000005</v>
      </c>
      <c r="BK96" s="147">
        <f t="shared" si="189"/>
        <v>438372</v>
      </c>
      <c r="BL96" s="147">
        <f t="shared" ref="BL96:BM96" si="190">SUM(BL87:BL95)</f>
        <v>383634</v>
      </c>
      <c r="BM96" s="147">
        <f t="shared" si="190"/>
        <v>312445</v>
      </c>
      <c r="BN96" s="147">
        <f t="shared" ref="BN96:BO96" si="191">SUM(BN87:BN95)</f>
        <v>212803</v>
      </c>
      <c r="BO96" s="147">
        <f t="shared" si="191"/>
        <v>103459</v>
      </c>
      <c r="BP96" s="277">
        <f t="shared" ref="BP96:BQ96" si="192">SUM(BP87:BP95)</f>
        <v>-29753</v>
      </c>
      <c r="BQ96" s="277">
        <f t="shared" si="192"/>
        <v>-18538</v>
      </c>
      <c r="BR96" s="277">
        <f t="shared" ref="BR96:BT96" si="193">SUM(BR87:BR95)</f>
        <v>-90792</v>
      </c>
      <c r="BS96" s="277">
        <f t="shared" si="193"/>
        <v>-209110</v>
      </c>
      <c r="BT96" s="336">
        <f t="shared" si="193"/>
        <v>-216703</v>
      </c>
      <c r="BU96" s="336">
        <f t="shared" ref="BU96:BV96" si="194">SUM(BU87:BU95)</f>
        <v>-237002</v>
      </c>
      <c r="BV96" s="336">
        <f t="shared" si="194"/>
        <v>-255612</v>
      </c>
      <c r="BW96" s="336">
        <f t="shared" ref="BW96:BX96" si="195">SUM(BW87:BW95)</f>
        <v>-266959</v>
      </c>
      <c r="BX96" s="336">
        <f t="shared" si="195"/>
        <v>-274021</v>
      </c>
      <c r="BY96" s="336">
        <f t="shared" ref="BY96" si="196">SUM(BY87:BY95)</f>
        <v>-324200</v>
      </c>
      <c r="BZ96" s="336">
        <f t="shared" ref="BZ96" si="197">SUM(BZ87:BZ95)</f>
        <v>-369980</v>
      </c>
      <c r="CA96" s="336">
        <f t="shared" ref="CA96:CC96" si="198">SUM(CA87:CA95)</f>
        <v>-261737</v>
      </c>
      <c r="CB96" s="336">
        <f t="shared" ref="CB96:CC96" si="199">SUM(CB87:CB95)</f>
        <v>-174386</v>
      </c>
      <c r="CC96" s="336">
        <f t="shared" si="199"/>
        <v>-180703</v>
      </c>
      <c r="CD96" s="374"/>
      <c r="CE96" s="267">
        <f>CE87+CE90+CE93+CE94+CE95</f>
        <v>526593</v>
      </c>
      <c r="CF96" s="40"/>
      <c r="CG96" s="40"/>
      <c r="CH96" s="40"/>
      <c r="CI96" s="40"/>
    </row>
    <row r="97" spans="1:87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73"/>
      <c r="CE97" s="52"/>
    </row>
    <row r="98" spans="1:87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02">
        <v>909084</v>
      </c>
      <c r="AL98" s="302">
        <v>884473</v>
      </c>
      <c r="AM98" s="302">
        <v>945007</v>
      </c>
      <c r="AN98" s="302">
        <v>866030</v>
      </c>
      <c r="AO98" s="302">
        <v>829401</v>
      </c>
      <c r="AP98" s="302">
        <v>764934</v>
      </c>
      <c r="AQ98" s="302">
        <v>757081</v>
      </c>
      <c r="AR98" s="302">
        <v>729227</v>
      </c>
      <c r="AS98" s="302">
        <v>805057</v>
      </c>
      <c r="AT98" s="302">
        <v>828351</v>
      </c>
      <c r="AU98" s="302"/>
      <c r="AV98" s="302"/>
      <c r="AW98" s="320"/>
      <c r="AX98" s="45">
        <f t="shared" ref="AX98:BT98" si="200">O98-C98</f>
        <v>194729.13999999996</v>
      </c>
      <c r="AY98" s="46">
        <f t="shared" si="200"/>
        <v>315674.68</v>
      </c>
      <c r="AZ98" s="46">
        <f t="shared" si="200"/>
        <v>351849.85</v>
      </c>
      <c r="BA98" s="46">
        <f t="shared" si="200"/>
        <v>454409.57</v>
      </c>
      <c r="BB98" s="46">
        <f t="shared" si="200"/>
        <v>479776.81</v>
      </c>
      <c r="BC98" s="46">
        <f t="shared" si="200"/>
        <v>515186.64</v>
      </c>
      <c r="BD98" s="46">
        <f t="shared" si="200"/>
        <v>593161.25</v>
      </c>
      <c r="BE98" s="46">
        <f t="shared" si="200"/>
        <v>623564.38</v>
      </c>
      <c r="BF98" s="46">
        <f t="shared" si="200"/>
        <v>649553.75</v>
      </c>
      <c r="BG98" s="46">
        <f t="shared" si="200"/>
        <v>597014.28</v>
      </c>
      <c r="BH98" s="46">
        <f t="shared" si="200"/>
        <v>568318.97</v>
      </c>
      <c r="BI98" s="46">
        <f t="shared" si="200"/>
        <v>634895.81999999995</v>
      </c>
      <c r="BJ98" s="46">
        <f t="shared" si="200"/>
        <v>563710.30000000005</v>
      </c>
      <c r="BK98" s="46">
        <f t="shared" si="200"/>
        <v>408163</v>
      </c>
      <c r="BL98" s="46">
        <f t="shared" si="200"/>
        <v>296812</v>
      </c>
      <c r="BM98" s="46">
        <f t="shared" si="200"/>
        <v>206822</v>
      </c>
      <c r="BN98" s="46">
        <f t="shared" si="200"/>
        <v>153923</v>
      </c>
      <c r="BO98" s="46">
        <f t="shared" si="200"/>
        <v>25743</v>
      </c>
      <c r="BP98" s="276">
        <f t="shared" si="200"/>
        <v>-161370</v>
      </c>
      <c r="BQ98" s="276">
        <f t="shared" si="200"/>
        <v>-159542</v>
      </c>
      <c r="BR98" s="276">
        <f t="shared" si="200"/>
        <v>-229452</v>
      </c>
      <c r="BS98" s="276">
        <f t="shared" si="200"/>
        <v>-286158</v>
      </c>
      <c r="BT98" s="335">
        <f t="shared" si="200"/>
        <v>-259897</v>
      </c>
      <c r="BU98" s="335">
        <f t="shared" ref="BU98:CC98" si="201">AL98-Z98</f>
        <v>-333994</v>
      </c>
      <c r="BV98" s="335">
        <f t="shared" si="201"/>
        <v>-306455</v>
      </c>
      <c r="BW98" s="335">
        <f t="shared" si="201"/>
        <v>-375129</v>
      </c>
      <c r="BX98" s="335">
        <f t="shared" si="201"/>
        <v>-344663</v>
      </c>
      <c r="BY98" s="335">
        <f t="shared" si="201"/>
        <v>-345196</v>
      </c>
      <c r="BZ98" s="335">
        <f t="shared" si="201"/>
        <v>-356813</v>
      </c>
      <c r="CA98" s="335">
        <f t="shared" si="201"/>
        <v>-247644</v>
      </c>
      <c r="CB98" s="335">
        <f t="shared" si="201"/>
        <v>-153964</v>
      </c>
      <c r="CC98" s="335">
        <f t="shared" si="201"/>
        <v>-175747</v>
      </c>
      <c r="CD98" s="373"/>
      <c r="CE98" s="67">
        <f>'MONTHLY SUMMARIES'!F66</f>
        <v>828351</v>
      </c>
    </row>
    <row r="99" spans="1:87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02">
        <v>141173</v>
      </c>
      <c r="AL99" s="302">
        <v>152378</v>
      </c>
      <c r="AM99" s="302">
        <v>143580</v>
      </c>
      <c r="AN99" s="302">
        <v>116643</v>
      </c>
      <c r="AO99" s="302">
        <v>119196</v>
      </c>
      <c r="AP99" s="302">
        <v>115898</v>
      </c>
      <c r="AQ99" s="302">
        <v>104593</v>
      </c>
      <c r="AR99" s="302">
        <v>114599</v>
      </c>
      <c r="AS99" s="302">
        <v>109592</v>
      </c>
      <c r="AT99" s="302">
        <v>126984</v>
      </c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73"/>
      <c r="CE99" s="67">
        <f>GETPIVOTDATA("VALUE",'CSS ESCO pvt'!$I$3,"DATE_FILE",$CE$8,"COMPANY",$CE$6,"TRIM_CAT","Residential-GRID","TRIM_LINE",$A97)</f>
        <v>126984</v>
      </c>
    </row>
    <row r="100" spans="1:87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02">
        <v>767911</v>
      </c>
      <c r="AL100" s="302">
        <v>732095</v>
      </c>
      <c r="AM100" s="302">
        <v>801427</v>
      </c>
      <c r="AN100" s="302">
        <v>749387</v>
      </c>
      <c r="AO100" s="302">
        <v>710205</v>
      </c>
      <c r="AP100" s="302">
        <v>649036</v>
      </c>
      <c r="AQ100" s="302">
        <v>652488</v>
      </c>
      <c r="AR100" s="302">
        <v>614628</v>
      </c>
      <c r="AS100" s="302">
        <v>695465</v>
      </c>
      <c r="AT100" s="302">
        <v>701367</v>
      </c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73"/>
      <c r="CE100" s="81">
        <f>CE98-CE99</f>
        <v>701367</v>
      </c>
    </row>
    <row r="101" spans="1:87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02">
        <v>107243</v>
      </c>
      <c r="AL101" s="302">
        <v>101675</v>
      </c>
      <c r="AM101" s="302">
        <v>98117</v>
      </c>
      <c r="AN101" s="302">
        <v>99414</v>
      </c>
      <c r="AO101" s="302">
        <v>105663</v>
      </c>
      <c r="AP101" s="302">
        <v>104586</v>
      </c>
      <c r="AQ101" s="302">
        <v>86254</v>
      </c>
      <c r="AR101" s="302">
        <v>54046</v>
      </c>
      <c r="AS101" s="302">
        <v>73087</v>
      </c>
      <c r="AT101" s="302">
        <v>52720</v>
      </c>
      <c r="AU101" s="302"/>
      <c r="AV101" s="302"/>
      <c r="AW101" s="320"/>
      <c r="AX101" s="45">
        <f t="shared" ref="AX101:BT101" si="202">O101-C101</f>
        <v>-3807.0899999999965</v>
      </c>
      <c r="AY101" s="46">
        <f t="shared" si="202"/>
        <v>691.02999999999884</v>
      </c>
      <c r="AZ101" s="46">
        <f t="shared" si="202"/>
        <v>5294.7700000000041</v>
      </c>
      <c r="BA101" s="46">
        <f t="shared" si="202"/>
        <v>11318.130000000005</v>
      </c>
      <c r="BB101" s="46">
        <f t="shared" si="202"/>
        <v>21795.089999999997</v>
      </c>
      <c r="BC101" s="46">
        <f t="shared" si="202"/>
        <v>20898.339999999997</v>
      </c>
      <c r="BD101" s="46">
        <f t="shared" si="202"/>
        <v>14599.350000000006</v>
      </c>
      <c r="BE101" s="46">
        <f t="shared" si="202"/>
        <v>623.52999999999884</v>
      </c>
      <c r="BF101" s="46">
        <f t="shared" si="202"/>
        <v>4004.4000000000015</v>
      </c>
      <c r="BG101" s="46">
        <f t="shared" si="202"/>
        <v>12945.330000000002</v>
      </c>
      <c r="BH101" s="46">
        <f t="shared" si="202"/>
        <v>7985.3899999999994</v>
      </c>
      <c r="BI101" s="46">
        <f t="shared" si="202"/>
        <v>24343.14</v>
      </c>
      <c r="BJ101" s="46">
        <f t="shared" si="202"/>
        <v>33061.08</v>
      </c>
      <c r="BK101" s="46">
        <f t="shared" si="202"/>
        <v>52860</v>
      </c>
      <c r="BL101" s="46">
        <f t="shared" si="202"/>
        <v>47629</v>
      </c>
      <c r="BM101" s="46">
        <f t="shared" si="202"/>
        <v>45621</v>
      </c>
      <c r="BN101" s="46">
        <f t="shared" si="202"/>
        <v>19225</v>
      </c>
      <c r="BO101" s="46">
        <f t="shared" si="202"/>
        <v>36416</v>
      </c>
      <c r="BP101" s="276">
        <f t="shared" si="202"/>
        <v>31280</v>
      </c>
      <c r="BQ101" s="276">
        <f t="shared" si="202"/>
        <v>30652</v>
      </c>
      <c r="BR101" s="276">
        <f t="shared" si="202"/>
        <v>13723</v>
      </c>
      <c r="BS101" s="276">
        <f t="shared" si="202"/>
        <v>31459</v>
      </c>
      <c r="BT101" s="335">
        <f t="shared" si="202"/>
        <v>34669</v>
      </c>
      <c r="BU101" s="335">
        <f t="shared" ref="BU101:CC101" si="203">AL101-Z101</f>
        <v>12600</v>
      </c>
      <c r="BV101" s="335">
        <f t="shared" si="203"/>
        <v>-3521</v>
      </c>
      <c r="BW101" s="335">
        <f t="shared" si="203"/>
        <v>-25163</v>
      </c>
      <c r="BX101" s="335">
        <f t="shared" si="203"/>
        <v>-19149</v>
      </c>
      <c r="BY101" s="335">
        <f t="shared" si="203"/>
        <v>-20474</v>
      </c>
      <c r="BZ101" s="335">
        <f t="shared" si="203"/>
        <v>-21994</v>
      </c>
      <c r="CA101" s="335">
        <f t="shared" si="203"/>
        <v>-69860</v>
      </c>
      <c r="CB101" s="335">
        <f t="shared" si="203"/>
        <v>-38446</v>
      </c>
      <c r="CC101" s="335">
        <f t="shared" si="203"/>
        <v>-42098</v>
      </c>
      <c r="CD101" s="373"/>
      <c r="CE101" s="67">
        <f>'MONTHLY SUMMARIES'!F67</f>
        <v>52720</v>
      </c>
    </row>
    <row r="102" spans="1:87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02">
        <v>29446</v>
      </c>
      <c r="AL102" s="302">
        <v>59158</v>
      </c>
      <c r="AM102" s="302">
        <v>51078</v>
      </c>
      <c r="AN102" s="302">
        <v>48731</v>
      </c>
      <c r="AO102" s="302">
        <v>23242</v>
      </c>
      <c r="AP102" s="302">
        <v>17703</v>
      </c>
      <c r="AQ102" s="302">
        <v>8046</v>
      </c>
      <c r="AR102" s="302">
        <v>1477</v>
      </c>
      <c r="AS102" s="302">
        <v>7220</v>
      </c>
      <c r="AT102" s="302">
        <v>5857</v>
      </c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73"/>
      <c r="CE102" s="67">
        <f>GETPIVOTDATA("VALUE",'CSS ESCO pvt'!$I$3,"DATE_FILE",$CE$8,"COMPANY",$CE$6,"TRIM_CAT","Low Income Residential-GRID","TRIM_LINE",$A97)</f>
        <v>5857</v>
      </c>
    </row>
    <row r="103" spans="1:87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02">
        <v>77797</v>
      </c>
      <c r="AL103" s="302">
        <v>42517</v>
      </c>
      <c r="AM103" s="302">
        <v>47039</v>
      </c>
      <c r="AN103" s="302">
        <v>50683</v>
      </c>
      <c r="AO103" s="302">
        <v>82421</v>
      </c>
      <c r="AP103" s="302">
        <v>86883</v>
      </c>
      <c r="AQ103" s="302">
        <v>78208</v>
      </c>
      <c r="AR103" s="302">
        <v>52569</v>
      </c>
      <c r="AS103" s="302">
        <v>65867</v>
      </c>
      <c r="AT103" s="302">
        <v>46863</v>
      </c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73"/>
      <c r="CE103" s="81">
        <f>CE101-CE102</f>
        <v>46863</v>
      </c>
    </row>
    <row r="104" spans="1:87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02">
        <v>121529</v>
      </c>
      <c r="AL104" s="302">
        <v>91024</v>
      </c>
      <c r="AM104" s="302">
        <v>85559</v>
      </c>
      <c r="AN104" s="302">
        <v>62140</v>
      </c>
      <c r="AO104" s="302">
        <v>72553</v>
      </c>
      <c r="AP104" s="302">
        <v>75875</v>
      </c>
      <c r="AQ104" s="302">
        <v>101447</v>
      </c>
      <c r="AR104" s="302">
        <v>41930</v>
      </c>
      <c r="AS104" s="302">
        <v>63332</v>
      </c>
      <c r="AT104" s="302">
        <v>73723</v>
      </c>
      <c r="AU104" s="302"/>
      <c r="AV104" s="302"/>
      <c r="AW104" s="320"/>
      <c r="AX104" s="45">
        <f t="shared" ref="AX104:BG106" si="204">O104-C104</f>
        <v>3383.760000000002</v>
      </c>
      <c r="AY104" s="46">
        <f t="shared" si="204"/>
        <v>86456.84</v>
      </c>
      <c r="AZ104" s="46">
        <f t="shared" si="204"/>
        <v>68117.51999999999</v>
      </c>
      <c r="BA104" s="46">
        <f t="shared" si="204"/>
        <v>52000.43</v>
      </c>
      <c r="BB104" s="46">
        <f t="shared" si="204"/>
        <v>109135.82</v>
      </c>
      <c r="BC104" s="46">
        <f t="shared" si="204"/>
        <v>53346.52</v>
      </c>
      <c r="BD104" s="46">
        <f t="shared" si="204"/>
        <v>39151.730000000003</v>
      </c>
      <c r="BE104" s="46">
        <f t="shared" si="204"/>
        <v>26393.589999999997</v>
      </c>
      <c r="BF104" s="46">
        <f t="shared" si="204"/>
        <v>33917.539999999994</v>
      </c>
      <c r="BG104" s="46">
        <f t="shared" si="204"/>
        <v>27441.130000000005</v>
      </c>
      <c r="BH104" s="46">
        <f t="shared" ref="BH104:BQ106" si="205">Y104-M104</f>
        <v>24213.490000000005</v>
      </c>
      <c r="BI104" s="46">
        <f t="shared" si="205"/>
        <v>49604.45</v>
      </c>
      <c r="BJ104" s="46">
        <f t="shared" si="205"/>
        <v>22396.629999999997</v>
      </c>
      <c r="BK104" s="46">
        <f t="shared" si="205"/>
        <v>-48945</v>
      </c>
      <c r="BL104" s="46">
        <f t="shared" si="205"/>
        <v>-55649</v>
      </c>
      <c r="BM104" s="46">
        <f t="shared" si="205"/>
        <v>-11499</v>
      </c>
      <c r="BN104" s="46">
        <f t="shared" si="205"/>
        <v>-66258</v>
      </c>
      <c r="BO104" s="46">
        <f t="shared" si="205"/>
        <v>-14344</v>
      </c>
      <c r="BP104" s="276">
        <f t="shared" si="205"/>
        <v>-23727</v>
      </c>
      <c r="BQ104" s="276">
        <f t="shared" si="205"/>
        <v>44204</v>
      </c>
      <c r="BR104" s="276">
        <f t="shared" ref="BR104:BT106" si="206">AI104-W104</f>
        <v>8923</v>
      </c>
      <c r="BS104" s="276">
        <f t="shared" si="206"/>
        <v>-13884</v>
      </c>
      <c r="BT104" s="335">
        <f t="shared" si="206"/>
        <v>29584</v>
      </c>
      <c r="BU104" s="335">
        <f t="shared" ref="BU104:CC106" si="207">AL104-Z104</f>
        <v>-23399</v>
      </c>
      <c r="BV104" s="335">
        <f t="shared" si="207"/>
        <v>3138</v>
      </c>
      <c r="BW104" s="335">
        <f t="shared" si="207"/>
        <v>-20394</v>
      </c>
      <c r="BX104" s="335">
        <f t="shared" si="207"/>
        <v>11709</v>
      </c>
      <c r="BY104" s="335">
        <f t="shared" si="207"/>
        <v>-464</v>
      </c>
      <c r="BZ104" s="335">
        <f t="shared" si="207"/>
        <v>27073</v>
      </c>
      <c r="CA104" s="335">
        <f t="shared" si="207"/>
        <v>-30633</v>
      </c>
      <c r="CB104" s="335">
        <f t="shared" si="207"/>
        <v>-6761</v>
      </c>
      <c r="CC104" s="335">
        <f t="shared" si="207"/>
        <v>-73994</v>
      </c>
      <c r="CD104" s="373"/>
      <c r="CE104" s="67">
        <f>'MONTHLY SUMMARIES'!F68</f>
        <v>73723</v>
      </c>
    </row>
    <row r="105" spans="1:87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02">
        <v>76846</v>
      </c>
      <c r="AL105" s="302">
        <v>10220</v>
      </c>
      <c r="AM105" s="302">
        <v>13091</v>
      </c>
      <c r="AN105" s="302">
        <v>10137</v>
      </c>
      <c r="AO105" s="302">
        <v>9813</v>
      </c>
      <c r="AP105" s="302">
        <v>11169</v>
      </c>
      <c r="AQ105" s="302">
        <v>75043</v>
      </c>
      <c r="AR105" s="302">
        <v>13940</v>
      </c>
      <c r="AS105" s="302">
        <v>41764</v>
      </c>
      <c r="AT105" s="302">
        <v>95321</v>
      </c>
      <c r="AU105" s="302"/>
      <c r="AV105" s="302"/>
      <c r="AW105" s="320"/>
      <c r="AX105" s="45">
        <f t="shared" si="204"/>
        <v>3363.3100000000013</v>
      </c>
      <c r="AY105" s="46">
        <f t="shared" si="204"/>
        <v>66285.33</v>
      </c>
      <c r="AZ105" s="46">
        <f t="shared" si="204"/>
        <v>39997.770000000004</v>
      </c>
      <c r="BA105" s="46">
        <f t="shared" si="204"/>
        <v>-5996.7900000000009</v>
      </c>
      <c r="BB105" s="46">
        <f t="shared" si="204"/>
        <v>52517.380000000005</v>
      </c>
      <c r="BC105" s="46">
        <f t="shared" si="204"/>
        <v>21540.53</v>
      </c>
      <c r="BD105" s="46">
        <f t="shared" si="204"/>
        <v>11367.009999999998</v>
      </c>
      <c r="BE105" s="46">
        <f t="shared" si="204"/>
        <v>70116.66</v>
      </c>
      <c r="BF105" s="46">
        <f t="shared" si="204"/>
        <v>22381.039999999994</v>
      </c>
      <c r="BG105" s="46">
        <f t="shared" si="204"/>
        <v>40500.239999999998</v>
      </c>
      <c r="BH105" s="46">
        <f t="shared" si="205"/>
        <v>4185.0599999999977</v>
      </c>
      <c r="BI105" s="46">
        <f t="shared" si="205"/>
        <v>-15292.29</v>
      </c>
      <c r="BJ105" s="46">
        <f t="shared" si="205"/>
        <v>-18961.13</v>
      </c>
      <c r="BK105" s="46">
        <f t="shared" si="205"/>
        <v>-54173</v>
      </c>
      <c r="BL105" s="46">
        <f t="shared" si="205"/>
        <v>-44602</v>
      </c>
      <c r="BM105" s="46">
        <f t="shared" si="205"/>
        <v>28607</v>
      </c>
      <c r="BN105" s="46">
        <f t="shared" si="205"/>
        <v>-15889</v>
      </c>
      <c r="BO105" s="46">
        <f t="shared" si="205"/>
        <v>-10888</v>
      </c>
      <c r="BP105" s="276">
        <f t="shared" si="205"/>
        <v>-8523</v>
      </c>
      <c r="BQ105" s="276">
        <f t="shared" si="205"/>
        <v>44143</v>
      </c>
      <c r="BR105" s="276">
        <f t="shared" si="206"/>
        <v>-67148</v>
      </c>
      <c r="BS105" s="276">
        <f t="shared" si="206"/>
        <v>-61766</v>
      </c>
      <c r="BT105" s="335">
        <f t="shared" si="206"/>
        <v>11291</v>
      </c>
      <c r="BU105" s="335">
        <f t="shared" si="207"/>
        <v>-16913</v>
      </c>
      <c r="BV105" s="335">
        <f t="shared" si="207"/>
        <v>2195</v>
      </c>
      <c r="BW105" s="335">
        <f t="shared" si="207"/>
        <v>-27770</v>
      </c>
      <c r="BX105" s="335">
        <f t="shared" si="207"/>
        <v>-232</v>
      </c>
      <c r="BY105" s="335">
        <f t="shared" si="207"/>
        <v>-35427</v>
      </c>
      <c r="BZ105" s="335">
        <f t="shared" si="207"/>
        <v>13649</v>
      </c>
      <c r="CA105" s="335">
        <f t="shared" si="207"/>
        <v>-17842</v>
      </c>
      <c r="CB105" s="335">
        <f t="shared" si="207"/>
        <v>15903</v>
      </c>
      <c r="CC105" s="335">
        <f t="shared" si="207"/>
        <v>-43097</v>
      </c>
      <c r="CD105" s="373"/>
      <c r="CE105" s="67">
        <f>'MONTHLY SUMMARIES'!F69</f>
        <v>95321</v>
      </c>
    </row>
    <row r="106" spans="1:87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02">
        <v>92159</v>
      </c>
      <c r="AL106" s="302">
        <v>63815</v>
      </c>
      <c r="AM106" s="302">
        <v>41194</v>
      </c>
      <c r="AN106" s="302">
        <v>141489</v>
      </c>
      <c r="AO106" s="302">
        <v>79270</v>
      </c>
      <c r="AP106" s="302">
        <v>71565</v>
      </c>
      <c r="AQ106" s="302">
        <v>33917</v>
      </c>
      <c r="AR106" s="302">
        <v>6709</v>
      </c>
      <c r="AS106" s="302">
        <v>96013</v>
      </c>
      <c r="AT106" s="302">
        <v>40836</v>
      </c>
      <c r="AU106" s="302"/>
      <c r="AV106" s="302"/>
      <c r="AW106" s="320"/>
      <c r="AX106" s="45">
        <f t="shared" si="204"/>
        <v>47563.33</v>
      </c>
      <c r="AY106" s="46">
        <f t="shared" si="204"/>
        <v>24522.720000000001</v>
      </c>
      <c r="AZ106" s="46">
        <f t="shared" si="204"/>
        <v>16296</v>
      </c>
      <c r="BA106" s="46">
        <f t="shared" si="204"/>
        <v>78331.509999999995</v>
      </c>
      <c r="BB106" s="46">
        <f t="shared" si="204"/>
        <v>702.02999999999884</v>
      </c>
      <c r="BC106" s="46">
        <f t="shared" si="204"/>
        <v>5735.18</v>
      </c>
      <c r="BD106" s="46">
        <f t="shared" si="204"/>
        <v>13642.49</v>
      </c>
      <c r="BE106" s="46">
        <f t="shared" si="204"/>
        <v>34504.65</v>
      </c>
      <c r="BF106" s="46">
        <f t="shared" si="204"/>
        <v>10106.950000000001</v>
      </c>
      <c r="BG106" s="46">
        <f t="shared" si="204"/>
        <v>40151.279999999999</v>
      </c>
      <c r="BH106" s="46">
        <f t="shared" si="205"/>
        <v>29.46</v>
      </c>
      <c r="BI106" s="46">
        <f t="shared" si="205"/>
        <v>22604.95</v>
      </c>
      <c r="BJ106" s="46">
        <f t="shared" si="205"/>
        <v>-36130.120000000003</v>
      </c>
      <c r="BK106" s="46">
        <f t="shared" si="205"/>
        <v>-21272</v>
      </c>
      <c r="BL106" s="46">
        <f t="shared" si="205"/>
        <v>841</v>
      </c>
      <c r="BM106" s="46">
        <f t="shared" si="205"/>
        <v>-78901</v>
      </c>
      <c r="BN106" s="46">
        <f t="shared" si="205"/>
        <v>-5578</v>
      </c>
      <c r="BO106" s="46">
        <f t="shared" si="205"/>
        <v>-5947</v>
      </c>
      <c r="BP106" s="276">
        <f t="shared" si="205"/>
        <v>38191</v>
      </c>
      <c r="BQ106" s="276">
        <f t="shared" si="205"/>
        <v>59671</v>
      </c>
      <c r="BR106" s="276">
        <f t="shared" si="206"/>
        <v>67092</v>
      </c>
      <c r="BS106" s="276">
        <f t="shared" si="206"/>
        <v>-27793</v>
      </c>
      <c r="BT106" s="335">
        <f t="shared" si="206"/>
        <v>92129</v>
      </c>
      <c r="BU106" s="335">
        <f t="shared" si="207"/>
        <v>26419</v>
      </c>
      <c r="BV106" s="335">
        <f t="shared" si="207"/>
        <v>29760</v>
      </c>
      <c r="BW106" s="335">
        <f t="shared" si="207"/>
        <v>137890</v>
      </c>
      <c r="BX106" s="335">
        <f t="shared" si="207"/>
        <v>62133</v>
      </c>
      <c r="BY106" s="335">
        <f t="shared" si="207"/>
        <v>55588</v>
      </c>
      <c r="BZ106" s="335">
        <f t="shared" si="207"/>
        <v>13844</v>
      </c>
      <c r="CA106" s="335">
        <f t="shared" si="207"/>
        <v>-24420</v>
      </c>
      <c r="CB106" s="335">
        <f t="shared" si="207"/>
        <v>43904</v>
      </c>
      <c r="CC106" s="335">
        <f t="shared" si="207"/>
        <v>-53441</v>
      </c>
      <c r="CD106" s="373"/>
      <c r="CE106" s="67">
        <f>'MONTHLY SUMMARIES'!F70</f>
        <v>40836</v>
      </c>
    </row>
    <row r="107" spans="1:87" s="134" customFormat="1" ht="15" thickBot="1" x14ac:dyDescent="0.35">
      <c r="A107" s="151"/>
      <c r="B107" s="54" t="s">
        <v>42</v>
      </c>
      <c r="C107" s="130">
        <f t="shared" ref="C107:Q107" si="208">SUM(C98:C106)</f>
        <v>648541.78999999992</v>
      </c>
      <c r="D107" s="131">
        <f t="shared" si="208"/>
        <v>659512.40000000014</v>
      </c>
      <c r="E107" s="131">
        <f t="shared" si="208"/>
        <v>660315.09</v>
      </c>
      <c r="F107" s="131">
        <f t="shared" si="208"/>
        <v>593389.15</v>
      </c>
      <c r="G107" s="131">
        <f t="shared" si="208"/>
        <v>628632.87</v>
      </c>
      <c r="H107" s="131">
        <f t="shared" si="208"/>
        <v>588563.78999999992</v>
      </c>
      <c r="I107" s="131">
        <f t="shared" si="208"/>
        <v>670844.17000000004</v>
      </c>
      <c r="J107" s="131">
        <f t="shared" si="208"/>
        <v>704997.19</v>
      </c>
      <c r="K107" s="131">
        <f t="shared" si="208"/>
        <v>770425.32</v>
      </c>
      <c r="L107" s="132">
        <f t="shared" si="208"/>
        <v>767522.74</v>
      </c>
      <c r="M107" s="131">
        <f t="shared" si="208"/>
        <v>794352.63000000012</v>
      </c>
      <c r="N107" s="131">
        <f t="shared" si="208"/>
        <v>770337.93000000017</v>
      </c>
      <c r="O107" s="131">
        <f t="shared" si="208"/>
        <v>893774.24</v>
      </c>
      <c r="P107" s="131">
        <f t="shared" si="208"/>
        <v>1153143</v>
      </c>
      <c r="Q107" s="131">
        <f t="shared" si="208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>
        <v>1151207</v>
      </c>
      <c r="AM107" s="257">
        <v>1182968</v>
      </c>
      <c r="AN107" s="257">
        <v>1179210</v>
      </c>
      <c r="AO107" s="257">
        <v>1096700</v>
      </c>
      <c r="AP107" s="257">
        <v>1028129</v>
      </c>
      <c r="AQ107" s="257">
        <v>1053742</v>
      </c>
      <c r="AR107" s="257">
        <v>845852</v>
      </c>
      <c r="AS107" s="257">
        <v>1079253</v>
      </c>
      <c r="AT107" s="257">
        <v>1090951</v>
      </c>
      <c r="AU107" s="257"/>
      <c r="AV107" s="257"/>
      <c r="AW107" s="323"/>
      <c r="AX107" s="38">
        <f>SUM(AX98:AX106)</f>
        <v>245232.44999999995</v>
      </c>
      <c r="AY107" s="133">
        <f t="shared" ref="AY107:BA107" si="209">SUM(AY98:AY106)</f>
        <v>493630.6</v>
      </c>
      <c r="AZ107" s="133">
        <f t="shared" si="209"/>
        <v>481555.91000000003</v>
      </c>
      <c r="BA107" s="133">
        <f t="shared" si="209"/>
        <v>590062.85</v>
      </c>
      <c r="BB107" s="133">
        <f t="shared" ref="BB107:BC107" si="210">SUM(BB98:BB106)</f>
        <v>663927.13</v>
      </c>
      <c r="BC107" s="133">
        <f t="shared" si="210"/>
        <v>616707.21000000008</v>
      </c>
      <c r="BD107" s="133">
        <f t="shared" ref="BD107:BE107" si="211">SUM(BD98:BD106)</f>
        <v>671921.83</v>
      </c>
      <c r="BE107" s="133">
        <f t="shared" si="211"/>
        <v>755202.81</v>
      </c>
      <c r="BF107" s="133">
        <f t="shared" ref="BF107:BG107" si="212">SUM(BF98:BF106)</f>
        <v>719963.68</v>
      </c>
      <c r="BG107" s="133">
        <f t="shared" si="212"/>
        <v>718052.26</v>
      </c>
      <c r="BH107" s="133">
        <f t="shared" ref="BH107:BI107" si="213">SUM(BH98:BH106)</f>
        <v>604732.36999999988</v>
      </c>
      <c r="BI107" s="133">
        <f t="shared" si="213"/>
        <v>716156.06999999983</v>
      </c>
      <c r="BJ107" s="133">
        <f t="shared" ref="BJ107:BK107" si="214">SUM(BJ98:BJ106)</f>
        <v>564076.76</v>
      </c>
      <c r="BK107" s="133">
        <f t="shared" si="214"/>
        <v>336633</v>
      </c>
      <c r="BL107" s="133">
        <f t="shared" ref="BL107:BM107" si="215">SUM(BL98:BL106)</f>
        <v>245031</v>
      </c>
      <c r="BM107" s="133">
        <f t="shared" si="215"/>
        <v>190650</v>
      </c>
      <c r="BN107" s="133">
        <f t="shared" ref="BN107:BO107" si="216">SUM(BN98:BN106)</f>
        <v>85423</v>
      </c>
      <c r="BO107" s="133">
        <f t="shared" si="216"/>
        <v>30980</v>
      </c>
      <c r="BP107" s="279">
        <f t="shared" ref="BP107:BQ107" si="217">SUM(BP98:BP106)</f>
        <v>-124149</v>
      </c>
      <c r="BQ107" s="279">
        <f t="shared" si="217"/>
        <v>19128</v>
      </c>
      <c r="BR107" s="279">
        <f t="shared" ref="BR107:BT107" si="218">SUM(BR98:BR106)</f>
        <v>-206862</v>
      </c>
      <c r="BS107" s="279">
        <f t="shared" si="218"/>
        <v>-358142</v>
      </c>
      <c r="BT107" s="349">
        <f t="shared" si="218"/>
        <v>-92224</v>
      </c>
      <c r="BU107" s="349">
        <f t="shared" ref="BU107:BV107" si="219">SUM(BU98:BU106)</f>
        <v>-335287</v>
      </c>
      <c r="BV107" s="349">
        <f t="shared" si="219"/>
        <v>-274883</v>
      </c>
      <c r="BW107" s="349">
        <f t="shared" ref="BW107:BX107" si="220">SUM(BW98:BW106)</f>
        <v>-310566</v>
      </c>
      <c r="BX107" s="349">
        <f t="shared" si="220"/>
        <v>-290202</v>
      </c>
      <c r="BY107" s="349">
        <f t="shared" ref="BY107" si="221">SUM(BY98:BY106)</f>
        <v>-345973</v>
      </c>
      <c r="BZ107" s="349">
        <f t="shared" ref="BZ107" si="222">SUM(BZ98:BZ106)</f>
        <v>-324241</v>
      </c>
      <c r="CA107" s="349">
        <f t="shared" ref="CA107:CC107" si="223">SUM(CA98:CA106)</f>
        <v>-390399</v>
      </c>
      <c r="CB107" s="349">
        <f t="shared" ref="CB107:CC107" si="224">SUM(CB98:CB106)</f>
        <v>-139364</v>
      </c>
      <c r="CC107" s="349">
        <f t="shared" si="224"/>
        <v>-388377</v>
      </c>
      <c r="CD107" s="374"/>
      <c r="CE107" s="38">
        <f>CE98+CE101+CE104+CE105+CE106</f>
        <v>1090951</v>
      </c>
      <c r="CF107" s="40"/>
      <c r="CG107" s="40"/>
      <c r="CH107" s="40"/>
      <c r="CI107" s="40"/>
    </row>
    <row r="108" spans="1:87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71"/>
      <c r="CE108" s="81"/>
      <c r="CF108" s="40"/>
      <c r="CG108" s="40"/>
      <c r="CH108" s="40"/>
      <c r="CI108" s="40"/>
    </row>
    <row r="109" spans="1:87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05">
        <v>9197973</v>
      </c>
      <c r="AL109" s="305">
        <v>9820655</v>
      </c>
      <c r="AM109" s="305">
        <v>8832134</v>
      </c>
      <c r="AN109" s="305">
        <v>8139595</v>
      </c>
      <c r="AO109" s="305">
        <v>7071891</v>
      </c>
      <c r="AP109" s="305">
        <v>8875183</v>
      </c>
      <c r="AQ109" s="305">
        <v>11632428</v>
      </c>
      <c r="AR109" s="305">
        <v>17580120</v>
      </c>
      <c r="AS109" s="305">
        <v>15154737</v>
      </c>
      <c r="AT109" s="305">
        <v>9173475</v>
      </c>
      <c r="AU109" s="305"/>
      <c r="AV109" s="305"/>
      <c r="AW109" s="324"/>
      <c r="AX109" s="86">
        <f t="shared" ref="AX109:BD113" si="225">O109-C109</f>
        <v>-490467</v>
      </c>
      <c r="AY109" s="87">
        <f t="shared" si="225"/>
        <v>346513</v>
      </c>
      <c r="AZ109" s="87">
        <f t="shared" si="225"/>
        <v>316416</v>
      </c>
      <c r="BA109" s="87">
        <f t="shared" si="225"/>
        <v>283743</v>
      </c>
      <c r="BB109" s="87">
        <f t="shared" si="225"/>
        <v>-74014</v>
      </c>
      <c r="BC109" s="87">
        <f t="shared" si="225"/>
        <v>1333409</v>
      </c>
      <c r="BD109" s="87">
        <f t="shared" si="225"/>
        <v>938976</v>
      </c>
      <c r="BE109" s="217">
        <f t="shared" ref="BE109:BT113" si="226">IF(ISERROR(V109-J109)=TRUE,"N/A",V109-J109)</f>
        <v>1899107</v>
      </c>
      <c r="BF109" s="217">
        <f t="shared" si="226"/>
        <v>946187</v>
      </c>
      <c r="BG109" s="217">
        <f t="shared" si="226"/>
        <v>-17534</v>
      </c>
      <c r="BH109" s="217">
        <f t="shared" si="226"/>
        <v>-413619</v>
      </c>
      <c r="BI109" s="217">
        <f t="shared" si="226"/>
        <v>2078492</v>
      </c>
      <c r="BJ109" s="217">
        <f t="shared" si="226"/>
        <v>1362484</v>
      </c>
      <c r="BK109" s="217">
        <f t="shared" si="226"/>
        <v>46325</v>
      </c>
      <c r="BL109" s="217">
        <f t="shared" si="226"/>
        <v>-275309</v>
      </c>
      <c r="BM109" s="217">
        <f t="shared" si="226"/>
        <v>888953</v>
      </c>
      <c r="BN109" s="217">
        <f t="shared" si="226"/>
        <v>1267617</v>
      </c>
      <c r="BO109" s="217">
        <f t="shared" si="226"/>
        <v>-739290</v>
      </c>
      <c r="BP109" s="280">
        <f t="shared" si="226"/>
        <v>1066513</v>
      </c>
      <c r="BQ109" s="280">
        <f t="shared" si="226"/>
        <v>113792</v>
      </c>
      <c r="BR109" s="280">
        <f t="shared" si="226"/>
        <v>-360599</v>
      </c>
      <c r="BS109" s="280">
        <f t="shared" si="226"/>
        <v>-530948</v>
      </c>
      <c r="BT109" s="337">
        <f t="shared" si="226"/>
        <v>-721094</v>
      </c>
      <c r="BU109" s="337">
        <f t="shared" ref="BU109:CC113" si="227">IF(ISERROR(AL109-Z109)=TRUE,"N/A",AL109-Z109)</f>
        <v>305230</v>
      </c>
      <c r="BV109" s="337">
        <f t="shared" si="227"/>
        <v>-452889</v>
      </c>
      <c r="BW109" s="337">
        <f t="shared" si="227"/>
        <v>252898</v>
      </c>
      <c r="BX109" s="337">
        <f t="shared" si="227"/>
        <v>148427</v>
      </c>
      <c r="BY109" s="337">
        <f t="shared" si="227"/>
        <v>49361</v>
      </c>
      <c r="BZ109" s="337">
        <f t="shared" si="227"/>
        <v>-1427535</v>
      </c>
      <c r="CA109" s="337">
        <f t="shared" si="227"/>
        <v>1614760</v>
      </c>
      <c r="CB109" s="337">
        <f t="shared" si="227"/>
        <v>153776</v>
      </c>
      <c r="CC109" s="337">
        <f t="shared" si="227"/>
        <v>-560333</v>
      </c>
      <c r="CD109" s="371"/>
      <c r="CE109" s="67">
        <f>'MONTHLY SUMMARIES'!F73</f>
        <v>9173475</v>
      </c>
      <c r="CF109" s="40"/>
      <c r="CG109" s="40"/>
      <c r="CH109" s="40"/>
      <c r="CI109" s="40"/>
    </row>
    <row r="110" spans="1:87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05">
        <v>139549</v>
      </c>
      <c r="AL110" s="305">
        <v>169708</v>
      </c>
      <c r="AM110" s="305">
        <v>148491</v>
      </c>
      <c r="AN110" s="305">
        <v>124446</v>
      </c>
      <c r="AO110" s="305">
        <v>100757</v>
      </c>
      <c r="AP110" s="305">
        <v>96986</v>
      </c>
      <c r="AQ110" s="305">
        <v>89695</v>
      </c>
      <c r="AR110" s="305">
        <v>113330</v>
      </c>
      <c r="AS110" s="305">
        <v>108176</v>
      </c>
      <c r="AT110" s="305">
        <v>93902</v>
      </c>
      <c r="AU110" s="305"/>
      <c r="AV110" s="305"/>
      <c r="AW110" s="324"/>
      <c r="AX110" s="86">
        <f t="shared" si="225"/>
        <v>-15060</v>
      </c>
      <c r="AY110" s="87">
        <f t="shared" si="225"/>
        <v>2505</v>
      </c>
      <c r="AZ110" s="87">
        <f t="shared" si="225"/>
        <v>8243</v>
      </c>
      <c r="BA110" s="87">
        <f t="shared" si="225"/>
        <v>10675</v>
      </c>
      <c r="BB110" s="87">
        <f t="shared" si="225"/>
        <v>6464</v>
      </c>
      <c r="BC110" s="87">
        <f t="shared" si="225"/>
        <v>23936</v>
      </c>
      <c r="BD110" s="87">
        <f t="shared" si="225"/>
        <v>22678</v>
      </c>
      <c r="BE110" s="217">
        <f t="shared" si="226"/>
        <v>18128</v>
      </c>
      <c r="BF110" s="217">
        <f t="shared" si="226"/>
        <v>4214</v>
      </c>
      <c r="BG110" s="217">
        <f t="shared" si="226"/>
        <v>10382</v>
      </c>
      <c r="BH110" s="217">
        <f t="shared" si="226"/>
        <v>22412</v>
      </c>
      <c r="BI110" s="217">
        <f t="shared" si="226"/>
        <v>39625</v>
      </c>
      <c r="BJ110" s="217">
        <f t="shared" si="226"/>
        <v>62318</v>
      </c>
      <c r="BK110" s="217">
        <f t="shared" si="226"/>
        <v>29056</v>
      </c>
      <c r="BL110" s="217">
        <f t="shared" si="226"/>
        <v>23658</v>
      </c>
      <c r="BM110" s="217">
        <f t="shared" si="226"/>
        <v>27656</v>
      </c>
      <c r="BN110" s="217">
        <f t="shared" si="226"/>
        <v>40892</v>
      </c>
      <c r="BO110" s="217">
        <f t="shared" si="226"/>
        <v>10808</v>
      </c>
      <c r="BP110" s="280">
        <f t="shared" si="226"/>
        <v>30897</v>
      </c>
      <c r="BQ110" s="280">
        <f t="shared" si="226"/>
        <v>13702</v>
      </c>
      <c r="BR110" s="280">
        <f t="shared" si="226"/>
        <v>7451</v>
      </c>
      <c r="BS110" s="280">
        <f t="shared" si="226"/>
        <v>5302</v>
      </c>
      <c r="BT110" s="337">
        <f t="shared" si="226"/>
        <v>-23033</v>
      </c>
      <c r="BU110" s="337">
        <f t="shared" si="227"/>
        <v>9335</v>
      </c>
      <c r="BV110" s="337">
        <f t="shared" si="227"/>
        <v>-29958</v>
      </c>
      <c r="BW110" s="337">
        <f t="shared" si="227"/>
        <v>-23069</v>
      </c>
      <c r="BX110" s="337">
        <f t="shared" si="227"/>
        <v>-19804</v>
      </c>
      <c r="BY110" s="337">
        <f t="shared" si="227"/>
        <v>-13584</v>
      </c>
      <c r="BZ110" s="337">
        <f t="shared" si="227"/>
        <v>-42679</v>
      </c>
      <c r="CA110" s="337">
        <f t="shared" si="227"/>
        <v>-18018</v>
      </c>
      <c r="CB110" s="337">
        <f t="shared" si="227"/>
        <v>-22950</v>
      </c>
      <c r="CC110" s="337">
        <f t="shared" si="227"/>
        <v>-8688</v>
      </c>
      <c r="CD110" s="371"/>
      <c r="CE110" s="67">
        <f>'MONTHLY SUMMARIES'!F74</f>
        <v>93902</v>
      </c>
      <c r="CF110" s="40"/>
      <c r="CG110" s="40"/>
      <c r="CH110" s="40"/>
      <c r="CI110" s="40"/>
    </row>
    <row r="111" spans="1:87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05">
        <v>1833923</v>
      </c>
      <c r="AL111" s="305">
        <v>1952377</v>
      </c>
      <c r="AM111" s="305">
        <v>1864063</v>
      </c>
      <c r="AN111" s="305">
        <v>1825089</v>
      </c>
      <c r="AO111" s="305">
        <v>1665977</v>
      </c>
      <c r="AP111" s="305">
        <v>1847125</v>
      </c>
      <c r="AQ111" s="305">
        <v>2158063</v>
      </c>
      <c r="AR111" s="305">
        <v>2934944</v>
      </c>
      <c r="AS111" s="305">
        <v>2927544</v>
      </c>
      <c r="AT111" s="305">
        <v>2078518</v>
      </c>
      <c r="AU111" s="305"/>
      <c r="AV111" s="305"/>
      <c r="AW111" s="324"/>
      <c r="AX111" s="86">
        <f t="shared" si="225"/>
        <v>-8240</v>
      </c>
      <c r="AY111" s="87">
        <f t="shared" si="225"/>
        <v>-289757</v>
      </c>
      <c r="AZ111" s="87">
        <f t="shared" si="225"/>
        <v>-245940</v>
      </c>
      <c r="BA111" s="87">
        <f t="shared" si="225"/>
        <v>-485543</v>
      </c>
      <c r="BB111" s="87">
        <f t="shared" si="225"/>
        <v>-377753</v>
      </c>
      <c r="BC111" s="87">
        <f t="shared" si="225"/>
        <v>-370195</v>
      </c>
      <c r="BD111" s="87">
        <f t="shared" si="225"/>
        <v>-517183</v>
      </c>
      <c r="BE111" s="217">
        <f t="shared" si="226"/>
        <v>-111709</v>
      </c>
      <c r="BF111" s="217">
        <f t="shared" si="226"/>
        <v>40828</v>
      </c>
      <c r="BG111" s="217">
        <f t="shared" si="226"/>
        <v>-123501</v>
      </c>
      <c r="BH111" s="217">
        <f t="shared" si="226"/>
        <v>-426615</v>
      </c>
      <c r="BI111" s="217">
        <f t="shared" si="226"/>
        <v>431020</v>
      </c>
      <c r="BJ111" s="217">
        <f t="shared" si="226"/>
        <v>44449</v>
      </c>
      <c r="BK111" s="217">
        <f t="shared" si="226"/>
        <v>204176</v>
      </c>
      <c r="BL111" s="217">
        <f t="shared" si="226"/>
        <v>161789</v>
      </c>
      <c r="BM111" s="217">
        <f t="shared" si="226"/>
        <v>387272</v>
      </c>
      <c r="BN111" s="217">
        <f t="shared" si="226"/>
        <v>612020</v>
      </c>
      <c r="BO111" s="217">
        <f t="shared" si="226"/>
        <v>262695</v>
      </c>
      <c r="BP111" s="280">
        <f t="shared" si="226"/>
        <v>335045</v>
      </c>
      <c r="BQ111" s="280">
        <f t="shared" si="226"/>
        <v>498921</v>
      </c>
      <c r="BR111" s="280">
        <f t="shared" si="226"/>
        <v>89850</v>
      </c>
      <c r="BS111" s="280">
        <f t="shared" si="226"/>
        <v>-4270</v>
      </c>
      <c r="BT111" s="337">
        <f t="shared" si="226"/>
        <v>-210836</v>
      </c>
      <c r="BU111" s="337">
        <f t="shared" si="227"/>
        <v>118952</v>
      </c>
      <c r="BV111" s="337">
        <f t="shared" si="227"/>
        <v>-5844</v>
      </c>
      <c r="BW111" s="337">
        <f t="shared" si="227"/>
        <v>84880</v>
      </c>
      <c r="BX111" s="337">
        <f t="shared" si="227"/>
        <v>114077</v>
      </c>
      <c r="BY111" s="337">
        <f t="shared" si="227"/>
        <v>17644</v>
      </c>
      <c r="BZ111" s="337">
        <f t="shared" si="227"/>
        <v>-426587</v>
      </c>
      <c r="CA111" s="337">
        <f t="shared" si="227"/>
        <v>-92508</v>
      </c>
      <c r="CB111" s="337">
        <f t="shared" si="227"/>
        <v>28147</v>
      </c>
      <c r="CC111" s="337">
        <f t="shared" si="227"/>
        <v>-263847</v>
      </c>
      <c r="CD111" s="371"/>
      <c r="CE111" s="67">
        <f>'MONTHLY SUMMARIES'!F75</f>
        <v>2078518</v>
      </c>
      <c r="CF111" s="40"/>
      <c r="CG111" s="40"/>
      <c r="CH111" s="40"/>
      <c r="CI111" s="40"/>
    </row>
    <row r="112" spans="1:87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05">
        <v>1225382</v>
      </c>
      <c r="AL112" s="305">
        <v>1272811</v>
      </c>
      <c r="AM112" s="305">
        <v>1207172</v>
      </c>
      <c r="AN112" s="305">
        <v>1309771</v>
      </c>
      <c r="AO112" s="305">
        <v>1198914</v>
      </c>
      <c r="AP112" s="305">
        <v>1324360</v>
      </c>
      <c r="AQ112" s="305">
        <v>1648871</v>
      </c>
      <c r="AR112" s="305">
        <v>2154297</v>
      </c>
      <c r="AS112" s="305">
        <v>2369769</v>
      </c>
      <c r="AT112" s="305">
        <v>1847868</v>
      </c>
      <c r="AU112" s="305"/>
      <c r="AV112" s="305"/>
      <c r="AW112" s="324"/>
      <c r="AX112" s="86">
        <f t="shared" si="225"/>
        <v>-100776</v>
      </c>
      <c r="AY112" s="87">
        <f t="shared" si="225"/>
        <v>-98570</v>
      </c>
      <c r="AZ112" s="87">
        <f t="shared" si="225"/>
        <v>-263740</v>
      </c>
      <c r="BA112" s="87">
        <f t="shared" si="225"/>
        <v>-460016</v>
      </c>
      <c r="BB112" s="87">
        <f t="shared" si="225"/>
        <v>-227851</v>
      </c>
      <c r="BC112" s="87">
        <f t="shared" si="225"/>
        <v>-415514</v>
      </c>
      <c r="BD112" s="87">
        <f t="shared" si="225"/>
        <v>-289030</v>
      </c>
      <c r="BE112" s="217">
        <f t="shared" si="226"/>
        <v>-35591</v>
      </c>
      <c r="BF112" s="217">
        <f t="shared" si="226"/>
        <v>51001</v>
      </c>
      <c r="BG112" s="217">
        <f t="shared" si="226"/>
        <v>-149642</v>
      </c>
      <c r="BH112" s="217">
        <f t="shared" si="226"/>
        <v>-569302</v>
      </c>
      <c r="BI112" s="217">
        <f t="shared" si="226"/>
        <v>239965</v>
      </c>
      <c r="BJ112" s="217">
        <f t="shared" si="226"/>
        <v>584</v>
      </c>
      <c r="BK112" s="217">
        <f t="shared" si="226"/>
        <v>-91421</v>
      </c>
      <c r="BL112" s="217">
        <f t="shared" si="226"/>
        <v>181679</v>
      </c>
      <c r="BM112" s="217">
        <f t="shared" si="226"/>
        <v>330912</v>
      </c>
      <c r="BN112" s="217">
        <f t="shared" si="226"/>
        <v>336893</v>
      </c>
      <c r="BO112" s="217">
        <f t="shared" si="226"/>
        <v>66458</v>
      </c>
      <c r="BP112" s="280">
        <f t="shared" si="226"/>
        <v>-15309</v>
      </c>
      <c r="BQ112" s="280">
        <f t="shared" si="226"/>
        <v>429324</v>
      </c>
      <c r="BR112" s="280">
        <f t="shared" si="226"/>
        <v>94202</v>
      </c>
      <c r="BS112" s="280">
        <f t="shared" si="226"/>
        <v>224119</v>
      </c>
      <c r="BT112" s="337">
        <f t="shared" si="226"/>
        <v>-74082</v>
      </c>
      <c r="BU112" s="337">
        <f t="shared" si="227"/>
        <v>81958</v>
      </c>
      <c r="BV112" s="337">
        <f t="shared" si="227"/>
        <v>6714</v>
      </c>
      <c r="BW112" s="337">
        <f t="shared" si="227"/>
        <v>232037</v>
      </c>
      <c r="BX112" s="337">
        <f t="shared" si="227"/>
        <v>-31347</v>
      </c>
      <c r="BY112" s="337">
        <f t="shared" si="227"/>
        <v>10205</v>
      </c>
      <c r="BZ112" s="337">
        <f t="shared" si="227"/>
        <v>-49023</v>
      </c>
      <c r="CA112" s="337">
        <f t="shared" si="227"/>
        <v>205646</v>
      </c>
      <c r="CB112" s="337">
        <f t="shared" si="227"/>
        <v>604990</v>
      </c>
      <c r="CC112" s="337">
        <f t="shared" si="227"/>
        <v>-122565</v>
      </c>
      <c r="CD112" s="371"/>
      <c r="CE112" s="67">
        <f>'MONTHLY SUMMARIES'!F76</f>
        <v>1847868</v>
      </c>
      <c r="CF112" s="40"/>
      <c r="CG112" s="40"/>
      <c r="CH112" s="40"/>
      <c r="CI112" s="40"/>
    </row>
    <row r="113" spans="1:87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05">
        <v>1213865</v>
      </c>
      <c r="AL113" s="305">
        <v>749263</v>
      </c>
      <c r="AM113" s="305">
        <v>2020092</v>
      </c>
      <c r="AN113" s="305">
        <v>1059057</v>
      </c>
      <c r="AO113" s="305">
        <v>1007932</v>
      </c>
      <c r="AP113" s="305">
        <v>1068580</v>
      </c>
      <c r="AQ113" s="305">
        <v>1161527</v>
      </c>
      <c r="AR113" s="305">
        <v>1324860</v>
      </c>
      <c r="AS113" s="305">
        <v>1170050</v>
      </c>
      <c r="AT113" s="305">
        <v>1922785</v>
      </c>
      <c r="AU113" s="305"/>
      <c r="AV113" s="305"/>
      <c r="AW113" s="324"/>
      <c r="AX113" s="86">
        <f t="shared" si="225"/>
        <v>-3405398</v>
      </c>
      <c r="AY113" s="87">
        <f t="shared" si="225"/>
        <v>975962</v>
      </c>
      <c r="AZ113" s="87">
        <f t="shared" si="225"/>
        <v>1792595</v>
      </c>
      <c r="BA113" s="87">
        <f t="shared" si="225"/>
        <v>83908</v>
      </c>
      <c r="BB113" s="87">
        <f t="shared" si="225"/>
        <v>-158229</v>
      </c>
      <c r="BC113" s="87">
        <f t="shared" si="225"/>
        <v>-163337</v>
      </c>
      <c r="BD113" s="87">
        <f t="shared" si="225"/>
        <v>-79713</v>
      </c>
      <c r="BE113" s="217">
        <f t="shared" si="226"/>
        <v>-90463</v>
      </c>
      <c r="BF113" s="217">
        <f t="shared" si="226"/>
        <v>68955</v>
      </c>
      <c r="BG113" s="217">
        <f t="shared" si="226"/>
        <v>106292</v>
      </c>
      <c r="BH113" s="217">
        <f t="shared" si="226"/>
        <v>291935</v>
      </c>
      <c r="BI113" s="217">
        <f t="shared" si="226"/>
        <v>-685379</v>
      </c>
      <c r="BJ113" s="217">
        <f t="shared" si="226"/>
        <v>3486610</v>
      </c>
      <c r="BK113" s="217">
        <f t="shared" si="226"/>
        <v>-1243353</v>
      </c>
      <c r="BL113" s="217">
        <f t="shared" si="226"/>
        <v>-2122737</v>
      </c>
      <c r="BM113" s="217">
        <f t="shared" si="226"/>
        <v>-105426</v>
      </c>
      <c r="BN113" s="217">
        <f t="shared" si="226"/>
        <v>485545</v>
      </c>
      <c r="BO113" s="217">
        <f t="shared" si="226"/>
        <v>21846</v>
      </c>
      <c r="BP113" s="280">
        <f t="shared" si="226"/>
        <v>-82633</v>
      </c>
      <c r="BQ113" s="280">
        <f t="shared" si="226"/>
        <v>69585</v>
      </c>
      <c r="BR113" s="280">
        <f t="shared" si="226"/>
        <v>-65084</v>
      </c>
      <c r="BS113" s="280">
        <f t="shared" si="226"/>
        <v>-984709</v>
      </c>
      <c r="BT113" s="337">
        <f t="shared" si="226"/>
        <v>604378</v>
      </c>
      <c r="BU113" s="337">
        <f t="shared" si="227"/>
        <v>-599205</v>
      </c>
      <c r="BV113" s="337">
        <f t="shared" si="227"/>
        <v>817663</v>
      </c>
      <c r="BW113" s="337">
        <f t="shared" si="227"/>
        <v>301317</v>
      </c>
      <c r="BX113" s="337">
        <f t="shared" si="227"/>
        <v>7762</v>
      </c>
      <c r="BY113" s="337">
        <f t="shared" si="227"/>
        <v>86980</v>
      </c>
      <c r="BZ113" s="337">
        <f t="shared" si="227"/>
        <v>-573571</v>
      </c>
      <c r="CA113" s="337">
        <f t="shared" si="227"/>
        <v>41851</v>
      </c>
      <c r="CB113" s="337">
        <f t="shared" si="227"/>
        <v>-137332</v>
      </c>
      <c r="CC113" s="337">
        <f t="shared" si="227"/>
        <v>754362</v>
      </c>
      <c r="CD113" s="371"/>
      <c r="CE113" s="67">
        <f>'MONTHLY SUMMARIES'!F77</f>
        <v>1922785</v>
      </c>
      <c r="CF113" s="40"/>
      <c r="CG113" s="40"/>
      <c r="CH113" s="40"/>
      <c r="CI113" s="40"/>
    </row>
    <row r="114" spans="1:87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228">SUM(D109:D113)</f>
        <v>11728459</v>
      </c>
      <c r="E114" s="141">
        <f t="shared" si="228"/>
        <v>11249702</v>
      </c>
      <c r="F114" s="141">
        <f t="shared" si="228"/>
        <v>12099494</v>
      </c>
      <c r="G114" s="141">
        <f t="shared" si="228"/>
        <v>17298395</v>
      </c>
      <c r="H114" s="141">
        <f t="shared" si="228"/>
        <v>22325004</v>
      </c>
      <c r="I114" s="141">
        <f t="shared" si="228"/>
        <v>19693404</v>
      </c>
      <c r="J114" s="141">
        <f t="shared" si="228"/>
        <v>12512823</v>
      </c>
      <c r="K114" s="141">
        <f t="shared" si="228"/>
        <v>10911929</v>
      </c>
      <c r="L114" s="142">
        <f t="shared" si="228"/>
        <v>13226170</v>
      </c>
      <c r="M114" s="141">
        <f t="shared" si="228"/>
        <v>15130548</v>
      </c>
      <c r="N114" s="141">
        <f t="shared" si="228"/>
        <v>11944821</v>
      </c>
      <c r="O114" s="141">
        <f t="shared" si="228"/>
        <v>8779821</v>
      </c>
      <c r="P114" s="141">
        <f t="shared" si="228"/>
        <v>12665112</v>
      </c>
      <c r="Q114" s="141">
        <f t="shared" si="228"/>
        <v>12857276</v>
      </c>
      <c r="R114" s="141">
        <f t="shared" si="228"/>
        <v>11532261</v>
      </c>
      <c r="S114" s="141">
        <f t="shared" si="228"/>
        <v>16467012</v>
      </c>
      <c r="T114" s="141">
        <f t="shared" si="228"/>
        <v>22733303</v>
      </c>
      <c r="U114" s="141">
        <f t="shared" si="228"/>
        <v>19769132</v>
      </c>
      <c r="V114" s="141">
        <f t="shared" si="228"/>
        <v>14192295</v>
      </c>
      <c r="W114" s="141">
        <f t="shared" si="228"/>
        <v>12023114</v>
      </c>
      <c r="X114" s="142">
        <f t="shared" si="228"/>
        <v>13052167</v>
      </c>
      <c r="Y114" s="141">
        <f t="shared" si="228"/>
        <v>14035359</v>
      </c>
      <c r="Z114" s="141">
        <v>14048544</v>
      </c>
      <c r="AA114" s="141">
        <f t="shared" si="228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299">
        <v>13610692</v>
      </c>
      <c r="AL114" s="299">
        <v>13964814</v>
      </c>
      <c r="AM114" s="299">
        <v>14071952</v>
      </c>
      <c r="AN114" s="299">
        <v>12457958</v>
      </c>
      <c r="AO114" s="299">
        <v>11045471</v>
      </c>
      <c r="AP114" s="299">
        <v>13212234</v>
      </c>
      <c r="AQ114" s="299">
        <v>16690584</v>
      </c>
      <c r="AR114" s="299">
        <v>24107551</v>
      </c>
      <c r="AS114" s="299">
        <v>21730276</v>
      </c>
      <c r="AT114" s="299">
        <v>15116548</v>
      </c>
      <c r="AU114" s="299"/>
      <c r="AV114" s="299"/>
      <c r="AW114" s="317"/>
      <c r="AX114" s="88">
        <f t="shared" ref="AX114:AX121" si="229">SUM(AX109:AX113)</f>
        <v>-4019941</v>
      </c>
      <c r="AY114" s="143">
        <f t="shared" ref="AY114:BA114" si="230">SUM(AY109:AY113)</f>
        <v>936653</v>
      </c>
      <c r="AZ114" s="143">
        <f t="shared" si="230"/>
        <v>1607574</v>
      </c>
      <c r="BA114" s="143">
        <f t="shared" si="230"/>
        <v>-567233</v>
      </c>
      <c r="BB114" s="143">
        <f t="shared" ref="BB114:BC114" si="231">SUM(BB109:BB113)</f>
        <v>-831383</v>
      </c>
      <c r="BC114" s="143">
        <f t="shared" si="231"/>
        <v>408299</v>
      </c>
      <c r="BD114" s="143">
        <f t="shared" ref="BD114" si="232">SUM(BD109:BD113)</f>
        <v>75728</v>
      </c>
      <c r="BE114" s="218">
        <f t="shared" ref="BE114:BK114" si="233">IF(BE113="N/A","N/A",SUM(BE109:BE113))</f>
        <v>1679472</v>
      </c>
      <c r="BF114" s="218">
        <f t="shared" si="233"/>
        <v>1111185</v>
      </c>
      <c r="BG114" s="218">
        <f t="shared" si="233"/>
        <v>-174003</v>
      </c>
      <c r="BH114" s="218">
        <f t="shared" si="233"/>
        <v>-1095189</v>
      </c>
      <c r="BI114" s="218">
        <f t="shared" si="233"/>
        <v>2103723</v>
      </c>
      <c r="BJ114" s="218">
        <f t="shared" si="233"/>
        <v>4956445</v>
      </c>
      <c r="BK114" s="218">
        <f t="shared" si="233"/>
        <v>-1055217</v>
      </c>
      <c r="BL114" s="218">
        <f t="shared" ref="BL114:BM114" si="234">IF(BL113="N/A","N/A",SUM(BL109:BL113))</f>
        <v>-2030920</v>
      </c>
      <c r="BM114" s="218">
        <f t="shared" si="234"/>
        <v>1529367</v>
      </c>
      <c r="BN114" s="218">
        <f t="shared" ref="BN114:BO114" si="235">IF(BN113="N/A","N/A",SUM(BN109:BN113))</f>
        <v>2742967</v>
      </c>
      <c r="BO114" s="218">
        <f t="shared" si="235"/>
        <v>-377483</v>
      </c>
      <c r="BP114" s="281">
        <f t="shared" ref="BP114:BQ114" si="236">IF(BP113="N/A","N/A",SUM(BP109:BP113))</f>
        <v>1334513</v>
      </c>
      <c r="BQ114" s="281">
        <f t="shared" si="236"/>
        <v>1125324</v>
      </c>
      <c r="BR114" s="281">
        <f t="shared" ref="BR114:BS114" si="237">IF(BR113="N/A","N/A",SUM(BR109:BR113))</f>
        <v>-234180</v>
      </c>
      <c r="BS114" s="281">
        <f t="shared" si="237"/>
        <v>-1290506</v>
      </c>
      <c r="BT114" s="338">
        <f t="shared" ref="BT114" si="238">IF(BT113="N/A","N/A",SUM(BT109:BT113))</f>
        <v>-424667</v>
      </c>
      <c r="BU114" s="338">
        <f t="shared" ref="BU114:BZ114" si="239">IF(BU113="N/A","N/A",SUM(BU109:BU113))</f>
        <v>-83730</v>
      </c>
      <c r="BV114" s="338">
        <f t="shared" si="239"/>
        <v>335686</v>
      </c>
      <c r="BW114" s="338">
        <f t="shared" si="239"/>
        <v>848063</v>
      </c>
      <c r="BX114" s="338">
        <f t="shared" si="239"/>
        <v>219115</v>
      </c>
      <c r="BY114" s="338">
        <f t="shared" si="239"/>
        <v>150606</v>
      </c>
      <c r="BZ114" s="338">
        <f t="shared" si="239"/>
        <v>-2519395</v>
      </c>
      <c r="CA114" s="338">
        <f t="shared" ref="CA114:CC114" si="240">IF(CA113="N/A","N/A",SUM(CA109:CA113))</f>
        <v>1751731</v>
      </c>
      <c r="CB114" s="338">
        <f t="shared" ref="CB114:CC114" si="241">IF(CB113="N/A","N/A",SUM(CB109:CB113))</f>
        <v>626631</v>
      </c>
      <c r="CC114" s="338">
        <f t="shared" si="241"/>
        <v>-201071</v>
      </c>
      <c r="CD114" s="372"/>
      <c r="CE114" s="259">
        <f t="shared" ref="CE114:CE121" si="242">SUM(CE109:CE113)</f>
        <v>15116548</v>
      </c>
      <c r="CF114" s="40"/>
      <c r="CG114" s="40"/>
      <c r="CH114" s="40"/>
      <c r="CI114" s="40"/>
    </row>
    <row r="115" spans="1:87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73"/>
      <c r="CE115" s="260"/>
    </row>
    <row r="116" spans="1:87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243">D130-D123</f>
        <v>885026.44</v>
      </c>
      <c r="E116" s="101">
        <f t="shared" si="243"/>
        <v>948444.29999999993</v>
      </c>
      <c r="F116" s="101">
        <f t="shared" si="243"/>
        <v>835116.07999999984</v>
      </c>
      <c r="G116" s="101">
        <f t="shared" si="243"/>
        <v>1466563.31</v>
      </c>
      <c r="H116" s="101">
        <f t="shared" si="243"/>
        <v>1893474.63</v>
      </c>
      <c r="I116" s="101">
        <f t="shared" si="243"/>
        <v>1702039.5399999998</v>
      </c>
      <c r="J116" s="101">
        <f t="shared" si="243"/>
        <v>1308529.1100000001</v>
      </c>
      <c r="K116" s="101">
        <f t="shared" si="243"/>
        <v>676738.5</v>
      </c>
      <c r="L116" s="102">
        <f t="shared" si="243"/>
        <v>1202677.9499999997</v>
      </c>
      <c r="M116" s="101">
        <f t="shared" si="243"/>
        <v>1414476.54</v>
      </c>
      <c r="N116" s="101">
        <f t="shared" si="243"/>
        <v>1167237.93</v>
      </c>
      <c r="O116" s="101">
        <f t="shared" si="243"/>
        <v>1219451.52</v>
      </c>
      <c r="P116" s="101">
        <f t="shared" ref="P116:Q116" si="244">P130-P123</f>
        <v>1164026.48</v>
      </c>
      <c r="Q116" s="101">
        <f t="shared" si="244"/>
        <v>1084223.07</v>
      </c>
      <c r="R116" s="101">
        <f t="shared" ref="R116:S116" si="245">R130-R123</f>
        <v>1276079.83</v>
      </c>
      <c r="S116" s="101">
        <f t="shared" si="245"/>
        <v>1815272.53</v>
      </c>
      <c r="T116" s="101">
        <f t="shared" ref="T116:U116" si="246">T130-T123</f>
        <v>2915906.7299999995</v>
      </c>
      <c r="U116" s="101">
        <f t="shared" si="246"/>
        <v>1997871.1800000002</v>
      </c>
      <c r="V116" s="101">
        <f t="shared" ref="V116:W116" si="247">V130-V123</f>
        <v>1271814.76</v>
      </c>
      <c r="W116" s="101">
        <f t="shared" si="247"/>
        <v>2691744.79</v>
      </c>
      <c r="X116" s="102">
        <f t="shared" ref="X116:Y116" si="248">X130-X123</f>
        <v>1313424.4400000002</v>
      </c>
      <c r="Y116" s="101">
        <f t="shared" si="248"/>
        <v>1244614.6800000002</v>
      </c>
      <c r="Z116" s="101">
        <v>1514608.3</v>
      </c>
      <c r="AA116" s="101">
        <f t="shared" ref="AA116" si="249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06">
        <v>1574197.44</v>
      </c>
      <c r="AL116" s="306">
        <v>1641335.35</v>
      </c>
      <c r="AM116" s="306">
        <v>1328816.42</v>
      </c>
      <c r="AN116" s="306">
        <v>1900791.54</v>
      </c>
      <c r="AO116" s="306">
        <v>1219178.4100000001</v>
      </c>
      <c r="AP116" s="306">
        <v>1666106.77</v>
      </c>
      <c r="AQ116" s="306">
        <v>1607570.67</v>
      </c>
      <c r="AR116" s="306">
        <v>3136484.7800000003</v>
      </c>
      <c r="AS116" s="306">
        <v>2357655.6</v>
      </c>
      <c r="AT116" s="306">
        <v>1149259.8700000001</v>
      </c>
      <c r="AU116" s="306"/>
      <c r="AV116" s="306"/>
      <c r="AW116" s="325"/>
      <c r="AX116" s="37">
        <f t="shared" ref="AX116:BD120" si="250">O116-C116</f>
        <v>254999.71999999997</v>
      </c>
      <c r="AY116" s="103">
        <f t="shared" si="250"/>
        <v>279000.04000000004</v>
      </c>
      <c r="AZ116" s="103">
        <f t="shared" si="250"/>
        <v>135778.77000000014</v>
      </c>
      <c r="BA116" s="103">
        <f t="shared" si="250"/>
        <v>440963.75000000023</v>
      </c>
      <c r="BB116" s="103">
        <f t="shared" si="250"/>
        <v>348709.22</v>
      </c>
      <c r="BC116" s="103">
        <f t="shared" si="250"/>
        <v>1022432.0999999996</v>
      </c>
      <c r="BD116" s="103">
        <f t="shared" si="250"/>
        <v>295831.64000000036</v>
      </c>
      <c r="BE116" s="217">
        <f t="shared" ref="BE116:BT120" si="251">IF(ISERROR(V116-J116)=TRUE,"N/A",V116-J116)</f>
        <v>-36714.350000000093</v>
      </c>
      <c r="BF116" s="217">
        <f t="shared" si="251"/>
        <v>2015006.29</v>
      </c>
      <c r="BG116" s="217">
        <f t="shared" si="251"/>
        <v>110746.49000000046</v>
      </c>
      <c r="BH116" s="217">
        <f t="shared" si="251"/>
        <v>-169861.85999999987</v>
      </c>
      <c r="BI116" s="217">
        <f t="shared" si="251"/>
        <v>347370.37000000011</v>
      </c>
      <c r="BJ116" s="217">
        <f t="shared" si="251"/>
        <v>200685.79000000004</v>
      </c>
      <c r="BK116" s="217">
        <f t="shared" si="251"/>
        <v>130653.99000000022</v>
      </c>
      <c r="BL116" s="217">
        <f t="shared" si="251"/>
        <v>176889.66999999993</v>
      </c>
      <c r="BM116" s="217">
        <f t="shared" si="251"/>
        <v>139866.52000000002</v>
      </c>
      <c r="BN116" s="217">
        <f t="shared" si="251"/>
        <v>202040.84999999986</v>
      </c>
      <c r="BO116" s="217">
        <f t="shared" si="251"/>
        <v>-465954.71999999974</v>
      </c>
      <c r="BP116" s="280">
        <f t="shared" si="251"/>
        <v>584049.75999999978</v>
      </c>
      <c r="BQ116" s="280">
        <f t="shared" si="251"/>
        <v>279606.6399999999</v>
      </c>
      <c r="BR116" s="280">
        <f t="shared" si="251"/>
        <v>-1471255.75</v>
      </c>
      <c r="BS116" s="280">
        <f t="shared" si="251"/>
        <v>261873.07999999984</v>
      </c>
      <c r="BT116" s="337">
        <f t="shared" si="251"/>
        <v>329582.75999999978</v>
      </c>
      <c r="BU116" s="337">
        <f t="shared" ref="BU116:CC120" si="252">IF(ISERROR(AL116-Z116)=TRUE,"N/A",AL116-Z116)</f>
        <v>126727.05000000005</v>
      </c>
      <c r="BV116" s="337">
        <f t="shared" si="252"/>
        <v>-91320.89000000013</v>
      </c>
      <c r="BW116" s="337">
        <f t="shared" si="252"/>
        <v>606111.06999999983</v>
      </c>
      <c r="BX116" s="337">
        <f t="shared" si="252"/>
        <v>-41934.329999999842</v>
      </c>
      <c r="BY116" s="337">
        <f t="shared" si="252"/>
        <v>250160.41999999993</v>
      </c>
      <c r="BZ116" s="337">
        <f t="shared" si="252"/>
        <v>-409742.70999999996</v>
      </c>
      <c r="CA116" s="337">
        <f t="shared" si="252"/>
        <v>686532.77000000048</v>
      </c>
      <c r="CB116" s="337">
        <f t="shared" si="252"/>
        <v>-224265.33999999985</v>
      </c>
      <c r="CC116" s="337">
        <f t="shared" si="252"/>
        <v>-402161.5299999998</v>
      </c>
      <c r="CD116" s="373"/>
      <c r="CE116" s="67">
        <f>'MONTHLY SUMMARIES'!F80</f>
        <v>1149259.8700000001</v>
      </c>
    </row>
    <row r="117" spans="1:87" s="40" customFormat="1" x14ac:dyDescent="0.3">
      <c r="A117" s="150"/>
      <c r="B117" s="41" t="s">
        <v>38</v>
      </c>
      <c r="C117" s="100">
        <f t="shared" ref="C117:P117" si="253">C133-C124</f>
        <v>6075.2899999999991</v>
      </c>
      <c r="D117" s="101">
        <f t="shared" si="253"/>
        <v>6604.09</v>
      </c>
      <c r="E117" s="101">
        <f t="shared" si="253"/>
        <v>5384.420000000001</v>
      </c>
      <c r="F117" s="101">
        <f t="shared" si="253"/>
        <v>5096.2700000000004</v>
      </c>
      <c r="G117" s="101">
        <f t="shared" si="253"/>
        <v>7189.4100000000008</v>
      </c>
      <c r="H117" s="101">
        <f t="shared" si="253"/>
        <v>6721.7900000000009</v>
      </c>
      <c r="I117" s="101">
        <f t="shared" si="253"/>
        <v>9196.2099999999991</v>
      </c>
      <c r="J117" s="101">
        <f t="shared" si="253"/>
        <v>7587.8400000000011</v>
      </c>
      <c r="K117" s="101">
        <f t="shared" si="253"/>
        <v>4667.67</v>
      </c>
      <c r="L117" s="102">
        <f t="shared" si="253"/>
        <v>8488.41</v>
      </c>
      <c r="M117" s="101">
        <f t="shared" si="253"/>
        <v>8359.7199999999993</v>
      </c>
      <c r="N117" s="101">
        <f t="shared" si="253"/>
        <v>9210.69</v>
      </c>
      <c r="O117" s="101">
        <f t="shared" si="253"/>
        <v>10604.369999999999</v>
      </c>
      <c r="P117" s="101">
        <f t="shared" si="253"/>
        <v>6465.8500000000022</v>
      </c>
      <c r="Q117" s="101">
        <f t="shared" ref="Q117:R117" si="254">Q133-Q124</f>
        <v>6698.8799999999992</v>
      </c>
      <c r="R117" s="101">
        <f t="shared" si="254"/>
        <v>6275.02</v>
      </c>
      <c r="S117" s="101">
        <f t="shared" ref="S117:T117" si="255">S133-S124</f>
        <v>7746.9</v>
      </c>
      <c r="T117" s="101">
        <f t="shared" si="255"/>
        <v>7874.42</v>
      </c>
      <c r="U117" s="101">
        <f t="shared" ref="U117:V117" si="256">U133-U124</f>
        <v>6662.43</v>
      </c>
      <c r="V117" s="101">
        <f t="shared" si="256"/>
        <v>3860.5200000000004</v>
      </c>
      <c r="W117" s="101">
        <f t="shared" ref="W117:X117" si="257">W133-W124</f>
        <v>9418.9299999999985</v>
      </c>
      <c r="X117" s="102">
        <f t="shared" si="257"/>
        <v>8586.8200000000015</v>
      </c>
      <c r="Y117" s="101">
        <f t="shared" ref="Y117:AA117" si="258">Y133-Y124</f>
        <v>8526.34</v>
      </c>
      <c r="Z117" s="101">
        <v>22782.559999999998</v>
      </c>
      <c r="AA117" s="101">
        <f t="shared" si="258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06">
        <v>8828.3799999999992</v>
      </c>
      <c r="AL117" s="306">
        <v>10448.849999999999</v>
      </c>
      <c r="AM117" s="306">
        <v>12415.26</v>
      </c>
      <c r="AN117" s="306">
        <v>17605.25</v>
      </c>
      <c r="AO117" s="306">
        <v>10218.61</v>
      </c>
      <c r="AP117" s="306">
        <v>6682.9399999999987</v>
      </c>
      <c r="AQ117" s="306">
        <v>5852.04</v>
      </c>
      <c r="AR117" s="306">
        <v>6935.3600000000006</v>
      </c>
      <c r="AS117" s="306">
        <v>7934.5400000000009</v>
      </c>
      <c r="AT117" s="306">
        <v>3126.8999999999996</v>
      </c>
      <c r="AU117" s="306"/>
      <c r="AV117" s="306"/>
      <c r="AW117" s="325"/>
      <c r="AX117" s="37">
        <f t="shared" si="250"/>
        <v>4529.08</v>
      </c>
      <c r="AY117" s="103">
        <f t="shared" si="250"/>
        <v>-138.23999999999796</v>
      </c>
      <c r="AZ117" s="103">
        <f t="shared" si="250"/>
        <v>1314.4599999999982</v>
      </c>
      <c r="BA117" s="103">
        <f t="shared" si="250"/>
        <v>1178.75</v>
      </c>
      <c r="BB117" s="103">
        <f t="shared" si="250"/>
        <v>557.48999999999887</v>
      </c>
      <c r="BC117" s="103">
        <f t="shared" si="250"/>
        <v>1152.6299999999992</v>
      </c>
      <c r="BD117" s="103">
        <f t="shared" si="250"/>
        <v>-2533.7799999999988</v>
      </c>
      <c r="BE117" s="217">
        <f t="shared" si="251"/>
        <v>-3727.3200000000006</v>
      </c>
      <c r="BF117" s="217">
        <f t="shared" si="251"/>
        <v>4751.2599999999984</v>
      </c>
      <c r="BG117" s="217">
        <f t="shared" si="251"/>
        <v>98.410000000001673</v>
      </c>
      <c r="BH117" s="217">
        <f t="shared" si="251"/>
        <v>166.6200000000008</v>
      </c>
      <c r="BI117" s="217">
        <f t="shared" si="251"/>
        <v>13571.869999999997</v>
      </c>
      <c r="BJ117" s="217">
        <f t="shared" si="251"/>
        <v>2994.0800000000017</v>
      </c>
      <c r="BK117" s="217">
        <f t="shared" si="251"/>
        <v>3981.239999999998</v>
      </c>
      <c r="BL117" s="217">
        <f t="shared" si="251"/>
        <v>5076.58</v>
      </c>
      <c r="BM117" s="217">
        <f t="shared" si="251"/>
        <v>4230.3999999999978</v>
      </c>
      <c r="BN117" s="217">
        <f t="shared" si="251"/>
        <v>143.96000000000095</v>
      </c>
      <c r="BO117" s="217">
        <f t="shared" si="251"/>
        <v>-304.69999999999891</v>
      </c>
      <c r="BP117" s="280">
        <f t="shared" si="251"/>
        <v>1299.4600000000009</v>
      </c>
      <c r="BQ117" s="280">
        <f t="shared" si="251"/>
        <v>5814.42</v>
      </c>
      <c r="BR117" s="280">
        <f t="shared" si="251"/>
        <v>2437.2000000000007</v>
      </c>
      <c r="BS117" s="280">
        <f t="shared" si="251"/>
        <v>-2070.6100000000006</v>
      </c>
      <c r="BT117" s="337">
        <f t="shared" si="251"/>
        <v>302.03999999999905</v>
      </c>
      <c r="BU117" s="337">
        <f t="shared" si="252"/>
        <v>-12333.71</v>
      </c>
      <c r="BV117" s="337">
        <f t="shared" si="252"/>
        <v>-1183.1900000000005</v>
      </c>
      <c r="BW117" s="337">
        <f t="shared" si="252"/>
        <v>7158.16</v>
      </c>
      <c r="BX117" s="337">
        <f t="shared" si="252"/>
        <v>-1556.8499999999985</v>
      </c>
      <c r="BY117" s="337">
        <f t="shared" si="252"/>
        <v>-3822.4799999999996</v>
      </c>
      <c r="BZ117" s="337">
        <f t="shared" si="252"/>
        <v>-2038.8200000000006</v>
      </c>
      <c r="CA117" s="337">
        <f t="shared" si="252"/>
        <v>-634.36000000000058</v>
      </c>
      <c r="CB117" s="337">
        <f t="shared" si="252"/>
        <v>-27.350000000000364</v>
      </c>
      <c r="CC117" s="337">
        <f t="shared" si="252"/>
        <v>-6548.0400000000009</v>
      </c>
      <c r="CD117" s="373"/>
      <c r="CE117" s="67">
        <f>'MONTHLY SUMMARIES'!F81</f>
        <v>3126.8999999999996</v>
      </c>
    </row>
    <row r="118" spans="1:87" s="40" customFormat="1" x14ac:dyDescent="0.3">
      <c r="A118" s="150"/>
      <c r="B118" s="41" t="s">
        <v>39</v>
      </c>
      <c r="C118" s="100">
        <f t="shared" ref="C118:P118" si="259">C136-C125</f>
        <v>215628.67000000004</v>
      </c>
      <c r="D118" s="101">
        <f t="shared" si="259"/>
        <v>205151.00999999998</v>
      </c>
      <c r="E118" s="101">
        <f t="shared" si="259"/>
        <v>258335.22999999998</v>
      </c>
      <c r="F118" s="101">
        <f t="shared" si="259"/>
        <v>180172.31</v>
      </c>
      <c r="G118" s="101">
        <f t="shared" si="259"/>
        <v>272120.43000000005</v>
      </c>
      <c r="H118" s="101">
        <f t="shared" si="259"/>
        <v>367742.00000000006</v>
      </c>
      <c r="I118" s="101">
        <f t="shared" si="259"/>
        <v>392423.19</v>
      </c>
      <c r="J118" s="101">
        <f t="shared" si="259"/>
        <v>413064.33999999997</v>
      </c>
      <c r="K118" s="101">
        <f t="shared" si="259"/>
        <v>101573.44999999998</v>
      </c>
      <c r="L118" s="102">
        <f t="shared" si="259"/>
        <v>237082.69</v>
      </c>
      <c r="M118" s="101">
        <f t="shared" si="259"/>
        <v>307601.40000000002</v>
      </c>
      <c r="N118" s="101">
        <f t="shared" si="259"/>
        <v>197535.07999999996</v>
      </c>
      <c r="O118" s="101">
        <f t="shared" si="259"/>
        <v>252377.46</v>
      </c>
      <c r="P118" s="101">
        <f t="shared" si="259"/>
        <v>236680.09000000003</v>
      </c>
      <c r="Q118" s="101">
        <f t="shared" ref="Q118:R118" si="260">Q136-Q125</f>
        <v>230146.65000000002</v>
      </c>
      <c r="R118" s="101">
        <f t="shared" si="260"/>
        <v>225553.39</v>
      </c>
      <c r="S118" s="101">
        <f t="shared" ref="S118:T118" si="261">S136-S125</f>
        <v>285300.95</v>
      </c>
      <c r="T118" s="101">
        <f t="shared" si="261"/>
        <v>532906.09</v>
      </c>
      <c r="U118" s="101">
        <f t="shared" ref="U118:V118" si="262">U136-U125</f>
        <v>439941.17000000004</v>
      </c>
      <c r="V118" s="101">
        <f t="shared" si="262"/>
        <v>271877.57</v>
      </c>
      <c r="W118" s="101">
        <f t="shared" ref="W118:X118" si="263">W136-W125</f>
        <v>587113.84000000008</v>
      </c>
      <c r="X118" s="102">
        <f t="shared" si="263"/>
        <v>242740.48000000004</v>
      </c>
      <c r="Y118" s="101">
        <f t="shared" ref="Y118:AA118" si="264">Y136-Y125</f>
        <v>240240.7</v>
      </c>
      <c r="Z118" s="101">
        <v>281576.91000000003</v>
      </c>
      <c r="AA118" s="101">
        <f t="shared" si="264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06">
        <v>318149.52</v>
      </c>
      <c r="AL118" s="306">
        <v>366305.87</v>
      </c>
      <c r="AM118" s="306">
        <v>258628.84000000003</v>
      </c>
      <c r="AN118" s="306">
        <v>387779.75</v>
      </c>
      <c r="AO118" s="306">
        <v>270094.68000000005</v>
      </c>
      <c r="AP118" s="306">
        <v>391985.83999999997</v>
      </c>
      <c r="AQ118" s="306">
        <v>248613.53</v>
      </c>
      <c r="AR118" s="306">
        <v>628410.07999999996</v>
      </c>
      <c r="AS118" s="306">
        <v>546687.97</v>
      </c>
      <c r="AT118" s="306">
        <v>216238.58000000002</v>
      </c>
      <c r="AU118" s="306"/>
      <c r="AV118" s="306"/>
      <c r="AW118" s="325"/>
      <c r="AX118" s="37">
        <f t="shared" si="250"/>
        <v>36748.78999999995</v>
      </c>
      <c r="AY118" s="103">
        <f t="shared" si="250"/>
        <v>31529.080000000045</v>
      </c>
      <c r="AZ118" s="103">
        <f t="shared" si="250"/>
        <v>-28188.579999999958</v>
      </c>
      <c r="BA118" s="103">
        <f t="shared" si="250"/>
        <v>45381.080000000016</v>
      </c>
      <c r="BB118" s="103">
        <f t="shared" si="250"/>
        <v>13180.51999999996</v>
      </c>
      <c r="BC118" s="103">
        <f t="shared" si="250"/>
        <v>165164.08999999991</v>
      </c>
      <c r="BD118" s="103">
        <f t="shared" si="250"/>
        <v>47517.98000000004</v>
      </c>
      <c r="BE118" s="217">
        <f t="shared" si="251"/>
        <v>-141186.76999999996</v>
      </c>
      <c r="BF118" s="217">
        <f t="shared" si="251"/>
        <v>485540.39000000013</v>
      </c>
      <c r="BG118" s="217">
        <f t="shared" si="251"/>
        <v>5657.7900000000373</v>
      </c>
      <c r="BH118" s="217">
        <f t="shared" si="251"/>
        <v>-67360.700000000012</v>
      </c>
      <c r="BI118" s="217">
        <f t="shared" si="251"/>
        <v>84041.830000000075</v>
      </c>
      <c r="BJ118" s="217">
        <f t="shared" si="251"/>
        <v>29313.810000000027</v>
      </c>
      <c r="BK118" s="217">
        <f t="shared" si="251"/>
        <v>40861.989999999932</v>
      </c>
      <c r="BL118" s="217">
        <f t="shared" si="251"/>
        <v>41073.729999999981</v>
      </c>
      <c r="BM118" s="217">
        <f t="shared" si="251"/>
        <v>73820.839999999967</v>
      </c>
      <c r="BN118" s="217">
        <f t="shared" si="251"/>
        <v>128500.82</v>
      </c>
      <c r="BO118" s="217">
        <f t="shared" si="251"/>
        <v>-35576.029999999912</v>
      </c>
      <c r="BP118" s="280">
        <f t="shared" si="251"/>
        <v>155038.99</v>
      </c>
      <c r="BQ118" s="280">
        <f t="shared" si="251"/>
        <v>79379.81</v>
      </c>
      <c r="BR118" s="280">
        <f t="shared" si="251"/>
        <v>-275823.42000000004</v>
      </c>
      <c r="BS118" s="280">
        <f t="shared" si="251"/>
        <v>124203.98999999993</v>
      </c>
      <c r="BT118" s="337">
        <f t="shared" si="251"/>
        <v>77908.820000000007</v>
      </c>
      <c r="BU118" s="337">
        <f t="shared" si="252"/>
        <v>84728.959999999963</v>
      </c>
      <c r="BV118" s="337">
        <f t="shared" si="252"/>
        <v>-23062.429999999993</v>
      </c>
      <c r="BW118" s="337">
        <f t="shared" si="252"/>
        <v>110237.67000000004</v>
      </c>
      <c r="BX118" s="337">
        <f t="shared" si="252"/>
        <v>-1125.6999999999534</v>
      </c>
      <c r="BY118" s="337">
        <f t="shared" si="252"/>
        <v>92611.609999999986</v>
      </c>
      <c r="BZ118" s="337">
        <f t="shared" si="252"/>
        <v>-165188.24000000002</v>
      </c>
      <c r="CA118" s="337">
        <f t="shared" si="252"/>
        <v>131080.0199999999</v>
      </c>
      <c r="CB118" s="337">
        <f t="shared" si="252"/>
        <v>-48292.190000000061</v>
      </c>
      <c r="CC118" s="337">
        <f t="shared" si="252"/>
        <v>-135018.79999999999</v>
      </c>
      <c r="CD118" s="373"/>
      <c r="CE118" s="67">
        <f>'MONTHLY SUMMARIES'!F82</f>
        <v>216238.58000000002</v>
      </c>
    </row>
    <row r="119" spans="1:87" s="40" customFormat="1" x14ac:dyDescent="0.3">
      <c r="A119" s="150"/>
      <c r="B119" s="41" t="s">
        <v>40</v>
      </c>
      <c r="C119" s="100">
        <f t="shared" ref="C119:P119" si="265">C137-C126</f>
        <v>148804.85999999999</v>
      </c>
      <c r="D119" s="101">
        <f t="shared" si="265"/>
        <v>162344.28000000003</v>
      </c>
      <c r="E119" s="101">
        <f t="shared" si="265"/>
        <v>228531.37</v>
      </c>
      <c r="F119" s="101">
        <f t="shared" si="265"/>
        <v>123834.63</v>
      </c>
      <c r="G119" s="101">
        <f t="shared" si="265"/>
        <v>231944.08</v>
      </c>
      <c r="H119" s="101">
        <f t="shared" si="265"/>
        <v>294203.90000000002</v>
      </c>
      <c r="I119" s="101">
        <f t="shared" si="265"/>
        <v>299208.37</v>
      </c>
      <c r="J119" s="101">
        <f t="shared" si="265"/>
        <v>355074.23</v>
      </c>
      <c r="K119" s="101">
        <f t="shared" si="265"/>
        <v>109477.86</v>
      </c>
      <c r="L119" s="102">
        <f t="shared" si="265"/>
        <v>175913.55000000002</v>
      </c>
      <c r="M119" s="101">
        <f t="shared" si="265"/>
        <v>297886.72000000003</v>
      </c>
      <c r="N119" s="101">
        <f t="shared" si="265"/>
        <v>116462.27</v>
      </c>
      <c r="O119" s="101">
        <f t="shared" si="265"/>
        <v>149773.39000000001</v>
      </c>
      <c r="P119" s="101">
        <f t="shared" si="265"/>
        <v>189099.84000000003</v>
      </c>
      <c r="Q119" s="101">
        <f t="shared" ref="Q119:R119" si="266">Q137-Q126</f>
        <v>188049.06000000003</v>
      </c>
      <c r="R119" s="101">
        <f t="shared" si="266"/>
        <v>153783.88</v>
      </c>
      <c r="S119" s="101">
        <f t="shared" ref="S119:T119" si="267">S137-S126</f>
        <v>194697.02000000002</v>
      </c>
      <c r="T119" s="101">
        <f t="shared" si="267"/>
        <v>450360.02000000008</v>
      </c>
      <c r="U119" s="101">
        <f t="shared" ref="U119:V119" si="268">U137-U126</f>
        <v>286514.07999999996</v>
      </c>
      <c r="V119" s="101">
        <f t="shared" si="268"/>
        <v>282919.76</v>
      </c>
      <c r="W119" s="101">
        <f t="shared" ref="W119:X119" si="269">W137-W126</f>
        <v>363963.08999999997</v>
      </c>
      <c r="X119" s="102">
        <f t="shared" si="269"/>
        <v>184644.2</v>
      </c>
      <c r="Y119" s="101">
        <f t="shared" ref="Y119:AA119" si="270">Y137-Y126</f>
        <v>149274.71000000002</v>
      </c>
      <c r="Z119" s="101">
        <v>202344.07</v>
      </c>
      <c r="AA119" s="101">
        <f t="shared" si="270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06">
        <v>245802.49</v>
      </c>
      <c r="AL119" s="306">
        <v>213353.91</v>
      </c>
      <c r="AM119" s="306">
        <v>121110.35</v>
      </c>
      <c r="AN119" s="306">
        <v>250948.54</v>
      </c>
      <c r="AO119" s="306">
        <v>216011.52000000002</v>
      </c>
      <c r="AP119" s="306">
        <v>276099.09999999998</v>
      </c>
      <c r="AQ119" s="306">
        <v>169141.12</v>
      </c>
      <c r="AR119" s="306">
        <v>506900.05</v>
      </c>
      <c r="AS119" s="306">
        <v>431368.96000000002</v>
      </c>
      <c r="AT119" s="306">
        <v>310075.16000000003</v>
      </c>
      <c r="AU119" s="306"/>
      <c r="AV119" s="306"/>
      <c r="AW119" s="325"/>
      <c r="AX119" s="37">
        <f t="shared" si="250"/>
        <v>968.53000000002794</v>
      </c>
      <c r="AY119" s="103">
        <f t="shared" si="250"/>
        <v>26755.559999999998</v>
      </c>
      <c r="AZ119" s="103">
        <f t="shared" si="250"/>
        <v>-40482.309999999969</v>
      </c>
      <c r="BA119" s="103">
        <f t="shared" si="250"/>
        <v>29949.25</v>
      </c>
      <c r="BB119" s="103">
        <f t="shared" si="250"/>
        <v>-37247.059999999969</v>
      </c>
      <c r="BC119" s="103">
        <f t="shared" si="250"/>
        <v>156156.12000000005</v>
      </c>
      <c r="BD119" s="103">
        <f t="shared" si="250"/>
        <v>-12694.290000000037</v>
      </c>
      <c r="BE119" s="217">
        <f t="shared" si="251"/>
        <v>-72154.469999999972</v>
      </c>
      <c r="BF119" s="217">
        <f t="shared" si="251"/>
        <v>254485.22999999998</v>
      </c>
      <c r="BG119" s="217">
        <f t="shared" si="251"/>
        <v>8730.6499999999942</v>
      </c>
      <c r="BH119" s="217">
        <f t="shared" si="251"/>
        <v>-148612.01</v>
      </c>
      <c r="BI119" s="217">
        <f t="shared" si="251"/>
        <v>85881.8</v>
      </c>
      <c r="BJ119" s="217">
        <f t="shared" si="251"/>
        <v>11550.270000000019</v>
      </c>
      <c r="BK119" s="217">
        <f t="shared" si="251"/>
        <v>-33505.820000000007</v>
      </c>
      <c r="BL119" s="217">
        <f t="shared" si="251"/>
        <v>79397.229999999952</v>
      </c>
      <c r="BM119" s="217">
        <f t="shared" si="251"/>
        <v>67710.700000000012</v>
      </c>
      <c r="BN119" s="217">
        <f t="shared" si="251"/>
        <v>61845.849999999977</v>
      </c>
      <c r="BO119" s="217">
        <f t="shared" si="251"/>
        <v>-77299.090000000026</v>
      </c>
      <c r="BP119" s="280">
        <f t="shared" si="251"/>
        <v>171898.56000000006</v>
      </c>
      <c r="BQ119" s="280">
        <f t="shared" si="251"/>
        <v>-9324.5999999999767</v>
      </c>
      <c r="BR119" s="280">
        <f t="shared" si="251"/>
        <v>-46650.359999999986</v>
      </c>
      <c r="BS119" s="280">
        <f t="shared" si="251"/>
        <v>192457.77999999997</v>
      </c>
      <c r="BT119" s="337">
        <f t="shared" si="251"/>
        <v>96527.77999999997</v>
      </c>
      <c r="BU119" s="337">
        <f t="shared" si="252"/>
        <v>11009.839999999997</v>
      </c>
      <c r="BV119" s="337">
        <f t="shared" si="252"/>
        <v>-40213.310000000027</v>
      </c>
      <c r="BW119" s="337">
        <f t="shared" si="252"/>
        <v>95354.51999999999</v>
      </c>
      <c r="BX119" s="337">
        <f t="shared" si="252"/>
        <v>-51434.76999999996</v>
      </c>
      <c r="BY119" s="337">
        <f t="shared" si="252"/>
        <v>54604.51999999996</v>
      </c>
      <c r="BZ119" s="337">
        <f t="shared" si="252"/>
        <v>-87401.75</v>
      </c>
      <c r="CA119" s="337">
        <f t="shared" si="252"/>
        <v>133839.11999999994</v>
      </c>
      <c r="CB119" s="337">
        <f t="shared" si="252"/>
        <v>-27043.679999999993</v>
      </c>
      <c r="CC119" s="337">
        <f t="shared" si="252"/>
        <v>36480</v>
      </c>
      <c r="CD119" s="373"/>
      <c r="CE119" s="67">
        <f>'MONTHLY SUMMARIES'!F83</f>
        <v>310075.16000000003</v>
      </c>
    </row>
    <row r="120" spans="1:87" s="40" customFormat="1" x14ac:dyDescent="0.3">
      <c r="A120" s="150"/>
      <c r="B120" s="41" t="s">
        <v>41</v>
      </c>
      <c r="C120" s="100">
        <f t="shared" ref="C120:P120" si="271">C138-C127</f>
        <v>44856.39</v>
      </c>
      <c r="D120" s="101">
        <f t="shared" si="271"/>
        <v>118159.67999999999</v>
      </c>
      <c r="E120" s="101">
        <f t="shared" si="271"/>
        <v>81548.820000000007</v>
      </c>
      <c r="F120" s="101">
        <f t="shared" si="271"/>
        <v>163324.87</v>
      </c>
      <c r="G120" s="101">
        <f t="shared" si="271"/>
        <v>206573.68</v>
      </c>
      <c r="H120" s="101">
        <f t="shared" si="271"/>
        <v>100782.94999999998</v>
      </c>
      <c r="I120" s="101">
        <f t="shared" si="271"/>
        <v>210289.96000000002</v>
      </c>
      <c r="J120" s="101">
        <f t="shared" si="271"/>
        <v>193114.78999999998</v>
      </c>
      <c r="K120" s="101">
        <f t="shared" si="271"/>
        <v>144717.44</v>
      </c>
      <c r="L120" s="102">
        <f t="shared" si="271"/>
        <v>70354.26999999999</v>
      </c>
      <c r="M120" s="101">
        <f t="shared" si="271"/>
        <v>218347.75</v>
      </c>
      <c r="N120" s="101">
        <f t="shared" si="271"/>
        <v>119420.98000000001</v>
      </c>
      <c r="O120" s="101">
        <f t="shared" si="271"/>
        <v>339086.6</v>
      </c>
      <c r="P120" s="101">
        <f t="shared" si="271"/>
        <v>134944.85999999999</v>
      </c>
      <c r="Q120" s="101">
        <f t="shared" ref="Q120:R120" si="272">Q138-Q127</f>
        <v>115099.03999999998</v>
      </c>
      <c r="R120" s="101">
        <f t="shared" si="272"/>
        <v>176298.05000000002</v>
      </c>
      <c r="S120" s="101">
        <f t="shared" ref="S120:T120" si="273">S138-S127</f>
        <v>154752.01999999999</v>
      </c>
      <c r="T120" s="101">
        <f t="shared" si="273"/>
        <v>207420.03999999998</v>
      </c>
      <c r="U120" s="101">
        <f t="shared" ref="U120:V120" si="274">U138-U127</f>
        <v>183981.81000000003</v>
      </c>
      <c r="V120" s="101">
        <f t="shared" si="274"/>
        <v>187723.76</v>
      </c>
      <c r="W120" s="101">
        <f t="shared" ref="W120:X120" si="275">W138-W127</f>
        <v>212469.02000000002</v>
      </c>
      <c r="X120" s="102">
        <f t="shared" si="275"/>
        <v>141491.82</v>
      </c>
      <c r="Y120" s="101">
        <f t="shared" ref="Y120:AA120" si="276">Y138-Y127</f>
        <v>157529.85999999999</v>
      </c>
      <c r="Z120" s="101">
        <v>187055.2</v>
      </c>
      <c r="AA120" s="101">
        <f t="shared" si="276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06">
        <v>174117.66999999998</v>
      </c>
      <c r="AL120" s="306">
        <v>134499.88</v>
      </c>
      <c r="AM120" s="306">
        <v>329300.76</v>
      </c>
      <c r="AN120" s="306">
        <v>203476</v>
      </c>
      <c r="AO120" s="306">
        <v>120700.84</v>
      </c>
      <c r="AP120" s="306">
        <v>181597.21000000002</v>
      </c>
      <c r="AQ120" s="306">
        <v>107373.59</v>
      </c>
      <c r="AR120" s="306">
        <v>200783.06</v>
      </c>
      <c r="AS120" s="306">
        <v>190946.86</v>
      </c>
      <c r="AT120" s="306">
        <v>370114.23</v>
      </c>
      <c r="AU120" s="306"/>
      <c r="AV120" s="306"/>
      <c r="AW120" s="325"/>
      <c r="AX120" s="37">
        <f t="shared" si="250"/>
        <v>294230.20999999996</v>
      </c>
      <c r="AY120" s="103">
        <f t="shared" si="250"/>
        <v>16785.179999999993</v>
      </c>
      <c r="AZ120" s="103">
        <f t="shared" si="250"/>
        <v>33550.219999999972</v>
      </c>
      <c r="BA120" s="103">
        <f t="shared" si="250"/>
        <v>12973.180000000022</v>
      </c>
      <c r="BB120" s="103">
        <f t="shared" si="250"/>
        <v>-51821.66</v>
      </c>
      <c r="BC120" s="103">
        <f t="shared" si="250"/>
        <v>106637.09</v>
      </c>
      <c r="BD120" s="103">
        <f t="shared" si="250"/>
        <v>-26308.149999999994</v>
      </c>
      <c r="BE120" s="217">
        <f t="shared" si="251"/>
        <v>-5391.0299999999697</v>
      </c>
      <c r="BF120" s="217">
        <f t="shared" si="251"/>
        <v>67751.580000000016</v>
      </c>
      <c r="BG120" s="217">
        <f t="shared" si="251"/>
        <v>71137.550000000017</v>
      </c>
      <c r="BH120" s="217">
        <f t="shared" si="251"/>
        <v>-60817.890000000014</v>
      </c>
      <c r="BI120" s="217">
        <f t="shared" si="251"/>
        <v>67634.22</v>
      </c>
      <c r="BJ120" s="217">
        <f t="shared" si="251"/>
        <v>-202943.46999999997</v>
      </c>
      <c r="BK120" s="217">
        <f t="shared" si="251"/>
        <v>20819.170000000013</v>
      </c>
      <c r="BL120" s="217">
        <f t="shared" si="251"/>
        <v>28780.630000000005</v>
      </c>
      <c r="BM120" s="217">
        <f t="shared" si="251"/>
        <v>-48940.390000000014</v>
      </c>
      <c r="BN120" s="217">
        <f t="shared" si="251"/>
        <v>121901.92000000001</v>
      </c>
      <c r="BO120" s="217">
        <f t="shared" si="251"/>
        <v>10072.670000000042</v>
      </c>
      <c r="BP120" s="280">
        <f t="shared" si="251"/>
        <v>-69187.60000000002</v>
      </c>
      <c r="BQ120" s="280">
        <f t="shared" si="251"/>
        <v>-31233.540000000008</v>
      </c>
      <c r="BR120" s="280">
        <f t="shared" si="251"/>
        <v>-76907.320000000007</v>
      </c>
      <c r="BS120" s="280">
        <f t="shared" si="251"/>
        <v>134644</v>
      </c>
      <c r="BT120" s="337">
        <f t="shared" si="251"/>
        <v>16587.809999999998</v>
      </c>
      <c r="BU120" s="337">
        <f t="shared" si="252"/>
        <v>-52555.320000000007</v>
      </c>
      <c r="BV120" s="337">
        <f t="shared" si="252"/>
        <v>193157.63</v>
      </c>
      <c r="BW120" s="337">
        <f t="shared" si="252"/>
        <v>47711.97</v>
      </c>
      <c r="BX120" s="337">
        <f t="shared" si="252"/>
        <v>-23178.829999999987</v>
      </c>
      <c r="BY120" s="337">
        <f t="shared" si="252"/>
        <v>54239.550000000017</v>
      </c>
      <c r="BZ120" s="337">
        <f t="shared" si="252"/>
        <v>-169280.35</v>
      </c>
      <c r="CA120" s="337">
        <f t="shared" si="252"/>
        <v>-16709.650000000023</v>
      </c>
      <c r="CB120" s="337">
        <f t="shared" si="252"/>
        <v>76152.64999999998</v>
      </c>
      <c r="CC120" s="337">
        <f t="shared" si="252"/>
        <v>213624.00999999998</v>
      </c>
      <c r="CD120" s="373"/>
      <c r="CE120" s="67">
        <f>'MONTHLY SUMMARIES'!F84</f>
        <v>370114.23</v>
      </c>
    </row>
    <row r="121" spans="1:87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277">SUM(D116:D120)</f>
        <v>1377285.4999999998</v>
      </c>
      <c r="E121" s="136">
        <f t="shared" si="277"/>
        <v>1522244.14</v>
      </c>
      <c r="F121" s="136">
        <f t="shared" si="277"/>
        <v>1307544.1600000001</v>
      </c>
      <c r="G121" s="136">
        <f t="shared" si="277"/>
        <v>2184390.91</v>
      </c>
      <c r="H121" s="136">
        <f t="shared" si="277"/>
        <v>2662925.27</v>
      </c>
      <c r="I121" s="136">
        <f t="shared" si="277"/>
        <v>2613157.27</v>
      </c>
      <c r="J121" s="136">
        <f t="shared" si="277"/>
        <v>2277370.31</v>
      </c>
      <c r="K121" s="136">
        <f t="shared" si="277"/>
        <v>1037174.9199999999</v>
      </c>
      <c r="L121" s="138">
        <f t="shared" si="277"/>
        <v>1694516.8699999996</v>
      </c>
      <c r="M121" s="136">
        <f t="shared" si="277"/>
        <v>2246672.13</v>
      </c>
      <c r="N121" s="136">
        <f t="shared" si="277"/>
        <v>1609866.9499999997</v>
      </c>
      <c r="O121" s="136">
        <f t="shared" si="277"/>
        <v>1971293.3400000003</v>
      </c>
      <c r="P121" s="136">
        <f t="shared" si="277"/>
        <v>1731217.12</v>
      </c>
      <c r="Q121" s="136">
        <f t="shared" ref="Q121:R121" si="278">SUM(Q116:Q120)</f>
        <v>1624216.7000000002</v>
      </c>
      <c r="R121" s="136">
        <f t="shared" si="278"/>
        <v>1837990.1700000002</v>
      </c>
      <c r="S121" s="136">
        <f t="shared" ref="S121:T121" si="279">SUM(S116:S120)</f>
        <v>2457769.42</v>
      </c>
      <c r="T121" s="136">
        <f t="shared" si="279"/>
        <v>4114467.2999999993</v>
      </c>
      <c r="U121" s="136">
        <f t="shared" ref="U121:V121" si="280">SUM(U116:U120)</f>
        <v>2914970.6700000004</v>
      </c>
      <c r="V121" s="136">
        <f t="shared" si="280"/>
        <v>2018196.37</v>
      </c>
      <c r="W121" s="136">
        <f t="shared" ref="W121:X121" si="281">SUM(W116:W120)</f>
        <v>3864709.6700000004</v>
      </c>
      <c r="X121" s="138">
        <f t="shared" si="281"/>
        <v>1890887.7600000002</v>
      </c>
      <c r="Y121" s="136">
        <f t="shared" ref="Y121:AA121" si="282">SUM(Y116:Y120)</f>
        <v>1800186.29</v>
      </c>
      <c r="Z121" s="136">
        <v>2208367.04</v>
      </c>
      <c r="AA121" s="136">
        <f t="shared" si="282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07">
        <v>2321095.5</v>
      </c>
      <c r="AL121" s="307">
        <v>2365943.8600000003</v>
      </c>
      <c r="AM121" s="307">
        <v>2050271.6300000001</v>
      </c>
      <c r="AN121" s="307">
        <v>2760601.08</v>
      </c>
      <c r="AO121" s="307">
        <v>1836204.0600000003</v>
      </c>
      <c r="AP121" s="307">
        <v>2522471.86</v>
      </c>
      <c r="AQ121" s="307">
        <v>2138550.9499999997</v>
      </c>
      <c r="AR121" s="307">
        <v>4479513.33</v>
      </c>
      <c r="AS121" s="307">
        <v>3534593.93</v>
      </c>
      <c r="AT121" s="307">
        <v>2048814.7400000002</v>
      </c>
      <c r="AU121" s="307"/>
      <c r="AV121" s="307"/>
      <c r="AW121" s="326"/>
      <c r="AX121" s="137">
        <f t="shared" si="229"/>
        <v>591476.32999999984</v>
      </c>
      <c r="AY121" s="139">
        <f t="shared" ref="AY121:BA121" si="283">SUM(AY116:AY120)</f>
        <v>353931.62000000011</v>
      </c>
      <c r="AZ121" s="139">
        <f t="shared" si="283"/>
        <v>101972.56000000017</v>
      </c>
      <c r="BA121" s="139">
        <f t="shared" si="283"/>
        <v>530446.01000000024</v>
      </c>
      <c r="BB121" s="139">
        <f t="shared" ref="BB121:BC121" si="284">SUM(BB116:BB120)</f>
        <v>273378.50999999989</v>
      </c>
      <c r="BC121" s="139">
        <f t="shared" si="284"/>
        <v>1451542.0299999998</v>
      </c>
      <c r="BD121" s="139">
        <f t="shared" ref="BD121" si="285">SUM(BD116:BD120)</f>
        <v>301813.40000000037</v>
      </c>
      <c r="BE121" s="218">
        <f t="shared" ref="BE121:BK121" si="286">IF(BE120="N/A","N/A",SUM(BE116:BE120))</f>
        <v>-259173.94</v>
      </c>
      <c r="BF121" s="218">
        <f t="shared" si="286"/>
        <v>2827534.7500000005</v>
      </c>
      <c r="BG121" s="218">
        <f t="shared" si="286"/>
        <v>196370.89000000051</v>
      </c>
      <c r="BH121" s="218">
        <f t="shared" si="286"/>
        <v>-446485.83999999991</v>
      </c>
      <c r="BI121" s="218">
        <f t="shared" si="286"/>
        <v>598500.0900000002</v>
      </c>
      <c r="BJ121" s="218">
        <f t="shared" si="286"/>
        <v>41600.480000000127</v>
      </c>
      <c r="BK121" s="218">
        <f t="shared" si="286"/>
        <v>162810.57000000015</v>
      </c>
      <c r="BL121" s="218">
        <f t="shared" ref="BL121:BM121" si="287">IF(BL120="N/A","N/A",SUM(BL116:BL120))</f>
        <v>331217.83999999985</v>
      </c>
      <c r="BM121" s="218">
        <f t="shared" si="287"/>
        <v>236688.06999999995</v>
      </c>
      <c r="BN121" s="218">
        <f t="shared" ref="BN121:BO121" si="288">IF(BN120="N/A","N/A",SUM(BN116:BN120))</f>
        <v>514433.39999999991</v>
      </c>
      <c r="BO121" s="218">
        <f t="shared" si="288"/>
        <v>-569061.86999999965</v>
      </c>
      <c r="BP121" s="281">
        <f t="shared" ref="BP121:BQ121" si="289">IF(BP120="N/A","N/A",SUM(BP116:BP120))</f>
        <v>843099.16999999981</v>
      </c>
      <c r="BQ121" s="281">
        <f t="shared" si="289"/>
        <v>324242.72999999986</v>
      </c>
      <c r="BR121" s="281">
        <f t="shared" ref="BR121:BS121" si="290">IF(BR120="N/A","N/A",SUM(BR116:BR120))</f>
        <v>-1868199.6500000001</v>
      </c>
      <c r="BS121" s="281">
        <f t="shared" si="290"/>
        <v>711108.23999999976</v>
      </c>
      <c r="BT121" s="338">
        <f t="shared" ref="BT121" si="291">IF(BT120="N/A","N/A",SUM(BT116:BT120))</f>
        <v>520909.20999999973</v>
      </c>
      <c r="BU121" s="338">
        <f t="shared" ref="BU121:BZ121" si="292">IF(BU120="N/A","N/A",SUM(BU116:BU120))</f>
        <v>157576.82</v>
      </c>
      <c r="BV121" s="338">
        <f t="shared" si="292"/>
        <v>37377.809999999852</v>
      </c>
      <c r="BW121" s="338">
        <f t="shared" si="292"/>
        <v>866573.3899999999</v>
      </c>
      <c r="BX121" s="338">
        <f t="shared" si="292"/>
        <v>-119230.47999999975</v>
      </c>
      <c r="BY121" s="338">
        <f t="shared" si="292"/>
        <v>447793.61999999988</v>
      </c>
      <c r="BZ121" s="338">
        <f t="shared" si="292"/>
        <v>-833651.87</v>
      </c>
      <c r="CA121" s="338">
        <f t="shared" ref="CA121:CC121" si="293">IF(CA120="N/A","N/A",SUM(CA116:CA120))</f>
        <v>934107.90000000026</v>
      </c>
      <c r="CB121" s="338">
        <f t="shared" ref="CB121:CC121" si="294">IF(CB120="N/A","N/A",SUM(CB116:CB120))</f>
        <v>-223475.90999999992</v>
      </c>
      <c r="CC121" s="338">
        <f t="shared" si="294"/>
        <v>-293624.35999999975</v>
      </c>
      <c r="CD121" s="374"/>
      <c r="CE121" s="189">
        <f t="shared" si="242"/>
        <v>2048814.7400000002</v>
      </c>
      <c r="CF121" s="40"/>
      <c r="CG121" s="40"/>
      <c r="CH121" s="40"/>
      <c r="CI121" s="40"/>
    </row>
    <row r="122" spans="1:87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73"/>
      <c r="CE122" s="260"/>
    </row>
    <row r="123" spans="1:87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06">
        <v>883104.56</v>
      </c>
      <c r="AL123" s="306">
        <v>910936.65</v>
      </c>
      <c r="AM123" s="306">
        <v>695604.58000000007</v>
      </c>
      <c r="AN123" s="306">
        <v>207280.46</v>
      </c>
      <c r="AO123" s="306">
        <v>693143.59</v>
      </c>
      <c r="AP123" s="306">
        <v>1026117.23</v>
      </c>
      <c r="AQ123" s="306">
        <v>978218.33000000007</v>
      </c>
      <c r="AR123" s="306">
        <v>1995007.22</v>
      </c>
      <c r="AS123" s="306">
        <v>1448938.4</v>
      </c>
      <c r="AT123" s="306">
        <v>832690.13</v>
      </c>
      <c r="AU123" s="306"/>
      <c r="AV123" s="306"/>
      <c r="AW123" s="325"/>
      <c r="AX123" s="37">
        <f t="shared" ref="AX123:BD127" si="295">O123-C123</f>
        <v>-60551.930000000051</v>
      </c>
      <c r="AY123" s="103">
        <f t="shared" si="295"/>
        <v>9638.4399999999441</v>
      </c>
      <c r="AZ123" s="103">
        <f t="shared" si="295"/>
        <v>-76438.180000000051</v>
      </c>
      <c r="BA123" s="103">
        <f t="shared" si="295"/>
        <v>142382.12</v>
      </c>
      <c r="BB123" s="103">
        <f t="shared" si="295"/>
        <v>55760.729999999749</v>
      </c>
      <c r="BC123" s="103">
        <f t="shared" si="295"/>
        <v>404974.49</v>
      </c>
      <c r="BD123" s="103">
        <f t="shared" si="295"/>
        <v>267785.05999999982</v>
      </c>
      <c r="BE123" s="217">
        <f t="shared" ref="BE123:BT127" si="296">IF(ISERROR(V123-J123)=TRUE,"N/A",V123-J123)</f>
        <v>72206.729999999981</v>
      </c>
      <c r="BF123" s="217">
        <f t="shared" si="296"/>
        <v>233271.14000000007</v>
      </c>
      <c r="BG123" s="217">
        <f t="shared" si="296"/>
        <v>111921.57999999996</v>
      </c>
      <c r="BH123" s="217">
        <f t="shared" si="296"/>
        <v>13248.020000000019</v>
      </c>
      <c r="BI123" s="217">
        <f t="shared" si="296"/>
        <v>328408.15999999992</v>
      </c>
      <c r="BJ123" s="217">
        <f t="shared" si="296"/>
        <v>266224.46999999997</v>
      </c>
      <c r="BK123" s="217">
        <f t="shared" si="296"/>
        <v>137200.86999999988</v>
      </c>
      <c r="BL123" s="217">
        <f t="shared" si="296"/>
        <v>87979.270000000019</v>
      </c>
      <c r="BM123" s="217">
        <f t="shared" si="296"/>
        <v>178467.57999999996</v>
      </c>
      <c r="BN123" s="217">
        <f t="shared" si="296"/>
        <v>236670.58000000031</v>
      </c>
      <c r="BO123" s="217">
        <f t="shared" si="296"/>
        <v>-132279.91000000015</v>
      </c>
      <c r="BP123" s="280">
        <f t="shared" si="296"/>
        <v>279449.41000000015</v>
      </c>
      <c r="BQ123" s="280">
        <f t="shared" si="296"/>
        <v>-92109.640000000014</v>
      </c>
      <c r="BR123" s="280">
        <f t="shared" si="296"/>
        <v>50175.919999999925</v>
      </c>
      <c r="BS123" s="280">
        <f t="shared" si="296"/>
        <v>38327.949999999953</v>
      </c>
      <c r="BT123" s="337">
        <f t="shared" si="296"/>
        <v>19412.240000000107</v>
      </c>
      <c r="BU123" s="337">
        <f t="shared" ref="BU123:CC127" si="297">IF(ISERROR(AL123-Z123)=TRUE,"N/A",AL123-Z123)</f>
        <v>-28451.04999999993</v>
      </c>
      <c r="BV123" s="337">
        <f t="shared" si="297"/>
        <v>-225563.97999999986</v>
      </c>
      <c r="BW123" s="337">
        <f t="shared" si="297"/>
        <v>-581327.68999999994</v>
      </c>
      <c r="BX123" s="337">
        <f t="shared" si="297"/>
        <v>6369.3299999999581</v>
      </c>
      <c r="BY123" s="337">
        <f t="shared" si="297"/>
        <v>140747.47999999998</v>
      </c>
      <c r="BZ123" s="337">
        <f t="shared" si="297"/>
        <v>-322184.29000000004</v>
      </c>
      <c r="CA123" s="337">
        <f t="shared" si="297"/>
        <v>426549.64000000013</v>
      </c>
      <c r="CB123" s="337">
        <f t="shared" si="297"/>
        <v>-190122.66000000015</v>
      </c>
      <c r="CC123" s="337">
        <f t="shared" si="297"/>
        <v>59055.530000000028</v>
      </c>
      <c r="CD123" s="373"/>
      <c r="CE123" s="67">
        <f>'MONTHLY SUMMARIES'!F87</f>
        <v>832690.13</v>
      </c>
    </row>
    <row r="124" spans="1:87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06">
        <v>12249.62</v>
      </c>
      <c r="AL124" s="306">
        <v>14352.150000000001</v>
      </c>
      <c r="AM124" s="306">
        <v>11864.74</v>
      </c>
      <c r="AN124" s="306">
        <v>1298.75</v>
      </c>
      <c r="AO124" s="306">
        <v>8775.39</v>
      </c>
      <c r="AP124" s="306">
        <v>8701.0600000000013</v>
      </c>
      <c r="AQ124" s="306">
        <v>7838.96</v>
      </c>
      <c r="AR124" s="306">
        <v>10426.64</v>
      </c>
      <c r="AS124" s="306">
        <v>10118.459999999999</v>
      </c>
      <c r="AT124" s="306">
        <v>8798.1</v>
      </c>
      <c r="AU124" s="306"/>
      <c r="AV124" s="306"/>
      <c r="AW124" s="325"/>
      <c r="AX124" s="37">
        <f t="shared" si="295"/>
        <v>-1409.92</v>
      </c>
      <c r="AY124" s="103">
        <f t="shared" si="295"/>
        <v>337.64999999999964</v>
      </c>
      <c r="AZ124" s="103">
        <f t="shared" si="295"/>
        <v>209.64000000000033</v>
      </c>
      <c r="BA124" s="103">
        <f t="shared" si="295"/>
        <v>1196.8500000000004</v>
      </c>
      <c r="BB124" s="103">
        <f t="shared" si="295"/>
        <v>925.46</v>
      </c>
      <c r="BC124" s="103">
        <f t="shared" si="295"/>
        <v>2796.91</v>
      </c>
      <c r="BD124" s="103">
        <f t="shared" si="295"/>
        <v>4620.0499999999984</v>
      </c>
      <c r="BE124" s="217">
        <f t="shared" si="296"/>
        <v>2351.2799999999997</v>
      </c>
      <c r="BF124" s="217">
        <f t="shared" si="296"/>
        <v>1458.9300000000003</v>
      </c>
      <c r="BG124" s="217">
        <f t="shared" si="296"/>
        <v>2289.2600000000002</v>
      </c>
      <c r="BH124" s="217">
        <f t="shared" si="296"/>
        <v>3539.3500000000004</v>
      </c>
      <c r="BI124" s="217">
        <f t="shared" si="296"/>
        <v>4441.130000000001</v>
      </c>
      <c r="BJ124" s="217">
        <f t="shared" si="296"/>
        <v>6859.84</v>
      </c>
      <c r="BK124" s="217">
        <f t="shared" si="296"/>
        <v>3281.09</v>
      </c>
      <c r="BL124" s="217">
        <f t="shared" si="296"/>
        <v>3360.1200000000008</v>
      </c>
      <c r="BM124" s="217">
        <f t="shared" si="296"/>
        <v>3349.91</v>
      </c>
      <c r="BN124" s="217">
        <f t="shared" si="296"/>
        <v>4723.1499999999996</v>
      </c>
      <c r="BO124" s="217">
        <f t="shared" si="296"/>
        <v>1408.9400000000005</v>
      </c>
      <c r="BP124" s="280">
        <f t="shared" si="296"/>
        <v>1638.2600000000002</v>
      </c>
      <c r="BQ124" s="280">
        <f t="shared" si="296"/>
        <v>252.57999999999993</v>
      </c>
      <c r="BR124" s="280">
        <f t="shared" si="296"/>
        <v>525.52000000000044</v>
      </c>
      <c r="BS124" s="280">
        <f t="shared" si="296"/>
        <v>-433.77000000000044</v>
      </c>
      <c r="BT124" s="337">
        <f t="shared" si="296"/>
        <v>-2442.0399999999991</v>
      </c>
      <c r="BU124" s="337">
        <f t="shared" si="297"/>
        <v>108.71000000000095</v>
      </c>
      <c r="BV124" s="337">
        <f t="shared" si="297"/>
        <v>-4296.6900000000005</v>
      </c>
      <c r="BW124" s="337">
        <f t="shared" si="297"/>
        <v>-11901.8</v>
      </c>
      <c r="BX124" s="337">
        <f t="shared" si="297"/>
        <v>-2460.1500000000015</v>
      </c>
      <c r="BY124" s="337">
        <f t="shared" si="297"/>
        <v>-1869.0299999999988</v>
      </c>
      <c r="BZ124" s="337">
        <f t="shared" si="297"/>
        <v>-4991.1799999999994</v>
      </c>
      <c r="CA124" s="337">
        <f t="shared" si="297"/>
        <v>-1846.7000000000007</v>
      </c>
      <c r="CB124" s="337">
        <f t="shared" si="297"/>
        <v>-2273.6499999999996</v>
      </c>
      <c r="CC124" s="337">
        <f t="shared" si="297"/>
        <v>-226.95999999999913</v>
      </c>
      <c r="CD124" s="373"/>
      <c r="CE124" s="67">
        <f>'MONTHLY SUMMARIES'!F88</f>
        <v>8798.1</v>
      </c>
    </row>
    <row r="125" spans="1:87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06">
        <v>165967.48000000001</v>
      </c>
      <c r="AL125" s="306">
        <v>179415.13</v>
      </c>
      <c r="AM125" s="306">
        <v>128207.15999999999</v>
      </c>
      <c r="AN125" s="306">
        <v>68562.25</v>
      </c>
      <c r="AO125" s="306">
        <v>159795.31999999998</v>
      </c>
      <c r="AP125" s="306">
        <v>236315.16</v>
      </c>
      <c r="AQ125" s="306">
        <v>146889.47</v>
      </c>
      <c r="AR125" s="306">
        <v>366255.92000000004</v>
      </c>
      <c r="AS125" s="306">
        <v>298974.03000000003</v>
      </c>
      <c r="AT125" s="306">
        <v>172865.41999999998</v>
      </c>
      <c r="AU125" s="306"/>
      <c r="AV125" s="306"/>
      <c r="AW125" s="325"/>
      <c r="AX125" s="37">
        <f t="shared" si="295"/>
        <v>-1467.0599999999686</v>
      </c>
      <c r="AY125" s="103">
        <f t="shared" si="295"/>
        <v>-16961.110000000015</v>
      </c>
      <c r="AZ125" s="103">
        <f t="shared" si="295"/>
        <v>-63101.720000000016</v>
      </c>
      <c r="BA125" s="103">
        <f t="shared" si="295"/>
        <v>2962.6800000000076</v>
      </c>
      <c r="BB125" s="103">
        <f t="shared" si="295"/>
        <v>-33059.129999999976</v>
      </c>
      <c r="BC125" s="103">
        <f t="shared" si="295"/>
        <v>32732.360000000044</v>
      </c>
      <c r="BD125" s="103">
        <f t="shared" si="295"/>
        <v>5236.789999999979</v>
      </c>
      <c r="BE125" s="217">
        <f t="shared" si="296"/>
        <v>-55711.179999999993</v>
      </c>
      <c r="BF125" s="217">
        <f t="shared" si="296"/>
        <v>48318.78</v>
      </c>
      <c r="BG125" s="217">
        <f t="shared" si="296"/>
        <v>14203.979999999981</v>
      </c>
      <c r="BH125" s="217">
        <f t="shared" si="296"/>
        <v>-35714.130000000034</v>
      </c>
      <c r="BI125" s="217">
        <f t="shared" si="296"/>
        <v>59568.369999999981</v>
      </c>
      <c r="BJ125" s="217">
        <f t="shared" si="296"/>
        <v>31776.679999999993</v>
      </c>
      <c r="BK125" s="217">
        <f t="shared" si="296"/>
        <v>43162.47</v>
      </c>
      <c r="BL125" s="217">
        <f t="shared" si="296"/>
        <v>37796.319999999992</v>
      </c>
      <c r="BM125" s="217">
        <f t="shared" si="296"/>
        <v>57433.740000000005</v>
      </c>
      <c r="BN125" s="217">
        <f t="shared" si="296"/>
        <v>71478.469999999972</v>
      </c>
      <c r="BO125" s="217">
        <f t="shared" si="296"/>
        <v>-16891.410000000033</v>
      </c>
      <c r="BP125" s="280">
        <f t="shared" si="296"/>
        <v>74087.729999999981</v>
      </c>
      <c r="BQ125" s="280">
        <f t="shared" si="296"/>
        <v>-24178.809999999969</v>
      </c>
      <c r="BR125" s="280">
        <f t="shared" si="296"/>
        <v>46237.139999999985</v>
      </c>
      <c r="BS125" s="280">
        <f t="shared" si="296"/>
        <v>27132.23000000001</v>
      </c>
      <c r="BT125" s="337">
        <f t="shared" si="296"/>
        <v>10688.180000000022</v>
      </c>
      <c r="BU125" s="337">
        <f t="shared" si="297"/>
        <v>9732.0400000000081</v>
      </c>
      <c r="BV125" s="337">
        <f t="shared" si="297"/>
        <v>-47194.310000000012</v>
      </c>
      <c r="BW125" s="337">
        <f t="shared" si="297"/>
        <v>-94023.72</v>
      </c>
      <c r="BX125" s="337">
        <f t="shared" si="297"/>
        <v>13823.699999999983</v>
      </c>
      <c r="BY125" s="337">
        <f t="shared" si="297"/>
        <v>64013</v>
      </c>
      <c r="BZ125" s="337">
        <f t="shared" si="297"/>
        <v>-87024.75999999998</v>
      </c>
      <c r="CA125" s="337">
        <f t="shared" si="297"/>
        <v>83849.320000000065</v>
      </c>
      <c r="CB125" s="337">
        <f t="shared" si="297"/>
        <v>-35235.809999999939</v>
      </c>
      <c r="CC125" s="337">
        <f t="shared" si="297"/>
        <v>22803.799999999959</v>
      </c>
      <c r="CD125" s="373"/>
      <c r="CE125" s="67">
        <f>'MONTHLY SUMMARIES'!F89</f>
        <v>172865.41999999998</v>
      </c>
    </row>
    <row r="126" spans="1:87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06">
        <v>101616.51000000001</v>
      </c>
      <c r="AL126" s="306">
        <v>110113.09</v>
      </c>
      <c r="AM126" s="306">
        <v>73040.649999999994</v>
      </c>
      <c r="AN126" s="306">
        <v>44485.46</v>
      </c>
      <c r="AO126" s="306">
        <v>111361.48</v>
      </c>
      <c r="AP126" s="306">
        <v>183040.9</v>
      </c>
      <c r="AQ126" s="306">
        <v>96265.88</v>
      </c>
      <c r="AR126" s="306">
        <v>286643.95</v>
      </c>
      <c r="AS126" s="306">
        <v>206286.03999999998</v>
      </c>
      <c r="AT126" s="306">
        <v>153805.84</v>
      </c>
      <c r="AU126" s="306"/>
      <c r="AV126" s="306"/>
      <c r="AW126" s="325"/>
      <c r="AX126" s="37">
        <f t="shared" si="295"/>
        <v>-7595.4900000000052</v>
      </c>
      <c r="AY126" s="103">
        <f t="shared" si="295"/>
        <v>-14979.449999999997</v>
      </c>
      <c r="AZ126" s="103">
        <f t="shared" si="295"/>
        <v>-69054.579999999987</v>
      </c>
      <c r="BA126" s="103">
        <f t="shared" si="295"/>
        <v>3767.5299999999843</v>
      </c>
      <c r="BB126" s="103">
        <f t="shared" si="295"/>
        <v>-17825.490000000005</v>
      </c>
      <c r="BC126" s="103">
        <f t="shared" si="295"/>
        <v>37639.479999999952</v>
      </c>
      <c r="BD126" s="103">
        <f t="shared" si="295"/>
        <v>169.05000000001746</v>
      </c>
      <c r="BE126" s="217">
        <f t="shared" si="296"/>
        <v>-58022.91</v>
      </c>
      <c r="BF126" s="217">
        <f t="shared" si="296"/>
        <v>46189.86</v>
      </c>
      <c r="BG126" s="217">
        <f t="shared" si="296"/>
        <v>2551.1100000000006</v>
      </c>
      <c r="BH126" s="217">
        <f t="shared" si="296"/>
        <v>-80104.45</v>
      </c>
      <c r="BI126" s="217">
        <f t="shared" si="296"/>
        <v>27088.42</v>
      </c>
      <c r="BJ126" s="217">
        <f t="shared" si="296"/>
        <v>5722.9599999999919</v>
      </c>
      <c r="BK126" s="217">
        <f t="shared" si="296"/>
        <v>-1494.5</v>
      </c>
      <c r="BL126" s="217">
        <f t="shared" si="296"/>
        <v>26474.12000000001</v>
      </c>
      <c r="BM126" s="217">
        <f t="shared" si="296"/>
        <v>39242.94</v>
      </c>
      <c r="BN126" s="217">
        <f t="shared" si="296"/>
        <v>35882.150000000009</v>
      </c>
      <c r="BO126" s="217">
        <f t="shared" si="296"/>
        <v>-43243.02999999997</v>
      </c>
      <c r="BP126" s="280">
        <f t="shared" si="296"/>
        <v>69463.569999999978</v>
      </c>
      <c r="BQ126" s="280">
        <f t="shared" si="296"/>
        <v>-29759.399999999994</v>
      </c>
      <c r="BR126" s="280">
        <f t="shared" si="296"/>
        <v>37067.490000000005</v>
      </c>
      <c r="BS126" s="280">
        <f t="shared" si="296"/>
        <v>53310.190000000017</v>
      </c>
      <c r="BT126" s="337">
        <f t="shared" si="296"/>
        <v>35667.220000000016</v>
      </c>
      <c r="BU126" s="337">
        <f t="shared" si="297"/>
        <v>15594.160000000003</v>
      </c>
      <c r="BV126" s="337">
        <f t="shared" si="297"/>
        <v>-26189.319999999992</v>
      </c>
      <c r="BW126" s="337">
        <f t="shared" si="297"/>
        <v>-40077.340000000004</v>
      </c>
      <c r="BX126" s="337">
        <f t="shared" si="297"/>
        <v>4979.7699999999895</v>
      </c>
      <c r="BY126" s="337">
        <f t="shared" si="297"/>
        <v>68662.42</v>
      </c>
      <c r="BZ126" s="337">
        <f t="shared" si="297"/>
        <v>-53492.25</v>
      </c>
      <c r="CA126" s="337">
        <f t="shared" si="297"/>
        <v>113393.82</v>
      </c>
      <c r="CB126" s="337">
        <f t="shared" si="297"/>
        <v>-30790.320000000007</v>
      </c>
      <c r="CC126" s="337">
        <f t="shared" si="297"/>
        <v>56285</v>
      </c>
      <c r="CD126" s="373"/>
      <c r="CE126" s="67">
        <f>'MONTHLY SUMMARIES'!F90</f>
        <v>153805.84</v>
      </c>
    </row>
    <row r="127" spans="1:87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06">
        <v>97894.33</v>
      </c>
      <c r="AL127" s="306">
        <v>66094.12</v>
      </c>
      <c r="AM127" s="306">
        <v>126610.24000000001</v>
      </c>
      <c r="AN127" s="306">
        <v>0</v>
      </c>
      <c r="AO127" s="306">
        <v>74241.16</v>
      </c>
      <c r="AP127" s="306">
        <v>76445.789999999994</v>
      </c>
      <c r="AQ127" s="306">
        <v>84627.41</v>
      </c>
      <c r="AR127" s="306">
        <v>101123.94</v>
      </c>
      <c r="AS127" s="306">
        <v>104211.14</v>
      </c>
      <c r="AT127" s="306">
        <v>130033.77</v>
      </c>
      <c r="AU127" s="306"/>
      <c r="AV127" s="306"/>
      <c r="AW127" s="325"/>
      <c r="AX127" s="37">
        <f t="shared" si="295"/>
        <v>-260763.13</v>
      </c>
      <c r="AY127" s="103">
        <f t="shared" si="295"/>
        <v>113622.07</v>
      </c>
      <c r="AZ127" s="103">
        <f t="shared" si="295"/>
        <v>149064.6</v>
      </c>
      <c r="BA127" s="103">
        <f t="shared" si="295"/>
        <v>2895.9799999999959</v>
      </c>
      <c r="BB127" s="103">
        <f t="shared" si="295"/>
        <v>-3727.5400000000081</v>
      </c>
      <c r="BC127" s="103">
        <f t="shared" si="295"/>
        <v>-3344.1900000000023</v>
      </c>
      <c r="BD127" s="103">
        <f t="shared" si="295"/>
        <v>1534.8500000000058</v>
      </c>
      <c r="BE127" s="217">
        <f t="shared" si="296"/>
        <v>546.18000000000757</v>
      </c>
      <c r="BF127" s="217">
        <f t="shared" si="296"/>
        <v>16815.840000000011</v>
      </c>
      <c r="BG127" s="217">
        <f t="shared" si="296"/>
        <v>-11884.429999999993</v>
      </c>
      <c r="BH127" s="217">
        <f t="shared" si="296"/>
        <v>20252.57</v>
      </c>
      <c r="BI127" s="217">
        <f t="shared" si="296"/>
        <v>-88140.099999999991</v>
      </c>
      <c r="BJ127" s="217">
        <f t="shared" si="296"/>
        <v>263829.96999999997</v>
      </c>
      <c r="BK127" s="217">
        <f t="shared" si="296"/>
        <v>-144480.68</v>
      </c>
      <c r="BL127" s="217">
        <f t="shared" si="296"/>
        <v>-180066.87</v>
      </c>
      <c r="BM127" s="217">
        <f t="shared" si="296"/>
        <v>-31199.410000000003</v>
      </c>
      <c r="BN127" s="217">
        <f t="shared" si="296"/>
        <v>-9486.7799999999988</v>
      </c>
      <c r="BO127" s="217">
        <f t="shared" si="296"/>
        <v>-30484.510000000009</v>
      </c>
      <c r="BP127" s="280">
        <f t="shared" si="296"/>
        <v>-39807.990000000005</v>
      </c>
      <c r="BQ127" s="280">
        <f t="shared" si="296"/>
        <v>-18431.460000000006</v>
      </c>
      <c r="BR127" s="280">
        <f t="shared" si="296"/>
        <v>-28402.270000000004</v>
      </c>
      <c r="BS127" s="280">
        <f t="shared" si="296"/>
        <v>-68054.700000000012</v>
      </c>
      <c r="BT127" s="337">
        <f t="shared" si="296"/>
        <v>48189.19</v>
      </c>
      <c r="BU127" s="337">
        <f t="shared" si="297"/>
        <v>-33453.680000000008</v>
      </c>
      <c r="BV127" s="337">
        <f t="shared" si="297"/>
        <v>31422.23000000001</v>
      </c>
      <c r="BW127" s="337">
        <f t="shared" si="297"/>
        <v>-55252.51</v>
      </c>
      <c r="BX127" s="337">
        <f t="shared" si="297"/>
        <v>-798.16999999999825</v>
      </c>
      <c r="BY127" s="337">
        <f t="shared" si="297"/>
        <v>2723.4199999999983</v>
      </c>
      <c r="BZ127" s="337">
        <f t="shared" si="297"/>
        <v>-27297.649999999994</v>
      </c>
      <c r="CA127" s="337">
        <f t="shared" si="297"/>
        <v>8755.820000000007</v>
      </c>
      <c r="CB127" s="337">
        <f t="shared" si="297"/>
        <v>12017.350000000006</v>
      </c>
      <c r="CC127" s="337">
        <f t="shared" si="297"/>
        <v>43282.990000000005</v>
      </c>
      <c r="CD127" s="373"/>
      <c r="CE127" s="67">
        <f>'MONTHLY SUMMARIES'!F91</f>
        <v>130033.77</v>
      </c>
    </row>
    <row r="128" spans="1:87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298">SUM(D123:D127)</f>
        <v>974883.13000000012</v>
      </c>
      <c r="E128" s="136">
        <f t="shared" si="298"/>
        <v>1109179.7400000002</v>
      </c>
      <c r="F128" s="136">
        <f t="shared" si="298"/>
        <v>855842.93</v>
      </c>
      <c r="G128" s="136">
        <f t="shared" si="298"/>
        <v>1467488.58</v>
      </c>
      <c r="H128" s="136">
        <f t="shared" si="298"/>
        <v>1875446.64</v>
      </c>
      <c r="I128" s="136">
        <f t="shared" si="298"/>
        <v>1650756.3800000001</v>
      </c>
      <c r="J128" s="136">
        <f t="shared" si="298"/>
        <v>1319849.53</v>
      </c>
      <c r="K128" s="136">
        <f t="shared" si="298"/>
        <v>634308.63</v>
      </c>
      <c r="L128" s="138">
        <f t="shared" si="298"/>
        <v>1097675.6000000001</v>
      </c>
      <c r="M128" s="136">
        <f t="shared" si="298"/>
        <v>1228096.3500000001</v>
      </c>
      <c r="N128" s="136">
        <f t="shared" si="298"/>
        <v>986014.9800000001</v>
      </c>
      <c r="O128" s="136">
        <f t="shared" si="298"/>
        <v>732735.52</v>
      </c>
      <c r="P128" s="136">
        <f t="shared" si="298"/>
        <v>1066540.73</v>
      </c>
      <c r="Q128" s="136">
        <f t="shared" si="298"/>
        <v>1049859.5</v>
      </c>
      <c r="R128" s="136">
        <f t="shared" si="298"/>
        <v>1009048.0900000002</v>
      </c>
      <c r="S128" s="136">
        <f t="shared" si="298"/>
        <v>1469562.6099999999</v>
      </c>
      <c r="T128" s="136">
        <f t="shared" si="298"/>
        <v>2350245.69</v>
      </c>
      <c r="U128" s="179">
        <f t="shared" si="298"/>
        <v>1930102.18</v>
      </c>
      <c r="V128" s="179">
        <f t="shared" si="298"/>
        <v>1281219.6299999999</v>
      </c>
      <c r="W128" s="179">
        <f t="shared" si="298"/>
        <v>980363.18000000017</v>
      </c>
      <c r="X128" s="138">
        <f t="shared" si="298"/>
        <v>1216757.1000000001</v>
      </c>
      <c r="Y128" s="179">
        <f t="shared" si="298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07">
        <v>1260832.5000000002</v>
      </c>
      <c r="AL128" s="307">
        <v>1280911.1400000001</v>
      </c>
      <c r="AM128" s="307">
        <v>1035327.3700000001</v>
      </c>
      <c r="AN128" s="307">
        <v>321626.92</v>
      </c>
      <c r="AO128" s="307">
        <v>1047316.94</v>
      </c>
      <c r="AP128" s="307">
        <v>1530620.14</v>
      </c>
      <c r="AQ128" s="307">
        <v>1313840.05</v>
      </c>
      <c r="AR128" s="307">
        <v>2759457.67</v>
      </c>
      <c r="AS128" s="307">
        <v>2068528.0699999998</v>
      </c>
      <c r="AT128" s="307">
        <v>1298193.26</v>
      </c>
      <c r="AU128" s="307"/>
      <c r="AV128" s="307"/>
      <c r="AW128" s="326"/>
      <c r="AX128" s="137">
        <f t="shared" si="298"/>
        <v>-331787.53000000003</v>
      </c>
      <c r="AY128" s="139">
        <f t="shared" ref="AY128:BA128" si="299">SUM(AY123:AY127)</f>
        <v>91657.599999999948</v>
      </c>
      <c r="AZ128" s="139">
        <f t="shared" si="299"/>
        <v>-59320.240000000049</v>
      </c>
      <c r="BA128" s="139">
        <f t="shared" si="299"/>
        <v>153205.15999999997</v>
      </c>
      <c r="BB128" s="139">
        <f t="shared" ref="BB128:BC128" si="300">SUM(BB123:BB127)</f>
        <v>2074.0299999997587</v>
      </c>
      <c r="BC128" s="139">
        <f t="shared" si="300"/>
        <v>474799.05</v>
      </c>
      <c r="BD128" s="139">
        <f t="shared" ref="BD128" si="301">SUM(BD123:BD127)</f>
        <v>279345.79999999981</v>
      </c>
      <c r="BE128" s="218">
        <f t="shared" ref="BE128:BK128" si="302">IF(BE127="N/A","N/A",SUM(BE123:BE127))</f>
        <v>-38629.900000000009</v>
      </c>
      <c r="BF128" s="218">
        <f t="shared" si="302"/>
        <v>346054.5500000001</v>
      </c>
      <c r="BG128" s="218">
        <f t="shared" si="302"/>
        <v>119081.49999999994</v>
      </c>
      <c r="BH128" s="218">
        <f t="shared" si="302"/>
        <v>-78778.640000000014</v>
      </c>
      <c r="BI128" s="218">
        <f t="shared" si="302"/>
        <v>331365.97999999992</v>
      </c>
      <c r="BJ128" s="218">
        <f t="shared" si="302"/>
        <v>574413.91999999993</v>
      </c>
      <c r="BK128" s="218">
        <f t="shared" si="302"/>
        <v>37669.249999999884</v>
      </c>
      <c r="BL128" s="218">
        <f t="shared" ref="BL128:BM128" si="303">IF(BL127="N/A","N/A",SUM(BL123:BL127))</f>
        <v>-24457.039999999979</v>
      </c>
      <c r="BM128" s="218">
        <f t="shared" si="303"/>
        <v>247294.75999999998</v>
      </c>
      <c r="BN128" s="218">
        <f t="shared" ref="BN128:BO128" si="304">IF(BN127="N/A","N/A",SUM(BN123:BN127))</f>
        <v>339267.5700000003</v>
      </c>
      <c r="BO128" s="218">
        <f t="shared" si="304"/>
        <v>-221489.92000000016</v>
      </c>
      <c r="BP128" s="281">
        <f t="shared" ref="BP128:BQ128" si="305">IF(BP127="N/A","N/A",SUM(BP123:BP127))</f>
        <v>384830.9800000001</v>
      </c>
      <c r="BQ128" s="281">
        <f t="shared" si="305"/>
        <v>-164226.72999999998</v>
      </c>
      <c r="BR128" s="281">
        <f t="shared" ref="BR128:BS128" si="306">IF(BR127="N/A","N/A",SUM(BR123:BR127))</f>
        <v>105603.79999999992</v>
      </c>
      <c r="BS128" s="281">
        <f t="shared" si="306"/>
        <v>50281.899999999965</v>
      </c>
      <c r="BT128" s="338">
        <f t="shared" ref="BT128" si="307">IF(BT127="N/A","N/A",SUM(BT123:BT127))</f>
        <v>111514.79000000015</v>
      </c>
      <c r="BU128" s="338">
        <f t="shared" ref="BU128:BZ128" si="308">IF(BU127="N/A","N/A",SUM(BU123:BU127))</f>
        <v>-36469.819999999927</v>
      </c>
      <c r="BV128" s="338">
        <f t="shared" si="308"/>
        <v>-271822.06999999983</v>
      </c>
      <c r="BW128" s="338">
        <f t="shared" si="308"/>
        <v>-782583.05999999994</v>
      </c>
      <c r="BX128" s="338">
        <f t="shared" si="308"/>
        <v>21914.47999999993</v>
      </c>
      <c r="BY128" s="338">
        <f t="shared" si="308"/>
        <v>274277.28999999998</v>
      </c>
      <c r="BZ128" s="338">
        <f t="shared" si="308"/>
        <v>-494990.13</v>
      </c>
      <c r="CA128" s="338">
        <f t="shared" ref="CA128:CC128" si="309">IF(CA127="N/A","N/A",SUM(CA123:CA127))</f>
        <v>630701.90000000014</v>
      </c>
      <c r="CB128" s="338">
        <f t="shared" ref="CB128:CC128" si="310">IF(CB127="N/A","N/A",SUM(CB123:CB127))</f>
        <v>-246405.09000000008</v>
      </c>
      <c r="CC128" s="338">
        <f t="shared" si="310"/>
        <v>181200.36</v>
      </c>
      <c r="CD128" s="374"/>
      <c r="CE128" s="189">
        <f t="shared" ref="CE128:CE146" si="311">SUM(CE123:CE127)</f>
        <v>1298193.26</v>
      </c>
      <c r="CF128" s="40"/>
      <c r="CG128" s="40"/>
      <c r="CH128" s="40"/>
      <c r="CI128" s="40"/>
    </row>
    <row r="129" spans="1:83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73"/>
      <c r="CE129" s="52"/>
    </row>
    <row r="130" spans="1:83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08">
        <v>2457302</v>
      </c>
      <c r="AL130" s="308">
        <v>2552272</v>
      </c>
      <c r="AM130" s="308">
        <v>2024421</v>
      </c>
      <c r="AN130" s="308">
        <v>2108072</v>
      </c>
      <c r="AO130" s="308">
        <v>1912322</v>
      </c>
      <c r="AP130" s="308">
        <v>2692224</v>
      </c>
      <c r="AQ130" s="308">
        <v>2585789</v>
      </c>
      <c r="AR130" s="308">
        <v>5131492</v>
      </c>
      <c r="AS130" s="308">
        <v>3806594</v>
      </c>
      <c r="AT130" s="308">
        <v>1981950</v>
      </c>
      <c r="AU130" s="308"/>
      <c r="AV130" s="308"/>
      <c r="AW130" s="327"/>
      <c r="AX130" s="37">
        <f t="shared" ref="AX130:BT130" si="312">O130-C130</f>
        <v>194447.79000000004</v>
      </c>
      <c r="AY130" s="103">
        <f t="shared" si="312"/>
        <v>288638.48</v>
      </c>
      <c r="AZ130" s="103">
        <f t="shared" si="312"/>
        <v>59340.590000000084</v>
      </c>
      <c r="BA130" s="103">
        <f t="shared" si="312"/>
        <v>583345.87000000011</v>
      </c>
      <c r="BB130" s="103">
        <f t="shared" si="312"/>
        <v>404469.94999999972</v>
      </c>
      <c r="BC130" s="103">
        <f t="shared" si="312"/>
        <v>1427406.5899999999</v>
      </c>
      <c r="BD130" s="103">
        <f t="shared" si="312"/>
        <v>563616.70000000019</v>
      </c>
      <c r="BE130" s="103">
        <f t="shared" si="312"/>
        <v>35492.379999999888</v>
      </c>
      <c r="BF130" s="103">
        <f t="shared" si="312"/>
        <v>2248277.4300000002</v>
      </c>
      <c r="BG130" s="103">
        <f t="shared" si="312"/>
        <v>222668.0700000003</v>
      </c>
      <c r="BH130" s="103">
        <f t="shared" si="312"/>
        <v>-156613.83999999985</v>
      </c>
      <c r="BI130" s="103">
        <f t="shared" si="312"/>
        <v>675778.53</v>
      </c>
      <c r="BJ130" s="103">
        <f t="shared" si="312"/>
        <v>466910.26</v>
      </c>
      <c r="BK130" s="103">
        <f t="shared" si="312"/>
        <v>267854.8600000001</v>
      </c>
      <c r="BL130" s="103">
        <f t="shared" si="312"/>
        <v>264868.93999999994</v>
      </c>
      <c r="BM130" s="103">
        <f t="shared" si="312"/>
        <v>318334.10000000009</v>
      </c>
      <c r="BN130" s="103">
        <f t="shared" si="312"/>
        <v>438711.43000000017</v>
      </c>
      <c r="BO130" s="103">
        <f t="shared" si="312"/>
        <v>-598234.62999999989</v>
      </c>
      <c r="BP130" s="282">
        <f t="shared" si="312"/>
        <v>863499.16999999993</v>
      </c>
      <c r="BQ130" s="282">
        <f t="shared" si="312"/>
        <v>187497</v>
      </c>
      <c r="BR130" s="282">
        <f t="shared" si="312"/>
        <v>-1421079.83</v>
      </c>
      <c r="BS130" s="282">
        <f t="shared" si="312"/>
        <v>300201.0299999998</v>
      </c>
      <c r="BT130" s="335">
        <f t="shared" si="312"/>
        <v>348995</v>
      </c>
      <c r="BU130" s="335">
        <f t="shared" ref="BU130:CC130" si="313">AL130-Z130</f>
        <v>98276</v>
      </c>
      <c r="BV130" s="335">
        <f t="shared" si="313"/>
        <v>-316884.87000000011</v>
      </c>
      <c r="BW130" s="335">
        <f t="shared" si="313"/>
        <v>24783.379999999888</v>
      </c>
      <c r="BX130" s="335">
        <f t="shared" si="313"/>
        <v>-35565</v>
      </c>
      <c r="BY130" s="335">
        <f t="shared" si="313"/>
        <v>390907.89999999991</v>
      </c>
      <c r="BZ130" s="335">
        <f t="shared" si="313"/>
        <v>-731927</v>
      </c>
      <c r="CA130" s="335">
        <f t="shared" si="313"/>
        <v>1113082.4100000001</v>
      </c>
      <c r="CB130" s="335">
        <f t="shared" si="313"/>
        <v>-414388</v>
      </c>
      <c r="CC130" s="335">
        <f t="shared" si="313"/>
        <v>-343106</v>
      </c>
      <c r="CD130" s="373"/>
      <c r="CE130" s="67">
        <f>'MONTHLY SUMMARIES'!F94</f>
        <v>1981950</v>
      </c>
    </row>
    <row r="131" spans="1:83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08">
        <v>479753</v>
      </c>
      <c r="AL131" s="308">
        <v>537809</v>
      </c>
      <c r="AM131" s="308">
        <v>327112</v>
      </c>
      <c r="AN131" s="308">
        <v>298527</v>
      </c>
      <c r="AO131" s="308">
        <v>269374</v>
      </c>
      <c r="AP131" s="308">
        <v>358646</v>
      </c>
      <c r="AQ131" s="308">
        <v>339590</v>
      </c>
      <c r="AR131" s="308">
        <v>687907</v>
      </c>
      <c r="AS131" s="308">
        <v>507188</v>
      </c>
      <c r="AT131" s="308">
        <v>295590</v>
      </c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73"/>
      <c r="CE131" s="67">
        <f>GETPIVOTDATA("VALUE",'CSS ESCO pvt'!$I$3,"DATE_FILE",$CE$8,"COMPANY",$CE$6,"TRIM_CAT","Residential-GRID","TRIM_LINE",$A129)</f>
        <v>295590</v>
      </c>
    </row>
    <row r="132" spans="1:83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08">
        <v>1977549</v>
      </c>
      <c r="AL132" s="308">
        <v>2014463</v>
      </c>
      <c r="AM132" s="308">
        <v>1697309</v>
      </c>
      <c r="AN132" s="308">
        <v>1809545</v>
      </c>
      <c r="AO132" s="308">
        <v>1642948</v>
      </c>
      <c r="AP132" s="308">
        <v>2333578</v>
      </c>
      <c r="AQ132" s="308">
        <v>2246199</v>
      </c>
      <c r="AR132" s="308">
        <v>4443585</v>
      </c>
      <c r="AS132" s="308">
        <v>3299406</v>
      </c>
      <c r="AT132" s="308">
        <v>1686360</v>
      </c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73"/>
      <c r="CE132" s="81">
        <f>CE130-CE131</f>
        <v>1686360</v>
      </c>
    </row>
    <row r="133" spans="1:83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08">
        <v>21078</v>
      </c>
      <c r="AL133" s="308">
        <v>24801</v>
      </c>
      <c r="AM133" s="308">
        <v>24280</v>
      </c>
      <c r="AN133" s="308">
        <v>18904</v>
      </c>
      <c r="AO133" s="308">
        <v>18994</v>
      </c>
      <c r="AP133" s="308">
        <v>15384</v>
      </c>
      <c r="AQ133" s="308">
        <v>13691</v>
      </c>
      <c r="AR133" s="308">
        <v>17362</v>
      </c>
      <c r="AS133" s="308">
        <v>18053</v>
      </c>
      <c r="AT133" s="308">
        <v>11925</v>
      </c>
      <c r="AU133" s="308"/>
      <c r="AV133" s="308"/>
      <c r="AW133" s="327"/>
      <c r="AX133" s="37">
        <f t="shared" ref="AX133:BT133" si="314">O133-C133</f>
        <v>3119.16</v>
      </c>
      <c r="AY133" s="103">
        <f t="shared" si="314"/>
        <v>199.41000000000167</v>
      </c>
      <c r="AZ133" s="103">
        <f t="shared" si="314"/>
        <v>1524.0999999999985</v>
      </c>
      <c r="BA133" s="103">
        <f t="shared" si="314"/>
        <v>2375.6000000000004</v>
      </c>
      <c r="BB133" s="103">
        <f t="shared" si="314"/>
        <v>1482.9499999999989</v>
      </c>
      <c r="BC133" s="103">
        <f t="shared" si="314"/>
        <v>3949.5399999999991</v>
      </c>
      <c r="BD133" s="103">
        <f t="shared" si="314"/>
        <v>2086.2699999999986</v>
      </c>
      <c r="BE133" s="103">
        <f t="shared" si="314"/>
        <v>-1376.0400000000009</v>
      </c>
      <c r="BF133" s="103">
        <f t="shared" si="314"/>
        <v>6210.1899999999987</v>
      </c>
      <c r="BG133" s="103">
        <f t="shared" si="314"/>
        <v>2387.6700000000019</v>
      </c>
      <c r="BH133" s="103">
        <f t="shared" si="314"/>
        <v>3705.9700000000012</v>
      </c>
      <c r="BI133" s="103">
        <f t="shared" si="314"/>
        <v>18013</v>
      </c>
      <c r="BJ133" s="103">
        <f t="shared" si="314"/>
        <v>9853.9200000000019</v>
      </c>
      <c r="BK133" s="103">
        <f t="shared" si="314"/>
        <v>7262.3299999999981</v>
      </c>
      <c r="BL133" s="103">
        <f t="shared" si="314"/>
        <v>8436.7000000000007</v>
      </c>
      <c r="BM133" s="103">
        <f t="shared" si="314"/>
        <v>7580.3099999999977</v>
      </c>
      <c r="BN133" s="103">
        <f t="shared" si="314"/>
        <v>4867.1100000000006</v>
      </c>
      <c r="BO133" s="103">
        <f t="shared" si="314"/>
        <v>1104.2400000000016</v>
      </c>
      <c r="BP133" s="282">
        <f t="shared" si="314"/>
        <v>2937.7200000000012</v>
      </c>
      <c r="BQ133" s="282">
        <f t="shared" si="314"/>
        <v>6067</v>
      </c>
      <c r="BR133" s="282">
        <f t="shared" si="314"/>
        <v>2962.7200000000012</v>
      </c>
      <c r="BS133" s="282">
        <f t="shared" si="314"/>
        <v>-2504.380000000001</v>
      </c>
      <c r="BT133" s="335">
        <f t="shared" si="314"/>
        <v>-2140</v>
      </c>
      <c r="BU133" s="335">
        <f t="shared" ref="BU133:CC133" si="315">AL133-Z133</f>
        <v>-12225</v>
      </c>
      <c r="BV133" s="335">
        <f t="shared" si="315"/>
        <v>-5479.880000000001</v>
      </c>
      <c r="BW133" s="335">
        <f t="shared" si="315"/>
        <v>-4743.6399999999994</v>
      </c>
      <c r="BX133" s="335">
        <f t="shared" si="315"/>
        <v>-4017</v>
      </c>
      <c r="BY133" s="335">
        <f t="shared" si="315"/>
        <v>-5691.5099999999984</v>
      </c>
      <c r="BZ133" s="335">
        <f t="shared" si="315"/>
        <v>-7030</v>
      </c>
      <c r="CA133" s="335">
        <f t="shared" si="315"/>
        <v>-2481.0600000000013</v>
      </c>
      <c r="CB133" s="335">
        <f t="shared" si="315"/>
        <v>-2301</v>
      </c>
      <c r="CC133" s="335">
        <f t="shared" si="315"/>
        <v>-6775</v>
      </c>
      <c r="CD133" s="373"/>
      <c r="CE133" s="67">
        <f>'MONTHLY SUMMARIES'!F95</f>
        <v>11925</v>
      </c>
    </row>
    <row r="134" spans="1:83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08">
        <v>7383</v>
      </c>
      <c r="AL134" s="308">
        <v>9836</v>
      </c>
      <c r="AM134" s="308">
        <v>8546</v>
      </c>
      <c r="AN134" s="308">
        <v>5642</v>
      </c>
      <c r="AO134" s="308">
        <v>6111</v>
      </c>
      <c r="AP134" s="308">
        <v>3213</v>
      </c>
      <c r="AQ134" s="308">
        <v>2601</v>
      </c>
      <c r="AR134" s="308">
        <v>3725</v>
      </c>
      <c r="AS134" s="308">
        <v>3987</v>
      </c>
      <c r="AT134" s="308">
        <v>2797</v>
      </c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73"/>
      <c r="CE134" s="67">
        <f>GETPIVOTDATA("VALUE",'CSS ESCO pvt'!$I$3,"DATE_FILE",$CE$8,"COMPANY",$CE$6,"TRIM_CAT","Low Income Residential-GRID","TRIM_LINE",$A129)</f>
        <v>2797</v>
      </c>
    </row>
    <row r="135" spans="1:83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08">
        <v>13695</v>
      </c>
      <c r="AL135" s="308">
        <v>14965</v>
      </c>
      <c r="AM135" s="308">
        <v>15734</v>
      </c>
      <c r="AN135" s="308">
        <v>13262</v>
      </c>
      <c r="AO135" s="308">
        <v>12883</v>
      </c>
      <c r="AP135" s="308">
        <v>12171</v>
      </c>
      <c r="AQ135" s="308">
        <v>11090</v>
      </c>
      <c r="AR135" s="308">
        <v>13637</v>
      </c>
      <c r="AS135" s="308">
        <v>14066</v>
      </c>
      <c r="AT135" s="308">
        <v>9128</v>
      </c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73"/>
      <c r="CE135" s="81">
        <f>CE133-CE134</f>
        <v>9128</v>
      </c>
    </row>
    <row r="136" spans="1:83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08">
        <v>484117</v>
      </c>
      <c r="AL136" s="308">
        <v>545721</v>
      </c>
      <c r="AM136" s="308">
        <v>386836</v>
      </c>
      <c r="AN136" s="308">
        <v>456342</v>
      </c>
      <c r="AO136" s="308">
        <v>429890</v>
      </c>
      <c r="AP136" s="308">
        <v>628301</v>
      </c>
      <c r="AQ136" s="308">
        <v>395503</v>
      </c>
      <c r="AR136" s="308">
        <v>994666</v>
      </c>
      <c r="AS136" s="308">
        <v>845662</v>
      </c>
      <c r="AT136" s="308">
        <v>389104</v>
      </c>
      <c r="AU136" s="308"/>
      <c r="AV136" s="308"/>
      <c r="AW136" s="327"/>
      <c r="AX136" s="37">
        <f t="shared" ref="AX136:BG138" si="316">O136-C136</f>
        <v>35281.729999999981</v>
      </c>
      <c r="AY136" s="103">
        <f t="shared" si="316"/>
        <v>14567.97000000003</v>
      </c>
      <c r="AZ136" s="103">
        <f t="shared" si="316"/>
        <v>-91290.299999999988</v>
      </c>
      <c r="BA136" s="103">
        <f t="shared" si="316"/>
        <v>48343.760000000009</v>
      </c>
      <c r="BB136" s="103">
        <f t="shared" si="316"/>
        <v>-19878.609999999986</v>
      </c>
      <c r="BC136" s="103">
        <f t="shared" si="316"/>
        <v>197896.44999999995</v>
      </c>
      <c r="BD136" s="103">
        <f t="shared" si="316"/>
        <v>52754.770000000019</v>
      </c>
      <c r="BE136" s="103">
        <f t="shared" si="316"/>
        <v>-196897.94999999995</v>
      </c>
      <c r="BF136" s="103">
        <f t="shared" si="316"/>
        <v>533859.17000000004</v>
      </c>
      <c r="BG136" s="103">
        <f t="shared" si="316"/>
        <v>19861.770000000019</v>
      </c>
      <c r="BH136" s="103">
        <f t="shared" ref="BH136:BQ138" si="317">Y136-M136</f>
        <v>-103074.83000000002</v>
      </c>
      <c r="BI136" s="103">
        <f t="shared" si="317"/>
        <v>143610.20000000001</v>
      </c>
      <c r="BJ136" s="103">
        <f t="shared" si="317"/>
        <v>61090.489999999991</v>
      </c>
      <c r="BK136" s="103">
        <f t="shared" si="317"/>
        <v>84024.459999999905</v>
      </c>
      <c r="BL136" s="103">
        <f t="shared" si="317"/>
        <v>78870.049999999988</v>
      </c>
      <c r="BM136" s="103">
        <f t="shared" si="317"/>
        <v>131254.58000000002</v>
      </c>
      <c r="BN136" s="103">
        <f t="shared" si="317"/>
        <v>199979.28999999998</v>
      </c>
      <c r="BO136" s="103">
        <f t="shared" si="317"/>
        <v>-52467.439999999944</v>
      </c>
      <c r="BP136" s="282">
        <f t="shared" si="317"/>
        <v>229126.71999999997</v>
      </c>
      <c r="BQ136" s="282">
        <f t="shared" si="317"/>
        <v>55201</v>
      </c>
      <c r="BR136" s="282">
        <f t="shared" ref="BR136:BT138" si="318">AI136-W136</f>
        <v>-229586.28000000003</v>
      </c>
      <c r="BS136" s="282">
        <f t="shared" si="318"/>
        <v>151336.21999999997</v>
      </c>
      <c r="BT136" s="335">
        <f t="shared" si="318"/>
        <v>88597</v>
      </c>
      <c r="BU136" s="335">
        <f t="shared" ref="BU136:CC138" si="319">AL136-Z136</f>
        <v>94461</v>
      </c>
      <c r="BV136" s="335">
        <f t="shared" si="319"/>
        <v>-70256.739999999991</v>
      </c>
      <c r="BW136" s="335">
        <f t="shared" si="319"/>
        <v>16213.95000000007</v>
      </c>
      <c r="BX136" s="335">
        <f t="shared" si="319"/>
        <v>12698</v>
      </c>
      <c r="BY136" s="335">
        <f t="shared" si="319"/>
        <v>156624.60999999999</v>
      </c>
      <c r="BZ136" s="335">
        <f t="shared" si="319"/>
        <v>-252213</v>
      </c>
      <c r="CA136" s="335">
        <f t="shared" si="319"/>
        <v>214929.33999999997</v>
      </c>
      <c r="CB136" s="335">
        <f t="shared" si="319"/>
        <v>-83528</v>
      </c>
      <c r="CC136" s="335">
        <f t="shared" si="319"/>
        <v>-112215</v>
      </c>
      <c r="CD136" s="373"/>
      <c r="CE136" s="67">
        <f>'MONTHLY SUMMARIES'!F96</f>
        <v>389104</v>
      </c>
    </row>
    <row r="137" spans="1:83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08">
        <v>347419</v>
      </c>
      <c r="AL137" s="308">
        <v>323467</v>
      </c>
      <c r="AM137" s="308">
        <v>194151</v>
      </c>
      <c r="AN137" s="308">
        <v>295434</v>
      </c>
      <c r="AO137" s="308">
        <v>327373</v>
      </c>
      <c r="AP137" s="308">
        <v>459140</v>
      </c>
      <c r="AQ137" s="308">
        <v>265407</v>
      </c>
      <c r="AR137" s="308">
        <v>793544</v>
      </c>
      <c r="AS137" s="308">
        <v>637655</v>
      </c>
      <c r="AT137" s="308">
        <v>463881</v>
      </c>
      <c r="AU137" s="308"/>
      <c r="AV137" s="308"/>
      <c r="AW137" s="327"/>
      <c r="AX137" s="37">
        <f t="shared" si="316"/>
        <v>-6626.9599999999919</v>
      </c>
      <c r="AY137" s="103">
        <f t="shared" si="316"/>
        <v>11776.109999999986</v>
      </c>
      <c r="AZ137" s="103">
        <f t="shared" si="316"/>
        <v>-109536.88999999996</v>
      </c>
      <c r="BA137" s="103">
        <f t="shared" si="316"/>
        <v>33716.78</v>
      </c>
      <c r="BB137" s="103">
        <f t="shared" si="316"/>
        <v>-55072.549999999988</v>
      </c>
      <c r="BC137" s="103">
        <f t="shared" si="316"/>
        <v>193795.60000000003</v>
      </c>
      <c r="BD137" s="103">
        <f t="shared" si="316"/>
        <v>-12525.239999999991</v>
      </c>
      <c r="BE137" s="103">
        <f t="shared" si="316"/>
        <v>-130177.38</v>
      </c>
      <c r="BF137" s="103">
        <f t="shared" si="316"/>
        <v>300675.08999999997</v>
      </c>
      <c r="BG137" s="103">
        <f t="shared" si="316"/>
        <v>11281.760000000009</v>
      </c>
      <c r="BH137" s="103">
        <f t="shared" si="317"/>
        <v>-228716.46000000002</v>
      </c>
      <c r="BI137" s="103">
        <f t="shared" si="317"/>
        <v>112970.22</v>
      </c>
      <c r="BJ137" s="103">
        <f t="shared" si="317"/>
        <v>17273.23000000001</v>
      </c>
      <c r="BK137" s="103">
        <f t="shared" si="317"/>
        <v>-35000.320000000007</v>
      </c>
      <c r="BL137" s="103">
        <f t="shared" si="317"/>
        <v>105871.34999999998</v>
      </c>
      <c r="BM137" s="103">
        <f t="shared" si="317"/>
        <v>106953.63999999998</v>
      </c>
      <c r="BN137" s="103">
        <f t="shared" si="317"/>
        <v>97728</v>
      </c>
      <c r="BO137" s="103">
        <f t="shared" si="317"/>
        <v>-120542.12</v>
      </c>
      <c r="BP137" s="282">
        <f t="shared" si="317"/>
        <v>241362.13</v>
      </c>
      <c r="BQ137" s="282">
        <f t="shared" si="317"/>
        <v>-39084</v>
      </c>
      <c r="BR137" s="282">
        <f t="shared" si="318"/>
        <v>-9582.8699999999953</v>
      </c>
      <c r="BS137" s="282">
        <f t="shared" si="318"/>
        <v>245767.96999999997</v>
      </c>
      <c r="BT137" s="335">
        <f t="shared" si="318"/>
        <v>132195</v>
      </c>
      <c r="BU137" s="335">
        <f t="shared" si="319"/>
        <v>26604</v>
      </c>
      <c r="BV137" s="335">
        <f t="shared" si="319"/>
        <v>-66402.63</v>
      </c>
      <c r="BW137" s="335">
        <f t="shared" si="319"/>
        <v>55277.179999999993</v>
      </c>
      <c r="BX137" s="335">
        <f t="shared" si="319"/>
        <v>-46455</v>
      </c>
      <c r="BY137" s="335">
        <f t="shared" si="319"/>
        <v>123266.94</v>
      </c>
      <c r="BZ137" s="335">
        <f t="shared" si="319"/>
        <v>-140894</v>
      </c>
      <c r="CA137" s="335">
        <f t="shared" si="319"/>
        <v>247232.93999999994</v>
      </c>
      <c r="CB137" s="335">
        <f t="shared" si="319"/>
        <v>-57834</v>
      </c>
      <c r="CC137" s="335">
        <f t="shared" si="319"/>
        <v>92765</v>
      </c>
      <c r="CD137" s="373"/>
      <c r="CE137" s="67">
        <f>'MONTHLY SUMMARIES'!F97</f>
        <v>463881</v>
      </c>
    </row>
    <row r="138" spans="1:83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08">
        <v>272012</v>
      </c>
      <c r="AL138" s="308">
        <v>200594</v>
      </c>
      <c r="AM138" s="308">
        <v>455911</v>
      </c>
      <c r="AN138" s="308">
        <v>203476</v>
      </c>
      <c r="AO138" s="308">
        <v>194942</v>
      </c>
      <c r="AP138" s="308">
        <v>258043</v>
      </c>
      <c r="AQ138" s="308">
        <v>192001</v>
      </c>
      <c r="AR138" s="308">
        <v>301907</v>
      </c>
      <c r="AS138" s="308">
        <v>295158</v>
      </c>
      <c r="AT138" s="308">
        <v>500148</v>
      </c>
      <c r="AU138" s="308"/>
      <c r="AV138" s="308"/>
      <c r="AW138" s="327"/>
      <c r="AX138" s="37">
        <f t="shared" si="316"/>
        <v>33467.080000000016</v>
      </c>
      <c r="AY138" s="103">
        <f t="shared" si="316"/>
        <v>130407.25</v>
      </c>
      <c r="AZ138" s="103">
        <f t="shared" si="316"/>
        <v>182614.81999999998</v>
      </c>
      <c r="BA138" s="103">
        <f t="shared" si="316"/>
        <v>15869.160000000033</v>
      </c>
      <c r="BB138" s="103">
        <f t="shared" si="316"/>
        <v>-55549.200000000012</v>
      </c>
      <c r="BC138" s="103">
        <f t="shared" si="316"/>
        <v>103292.9</v>
      </c>
      <c r="BD138" s="103">
        <f t="shared" si="316"/>
        <v>-24773.299999999988</v>
      </c>
      <c r="BE138" s="103">
        <f t="shared" si="316"/>
        <v>-4844.8499999999767</v>
      </c>
      <c r="BF138" s="103">
        <f t="shared" si="316"/>
        <v>84567.420000000013</v>
      </c>
      <c r="BG138" s="103">
        <f t="shared" si="316"/>
        <v>59253.120000000024</v>
      </c>
      <c r="BH138" s="103">
        <f t="shared" si="317"/>
        <v>-40565.320000000007</v>
      </c>
      <c r="BI138" s="103">
        <f t="shared" si="317"/>
        <v>-20505.880000000005</v>
      </c>
      <c r="BJ138" s="103">
        <f t="shared" si="317"/>
        <v>60886.5</v>
      </c>
      <c r="BK138" s="103">
        <f t="shared" si="317"/>
        <v>-123661.50999999998</v>
      </c>
      <c r="BL138" s="103">
        <f t="shared" si="317"/>
        <v>-151286.24</v>
      </c>
      <c r="BM138" s="103">
        <f t="shared" si="317"/>
        <v>-80139.800000000017</v>
      </c>
      <c r="BN138" s="103">
        <f t="shared" si="317"/>
        <v>112415.14000000001</v>
      </c>
      <c r="BO138" s="103">
        <f t="shared" si="317"/>
        <v>-20411.839999999967</v>
      </c>
      <c r="BP138" s="282">
        <f t="shared" si="317"/>
        <v>-108995.59000000003</v>
      </c>
      <c r="BQ138" s="282">
        <f t="shared" si="317"/>
        <v>-49665</v>
      </c>
      <c r="BR138" s="282">
        <f t="shared" si="318"/>
        <v>-105309.59000000003</v>
      </c>
      <c r="BS138" s="282">
        <f t="shared" si="318"/>
        <v>66589.299999999988</v>
      </c>
      <c r="BT138" s="335">
        <f t="shared" si="318"/>
        <v>64777</v>
      </c>
      <c r="BU138" s="335">
        <f t="shared" si="319"/>
        <v>-86009</v>
      </c>
      <c r="BV138" s="335">
        <f t="shared" si="319"/>
        <v>224579.86</v>
      </c>
      <c r="BW138" s="335">
        <f t="shared" si="319"/>
        <v>-7540.5400000000081</v>
      </c>
      <c r="BX138" s="335">
        <f t="shared" si="319"/>
        <v>-23977</v>
      </c>
      <c r="BY138" s="335">
        <f t="shared" si="319"/>
        <v>56962.97</v>
      </c>
      <c r="BZ138" s="335">
        <f t="shared" si="319"/>
        <v>-196578</v>
      </c>
      <c r="CA138" s="335">
        <f t="shared" si="319"/>
        <v>-7953.8300000000163</v>
      </c>
      <c r="CB138" s="335">
        <f t="shared" si="319"/>
        <v>88170</v>
      </c>
      <c r="CC138" s="335">
        <f t="shared" si="319"/>
        <v>256907</v>
      </c>
      <c r="CD138" s="373"/>
      <c r="CE138" s="67">
        <f>'MONTHLY SUMMARIES'!F98</f>
        <v>500148</v>
      </c>
    </row>
    <row r="139" spans="1:83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320">SUM(D130:D138)</f>
        <v>2352168.63</v>
      </c>
      <c r="E139" s="131">
        <f t="shared" si="320"/>
        <v>2631423.88</v>
      </c>
      <c r="F139" s="131">
        <f t="shared" si="320"/>
        <v>2163387.09</v>
      </c>
      <c r="G139" s="131">
        <f t="shared" si="320"/>
        <v>3651879.4899999998</v>
      </c>
      <c r="H139" s="131">
        <f t="shared" si="320"/>
        <v>4538371.9099999992</v>
      </c>
      <c r="I139" s="131">
        <f t="shared" si="320"/>
        <v>4263913.6499999994</v>
      </c>
      <c r="J139" s="131">
        <f t="shared" si="320"/>
        <v>3597219.8400000003</v>
      </c>
      <c r="K139" s="131">
        <f t="shared" si="320"/>
        <v>1671483.55</v>
      </c>
      <c r="L139" s="132">
        <f t="shared" si="320"/>
        <v>2792192.47</v>
      </c>
      <c r="M139" s="131">
        <f t="shared" si="320"/>
        <v>3474768.4799999995</v>
      </c>
      <c r="N139" s="131">
        <f t="shared" si="320"/>
        <v>2595881.9299999997</v>
      </c>
      <c r="O139" s="131">
        <f t="shared" si="320"/>
        <v>2704028.8600000003</v>
      </c>
      <c r="P139" s="131">
        <f t="shared" si="320"/>
        <v>2797757.85</v>
      </c>
      <c r="Q139" s="131">
        <f t="shared" si="320"/>
        <v>2674076.2000000002</v>
      </c>
      <c r="R139" s="131">
        <f t="shared" si="320"/>
        <v>2847038.26</v>
      </c>
      <c r="S139" s="131">
        <f t="shared" si="320"/>
        <v>3927332.03</v>
      </c>
      <c r="T139" s="131">
        <f t="shared" si="320"/>
        <v>6464712.9899999993</v>
      </c>
      <c r="U139" s="131">
        <f t="shared" si="320"/>
        <v>4845072.8499999996</v>
      </c>
      <c r="V139" s="131">
        <f t="shared" si="320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321">SUM(Y130+Y133+Y136+Y137+Y138)</f>
        <v>2949504</v>
      </c>
      <c r="Z139" s="131">
        <v>3525748</v>
      </c>
      <c r="AA139" s="131">
        <f t="shared" si="321"/>
        <v>3320043.2600000002</v>
      </c>
      <c r="AB139" s="131">
        <f t="shared" si="321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>
        <v>3646855</v>
      </c>
      <c r="AM139" s="257">
        <v>3085599</v>
      </c>
      <c r="AN139" s="257">
        <v>3082228</v>
      </c>
      <c r="AO139" s="257">
        <v>2883521</v>
      </c>
      <c r="AP139" s="257">
        <v>4053092</v>
      </c>
      <c r="AQ139" s="257">
        <v>3452391</v>
      </c>
      <c r="AR139" s="257">
        <v>7238971</v>
      </c>
      <c r="AS139" s="257">
        <v>5603122</v>
      </c>
      <c r="AT139" s="257">
        <v>3347008</v>
      </c>
      <c r="AU139" s="257"/>
      <c r="AV139" s="257"/>
      <c r="AW139" s="323"/>
      <c r="AX139" s="38">
        <f>SUM(AX130:AX138)</f>
        <v>259688.80000000005</v>
      </c>
      <c r="AY139" s="133">
        <f t="shared" ref="AY139:BA139" si="322">SUM(AY130:AY138)</f>
        <v>445589.22</v>
      </c>
      <c r="AZ139" s="133">
        <f t="shared" si="322"/>
        <v>42652.320000000123</v>
      </c>
      <c r="BA139" s="133">
        <f t="shared" si="322"/>
        <v>683651.17000000016</v>
      </c>
      <c r="BB139" s="133">
        <f t="shared" ref="BB139:BC139" si="323">SUM(BB130:BB138)</f>
        <v>275452.53999999975</v>
      </c>
      <c r="BC139" s="133">
        <f t="shared" si="323"/>
        <v>1926341.0799999998</v>
      </c>
      <c r="BD139" s="133">
        <f t="shared" ref="BD139:BE139" si="324">SUM(BD130:BD138)</f>
        <v>581159.20000000019</v>
      </c>
      <c r="BE139" s="133">
        <f t="shared" si="324"/>
        <v>-297803.84000000008</v>
      </c>
      <c r="BF139" s="133">
        <f t="shared" ref="BF139:BG139" si="325">SUM(BF130:BF138)</f>
        <v>3173589.3</v>
      </c>
      <c r="BG139" s="133">
        <f t="shared" si="325"/>
        <v>315452.39000000036</v>
      </c>
      <c r="BH139" s="133">
        <f t="shared" ref="BH139:BI139" si="326">SUM(BH130:BH138)</f>
        <v>-525264.48</v>
      </c>
      <c r="BI139" s="133">
        <f t="shared" si="326"/>
        <v>929866.07</v>
      </c>
      <c r="BJ139" s="133">
        <f t="shared" ref="BJ139:BK139" si="327">SUM(BJ130:BJ138)</f>
        <v>616014.39999999991</v>
      </c>
      <c r="BK139" s="133">
        <f t="shared" si="327"/>
        <v>200479.82000000004</v>
      </c>
      <c r="BL139" s="133">
        <f t="shared" ref="BL139:BM139" si="328">SUM(BL130:BL138)</f>
        <v>306760.79999999993</v>
      </c>
      <c r="BM139" s="133">
        <f t="shared" si="328"/>
        <v>483982.83000000007</v>
      </c>
      <c r="BN139" s="133">
        <f t="shared" ref="BN139:BO139" si="329">SUM(BN130:BN138)</f>
        <v>853700.97000000009</v>
      </c>
      <c r="BO139" s="133">
        <f t="shared" si="329"/>
        <v>-790551.7899999998</v>
      </c>
      <c r="BP139" s="279">
        <f t="shared" ref="BP139:BQ139" si="330">SUM(BP130:BP138)</f>
        <v>1227930.1499999997</v>
      </c>
      <c r="BQ139" s="279">
        <f t="shared" si="330"/>
        <v>160016</v>
      </c>
      <c r="BR139" s="279">
        <f t="shared" ref="BR139:BT139" si="331">SUM(BR130:BR138)</f>
        <v>-1762595.8500000003</v>
      </c>
      <c r="BS139" s="279">
        <f t="shared" si="331"/>
        <v>761390.13999999966</v>
      </c>
      <c r="BT139" s="349">
        <f t="shared" si="331"/>
        <v>632424</v>
      </c>
      <c r="BU139" s="349">
        <f t="shared" ref="BU139:BV139" si="332">SUM(BU130:BU138)</f>
        <v>121107</v>
      </c>
      <c r="BV139" s="349">
        <f t="shared" si="332"/>
        <v>-234444.26000000013</v>
      </c>
      <c r="BW139" s="349">
        <f t="shared" ref="BW139:BX139" si="333">SUM(BW130:BW138)</f>
        <v>83990.329999999944</v>
      </c>
      <c r="BX139" s="349">
        <f t="shared" si="333"/>
        <v>-97316</v>
      </c>
      <c r="BY139" s="349">
        <f t="shared" ref="BY139" si="334">SUM(BY130:BY138)</f>
        <v>722070.90999999992</v>
      </c>
      <c r="BZ139" s="349">
        <f t="shared" ref="BZ139" si="335">SUM(BZ130:BZ138)</f>
        <v>-1328642</v>
      </c>
      <c r="CA139" s="349">
        <f t="shared" ref="CA139:CC139" si="336">SUM(CA130:CA138)</f>
        <v>1564809.7999999998</v>
      </c>
      <c r="CB139" s="349">
        <f t="shared" ref="CB139:CC139" si="337">SUM(CB130:CB138)</f>
        <v>-469881</v>
      </c>
      <c r="CC139" s="349">
        <f t="shared" si="337"/>
        <v>-112424</v>
      </c>
      <c r="CD139" s="374"/>
      <c r="CE139" s="268">
        <f>CE130+CE133+CE136+CE137+CE138</f>
        <v>3347008</v>
      </c>
    </row>
    <row r="140" spans="1:83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73"/>
      <c r="CE140" s="98"/>
    </row>
    <row r="141" spans="1:83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08">
        <v>2178878</v>
      </c>
      <c r="AL141" s="308">
        <v>2489003</v>
      </c>
      <c r="AM141" s="308">
        <v>2639812</v>
      </c>
      <c r="AN141" s="308">
        <v>2163387</v>
      </c>
      <c r="AO141" s="308">
        <v>2026038</v>
      </c>
      <c r="AP141" s="308">
        <v>2069061</v>
      </c>
      <c r="AQ141" s="308">
        <v>2671520</v>
      </c>
      <c r="AR141" s="308">
        <v>3979677</v>
      </c>
      <c r="AS141" s="308">
        <v>4279635</v>
      </c>
      <c r="AT141" s="308">
        <v>3073327</v>
      </c>
      <c r="AU141" s="308"/>
      <c r="AV141" s="308"/>
      <c r="AW141" s="327"/>
      <c r="AX141" s="37">
        <f t="shared" ref="AX141:BG145" si="338">O141-C141</f>
        <v>129959.48999999999</v>
      </c>
      <c r="AY141" s="103">
        <f t="shared" si="338"/>
        <v>-25829.059999999823</v>
      </c>
      <c r="AZ141" s="103">
        <f t="shared" si="338"/>
        <v>107566.27000000002</v>
      </c>
      <c r="BA141" s="103">
        <f t="shared" si="338"/>
        <v>291192.24</v>
      </c>
      <c r="BB141" s="103">
        <f t="shared" si="338"/>
        <v>521949.91000000015</v>
      </c>
      <c r="BC141" s="103">
        <f t="shared" si="338"/>
        <v>257475.13000000035</v>
      </c>
      <c r="BD141" s="103">
        <f t="shared" si="338"/>
        <v>909980.8200000003</v>
      </c>
      <c r="BE141" s="103">
        <f t="shared" si="338"/>
        <v>457836.14000000013</v>
      </c>
      <c r="BF141" s="103">
        <f t="shared" si="338"/>
        <v>2340828.7999999998</v>
      </c>
      <c r="BG141" s="103">
        <f t="shared" si="338"/>
        <v>222142.1399999999</v>
      </c>
      <c r="BH141" s="103">
        <f t="shared" ref="BH141:BQ145" si="339">Y141-M141</f>
        <v>83030.290000000037</v>
      </c>
      <c r="BI141" s="103">
        <f t="shared" si="339"/>
        <v>385971.53</v>
      </c>
      <c r="BJ141" s="103">
        <f t="shared" si="339"/>
        <v>683549.87000000011</v>
      </c>
      <c r="BK141" s="103">
        <f t="shared" si="339"/>
        <v>515044.32000000007</v>
      </c>
      <c r="BL141" s="103">
        <f t="shared" si="339"/>
        <v>274375.04000000004</v>
      </c>
      <c r="BM141" s="103">
        <f t="shared" si="339"/>
        <v>274023.40999999992</v>
      </c>
      <c r="BN141" s="103">
        <f t="shared" si="339"/>
        <v>322508.79999999981</v>
      </c>
      <c r="BO141" s="103">
        <f t="shared" si="339"/>
        <v>611069.96999999974</v>
      </c>
      <c r="BP141" s="282">
        <f t="shared" si="339"/>
        <v>57851.35999999987</v>
      </c>
      <c r="BQ141" s="282">
        <f t="shared" si="339"/>
        <v>381286</v>
      </c>
      <c r="BR141" s="282">
        <f t="shared" ref="BR141:BT145" si="340">AI141-W141</f>
        <v>-1516804.6400000001</v>
      </c>
      <c r="BS141" s="282">
        <f t="shared" si="340"/>
        <v>278614.99</v>
      </c>
      <c r="BT141" s="335">
        <f t="shared" si="340"/>
        <v>27692</v>
      </c>
      <c r="BU141" s="335">
        <f t="shared" ref="BU141:CC145" si="341">AL141-Z141</f>
        <v>186284</v>
      </c>
      <c r="BV141" s="335">
        <f t="shared" si="341"/>
        <v>135499.18999999994</v>
      </c>
      <c r="BW141" s="335">
        <f t="shared" si="341"/>
        <v>-14854.430000000168</v>
      </c>
      <c r="BX141" s="335">
        <f t="shared" si="341"/>
        <v>38868.540000000037</v>
      </c>
      <c r="BY141" s="335">
        <f t="shared" si="341"/>
        <v>-26384.169999999925</v>
      </c>
      <c r="BZ141" s="335">
        <f t="shared" si="341"/>
        <v>-146010</v>
      </c>
      <c r="CA141" s="335">
        <f t="shared" si="341"/>
        <v>36374.080000000075</v>
      </c>
      <c r="CB141" s="335">
        <f t="shared" si="341"/>
        <v>338841</v>
      </c>
      <c r="CC141" s="335">
        <f t="shared" si="341"/>
        <v>-78963</v>
      </c>
      <c r="CD141" s="373"/>
      <c r="CE141" s="67">
        <f>'MONTHLY SUMMARIES'!F101</f>
        <v>3073327</v>
      </c>
    </row>
    <row r="142" spans="1:83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08">
        <v>16960</v>
      </c>
      <c r="AL142" s="308">
        <v>18624</v>
      </c>
      <c r="AM142" s="308">
        <v>21282</v>
      </c>
      <c r="AN142" s="308">
        <v>17999</v>
      </c>
      <c r="AO142" s="308">
        <v>22351</v>
      </c>
      <c r="AP142" s="308">
        <v>20865</v>
      </c>
      <c r="AQ142" s="308">
        <v>16059</v>
      </c>
      <c r="AR142" s="308">
        <v>16653</v>
      </c>
      <c r="AS142" s="308">
        <v>23551</v>
      </c>
      <c r="AT142" s="308">
        <v>14459</v>
      </c>
      <c r="AU142" s="308"/>
      <c r="AV142" s="308"/>
      <c r="AW142" s="327"/>
      <c r="AX142" s="37">
        <f t="shared" si="338"/>
        <v>-2672.49</v>
      </c>
      <c r="AY142" s="103">
        <f t="shared" si="338"/>
        <v>-2549.91</v>
      </c>
      <c r="AZ142" s="103">
        <f t="shared" si="338"/>
        <v>-994.68999999999869</v>
      </c>
      <c r="BA142" s="103">
        <f t="shared" si="338"/>
        <v>1202.6400000000012</v>
      </c>
      <c r="BB142" s="103">
        <f t="shared" si="338"/>
        <v>1225.8999999999996</v>
      </c>
      <c r="BC142" s="103">
        <f t="shared" si="338"/>
        <v>3420.7699999999986</v>
      </c>
      <c r="BD142" s="103">
        <f t="shared" si="338"/>
        <v>1986.4800000000014</v>
      </c>
      <c r="BE142" s="103">
        <f t="shared" si="338"/>
        <v>-516.36000000000058</v>
      </c>
      <c r="BF142" s="103">
        <f t="shared" si="338"/>
        <v>6737.2200000000012</v>
      </c>
      <c r="BG142" s="103">
        <f t="shared" si="338"/>
        <v>5274.74</v>
      </c>
      <c r="BH142" s="103">
        <f t="shared" si="339"/>
        <v>339.22000000000116</v>
      </c>
      <c r="BI142" s="103">
        <f t="shared" si="339"/>
        <v>2883.5999999999985</v>
      </c>
      <c r="BJ142" s="103">
        <f t="shared" si="339"/>
        <v>20215.450000000004</v>
      </c>
      <c r="BK142" s="103">
        <f t="shared" si="339"/>
        <v>9532.869999999999</v>
      </c>
      <c r="BL142" s="103">
        <f t="shared" si="339"/>
        <v>7154.6899999999987</v>
      </c>
      <c r="BM142" s="103">
        <f t="shared" si="339"/>
        <v>7197.8700000000008</v>
      </c>
      <c r="BN142" s="103">
        <f t="shared" si="339"/>
        <v>3030.91</v>
      </c>
      <c r="BO142" s="103">
        <f t="shared" si="339"/>
        <v>7395.7400000000016</v>
      </c>
      <c r="BP142" s="282">
        <f t="shared" si="339"/>
        <v>6801.0499999999993</v>
      </c>
      <c r="BQ142" s="282">
        <f t="shared" si="339"/>
        <v>4619</v>
      </c>
      <c r="BR142" s="282">
        <f t="shared" si="340"/>
        <v>34407.050000000003</v>
      </c>
      <c r="BS142" s="282">
        <f t="shared" si="340"/>
        <v>-4750.07</v>
      </c>
      <c r="BT142" s="335">
        <f t="shared" si="340"/>
        <v>-3648</v>
      </c>
      <c r="BU142" s="335">
        <f t="shared" si="341"/>
        <v>-1917</v>
      </c>
      <c r="BV142" s="335">
        <f t="shared" si="341"/>
        <v>-13315.550000000003</v>
      </c>
      <c r="BW142" s="335">
        <f t="shared" si="341"/>
        <v>-6902.4399999999987</v>
      </c>
      <c r="BX142" s="335">
        <f t="shared" si="341"/>
        <v>-661.5099999999984</v>
      </c>
      <c r="BY142" s="335">
        <f t="shared" si="341"/>
        <v>-1478.7400000000016</v>
      </c>
      <c r="BZ142" s="335">
        <f t="shared" si="341"/>
        <v>-2346</v>
      </c>
      <c r="CA142" s="335">
        <f t="shared" si="341"/>
        <v>-7471.4500000000007</v>
      </c>
      <c r="CB142" s="335">
        <f t="shared" si="341"/>
        <v>-194</v>
      </c>
      <c r="CC142" s="335">
        <f t="shared" si="341"/>
        <v>-5145</v>
      </c>
      <c r="CD142" s="373"/>
      <c r="CE142" s="67">
        <f>'MONTHLY SUMMARIES'!F102</f>
        <v>14459</v>
      </c>
    </row>
    <row r="143" spans="1:83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08">
        <v>404835</v>
      </c>
      <c r="AL143" s="308">
        <v>440027</v>
      </c>
      <c r="AM143" s="308">
        <v>552795</v>
      </c>
      <c r="AN143" s="308">
        <v>453252</v>
      </c>
      <c r="AO143" s="308">
        <v>404942</v>
      </c>
      <c r="AP143" s="308">
        <v>415066</v>
      </c>
      <c r="AQ143" s="308">
        <v>490565</v>
      </c>
      <c r="AR143" s="308">
        <v>745580</v>
      </c>
      <c r="AS143" s="308">
        <v>920246</v>
      </c>
      <c r="AT143" s="308">
        <v>641910</v>
      </c>
      <c r="AU143" s="308"/>
      <c r="AV143" s="308"/>
      <c r="AW143" s="327"/>
      <c r="AX143" s="37">
        <f t="shared" si="338"/>
        <v>18695.649999999965</v>
      </c>
      <c r="AY143" s="103">
        <f t="shared" si="338"/>
        <v>-67600.75</v>
      </c>
      <c r="AZ143" s="103">
        <f t="shared" si="338"/>
        <v>-13146.059999999998</v>
      </c>
      <c r="BA143" s="103">
        <f t="shared" si="338"/>
        <v>10122.079999999958</v>
      </c>
      <c r="BB143" s="103">
        <f t="shared" si="338"/>
        <v>-8161.7700000000186</v>
      </c>
      <c r="BC143" s="103">
        <f t="shared" si="338"/>
        <v>-11123.150000000023</v>
      </c>
      <c r="BD143" s="103">
        <f t="shared" si="338"/>
        <v>78017.909999999916</v>
      </c>
      <c r="BE143" s="103">
        <f t="shared" si="338"/>
        <v>750.46999999997206</v>
      </c>
      <c r="BF143" s="103">
        <f t="shared" si="338"/>
        <v>282583.41999999993</v>
      </c>
      <c r="BG143" s="103">
        <f t="shared" si="338"/>
        <v>28268.229999999981</v>
      </c>
      <c r="BH143" s="103">
        <f t="shared" si="339"/>
        <v>-32757.369999999995</v>
      </c>
      <c r="BI143" s="103">
        <f t="shared" si="339"/>
        <v>66270.570000000007</v>
      </c>
      <c r="BJ143" s="103">
        <f t="shared" si="339"/>
        <v>164047.66000000003</v>
      </c>
      <c r="BK143" s="103">
        <f t="shared" si="339"/>
        <v>118784.07999999996</v>
      </c>
      <c r="BL143" s="103">
        <f t="shared" si="339"/>
        <v>75996.88</v>
      </c>
      <c r="BM143" s="103">
        <f t="shared" si="339"/>
        <v>92693.770000000019</v>
      </c>
      <c r="BN143" s="103">
        <f t="shared" si="339"/>
        <v>119503.5</v>
      </c>
      <c r="BO143" s="103">
        <f t="shared" si="339"/>
        <v>154307.78000000003</v>
      </c>
      <c r="BP143" s="282">
        <f t="shared" si="339"/>
        <v>68555.430000000051</v>
      </c>
      <c r="BQ143" s="282">
        <f t="shared" si="339"/>
        <v>75269</v>
      </c>
      <c r="BR143" s="282">
        <f t="shared" si="340"/>
        <v>-149487.56999999995</v>
      </c>
      <c r="BS143" s="282">
        <f t="shared" si="340"/>
        <v>214301.2</v>
      </c>
      <c r="BT143" s="335">
        <f t="shared" si="340"/>
        <v>-6387</v>
      </c>
      <c r="BU143" s="335">
        <f t="shared" si="341"/>
        <v>23215</v>
      </c>
      <c r="BV143" s="335">
        <f t="shared" si="341"/>
        <v>62168.179999999993</v>
      </c>
      <c r="BW143" s="335">
        <f t="shared" si="341"/>
        <v>36337.330000000016</v>
      </c>
      <c r="BX143" s="335">
        <f t="shared" si="341"/>
        <v>11511.169999999984</v>
      </c>
      <c r="BY143" s="335">
        <f t="shared" si="341"/>
        <v>-38841.239999999991</v>
      </c>
      <c r="BZ143" s="335">
        <f t="shared" si="341"/>
        <v>-75291</v>
      </c>
      <c r="CA143" s="335">
        <f t="shared" si="341"/>
        <v>91382.589999999967</v>
      </c>
      <c r="CB143" s="335">
        <f t="shared" si="341"/>
        <v>200069</v>
      </c>
      <c r="CC143" s="335">
        <f t="shared" si="341"/>
        <v>77080</v>
      </c>
      <c r="CD143" s="373"/>
      <c r="CE143" s="67">
        <f>'MONTHLY SUMMARIES'!F103</f>
        <v>641910</v>
      </c>
    </row>
    <row r="144" spans="1:83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08">
        <v>311021</v>
      </c>
      <c r="AL144" s="308">
        <v>352575</v>
      </c>
      <c r="AM144" s="308">
        <v>239078</v>
      </c>
      <c r="AN144" s="308">
        <v>250044</v>
      </c>
      <c r="AO144" s="308">
        <v>217913</v>
      </c>
      <c r="AP144" s="308">
        <v>308571</v>
      </c>
      <c r="AQ144" s="308">
        <v>233443</v>
      </c>
      <c r="AR144" s="308">
        <v>399876</v>
      </c>
      <c r="AS144" s="308">
        <v>407062</v>
      </c>
      <c r="AT144" s="308">
        <v>456487</v>
      </c>
      <c r="AU144" s="308"/>
      <c r="AV144" s="308"/>
      <c r="AW144" s="327"/>
      <c r="AX144" s="37">
        <f t="shared" si="338"/>
        <v>13767.470000000001</v>
      </c>
      <c r="AY144" s="103">
        <f t="shared" si="338"/>
        <v>-95228.200000000012</v>
      </c>
      <c r="AZ144" s="103">
        <f t="shared" si="338"/>
        <v>-11807.059999999998</v>
      </c>
      <c r="BA144" s="103">
        <f t="shared" si="338"/>
        <v>1711.9500000000116</v>
      </c>
      <c r="BB144" s="103">
        <f t="shared" si="338"/>
        <v>-42848.619999999995</v>
      </c>
      <c r="BC144" s="103">
        <f t="shared" si="338"/>
        <v>-77954.359999999986</v>
      </c>
      <c r="BD144" s="103">
        <f t="shared" si="338"/>
        <v>159110.15999999997</v>
      </c>
      <c r="BE144" s="103">
        <f t="shared" si="338"/>
        <v>-92429.770000000019</v>
      </c>
      <c r="BF144" s="103">
        <f t="shared" si="338"/>
        <v>169381.68</v>
      </c>
      <c r="BG144" s="103">
        <f t="shared" si="338"/>
        <v>22826.920000000013</v>
      </c>
      <c r="BH144" s="103">
        <f t="shared" si="339"/>
        <v>-34172.919999999984</v>
      </c>
      <c r="BI144" s="103">
        <f t="shared" si="339"/>
        <v>4892.7799999999988</v>
      </c>
      <c r="BJ144" s="103">
        <f t="shared" si="339"/>
        <v>80743.020000000019</v>
      </c>
      <c r="BK144" s="103">
        <f t="shared" si="339"/>
        <v>75302.800000000017</v>
      </c>
      <c r="BL144" s="103">
        <f t="shared" si="339"/>
        <v>-30090.559999999998</v>
      </c>
      <c r="BM144" s="103">
        <f t="shared" si="339"/>
        <v>65857.169999999984</v>
      </c>
      <c r="BN144" s="103">
        <f t="shared" si="339"/>
        <v>72030.010000000009</v>
      </c>
      <c r="BO144" s="103">
        <f t="shared" si="339"/>
        <v>53171.19</v>
      </c>
      <c r="BP144" s="282">
        <f t="shared" si="339"/>
        <v>-65823.969999999972</v>
      </c>
      <c r="BQ144" s="282">
        <f t="shared" si="339"/>
        <v>58409</v>
      </c>
      <c r="BR144" s="282">
        <f t="shared" si="340"/>
        <v>-68556.969999999972</v>
      </c>
      <c r="BS144" s="282">
        <f t="shared" si="340"/>
        <v>113895.70999999999</v>
      </c>
      <c r="BT144" s="335">
        <f t="shared" si="340"/>
        <v>5691</v>
      </c>
      <c r="BU144" s="335">
        <f t="shared" si="341"/>
        <v>102379</v>
      </c>
      <c r="BV144" s="335">
        <f t="shared" si="341"/>
        <v>3012.3299999999872</v>
      </c>
      <c r="BW144" s="335">
        <f t="shared" si="341"/>
        <v>36312.119999999995</v>
      </c>
      <c r="BX144" s="335">
        <f t="shared" si="341"/>
        <v>16519.410000000003</v>
      </c>
      <c r="BY144" s="335">
        <f t="shared" si="341"/>
        <v>10616.570000000007</v>
      </c>
      <c r="BZ144" s="335">
        <f t="shared" si="341"/>
        <v>-73619</v>
      </c>
      <c r="CA144" s="335">
        <f t="shared" si="341"/>
        <v>77711.219999999972</v>
      </c>
      <c r="CB144" s="335">
        <f t="shared" si="341"/>
        <v>32815</v>
      </c>
      <c r="CC144" s="335">
        <f t="shared" si="341"/>
        <v>150283</v>
      </c>
      <c r="CD144" s="373"/>
      <c r="CE144" s="67">
        <f>'MONTHLY SUMMARIES'!F104</f>
        <v>456487</v>
      </c>
    </row>
    <row r="145" spans="1:86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08">
        <v>55295</v>
      </c>
      <c r="AL145" s="308">
        <v>272755</v>
      </c>
      <c r="AM145" s="308">
        <v>192193</v>
      </c>
      <c r="AN145" s="308">
        <v>148303</v>
      </c>
      <c r="AO145" s="308">
        <v>275633</v>
      </c>
      <c r="AP145" s="308">
        <v>232655</v>
      </c>
      <c r="AQ145" s="308">
        <v>110841</v>
      </c>
      <c r="AR145" s="308">
        <v>225110</v>
      </c>
      <c r="AS145" s="308">
        <v>211540</v>
      </c>
      <c r="AT145" s="308">
        <v>178057</v>
      </c>
      <c r="AU145" s="308"/>
      <c r="AV145" s="308"/>
      <c r="AW145" s="327"/>
      <c r="AX145" s="37">
        <f t="shared" si="338"/>
        <v>126084.48000000001</v>
      </c>
      <c r="AY145" s="103">
        <f t="shared" si="338"/>
        <v>-33797.840000000011</v>
      </c>
      <c r="AZ145" s="103">
        <f t="shared" si="338"/>
        <v>22170.690000000002</v>
      </c>
      <c r="BA145" s="103">
        <f t="shared" si="338"/>
        <v>-32582.020000000019</v>
      </c>
      <c r="BB145" s="103">
        <f t="shared" si="338"/>
        <v>38833.020000000019</v>
      </c>
      <c r="BC145" s="103">
        <f t="shared" si="338"/>
        <v>844.11999999999534</v>
      </c>
      <c r="BD145" s="103">
        <f t="shared" si="338"/>
        <v>-5693.6500000000233</v>
      </c>
      <c r="BE145" s="103">
        <f t="shared" si="338"/>
        <v>15756.459999999992</v>
      </c>
      <c r="BF145" s="103">
        <f t="shared" si="338"/>
        <v>46675.199999999983</v>
      </c>
      <c r="BG145" s="103">
        <f t="shared" si="338"/>
        <v>-3578.9400000000023</v>
      </c>
      <c r="BH145" s="103">
        <f t="shared" si="339"/>
        <v>41157.320000000007</v>
      </c>
      <c r="BI145" s="103">
        <f t="shared" si="339"/>
        <v>9780.8699999999953</v>
      </c>
      <c r="BJ145" s="103">
        <f t="shared" si="339"/>
        <v>-59252.170000000013</v>
      </c>
      <c r="BK145" s="103">
        <f t="shared" si="339"/>
        <v>63642.3</v>
      </c>
      <c r="BL145" s="103">
        <f t="shared" si="339"/>
        <v>-41613.570000000007</v>
      </c>
      <c r="BM145" s="103">
        <f t="shared" si="339"/>
        <v>77610.950000000012</v>
      </c>
      <c r="BN145" s="103">
        <f t="shared" si="339"/>
        <v>-161013.63</v>
      </c>
      <c r="BO145" s="103">
        <f t="shared" si="339"/>
        <v>58730.26999999999</v>
      </c>
      <c r="BP145" s="282">
        <f t="shared" si="339"/>
        <v>-7973.5499999999884</v>
      </c>
      <c r="BQ145" s="282">
        <f t="shared" si="339"/>
        <v>-116745</v>
      </c>
      <c r="BR145" s="282">
        <f t="shared" si="340"/>
        <v>-10615.549999999988</v>
      </c>
      <c r="BS145" s="282">
        <f t="shared" si="340"/>
        <v>11605.179999999993</v>
      </c>
      <c r="BT145" s="335">
        <f t="shared" si="340"/>
        <v>-180562</v>
      </c>
      <c r="BU145" s="335">
        <f t="shared" si="341"/>
        <v>179852</v>
      </c>
      <c r="BV145" s="335">
        <f t="shared" si="341"/>
        <v>-10255.720000000001</v>
      </c>
      <c r="BW145" s="335">
        <f t="shared" si="341"/>
        <v>-45408.78</v>
      </c>
      <c r="BX145" s="335">
        <f t="shared" si="341"/>
        <v>164259.32</v>
      </c>
      <c r="BY145" s="335">
        <f t="shared" si="341"/>
        <v>15162.25</v>
      </c>
      <c r="BZ145" s="335">
        <f t="shared" si="341"/>
        <v>10871</v>
      </c>
      <c r="CA145" s="335">
        <f t="shared" si="341"/>
        <v>-42323.299999999988</v>
      </c>
      <c r="CB145" s="335">
        <f t="shared" si="341"/>
        <v>-35164</v>
      </c>
      <c r="CC145" s="335">
        <f t="shared" si="341"/>
        <v>80436</v>
      </c>
      <c r="CD145" s="373"/>
      <c r="CE145" s="67">
        <f>'MONTHLY SUMMARIES'!F105</f>
        <v>178057</v>
      </c>
    </row>
    <row r="146" spans="1:86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342">SUM(D141:D145)</f>
        <v>2470200.59</v>
      </c>
      <c r="E146" s="136">
        <f t="shared" si="342"/>
        <v>2326768.44</v>
      </c>
      <c r="F146" s="137">
        <f t="shared" si="342"/>
        <v>2298113.27</v>
      </c>
      <c r="G146" s="136">
        <f t="shared" si="342"/>
        <v>2941764.9699999997</v>
      </c>
      <c r="H146" s="136">
        <f t="shared" si="342"/>
        <v>4153885.4000000004</v>
      </c>
      <c r="I146" s="136">
        <f t="shared" si="342"/>
        <v>4102854.9600000004</v>
      </c>
      <c r="J146" s="136">
        <f t="shared" si="342"/>
        <v>3356314.06</v>
      </c>
      <c r="K146" s="136">
        <f t="shared" si="342"/>
        <v>2400050.3600000003</v>
      </c>
      <c r="L146" s="138">
        <f t="shared" si="342"/>
        <v>2157399.9000000004</v>
      </c>
      <c r="M146" s="136">
        <f t="shared" si="342"/>
        <v>3066606.46</v>
      </c>
      <c r="N146" s="136">
        <f t="shared" si="342"/>
        <v>2613371.65</v>
      </c>
      <c r="O146" s="136">
        <f t="shared" si="342"/>
        <v>2578747.7400000002</v>
      </c>
      <c r="P146" s="136">
        <f t="shared" si="342"/>
        <v>2245194.83</v>
      </c>
      <c r="Q146" s="136">
        <f t="shared" si="342"/>
        <v>2430557.59</v>
      </c>
      <c r="R146" s="136">
        <f t="shared" si="342"/>
        <v>2569760.16</v>
      </c>
      <c r="S146" s="136">
        <f t="shared" si="342"/>
        <v>3452763.41</v>
      </c>
      <c r="T146" s="136">
        <f t="shared" si="342"/>
        <v>4326547.91</v>
      </c>
      <c r="U146" s="136">
        <f t="shared" si="342"/>
        <v>5246256.68</v>
      </c>
      <c r="V146" s="136">
        <f t="shared" si="342"/>
        <v>3737711</v>
      </c>
      <c r="W146" s="136">
        <f t="shared" si="342"/>
        <v>5246256.68</v>
      </c>
      <c r="X146" s="138">
        <f t="shared" si="342"/>
        <v>2432332.9899999998</v>
      </c>
      <c r="Y146" s="136">
        <v>3124203</v>
      </c>
      <c r="Z146" s="247">
        <v>3083171</v>
      </c>
      <c r="AA146" s="136">
        <f t="shared" ref="AA146" si="343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07">
        <v>2966989</v>
      </c>
      <c r="AL146" s="307">
        <v>3572984</v>
      </c>
      <c r="AM146" s="307">
        <v>3645160</v>
      </c>
      <c r="AN146" s="307">
        <v>3032985</v>
      </c>
      <c r="AO146" s="307">
        <v>2946877</v>
      </c>
      <c r="AP146" s="307">
        <v>3046218</v>
      </c>
      <c r="AQ146" s="307">
        <v>3522428</v>
      </c>
      <c r="AR146" s="307">
        <v>5366896</v>
      </c>
      <c r="AS146" s="307">
        <v>5842034</v>
      </c>
      <c r="AT146" s="307">
        <v>4364240</v>
      </c>
      <c r="AU146" s="307"/>
      <c r="AV146" s="307"/>
      <c r="AW146" s="326"/>
      <c r="AX146" s="137">
        <f t="shared" si="298"/>
        <v>285834.59999999998</v>
      </c>
      <c r="AY146" s="139">
        <f t="shared" ref="AY146:BA146" si="344">SUM(AY141:AY145)</f>
        <v>-225005.75999999983</v>
      </c>
      <c r="AZ146" s="139">
        <f t="shared" si="344"/>
        <v>103789.15000000002</v>
      </c>
      <c r="BA146" s="139">
        <f t="shared" si="344"/>
        <v>271646.88999999996</v>
      </c>
      <c r="BB146" s="139">
        <f t="shared" ref="BB146:BC146" si="345">SUM(BB141:BB145)</f>
        <v>510998.44000000018</v>
      </c>
      <c r="BC146" s="139">
        <f t="shared" si="345"/>
        <v>172662.51000000033</v>
      </c>
      <c r="BD146" s="139">
        <f t="shared" ref="BD146:BE146" si="346">SUM(BD141:BD145)</f>
        <v>1143401.7200000002</v>
      </c>
      <c r="BE146" s="139">
        <f t="shared" si="346"/>
        <v>381396.94000000006</v>
      </c>
      <c r="BF146" s="139">
        <f t="shared" ref="BF146:BG146" si="347">SUM(BF141:BF145)</f>
        <v>2846206.3200000003</v>
      </c>
      <c r="BG146" s="139">
        <f t="shared" si="347"/>
        <v>274933.08999999991</v>
      </c>
      <c r="BH146" s="139">
        <f t="shared" ref="BH146:BI146" si="348">SUM(BH141:BH145)</f>
        <v>57596.540000000066</v>
      </c>
      <c r="BI146" s="139">
        <f t="shared" si="348"/>
        <v>469799.35</v>
      </c>
      <c r="BJ146" s="139">
        <f t="shared" ref="BJ146:BK146" si="349">SUM(BJ141:BJ145)</f>
        <v>889303.83000000007</v>
      </c>
      <c r="BK146" s="139">
        <f t="shared" si="349"/>
        <v>782306.37000000011</v>
      </c>
      <c r="BL146" s="139">
        <f t="shared" ref="BL146:BM146" si="350">SUM(BL141:BL145)</f>
        <v>285822.48000000004</v>
      </c>
      <c r="BM146" s="139">
        <f t="shared" si="350"/>
        <v>517383.16999999993</v>
      </c>
      <c r="BN146" s="139">
        <f t="shared" ref="BN146:BO146" si="351">SUM(BN141:BN145)</f>
        <v>356059.58999999979</v>
      </c>
      <c r="BO146" s="139">
        <f t="shared" si="351"/>
        <v>884674.94999999972</v>
      </c>
      <c r="BP146" s="283">
        <f t="shared" ref="BP146:BQ146" si="352">SUM(BP141:BP145)</f>
        <v>59410.319999999949</v>
      </c>
      <c r="BQ146" s="283">
        <f t="shared" si="352"/>
        <v>402838</v>
      </c>
      <c r="BR146" s="283">
        <f t="shared" ref="BR146:BT146" si="353">SUM(BR141:BR145)</f>
        <v>-1711057.6800000002</v>
      </c>
      <c r="BS146" s="283">
        <f t="shared" si="353"/>
        <v>613667.01</v>
      </c>
      <c r="BT146" s="336">
        <f t="shared" si="353"/>
        <v>-157214</v>
      </c>
      <c r="BU146" s="336">
        <f t="shared" ref="BU146:BV146" si="354">SUM(BU141:BU145)</f>
        <v>489813</v>
      </c>
      <c r="BV146" s="336">
        <f t="shared" si="354"/>
        <v>177108.42999999993</v>
      </c>
      <c r="BW146" s="336">
        <f t="shared" ref="BW146:BX146" si="355">SUM(BW141:BW145)</f>
        <v>5483.7999999998428</v>
      </c>
      <c r="BX146" s="336">
        <f t="shared" si="355"/>
        <v>230496.93000000005</v>
      </c>
      <c r="BY146" s="336">
        <f t="shared" ref="BY146" si="356">SUM(BY141:BY145)</f>
        <v>-40925.329999999914</v>
      </c>
      <c r="BZ146" s="336">
        <f t="shared" ref="BZ146" si="357">SUM(BZ141:BZ145)</f>
        <v>-286395</v>
      </c>
      <c r="CA146" s="336">
        <f t="shared" ref="CA146:CC146" si="358">SUM(CA141:CA145)</f>
        <v>155673.14000000001</v>
      </c>
      <c r="CB146" s="336">
        <f t="shared" ref="CB146:CC146" si="359">SUM(CB141:CB145)</f>
        <v>536367</v>
      </c>
      <c r="CC146" s="336">
        <f t="shared" si="359"/>
        <v>223691</v>
      </c>
      <c r="CD146" s="374"/>
      <c r="CE146" s="47">
        <f t="shared" si="311"/>
        <v>4364240</v>
      </c>
      <c r="CF146" s="40"/>
      <c r="CG146" s="40"/>
      <c r="CH146" s="40"/>
    </row>
    <row r="147" spans="1:8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71"/>
      <c r="CE147" s="93"/>
      <c r="CF147" s="40"/>
      <c r="CG147" s="40"/>
      <c r="CH147" s="40"/>
    </row>
    <row r="148" spans="1:86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09">
        <v>11596</v>
      </c>
      <c r="AL148" s="309">
        <v>11714</v>
      </c>
      <c r="AM148" s="309">
        <v>12516</v>
      </c>
      <c r="AN148" s="309">
        <v>11726</v>
      </c>
      <c r="AO148" s="309">
        <v>11836</v>
      </c>
      <c r="AP148" s="309">
        <v>11747</v>
      </c>
      <c r="AQ148" s="309">
        <v>11765</v>
      </c>
      <c r="AR148" s="309">
        <v>12783</v>
      </c>
      <c r="AS148" s="309">
        <v>11891</v>
      </c>
      <c r="AT148" s="309">
        <v>11859</v>
      </c>
      <c r="AU148" s="309"/>
      <c r="AV148" s="309"/>
      <c r="AW148" s="328"/>
      <c r="AX148" s="36">
        <f t="shared" ref="AX148:BG152" si="360">O148-C148</f>
        <v>1081</v>
      </c>
      <c r="AY148" s="108">
        <f t="shared" si="360"/>
        <v>112</v>
      </c>
      <c r="AZ148" s="108">
        <f t="shared" si="360"/>
        <v>-331</v>
      </c>
      <c r="BA148" s="108">
        <f t="shared" si="360"/>
        <v>1377</v>
      </c>
      <c r="BB148" s="108">
        <f t="shared" si="360"/>
        <v>941</v>
      </c>
      <c r="BC148" s="108">
        <f t="shared" si="360"/>
        <v>-207</v>
      </c>
      <c r="BD148" s="108">
        <f t="shared" si="360"/>
        <v>1811</v>
      </c>
      <c r="BE148" s="108">
        <f t="shared" si="360"/>
        <v>-755</v>
      </c>
      <c r="BF148" s="108">
        <f t="shared" si="360"/>
        <v>1862</v>
      </c>
      <c r="BG148" s="108">
        <f t="shared" si="360"/>
        <v>-261</v>
      </c>
      <c r="BH148" s="108">
        <f t="shared" ref="BH148:BQ152" si="361">Y148-M148</f>
        <v>-1178</v>
      </c>
      <c r="BI148" s="108">
        <f t="shared" si="361"/>
        <v>-666</v>
      </c>
      <c r="BJ148" s="108">
        <f t="shared" si="361"/>
        <v>1014</v>
      </c>
      <c r="BK148" s="108">
        <f t="shared" si="361"/>
        <v>264</v>
      </c>
      <c r="BL148" s="108">
        <f t="shared" si="361"/>
        <v>255</v>
      </c>
      <c r="BM148" s="108">
        <f t="shared" si="361"/>
        <v>82</v>
      </c>
      <c r="BN148" s="108">
        <f t="shared" si="361"/>
        <v>-228</v>
      </c>
      <c r="BO148" s="108">
        <f t="shared" si="361"/>
        <v>721</v>
      </c>
      <c r="BP148" s="284">
        <f t="shared" si="361"/>
        <v>-998</v>
      </c>
      <c r="BQ148" s="284">
        <f t="shared" si="361"/>
        <v>856</v>
      </c>
      <c r="BR148" s="284">
        <f t="shared" ref="BR148:BT152" si="362">AI148-W148</f>
        <v>-656</v>
      </c>
      <c r="BS148" s="284">
        <f t="shared" si="362"/>
        <v>1447</v>
      </c>
      <c r="BT148" s="332">
        <f t="shared" si="362"/>
        <v>188</v>
      </c>
      <c r="BU148" s="332">
        <f t="shared" ref="BU148:CC152" si="363">AL148-Z148</f>
        <v>352</v>
      </c>
      <c r="BV148" s="332">
        <f t="shared" si="363"/>
        <v>-192</v>
      </c>
      <c r="BW148" s="332">
        <f t="shared" si="363"/>
        <v>93</v>
      </c>
      <c r="BX148" s="332">
        <f t="shared" si="363"/>
        <v>283</v>
      </c>
      <c r="BY148" s="332">
        <f t="shared" si="363"/>
        <v>-417</v>
      </c>
      <c r="BZ148" s="332">
        <f t="shared" si="363"/>
        <v>-306</v>
      </c>
      <c r="CA148" s="332">
        <f t="shared" si="363"/>
        <v>733</v>
      </c>
      <c r="CB148" s="332">
        <f t="shared" si="363"/>
        <v>315</v>
      </c>
      <c r="CC148" s="332">
        <f t="shared" si="363"/>
        <v>-742</v>
      </c>
      <c r="CD148" s="371"/>
      <c r="CE148" s="67">
        <f>'MONTHLY SUMMARIES'!F108</f>
        <v>11859</v>
      </c>
      <c r="CF148" s="40"/>
      <c r="CG148" s="40"/>
      <c r="CH148" s="40"/>
    </row>
    <row r="149" spans="1:86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09">
        <v>178</v>
      </c>
      <c r="AL149" s="309">
        <v>180</v>
      </c>
      <c r="AM149" s="309">
        <v>200</v>
      </c>
      <c r="AN149" s="309">
        <v>153</v>
      </c>
      <c r="AO149" s="309">
        <v>178</v>
      </c>
      <c r="AP149" s="309">
        <v>194</v>
      </c>
      <c r="AQ149" s="309">
        <v>164</v>
      </c>
      <c r="AR149" s="309">
        <v>189</v>
      </c>
      <c r="AS149" s="309">
        <v>212</v>
      </c>
      <c r="AT149" s="309">
        <v>155</v>
      </c>
      <c r="AU149" s="309"/>
      <c r="AV149" s="309"/>
      <c r="AW149" s="328"/>
      <c r="AX149" s="36">
        <f t="shared" si="360"/>
        <v>5</v>
      </c>
      <c r="AY149" s="108">
        <f t="shared" si="360"/>
        <v>21</v>
      </c>
      <c r="AZ149" s="108">
        <f t="shared" si="360"/>
        <v>-16</v>
      </c>
      <c r="BA149" s="108">
        <f t="shared" si="360"/>
        <v>13</v>
      </c>
      <c r="BB149" s="108">
        <f t="shared" si="360"/>
        <v>21</v>
      </c>
      <c r="BC149" s="108">
        <f t="shared" si="360"/>
        <v>20</v>
      </c>
      <c r="BD149" s="108">
        <f t="shared" si="360"/>
        <v>16</v>
      </c>
      <c r="BE149" s="108">
        <f t="shared" si="360"/>
        <v>-17</v>
      </c>
      <c r="BF149" s="108">
        <f t="shared" si="360"/>
        <v>41</v>
      </c>
      <c r="BG149" s="108">
        <f t="shared" si="360"/>
        <v>30</v>
      </c>
      <c r="BH149" s="108">
        <f t="shared" si="361"/>
        <v>3</v>
      </c>
      <c r="BI149" s="108">
        <f t="shared" si="361"/>
        <v>-4</v>
      </c>
      <c r="BJ149" s="108">
        <f t="shared" si="361"/>
        <v>74</v>
      </c>
      <c r="BK149" s="108">
        <f t="shared" si="361"/>
        <v>52</v>
      </c>
      <c r="BL149" s="108">
        <f t="shared" si="361"/>
        <v>63</v>
      </c>
      <c r="BM149" s="108">
        <f t="shared" si="361"/>
        <v>98</v>
      </c>
      <c r="BN149" s="108">
        <f t="shared" si="361"/>
        <v>35</v>
      </c>
      <c r="BO149" s="108">
        <f t="shared" si="361"/>
        <v>93</v>
      </c>
      <c r="BP149" s="284">
        <f t="shared" si="361"/>
        <v>51</v>
      </c>
      <c r="BQ149" s="284">
        <f t="shared" si="361"/>
        <v>66</v>
      </c>
      <c r="BR149" s="284">
        <f t="shared" si="362"/>
        <v>100</v>
      </c>
      <c r="BS149" s="284">
        <f t="shared" si="362"/>
        <v>33</v>
      </c>
      <c r="BT149" s="332">
        <f t="shared" si="362"/>
        <v>13</v>
      </c>
      <c r="BU149" s="332">
        <f t="shared" si="363"/>
        <v>29</v>
      </c>
      <c r="BV149" s="332">
        <f t="shared" si="363"/>
        <v>-4</v>
      </c>
      <c r="BW149" s="332">
        <f t="shared" si="363"/>
        <v>-44</v>
      </c>
      <c r="BX149" s="332">
        <f t="shared" si="363"/>
        <v>-21</v>
      </c>
      <c r="BY149" s="332">
        <f t="shared" si="363"/>
        <v>-32</v>
      </c>
      <c r="BZ149" s="332">
        <f t="shared" si="363"/>
        <v>-19</v>
      </c>
      <c r="CA149" s="332">
        <f t="shared" si="363"/>
        <v>-46</v>
      </c>
      <c r="CB149" s="332">
        <f t="shared" si="363"/>
        <v>23</v>
      </c>
      <c r="CC149" s="332">
        <f t="shared" si="363"/>
        <v>-39</v>
      </c>
      <c r="CD149" s="371"/>
      <c r="CE149" s="67">
        <f>'MONTHLY SUMMARIES'!F109</f>
        <v>155</v>
      </c>
      <c r="CF149" s="40"/>
      <c r="CG149" s="40"/>
      <c r="CH149" s="40"/>
    </row>
    <row r="150" spans="1:86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09">
        <v>2161</v>
      </c>
      <c r="AL150" s="309">
        <v>1775</v>
      </c>
      <c r="AM150" s="309">
        <v>1891</v>
      </c>
      <c r="AN150" s="309">
        <v>2065</v>
      </c>
      <c r="AO150" s="309">
        <v>1614</v>
      </c>
      <c r="AP150" s="309">
        <v>1555</v>
      </c>
      <c r="AQ150" s="309">
        <v>1582</v>
      </c>
      <c r="AR150" s="309">
        <v>2106</v>
      </c>
      <c r="AS150" s="309">
        <v>1489</v>
      </c>
      <c r="AT150" s="309">
        <v>1920</v>
      </c>
      <c r="AU150" s="309"/>
      <c r="AV150" s="309"/>
      <c r="AW150" s="328"/>
      <c r="AX150" s="36">
        <f t="shared" si="360"/>
        <v>277</v>
      </c>
      <c r="AY150" s="108">
        <f t="shared" si="360"/>
        <v>-450</v>
      </c>
      <c r="AZ150" s="108">
        <f t="shared" si="360"/>
        <v>62</v>
      </c>
      <c r="BA150" s="108">
        <f t="shared" si="360"/>
        <v>752</v>
      </c>
      <c r="BB150" s="108">
        <f t="shared" si="360"/>
        <v>74</v>
      </c>
      <c r="BC150" s="108">
        <f t="shared" si="360"/>
        <v>87</v>
      </c>
      <c r="BD150" s="108">
        <f t="shared" si="360"/>
        <v>503</v>
      </c>
      <c r="BE150" s="108">
        <f t="shared" si="360"/>
        <v>-58</v>
      </c>
      <c r="BF150" s="108">
        <f t="shared" si="360"/>
        <v>491</v>
      </c>
      <c r="BG150" s="108">
        <f t="shared" si="360"/>
        <v>84</v>
      </c>
      <c r="BH150" s="108">
        <f t="shared" si="361"/>
        <v>89</v>
      </c>
      <c r="BI150" s="108">
        <f t="shared" si="361"/>
        <v>9</v>
      </c>
      <c r="BJ150" s="108">
        <f t="shared" si="361"/>
        <v>118</v>
      </c>
      <c r="BK150" s="108">
        <f t="shared" si="361"/>
        <v>296</v>
      </c>
      <c r="BL150" s="108">
        <f t="shared" si="361"/>
        <v>-24</v>
      </c>
      <c r="BM150" s="108">
        <f t="shared" si="361"/>
        <v>-507</v>
      </c>
      <c r="BN150" s="108">
        <f t="shared" si="361"/>
        <v>34</v>
      </c>
      <c r="BO150" s="108">
        <f t="shared" si="361"/>
        <v>77</v>
      </c>
      <c r="BP150" s="284">
        <f t="shared" si="361"/>
        <v>-325</v>
      </c>
      <c r="BQ150" s="284">
        <f t="shared" si="361"/>
        <v>68</v>
      </c>
      <c r="BR150" s="284">
        <f t="shared" si="362"/>
        <v>-278</v>
      </c>
      <c r="BS150" s="284">
        <f t="shared" si="362"/>
        <v>432</v>
      </c>
      <c r="BT150" s="332">
        <f t="shared" si="362"/>
        <v>-408</v>
      </c>
      <c r="BU150" s="332">
        <f t="shared" si="363"/>
        <v>-83</v>
      </c>
      <c r="BV150" s="332">
        <f t="shared" si="363"/>
        <v>-36</v>
      </c>
      <c r="BW150" s="332">
        <f t="shared" si="363"/>
        <v>279</v>
      </c>
      <c r="BX150" s="332">
        <f t="shared" si="363"/>
        <v>-209</v>
      </c>
      <c r="BY150" s="332">
        <f t="shared" si="363"/>
        <v>-281</v>
      </c>
      <c r="BZ150" s="332">
        <f t="shared" si="363"/>
        <v>-463</v>
      </c>
      <c r="CA150" s="332">
        <f t="shared" si="363"/>
        <v>265</v>
      </c>
      <c r="CB150" s="332">
        <f t="shared" si="363"/>
        <v>-358</v>
      </c>
      <c r="CC150" s="332">
        <f t="shared" si="363"/>
        <v>47</v>
      </c>
      <c r="CD150" s="371"/>
      <c r="CE150" s="67">
        <f>'MONTHLY SUMMARIES'!F110</f>
        <v>1920</v>
      </c>
      <c r="CF150" s="40"/>
      <c r="CG150" s="40"/>
      <c r="CH150" s="40"/>
    </row>
    <row r="151" spans="1:86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09">
        <v>155</v>
      </c>
      <c r="AL151" s="309">
        <v>96</v>
      </c>
      <c r="AM151" s="309">
        <v>94</v>
      </c>
      <c r="AN151" s="309">
        <v>83</v>
      </c>
      <c r="AO151" s="309">
        <v>72</v>
      </c>
      <c r="AP151" s="309">
        <v>97</v>
      </c>
      <c r="AQ151" s="309">
        <v>65</v>
      </c>
      <c r="AR151" s="309">
        <v>105</v>
      </c>
      <c r="AS151" s="309">
        <v>88</v>
      </c>
      <c r="AT151" s="309">
        <v>140</v>
      </c>
      <c r="AU151" s="309"/>
      <c r="AV151" s="309"/>
      <c r="AW151" s="328"/>
      <c r="AX151" s="36">
        <f t="shared" si="360"/>
        <v>22</v>
      </c>
      <c r="AY151" s="108">
        <f t="shared" si="360"/>
        <v>-79</v>
      </c>
      <c r="AZ151" s="108">
        <f t="shared" si="360"/>
        <v>116</v>
      </c>
      <c r="BA151" s="108">
        <f t="shared" si="360"/>
        <v>11</v>
      </c>
      <c r="BB151" s="108">
        <f t="shared" si="360"/>
        <v>-1</v>
      </c>
      <c r="BC151" s="108">
        <f t="shared" si="360"/>
        <v>-28</v>
      </c>
      <c r="BD151" s="108">
        <f t="shared" si="360"/>
        <v>29</v>
      </c>
      <c r="BE151" s="108">
        <f t="shared" si="360"/>
        <v>-19</v>
      </c>
      <c r="BF151" s="108">
        <f t="shared" si="360"/>
        <v>14</v>
      </c>
      <c r="BG151" s="108">
        <f t="shared" si="360"/>
        <v>3</v>
      </c>
      <c r="BH151" s="108">
        <f t="shared" si="361"/>
        <v>63</v>
      </c>
      <c r="BI151" s="108">
        <f t="shared" si="361"/>
        <v>-88</v>
      </c>
      <c r="BJ151" s="108">
        <f t="shared" si="361"/>
        <v>-48</v>
      </c>
      <c r="BK151" s="108">
        <f t="shared" si="361"/>
        <v>39</v>
      </c>
      <c r="BL151" s="108">
        <f t="shared" si="361"/>
        <v>-160</v>
      </c>
      <c r="BM151" s="108">
        <f t="shared" si="361"/>
        <v>-58</v>
      </c>
      <c r="BN151" s="108">
        <f t="shared" si="361"/>
        <v>-1</v>
      </c>
      <c r="BO151" s="108">
        <f t="shared" si="361"/>
        <v>39</v>
      </c>
      <c r="BP151" s="284">
        <f t="shared" si="361"/>
        <v>-34</v>
      </c>
      <c r="BQ151" s="284">
        <f t="shared" si="361"/>
        <v>-3</v>
      </c>
      <c r="BR151" s="284">
        <f t="shared" si="362"/>
        <v>-9</v>
      </c>
      <c r="BS151" s="284">
        <f t="shared" si="362"/>
        <v>25</v>
      </c>
      <c r="BT151" s="332">
        <f t="shared" si="362"/>
        <v>-89</v>
      </c>
      <c r="BU151" s="332">
        <f t="shared" si="363"/>
        <v>-61</v>
      </c>
      <c r="BV151" s="332">
        <f t="shared" si="363"/>
        <v>-27</v>
      </c>
      <c r="BW151" s="332">
        <f t="shared" si="363"/>
        <v>-13</v>
      </c>
      <c r="BX151" s="332">
        <f t="shared" si="363"/>
        <v>-53</v>
      </c>
      <c r="BY151" s="332">
        <f t="shared" si="363"/>
        <v>-50</v>
      </c>
      <c r="BZ151" s="332">
        <f t="shared" si="363"/>
        <v>-96</v>
      </c>
      <c r="CA151" s="332">
        <f t="shared" si="363"/>
        <v>-63</v>
      </c>
      <c r="CB151" s="332">
        <f t="shared" si="363"/>
        <v>-71</v>
      </c>
      <c r="CC151" s="332">
        <f t="shared" si="363"/>
        <v>17</v>
      </c>
      <c r="CD151" s="371"/>
      <c r="CE151" s="67">
        <f>'MONTHLY SUMMARIES'!F111</f>
        <v>140</v>
      </c>
      <c r="CF151" s="40"/>
      <c r="CG151" s="40"/>
      <c r="CH151" s="40"/>
    </row>
    <row r="152" spans="1:86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09">
        <v>7</v>
      </c>
      <c r="AL152" s="309">
        <v>10</v>
      </c>
      <c r="AM152" s="309">
        <v>11</v>
      </c>
      <c r="AN152" s="309">
        <v>11</v>
      </c>
      <c r="AO152" s="309">
        <v>14</v>
      </c>
      <c r="AP152" s="309">
        <v>12</v>
      </c>
      <c r="AQ152" s="309">
        <v>8</v>
      </c>
      <c r="AR152" s="309">
        <v>16</v>
      </c>
      <c r="AS152" s="309">
        <v>10</v>
      </c>
      <c r="AT152" s="309">
        <v>9</v>
      </c>
      <c r="AU152" s="309"/>
      <c r="AV152" s="309"/>
      <c r="AW152" s="328"/>
      <c r="AX152" s="36">
        <f t="shared" si="360"/>
        <v>153</v>
      </c>
      <c r="AY152" s="108">
        <f t="shared" si="360"/>
        <v>87</v>
      </c>
      <c r="AZ152" s="108">
        <f t="shared" si="360"/>
        <v>38</v>
      </c>
      <c r="BA152" s="108">
        <f t="shared" si="360"/>
        <v>1</v>
      </c>
      <c r="BB152" s="108">
        <f t="shared" si="360"/>
        <v>-1</v>
      </c>
      <c r="BC152" s="108">
        <f t="shared" si="360"/>
        <v>-2</v>
      </c>
      <c r="BD152" s="108">
        <f t="shared" si="360"/>
        <v>1</v>
      </c>
      <c r="BE152" s="108">
        <f t="shared" si="360"/>
        <v>-2</v>
      </c>
      <c r="BF152" s="108">
        <f t="shared" si="360"/>
        <v>0</v>
      </c>
      <c r="BG152" s="108">
        <f t="shared" si="360"/>
        <v>-2</v>
      </c>
      <c r="BH152" s="108">
        <f t="shared" si="361"/>
        <v>0</v>
      </c>
      <c r="BI152" s="108">
        <f t="shared" si="361"/>
        <v>-6</v>
      </c>
      <c r="BJ152" s="108">
        <f t="shared" si="361"/>
        <v>-154</v>
      </c>
      <c r="BK152" s="108">
        <f t="shared" si="361"/>
        <v>-87</v>
      </c>
      <c r="BL152" s="108">
        <f t="shared" si="361"/>
        <v>-40</v>
      </c>
      <c r="BM152" s="108">
        <f t="shared" si="361"/>
        <v>1</v>
      </c>
      <c r="BN152" s="108">
        <f t="shared" si="361"/>
        <v>-2</v>
      </c>
      <c r="BO152" s="108">
        <f t="shared" si="361"/>
        <v>3</v>
      </c>
      <c r="BP152" s="284">
        <f t="shared" si="361"/>
        <v>1</v>
      </c>
      <c r="BQ152" s="284">
        <f t="shared" si="361"/>
        <v>0</v>
      </c>
      <c r="BR152" s="284">
        <f t="shared" si="362"/>
        <v>0</v>
      </c>
      <c r="BS152" s="284">
        <f t="shared" si="362"/>
        <v>18</v>
      </c>
      <c r="BT152" s="332">
        <f t="shared" si="362"/>
        <v>-10</v>
      </c>
      <c r="BU152" s="332">
        <f t="shared" si="363"/>
        <v>1</v>
      </c>
      <c r="BV152" s="332">
        <f t="shared" si="363"/>
        <v>-2</v>
      </c>
      <c r="BW152" s="332">
        <f t="shared" si="363"/>
        <v>-2</v>
      </c>
      <c r="BX152" s="332">
        <f t="shared" si="363"/>
        <v>4</v>
      </c>
      <c r="BY152" s="332">
        <f t="shared" si="363"/>
        <v>-1</v>
      </c>
      <c r="BZ152" s="332">
        <f t="shared" si="363"/>
        <v>-2</v>
      </c>
      <c r="CA152" s="332">
        <f t="shared" si="363"/>
        <v>3</v>
      </c>
      <c r="CB152" s="332">
        <f t="shared" si="363"/>
        <v>-4</v>
      </c>
      <c r="CC152" s="332">
        <f t="shared" si="363"/>
        <v>-1</v>
      </c>
      <c r="CD152" s="371"/>
      <c r="CE152" s="67">
        <f>'MONTHLY SUMMARIES'!F112</f>
        <v>9</v>
      </c>
      <c r="CF152" s="40"/>
      <c r="CG152" s="40"/>
      <c r="CH152" s="40"/>
    </row>
    <row r="153" spans="1:86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364">SUM(D148:D152)</f>
        <v>13470</v>
      </c>
      <c r="E153" s="72">
        <f t="shared" si="364"/>
        <v>13747</v>
      </c>
      <c r="F153" s="74">
        <f t="shared" si="364"/>
        <v>12616</v>
      </c>
      <c r="G153" s="72">
        <f t="shared" si="364"/>
        <v>13598</v>
      </c>
      <c r="H153" s="72">
        <f t="shared" si="364"/>
        <v>13504</v>
      </c>
      <c r="I153" s="72">
        <f t="shared" si="364"/>
        <v>12730</v>
      </c>
      <c r="J153" s="72">
        <f t="shared" si="364"/>
        <v>14665</v>
      </c>
      <c r="K153" s="72">
        <f t="shared" si="364"/>
        <v>12682</v>
      </c>
      <c r="L153" s="73">
        <f t="shared" si="364"/>
        <v>12427</v>
      </c>
      <c r="M153" s="72">
        <f t="shared" si="364"/>
        <v>15426</v>
      </c>
      <c r="N153" s="72">
        <f t="shared" si="364"/>
        <v>14292</v>
      </c>
      <c r="O153" s="72">
        <f t="shared" si="364"/>
        <v>13969</v>
      </c>
      <c r="P153" s="72">
        <f t="shared" si="364"/>
        <v>13161</v>
      </c>
      <c r="Q153" s="72">
        <f t="shared" si="364"/>
        <v>13616</v>
      </c>
      <c r="R153" s="72">
        <f t="shared" si="364"/>
        <v>14770</v>
      </c>
      <c r="S153" s="72">
        <f t="shared" si="364"/>
        <v>14632</v>
      </c>
      <c r="T153" s="72">
        <f t="shared" si="364"/>
        <v>13374</v>
      </c>
      <c r="U153" s="72">
        <f t="shared" si="364"/>
        <v>15090</v>
      </c>
      <c r="V153" s="72">
        <f t="shared" si="364"/>
        <v>13814</v>
      </c>
      <c r="W153" s="72">
        <f t="shared" si="364"/>
        <v>15090</v>
      </c>
      <c r="X153" s="73">
        <f t="shared" si="364"/>
        <v>12281</v>
      </c>
      <c r="Y153" s="72">
        <v>14403</v>
      </c>
      <c r="Z153" s="195">
        <v>13537</v>
      </c>
      <c r="AA153" s="72">
        <f t="shared" ref="AA153" si="365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296">
        <v>14097</v>
      </c>
      <c r="AL153" s="296">
        <v>13775</v>
      </c>
      <c r="AM153" s="296">
        <v>14712</v>
      </c>
      <c r="AN153" s="296">
        <v>14038</v>
      </c>
      <c r="AO153" s="296">
        <v>13714</v>
      </c>
      <c r="AP153" s="296">
        <v>13605</v>
      </c>
      <c r="AQ153" s="296">
        <v>13584</v>
      </c>
      <c r="AR153" s="296">
        <v>15199</v>
      </c>
      <c r="AS153" s="296">
        <v>13690</v>
      </c>
      <c r="AT153" s="296">
        <v>14083</v>
      </c>
      <c r="AU153" s="296"/>
      <c r="AV153" s="296"/>
      <c r="AW153" s="314"/>
      <c r="AX153" s="74">
        <f t="shared" si="364"/>
        <v>1538</v>
      </c>
      <c r="AY153" s="75">
        <f t="shared" ref="AY153:BA153" si="366">SUM(AY148:AY152)</f>
        <v>-309</v>
      </c>
      <c r="AZ153" s="75">
        <f t="shared" si="366"/>
        <v>-131</v>
      </c>
      <c r="BA153" s="75">
        <f t="shared" si="366"/>
        <v>2154</v>
      </c>
      <c r="BB153" s="75">
        <f t="shared" ref="BB153:BC153" si="367">SUM(BB148:BB152)</f>
        <v>1034</v>
      </c>
      <c r="BC153" s="75">
        <f t="shared" si="367"/>
        <v>-130</v>
      </c>
      <c r="BD153" s="75">
        <f t="shared" ref="BD153:BE153" si="368">SUM(BD148:BD152)</f>
        <v>2360</v>
      </c>
      <c r="BE153" s="75">
        <f t="shared" si="368"/>
        <v>-851</v>
      </c>
      <c r="BF153" s="75">
        <f t="shared" ref="BF153:BG153" si="369">SUM(BF148:BF152)</f>
        <v>2408</v>
      </c>
      <c r="BG153" s="75">
        <f t="shared" si="369"/>
        <v>-146</v>
      </c>
      <c r="BH153" s="75">
        <f t="shared" ref="BH153:BI153" si="370">SUM(BH148:BH152)</f>
        <v>-1023</v>
      </c>
      <c r="BI153" s="75">
        <f t="shared" si="370"/>
        <v>-755</v>
      </c>
      <c r="BJ153" s="75">
        <f t="shared" ref="BJ153:BK153" si="371">SUM(BJ148:BJ152)</f>
        <v>1004</v>
      </c>
      <c r="BK153" s="75">
        <f t="shared" si="371"/>
        <v>564</v>
      </c>
      <c r="BL153" s="75">
        <f t="shared" ref="BL153:BM153" si="372">SUM(BL148:BL152)</f>
        <v>94</v>
      </c>
      <c r="BM153" s="75">
        <f t="shared" si="372"/>
        <v>-384</v>
      </c>
      <c r="BN153" s="75">
        <f t="shared" ref="BN153:BO153" si="373">SUM(BN148:BN152)</f>
        <v>-162</v>
      </c>
      <c r="BO153" s="75">
        <f t="shared" si="373"/>
        <v>933</v>
      </c>
      <c r="BP153" s="270">
        <f t="shared" ref="BP153:BQ153" si="374">SUM(BP148:BP152)</f>
        <v>-1305</v>
      </c>
      <c r="BQ153" s="270">
        <f t="shared" si="374"/>
        <v>987</v>
      </c>
      <c r="BR153" s="270">
        <f t="shared" ref="BR153:BT153" si="375">SUM(BR148:BR152)</f>
        <v>-843</v>
      </c>
      <c r="BS153" s="270">
        <f t="shared" si="375"/>
        <v>1955</v>
      </c>
      <c r="BT153" s="351">
        <f t="shared" si="375"/>
        <v>-306</v>
      </c>
      <c r="BU153" s="351">
        <f t="shared" ref="BU153:BV153" si="376">SUM(BU148:BU152)</f>
        <v>238</v>
      </c>
      <c r="BV153" s="351">
        <f t="shared" si="376"/>
        <v>-261</v>
      </c>
      <c r="BW153" s="351">
        <f t="shared" ref="BW153:BX153" si="377">SUM(BW148:BW152)</f>
        <v>313</v>
      </c>
      <c r="BX153" s="351">
        <f t="shared" si="377"/>
        <v>4</v>
      </c>
      <c r="BY153" s="351">
        <f t="shared" ref="BY153" si="378">SUM(BY148:BY152)</f>
        <v>-781</v>
      </c>
      <c r="BZ153" s="351">
        <f t="shared" ref="BZ153" si="379">SUM(BZ148:BZ152)</f>
        <v>-886</v>
      </c>
      <c r="CA153" s="351">
        <f t="shared" ref="CA153:CC153" si="380">SUM(CA148:CA152)</f>
        <v>892</v>
      </c>
      <c r="CB153" s="351">
        <f t="shared" ref="CB153:CC153" si="381">SUM(CB148:CB152)</f>
        <v>-95</v>
      </c>
      <c r="CC153" s="351">
        <f t="shared" si="381"/>
        <v>-718</v>
      </c>
      <c r="CD153" s="372"/>
      <c r="CE153" s="74">
        <f t="shared" ref="CE153:CE160" si="382">SUM(CE148:CE152)</f>
        <v>14083</v>
      </c>
      <c r="CF153" s="40"/>
      <c r="CG153" s="40"/>
      <c r="CH153" s="40"/>
    </row>
    <row r="154" spans="1:8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73"/>
      <c r="CE154" s="98"/>
    </row>
    <row r="155" spans="1:86" s="40" customFormat="1" x14ac:dyDescent="0.3">
      <c r="A155" s="150"/>
      <c r="B155" s="41" t="s">
        <v>37</v>
      </c>
      <c r="C155" s="100">
        <f t="shared" ref="C155:O155" si="383">C130-C141</f>
        <v>-10855.629999999888</v>
      </c>
      <c r="D155" s="101">
        <f t="shared" si="383"/>
        <v>-162230.8899999999</v>
      </c>
      <c r="E155" s="101">
        <f t="shared" si="383"/>
        <v>18449.320000000065</v>
      </c>
      <c r="F155" s="37">
        <f t="shared" si="383"/>
        <v>-130593.39000000013</v>
      </c>
      <c r="G155" s="101">
        <f t="shared" si="383"/>
        <v>501463.33000000007</v>
      </c>
      <c r="H155" s="101">
        <f t="shared" si="383"/>
        <v>114479.81000000006</v>
      </c>
      <c r="I155" s="101">
        <f t="shared" si="383"/>
        <v>-179095.68999999994</v>
      </c>
      <c r="J155" s="101">
        <f t="shared" si="383"/>
        <v>-211101.23999999976</v>
      </c>
      <c r="K155" s="101">
        <f t="shared" si="383"/>
        <v>-432908.44000000018</v>
      </c>
      <c r="L155" s="102">
        <f t="shared" si="383"/>
        <v>331441.0299999998</v>
      </c>
      <c r="M155" s="101">
        <f t="shared" si="383"/>
        <v>196765.12999999989</v>
      </c>
      <c r="N155" s="101">
        <f t="shared" si="383"/>
        <v>-138530</v>
      </c>
      <c r="O155" s="101">
        <f t="shared" si="383"/>
        <v>53632.670000000158</v>
      </c>
      <c r="P155" s="101">
        <f t="shared" ref="P155:R155" si="384">P130-P141</f>
        <v>152236.64999999991</v>
      </c>
      <c r="Q155" s="101">
        <f t="shared" si="384"/>
        <v>-29776.35999999987</v>
      </c>
      <c r="R155" s="101">
        <f t="shared" si="384"/>
        <v>161560.24</v>
      </c>
      <c r="S155" s="101">
        <f t="shared" ref="S155:T155" si="385">S130-S141</f>
        <v>383983.36999999965</v>
      </c>
      <c r="T155" s="101">
        <f t="shared" si="385"/>
        <v>1284411.2699999996</v>
      </c>
      <c r="U155" s="101">
        <f t="shared" ref="U155:V155" si="386">U130-U141</f>
        <v>-525459.81000000006</v>
      </c>
      <c r="V155" s="101">
        <f t="shared" si="386"/>
        <v>-633445</v>
      </c>
      <c r="W155" s="101">
        <f t="shared" ref="W155:AA155" si="387">W130-W141</f>
        <v>-525459.81000000006</v>
      </c>
      <c r="X155" s="102">
        <f t="shared" si="387"/>
        <v>331966.9600000002</v>
      </c>
      <c r="Y155" s="101">
        <f t="shared" si="387"/>
        <v>-42879</v>
      </c>
      <c r="Z155" s="101">
        <v>151277</v>
      </c>
      <c r="AA155" s="101">
        <f t="shared" si="387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08">
        <v>278424</v>
      </c>
      <c r="AL155" s="308">
        <v>63269</v>
      </c>
      <c r="AM155" s="308">
        <v>-615391</v>
      </c>
      <c r="AN155" s="308">
        <v>-55315</v>
      </c>
      <c r="AO155" s="308">
        <v>-113716</v>
      </c>
      <c r="AP155" s="308">
        <v>623163</v>
      </c>
      <c r="AQ155" s="308">
        <v>-85731</v>
      </c>
      <c r="AR155" s="308">
        <v>1151815</v>
      </c>
      <c r="AS155" s="308">
        <v>-473041</v>
      </c>
      <c r="AT155" s="308">
        <v>-1091377</v>
      </c>
      <c r="AU155" s="308"/>
      <c r="AV155" s="308"/>
      <c r="AW155" s="327"/>
      <c r="AX155" s="37">
        <f t="shared" ref="AX155:BG159" si="388">O155-C155</f>
        <v>64488.300000000047</v>
      </c>
      <c r="AY155" s="103">
        <f t="shared" si="388"/>
        <v>314467.5399999998</v>
      </c>
      <c r="AZ155" s="103">
        <f t="shared" si="388"/>
        <v>-48225.679999999935</v>
      </c>
      <c r="BA155" s="103">
        <f t="shared" si="388"/>
        <v>292153.63000000012</v>
      </c>
      <c r="BB155" s="103">
        <f t="shared" si="388"/>
        <v>-117479.96000000043</v>
      </c>
      <c r="BC155" s="103">
        <f t="shared" si="388"/>
        <v>1169931.4599999995</v>
      </c>
      <c r="BD155" s="103">
        <f t="shared" si="388"/>
        <v>-346364.12000000011</v>
      </c>
      <c r="BE155" s="103">
        <f t="shared" si="388"/>
        <v>-422343.76000000024</v>
      </c>
      <c r="BF155" s="103">
        <f t="shared" si="388"/>
        <v>-92551.369999999879</v>
      </c>
      <c r="BG155" s="103">
        <f t="shared" si="388"/>
        <v>525.93000000040047</v>
      </c>
      <c r="BH155" s="103">
        <f t="shared" ref="BH155:BQ159" si="389">Y155-M155</f>
        <v>-239644.12999999989</v>
      </c>
      <c r="BI155" s="103">
        <f t="shared" si="389"/>
        <v>289807</v>
      </c>
      <c r="BJ155" s="103">
        <f t="shared" si="389"/>
        <v>-216639.6100000001</v>
      </c>
      <c r="BK155" s="103">
        <f t="shared" si="389"/>
        <v>-247189.45999999996</v>
      </c>
      <c r="BL155" s="103">
        <f t="shared" si="389"/>
        <v>-9506.1000000000931</v>
      </c>
      <c r="BM155" s="103">
        <f t="shared" si="389"/>
        <v>44310.690000000177</v>
      </c>
      <c r="BN155" s="103">
        <f t="shared" si="389"/>
        <v>116202.63000000035</v>
      </c>
      <c r="BO155" s="103">
        <f t="shared" si="389"/>
        <v>-1209304.5999999996</v>
      </c>
      <c r="BP155" s="282">
        <f t="shared" si="389"/>
        <v>805647.81</v>
      </c>
      <c r="BQ155" s="282">
        <f t="shared" si="389"/>
        <v>-193789</v>
      </c>
      <c r="BR155" s="282">
        <f t="shared" ref="BR155:BT159" si="390">AI155-W155</f>
        <v>95724.810000000056</v>
      </c>
      <c r="BS155" s="282">
        <f t="shared" si="390"/>
        <v>21586.039999999804</v>
      </c>
      <c r="BT155" s="335">
        <f t="shared" si="390"/>
        <v>321303</v>
      </c>
      <c r="BU155" s="335">
        <f t="shared" ref="BU155:CC159" si="391">AL155-Z155</f>
        <v>-88008</v>
      </c>
      <c r="BV155" s="335">
        <f t="shared" si="391"/>
        <v>-452384.06000000006</v>
      </c>
      <c r="BW155" s="335">
        <f t="shared" si="391"/>
        <v>39637.810000000056</v>
      </c>
      <c r="BX155" s="335">
        <f t="shared" si="391"/>
        <v>-74433.540000000037</v>
      </c>
      <c r="BY155" s="335">
        <f t="shared" si="391"/>
        <v>417292.06999999983</v>
      </c>
      <c r="BZ155" s="335">
        <f t="shared" si="391"/>
        <v>-585917</v>
      </c>
      <c r="CA155" s="335">
        <f t="shared" si="391"/>
        <v>1076708.33</v>
      </c>
      <c r="CB155" s="335">
        <f t="shared" si="391"/>
        <v>-753229</v>
      </c>
      <c r="CC155" s="335">
        <f t="shared" si="391"/>
        <v>-264143</v>
      </c>
      <c r="CD155" s="373"/>
      <c r="CE155" s="37">
        <f>'MONTHLY SUMMARIES'!F115</f>
        <v>-1091377</v>
      </c>
    </row>
    <row r="156" spans="1:86" s="40" customFormat="1" x14ac:dyDescent="0.3">
      <c r="A156" s="150"/>
      <c r="B156" s="41" t="s">
        <v>38</v>
      </c>
      <c r="C156" s="100">
        <f t="shared" ref="C156:O156" si="392">C133-C142</f>
        <v>-267.79000000000087</v>
      </c>
      <c r="D156" s="101">
        <f t="shared" si="392"/>
        <v>-1732.58</v>
      </c>
      <c r="E156" s="101">
        <f t="shared" si="392"/>
        <v>-3802.3099999999977</v>
      </c>
      <c r="F156" s="37">
        <f t="shared" si="392"/>
        <v>-2823.6299999999992</v>
      </c>
      <c r="G156" s="101">
        <f t="shared" si="392"/>
        <v>222.75</v>
      </c>
      <c r="H156" s="101">
        <f t="shared" si="392"/>
        <v>1481.3400000000001</v>
      </c>
      <c r="I156" s="101">
        <f t="shared" si="392"/>
        <v>372.54000000000087</v>
      </c>
      <c r="J156" s="101">
        <f t="shared" si="392"/>
        <v>-1492.3199999999997</v>
      </c>
      <c r="K156" s="101">
        <f t="shared" si="392"/>
        <v>999.36000000000058</v>
      </c>
      <c r="L156" s="102">
        <f t="shared" si="392"/>
        <v>4380.3799999999992</v>
      </c>
      <c r="M156" s="101">
        <f t="shared" si="392"/>
        <v>-756.75</v>
      </c>
      <c r="N156" s="101">
        <f t="shared" si="392"/>
        <v>1355.5999999999985</v>
      </c>
      <c r="O156" s="101">
        <f t="shared" si="392"/>
        <v>5523.8599999999988</v>
      </c>
      <c r="P156" s="101">
        <f t="shared" ref="P156:R156" si="393">P133-P142</f>
        <v>1016.7400000000016</v>
      </c>
      <c r="Q156" s="101">
        <f t="shared" si="393"/>
        <v>-1283.5200000000004</v>
      </c>
      <c r="R156" s="101">
        <f t="shared" si="393"/>
        <v>-1650.67</v>
      </c>
      <c r="S156" s="101">
        <f t="shared" ref="S156:T156" si="394">S133-S142</f>
        <v>479.79999999999927</v>
      </c>
      <c r="T156" s="101">
        <f t="shared" si="394"/>
        <v>2010.1100000000006</v>
      </c>
      <c r="U156" s="101">
        <f t="shared" ref="U156:V156" si="395">U133-U142</f>
        <v>472.32999999999811</v>
      </c>
      <c r="V156" s="101">
        <f t="shared" si="395"/>
        <v>-2352</v>
      </c>
      <c r="W156" s="101">
        <f t="shared" ref="W156:AA156" si="396">W133-W142</f>
        <v>472.32999999999811</v>
      </c>
      <c r="X156" s="102">
        <f t="shared" si="396"/>
        <v>1493.3100000000013</v>
      </c>
      <c r="Y156" s="101">
        <f t="shared" si="396"/>
        <v>2610</v>
      </c>
      <c r="Z156" s="101">
        <v>16485</v>
      </c>
      <c r="AA156" s="101">
        <f t="shared" si="396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08">
        <v>4118</v>
      </c>
      <c r="AL156" s="308">
        <v>6177</v>
      </c>
      <c r="AM156" s="308">
        <v>2998</v>
      </c>
      <c r="AN156" s="308">
        <v>905</v>
      </c>
      <c r="AO156" s="308">
        <v>-3357</v>
      </c>
      <c r="AP156" s="308">
        <v>-5481</v>
      </c>
      <c r="AQ156" s="308">
        <v>-2368</v>
      </c>
      <c r="AR156" s="308">
        <v>709</v>
      </c>
      <c r="AS156" s="308">
        <v>-5498</v>
      </c>
      <c r="AT156" s="308">
        <v>-2534</v>
      </c>
      <c r="AU156" s="308"/>
      <c r="AV156" s="308"/>
      <c r="AW156" s="327"/>
      <c r="AX156" s="37">
        <f t="shared" si="388"/>
        <v>5791.65</v>
      </c>
      <c r="AY156" s="103">
        <f t="shared" si="388"/>
        <v>2749.3200000000015</v>
      </c>
      <c r="AZ156" s="103">
        <f t="shared" si="388"/>
        <v>2518.7899999999972</v>
      </c>
      <c r="BA156" s="103">
        <f t="shared" si="388"/>
        <v>1172.9599999999991</v>
      </c>
      <c r="BB156" s="103">
        <f t="shared" si="388"/>
        <v>257.04999999999927</v>
      </c>
      <c r="BC156" s="103">
        <f t="shared" si="388"/>
        <v>528.77000000000044</v>
      </c>
      <c r="BD156" s="103">
        <f t="shared" si="388"/>
        <v>99.789999999997235</v>
      </c>
      <c r="BE156" s="103">
        <f t="shared" si="388"/>
        <v>-859.68000000000029</v>
      </c>
      <c r="BF156" s="103">
        <f t="shared" si="388"/>
        <v>-527.03000000000247</v>
      </c>
      <c r="BG156" s="103">
        <f t="shared" si="388"/>
        <v>-2887.0699999999979</v>
      </c>
      <c r="BH156" s="103">
        <f t="shared" si="389"/>
        <v>3366.75</v>
      </c>
      <c r="BI156" s="103">
        <f t="shared" si="389"/>
        <v>15129.400000000001</v>
      </c>
      <c r="BJ156" s="103">
        <f t="shared" si="389"/>
        <v>-10361.530000000001</v>
      </c>
      <c r="BK156" s="103">
        <f t="shared" si="389"/>
        <v>214238.64</v>
      </c>
      <c r="BL156" s="103">
        <f t="shared" si="389"/>
        <v>1282.010000000002</v>
      </c>
      <c r="BM156" s="103">
        <f t="shared" si="389"/>
        <v>382.43999999999687</v>
      </c>
      <c r="BN156" s="103">
        <f t="shared" si="389"/>
        <v>1836.2000000000007</v>
      </c>
      <c r="BO156" s="103">
        <f t="shared" si="389"/>
        <v>-6291.5</v>
      </c>
      <c r="BP156" s="282">
        <f t="shared" si="389"/>
        <v>-3863.3299999999981</v>
      </c>
      <c r="BQ156" s="282">
        <f t="shared" si="389"/>
        <v>1448</v>
      </c>
      <c r="BR156" s="282">
        <f t="shared" si="390"/>
        <v>-31444.329999999998</v>
      </c>
      <c r="BS156" s="282">
        <f t="shared" si="390"/>
        <v>2245.6899999999987</v>
      </c>
      <c r="BT156" s="335">
        <f t="shared" si="390"/>
        <v>1508</v>
      </c>
      <c r="BU156" s="335">
        <f t="shared" si="391"/>
        <v>-10308</v>
      </c>
      <c r="BV156" s="335">
        <f t="shared" si="391"/>
        <v>7835.6700000000019</v>
      </c>
      <c r="BW156" s="335">
        <f t="shared" si="391"/>
        <v>-214350.38</v>
      </c>
      <c r="BX156" s="335">
        <f t="shared" si="391"/>
        <v>-3355.4900000000016</v>
      </c>
      <c r="BY156" s="335">
        <f t="shared" si="391"/>
        <v>-4212.7699999999968</v>
      </c>
      <c r="BZ156" s="335">
        <f t="shared" si="391"/>
        <v>-4684</v>
      </c>
      <c r="CA156" s="335">
        <f t="shared" si="391"/>
        <v>4990.3899999999994</v>
      </c>
      <c r="CB156" s="335">
        <f t="shared" si="391"/>
        <v>-2107</v>
      </c>
      <c r="CC156" s="335">
        <f t="shared" si="391"/>
        <v>-1630</v>
      </c>
      <c r="CD156" s="373"/>
      <c r="CE156" s="37">
        <f>'MONTHLY SUMMARIES'!F116</f>
        <v>-2534</v>
      </c>
    </row>
    <row r="157" spans="1:86" s="40" customFormat="1" x14ac:dyDescent="0.3">
      <c r="A157" s="150"/>
      <c r="B157" s="41" t="s">
        <v>39</v>
      </c>
      <c r="C157" s="100">
        <f t="shared" ref="C157:O157" si="397">C136-C143</f>
        <v>52837.010000000009</v>
      </c>
      <c r="D157" s="101">
        <f t="shared" si="397"/>
        <v>-24195.72000000003</v>
      </c>
      <c r="E157" s="101">
        <f t="shared" si="397"/>
        <v>99032.239999999991</v>
      </c>
      <c r="F157" s="37">
        <f t="shared" si="397"/>
        <v>-59013.340000000026</v>
      </c>
      <c r="G157" s="101">
        <f t="shared" si="397"/>
        <v>13101.049999999988</v>
      </c>
      <c r="H157" s="101">
        <f t="shared" si="397"/>
        <v>123294.87</v>
      </c>
      <c r="I157" s="101">
        <f t="shared" si="397"/>
        <v>73704.849999999977</v>
      </c>
      <c r="J157" s="101">
        <f t="shared" si="397"/>
        <v>154205.41999999993</v>
      </c>
      <c r="K157" s="101">
        <f t="shared" si="397"/>
        <v>-202834.04000000004</v>
      </c>
      <c r="L157" s="102">
        <f t="shared" si="397"/>
        <v>122672.44</v>
      </c>
      <c r="M157" s="101">
        <f t="shared" si="397"/>
        <v>54615.460000000021</v>
      </c>
      <c r="N157" s="101">
        <f t="shared" si="397"/>
        <v>-42891.630000000005</v>
      </c>
      <c r="O157" s="101">
        <f t="shared" si="397"/>
        <v>69423.090000000026</v>
      </c>
      <c r="P157" s="101">
        <f t="shared" ref="P157:R157" si="398">P136-P143</f>
        <v>57973</v>
      </c>
      <c r="Q157" s="101">
        <f t="shared" si="398"/>
        <v>20888</v>
      </c>
      <c r="R157" s="101">
        <f t="shared" si="398"/>
        <v>-20791.659999999974</v>
      </c>
      <c r="S157" s="101">
        <f t="shared" ref="S157:T157" si="399">S136-S143</f>
        <v>1384.210000000021</v>
      </c>
      <c r="T157" s="101">
        <f t="shared" si="399"/>
        <v>332314.46999999997</v>
      </c>
      <c r="U157" s="101">
        <f t="shared" ref="U157:V157" si="400">U136-U143</f>
        <v>48441.710000000079</v>
      </c>
      <c r="V157" s="101">
        <f t="shared" si="400"/>
        <v>-43443</v>
      </c>
      <c r="W157" s="101">
        <f t="shared" ref="W157:AA157" si="401">W136-W143</f>
        <v>48441.710000000079</v>
      </c>
      <c r="X157" s="102">
        <f t="shared" si="401"/>
        <v>114265.98000000004</v>
      </c>
      <c r="Y157" s="101">
        <f t="shared" si="401"/>
        <v>-15702</v>
      </c>
      <c r="Z157" s="101">
        <v>34448</v>
      </c>
      <c r="AA157" s="101">
        <f t="shared" si="401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08">
        <v>79282</v>
      </c>
      <c r="AL157" s="308">
        <v>105694</v>
      </c>
      <c r="AM157" s="308">
        <v>-165959</v>
      </c>
      <c r="AN157" s="308">
        <v>3090</v>
      </c>
      <c r="AO157" s="308">
        <v>24948</v>
      </c>
      <c r="AP157" s="308">
        <v>213235</v>
      </c>
      <c r="AQ157" s="308">
        <v>-95062</v>
      </c>
      <c r="AR157" s="308">
        <v>249086</v>
      </c>
      <c r="AS157" s="308">
        <v>-74584</v>
      </c>
      <c r="AT157" s="308">
        <v>-252806</v>
      </c>
      <c r="AU157" s="308"/>
      <c r="AV157" s="308"/>
      <c r="AW157" s="327"/>
      <c r="AX157" s="37">
        <f t="shared" si="388"/>
        <v>16586.080000000016</v>
      </c>
      <c r="AY157" s="103">
        <f t="shared" si="388"/>
        <v>82168.72000000003</v>
      </c>
      <c r="AZ157" s="103">
        <f t="shared" si="388"/>
        <v>-78144.239999999991</v>
      </c>
      <c r="BA157" s="103">
        <f t="shared" si="388"/>
        <v>38221.680000000051</v>
      </c>
      <c r="BB157" s="103">
        <f t="shared" si="388"/>
        <v>-11716.839999999967</v>
      </c>
      <c r="BC157" s="103">
        <f t="shared" si="388"/>
        <v>209019.59999999998</v>
      </c>
      <c r="BD157" s="103">
        <f t="shared" si="388"/>
        <v>-25263.139999999898</v>
      </c>
      <c r="BE157" s="103">
        <f t="shared" si="388"/>
        <v>-197648.41999999993</v>
      </c>
      <c r="BF157" s="103">
        <f t="shared" si="388"/>
        <v>251275.75000000012</v>
      </c>
      <c r="BG157" s="103">
        <f t="shared" si="388"/>
        <v>-8406.4599999999627</v>
      </c>
      <c r="BH157" s="103">
        <f t="shared" si="389"/>
        <v>-70317.460000000021</v>
      </c>
      <c r="BI157" s="103">
        <f t="shared" si="389"/>
        <v>77339.63</v>
      </c>
      <c r="BJ157" s="103">
        <f t="shared" si="389"/>
        <v>-102957.17000000004</v>
      </c>
      <c r="BK157" s="103">
        <f t="shared" si="389"/>
        <v>-474887.67</v>
      </c>
      <c r="BL157" s="103">
        <f t="shared" si="389"/>
        <v>2873.1699999999837</v>
      </c>
      <c r="BM157" s="103">
        <f t="shared" si="389"/>
        <v>38560.81</v>
      </c>
      <c r="BN157" s="103">
        <f t="shared" si="389"/>
        <v>80475.789999999979</v>
      </c>
      <c r="BO157" s="103">
        <f t="shared" si="389"/>
        <v>-206775.21999999997</v>
      </c>
      <c r="BP157" s="282">
        <f t="shared" si="389"/>
        <v>160571.28999999992</v>
      </c>
      <c r="BQ157" s="282">
        <f t="shared" si="389"/>
        <v>-20068</v>
      </c>
      <c r="BR157" s="282">
        <f t="shared" si="390"/>
        <v>-80098.710000000079</v>
      </c>
      <c r="BS157" s="282">
        <f t="shared" si="390"/>
        <v>-62964.98000000004</v>
      </c>
      <c r="BT157" s="335">
        <f t="shared" si="390"/>
        <v>94984</v>
      </c>
      <c r="BU157" s="335">
        <f t="shared" si="391"/>
        <v>71246</v>
      </c>
      <c r="BV157" s="335">
        <f t="shared" si="391"/>
        <v>-132424.91999999998</v>
      </c>
      <c r="BW157" s="335">
        <f t="shared" si="391"/>
        <v>420004.67</v>
      </c>
      <c r="BX157" s="335">
        <f t="shared" si="391"/>
        <v>1186.8300000000163</v>
      </c>
      <c r="BY157" s="335">
        <f t="shared" si="391"/>
        <v>195465.84999999998</v>
      </c>
      <c r="BZ157" s="335">
        <f t="shared" si="391"/>
        <v>-176922</v>
      </c>
      <c r="CA157" s="335">
        <f t="shared" si="391"/>
        <v>123546.75</v>
      </c>
      <c r="CB157" s="335">
        <f t="shared" si="391"/>
        <v>-283597</v>
      </c>
      <c r="CC157" s="335">
        <f t="shared" si="391"/>
        <v>-189295</v>
      </c>
      <c r="CD157" s="373"/>
      <c r="CE157" s="37">
        <f>'MONTHLY SUMMARIES'!F117</f>
        <v>-252806</v>
      </c>
    </row>
    <row r="158" spans="1:86" s="40" customFormat="1" x14ac:dyDescent="0.3">
      <c r="A158" s="150"/>
      <c r="B158" s="41" t="s">
        <v>40</v>
      </c>
      <c r="C158" s="100">
        <f t="shared" ref="C158:O158" si="402">C137-C144</f>
        <v>108352.18</v>
      </c>
      <c r="D158" s="101">
        <f t="shared" si="402"/>
        <v>29723.750000000029</v>
      </c>
      <c r="E158" s="101">
        <f t="shared" si="402"/>
        <v>134202.32999999999</v>
      </c>
      <c r="F158" s="37">
        <f t="shared" si="402"/>
        <v>-35182.669999999984</v>
      </c>
      <c r="G158" s="101">
        <f t="shared" si="402"/>
        <v>85764.94</v>
      </c>
      <c r="H158" s="101">
        <f t="shared" si="402"/>
        <v>126109.63</v>
      </c>
      <c r="I158" s="101">
        <f t="shared" si="402"/>
        <v>185691.3</v>
      </c>
      <c r="J158" s="101">
        <f t="shared" si="402"/>
        <v>200152.61</v>
      </c>
      <c r="K158" s="101">
        <f t="shared" si="402"/>
        <v>-117237.50999999998</v>
      </c>
      <c r="L158" s="102">
        <f t="shared" si="402"/>
        <v>141514.90000000002</v>
      </c>
      <c r="M158" s="101">
        <f t="shared" si="402"/>
        <v>104437.54000000004</v>
      </c>
      <c r="N158" s="101">
        <f t="shared" si="402"/>
        <v>-61410.44</v>
      </c>
      <c r="O158" s="101">
        <f t="shared" si="402"/>
        <v>87957.75</v>
      </c>
      <c r="P158" s="101">
        <f t="shared" ref="P158:R158" si="403">P137-P144</f>
        <v>136728.06000000003</v>
      </c>
      <c r="Q158" s="101">
        <f t="shared" si="403"/>
        <v>36472.500000000029</v>
      </c>
      <c r="R158" s="101">
        <f t="shared" si="403"/>
        <v>-3177.8399999999965</v>
      </c>
      <c r="S158" s="101">
        <f t="shared" ref="S158:T158" si="404">S137-S144</f>
        <v>73541.010000000009</v>
      </c>
      <c r="T158" s="101">
        <f t="shared" si="404"/>
        <v>397859.59</v>
      </c>
      <c r="U158" s="101">
        <f t="shared" ref="U158:V158" si="405">U137-U144</f>
        <v>14055.900000000023</v>
      </c>
      <c r="V158" s="101">
        <f t="shared" si="405"/>
        <v>162405</v>
      </c>
      <c r="W158" s="101">
        <f t="shared" ref="W158:AA158" si="406">W137-W144</f>
        <v>14055.900000000023</v>
      </c>
      <c r="X158" s="102">
        <f t="shared" si="406"/>
        <v>129969.74000000002</v>
      </c>
      <c r="Y158" s="101">
        <f t="shared" si="406"/>
        <v>-90106</v>
      </c>
      <c r="Z158" s="101">
        <v>46667</v>
      </c>
      <c r="AA158" s="101">
        <f t="shared" si="406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08">
        <v>36398</v>
      </c>
      <c r="AL158" s="308">
        <v>-29108</v>
      </c>
      <c r="AM158" s="308">
        <v>-44927</v>
      </c>
      <c r="AN158" s="308">
        <v>45390</v>
      </c>
      <c r="AO158" s="308">
        <v>109460</v>
      </c>
      <c r="AP158" s="308">
        <v>150569</v>
      </c>
      <c r="AQ158" s="308">
        <v>31964</v>
      </c>
      <c r="AR158" s="308">
        <v>393668</v>
      </c>
      <c r="AS158" s="308">
        <v>230593</v>
      </c>
      <c r="AT158" s="308">
        <v>7394</v>
      </c>
      <c r="AU158" s="308"/>
      <c r="AV158" s="308"/>
      <c r="AW158" s="327"/>
      <c r="AX158" s="37">
        <f t="shared" si="388"/>
        <v>-20394.429999999993</v>
      </c>
      <c r="AY158" s="103">
        <f t="shared" si="388"/>
        <v>107004.31</v>
      </c>
      <c r="AZ158" s="103">
        <f t="shared" si="388"/>
        <v>-97729.829999999958</v>
      </c>
      <c r="BA158" s="103">
        <f t="shared" si="388"/>
        <v>32004.829999999987</v>
      </c>
      <c r="BB158" s="103">
        <f t="shared" si="388"/>
        <v>-12223.929999999993</v>
      </c>
      <c r="BC158" s="103">
        <f t="shared" si="388"/>
        <v>271749.96000000002</v>
      </c>
      <c r="BD158" s="103">
        <f t="shared" si="388"/>
        <v>-171635.39999999997</v>
      </c>
      <c r="BE158" s="103">
        <f t="shared" si="388"/>
        <v>-37747.609999999986</v>
      </c>
      <c r="BF158" s="103">
        <f t="shared" si="388"/>
        <v>131293.41</v>
      </c>
      <c r="BG158" s="103">
        <f t="shared" si="388"/>
        <v>-11545.160000000003</v>
      </c>
      <c r="BH158" s="103">
        <f t="shared" si="389"/>
        <v>-194543.54000000004</v>
      </c>
      <c r="BI158" s="103">
        <f t="shared" si="389"/>
        <v>108077.44</v>
      </c>
      <c r="BJ158" s="103">
        <f t="shared" si="389"/>
        <v>-63469.790000000008</v>
      </c>
      <c r="BK158" s="103">
        <f t="shared" si="389"/>
        <v>-350459.94000000006</v>
      </c>
      <c r="BL158" s="103">
        <f t="shared" si="389"/>
        <v>135961.90999999997</v>
      </c>
      <c r="BM158" s="103">
        <f t="shared" si="389"/>
        <v>41096.47</v>
      </c>
      <c r="BN158" s="103">
        <f t="shared" si="389"/>
        <v>25697.989999999991</v>
      </c>
      <c r="BO158" s="103">
        <f t="shared" si="389"/>
        <v>-173713.31</v>
      </c>
      <c r="BP158" s="282">
        <f t="shared" si="389"/>
        <v>307186.09999999998</v>
      </c>
      <c r="BQ158" s="282">
        <f t="shared" si="389"/>
        <v>-97493</v>
      </c>
      <c r="BR158" s="282">
        <f t="shared" si="390"/>
        <v>58974.099999999977</v>
      </c>
      <c r="BS158" s="282">
        <f t="shared" si="390"/>
        <v>131872.25999999998</v>
      </c>
      <c r="BT158" s="335">
        <f t="shared" si="390"/>
        <v>126504</v>
      </c>
      <c r="BU158" s="335">
        <f t="shared" si="391"/>
        <v>-75775</v>
      </c>
      <c r="BV158" s="335">
        <f t="shared" si="391"/>
        <v>-69414.959999999992</v>
      </c>
      <c r="BW158" s="335">
        <f t="shared" si="391"/>
        <v>259121.88</v>
      </c>
      <c r="BX158" s="335">
        <f t="shared" si="391"/>
        <v>-62974.41</v>
      </c>
      <c r="BY158" s="335">
        <f t="shared" si="391"/>
        <v>112650.37</v>
      </c>
      <c r="BZ158" s="335">
        <f t="shared" si="391"/>
        <v>-67275</v>
      </c>
      <c r="CA158" s="335">
        <f t="shared" si="391"/>
        <v>169521.71999999997</v>
      </c>
      <c r="CB158" s="335">
        <f t="shared" si="391"/>
        <v>-90649</v>
      </c>
      <c r="CC158" s="335">
        <f t="shared" si="391"/>
        <v>-57518</v>
      </c>
      <c r="CD158" s="373"/>
      <c r="CE158" s="37">
        <f>'MONTHLY SUMMARIES'!F118</f>
        <v>7394</v>
      </c>
    </row>
    <row r="159" spans="1:86" s="40" customFormat="1" x14ac:dyDescent="0.3">
      <c r="A159" s="150"/>
      <c r="B159" s="41" t="s">
        <v>41</v>
      </c>
      <c r="C159" s="100">
        <f t="shared" ref="C159:O159" si="407">C138-C145</f>
        <v>1361.1499999999942</v>
      </c>
      <c r="D159" s="101">
        <f t="shared" si="407"/>
        <v>40403.479999999981</v>
      </c>
      <c r="E159" s="101">
        <f t="shared" si="407"/>
        <v>56773.860000000015</v>
      </c>
      <c r="F159" s="37">
        <f t="shared" si="407"/>
        <v>92886.849999999977</v>
      </c>
      <c r="G159" s="101">
        <f t="shared" si="407"/>
        <v>109562.45000000001</v>
      </c>
      <c r="H159" s="101">
        <f t="shared" si="407"/>
        <v>19120.859999999986</v>
      </c>
      <c r="I159" s="101">
        <f t="shared" si="407"/>
        <v>80385.69</v>
      </c>
      <c r="J159" s="101">
        <f t="shared" si="407"/>
        <v>99141.309999999969</v>
      </c>
      <c r="K159" s="101">
        <f t="shared" si="407"/>
        <v>23413.820000000007</v>
      </c>
      <c r="L159" s="102">
        <f t="shared" si="407"/>
        <v>34783.819999999978</v>
      </c>
      <c r="M159" s="101">
        <f t="shared" si="407"/>
        <v>53100.640000000014</v>
      </c>
      <c r="N159" s="101">
        <f t="shared" si="407"/>
        <v>223986.75</v>
      </c>
      <c r="O159" s="101">
        <f t="shared" si="407"/>
        <v>-91256.25</v>
      </c>
      <c r="P159" s="101">
        <f t="shared" ref="P159:R159" si="408">P138-P145</f>
        <v>204608.57</v>
      </c>
      <c r="Q159" s="101">
        <f t="shared" si="408"/>
        <v>217217.99</v>
      </c>
      <c r="R159" s="101">
        <f t="shared" si="408"/>
        <v>141338.03000000003</v>
      </c>
      <c r="S159" s="101">
        <f t="shared" ref="S159:T159" si="409">S138-S145</f>
        <v>15180.229999999981</v>
      </c>
      <c r="T159" s="101">
        <f t="shared" si="409"/>
        <v>121569.63999999998</v>
      </c>
      <c r="U159" s="101">
        <f t="shared" ref="U159:V159" si="410">U138-U145</f>
        <v>61306.040000000037</v>
      </c>
      <c r="V159" s="101">
        <f t="shared" si="410"/>
        <v>78540</v>
      </c>
      <c r="W159" s="101">
        <f t="shared" ref="W159:AA159" si="411">W138-W145</f>
        <v>61306.040000000037</v>
      </c>
      <c r="X159" s="102">
        <f t="shared" si="411"/>
        <v>97615.88</v>
      </c>
      <c r="Y159" s="101">
        <f t="shared" si="411"/>
        <v>-28622</v>
      </c>
      <c r="Z159" s="101">
        <v>193700</v>
      </c>
      <c r="AA159" s="101">
        <f t="shared" si="411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08">
        <v>216717</v>
      </c>
      <c r="AL159" s="308">
        <v>-72161</v>
      </c>
      <c r="AM159" s="308">
        <v>263718</v>
      </c>
      <c r="AN159" s="308">
        <v>55173</v>
      </c>
      <c r="AO159" s="308">
        <v>-80691</v>
      </c>
      <c r="AP159" s="308">
        <v>25388</v>
      </c>
      <c r="AQ159" s="308">
        <v>81160</v>
      </c>
      <c r="AR159" s="308">
        <v>76797</v>
      </c>
      <c r="AS159" s="308">
        <v>83618</v>
      </c>
      <c r="AT159" s="308">
        <v>322091</v>
      </c>
      <c r="AU159" s="308"/>
      <c r="AV159" s="308"/>
      <c r="AW159" s="327"/>
      <c r="AX159" s="37">
        <f t="shared" si="388"/>
        <v>-92617.4</v>
      </c>
      <c r="AY159" s="103">
        <f t="shared" si="388"/>
        <v>164205.09000000003</v>
      </c>
      <c r="AZ159" s="103">
        <f t="shared" si="388"/>
        <v>160444.12999999998</v>
      </c>
      <c r="BA159" s="103">
        <f t="shared" si="388"/>
        <v>48451.180000000051</v>
      </c>
      <c r="BB159" s="103">
        <f t="shared" si="388"/>
        <v>-94382.22000000003</v>
      </c>
      <c r="BC159" s="103">
        <f t="shared" si="388"/>
        <v>102448.78</v>
      </c>
      <c r="BD159" s="103">
        <f t="shared" si="388"/>
        <v>-19079.649999999965</v>
      </c>
      <c r="BE159" s="103">
        <f t="shared" si="388"/>
        <v>-20601.309999999969</v>
      </c>
      <c r="BF159" s="103">
        <f t="shared" si="388"/>
        <v>37892.22000000003</v>
      </c>
      <c r="BG159" s="103">
        <f t="shared" si="388"/>
        <v>62832.060000000027</v>
      </c>
      <c r="BH159" s="103">
        <f t="shared" si="389"/>
        <v>-81722.640000000014</v>
      </c>
      <c r="BI159" s="103">
        <f t="shared" si="389"/>
        <v>-30286.75</v>
      </c>
      <c r="BJ159" s="103">
        <f t="shared" si="389"/>
        <v>120138.67000000001</v>
      </c>
      <c r="BK159" s="103">
        <f t="shared" si="389"/>
        <v>-398320.35</v>
      </c>
      <c r="BL159" s="103">
        <f t="shared" si="389"/>
        <v>-109672.66999999998</v>
      </c>
      <c r="BM159" s="103">
        <f t="shared" si="389"/>
        <v>-157750.75000000003</v>
      </c>
      <c r="BN159" s="103">
        <f t="shared" si="389"/>
        <v>273428.77</v>
      </c>
      <c r="BO159" s="103">
        <f t="shared" si="389"/>
        <v>-79142.109999999957</v>
      </c>
      <c r="BP159" s="282">
        <f t="shared" si="389"/>
        <v>-101022.04000000004</v>
      </c>
      <c r="BQ159" s="282">
        <f t="shared" si="389"/>
        <v>67080</v>
      </c>
      <c r="BR159" s="282">
        <f t="shared" si="390"/>
        <v>-94694.040000000037</v>
      </c>
      <c r="BS159" s="282">
        <f t="shared" si="390"/>
        <v>54984.119999999995</v>
      </c>
      <c r="BT159" s="335">
        <f t="shared" si="390"/>
        <v>245339</v>
      </c>
      <c r="BU159" s="335">
        <f t="shared" si="391"/>
        <v>-265861</v>
      </c>
      <c r="BV159" s="335">
        <f t="shared" si="391"/>
        <v>234835.58</v>
      </c>
      <c r="BW159" s="335">
        <f t="shared" si="391"/>
        <v>248884.78</v>
      </c>
      <c r="BX159" s="335">
        <f t="shared" si="391"/>
        <v>-188236.32</v>
      </c>
      <c r="BY159" s="335">
        <f t="shared" si="391"/>
        <v>41800.720000000001</v>
      </c>
      <c r="BZ159" s="335">
        <f t="shared" si="391"/>
        <v>-207449</v>
      </c>
      <c r="CA159" s="335">
        <f t="shared" si="391"/>
        <v>34369.469999999972</v>
      </c>
      <c r="CB159" s="335">
        <f t="shared" si="391"/>
        <v>123334</v>
      </c>
      <c r="CC159" s="335">
        <f t="shared" si="391"/>
        <v>176471</v>
      </c>
      <c r="CD159" s="373"/>
      <c r="CE159" s="37">
        <f>'MONTHLY SUMMARIES'!F119</f>
        <v>322091</v>
      </c>
    </row>
    <row r="160" spans="1:86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412">SUM(D155:D159)</f>
        <v>-118031.9599999999</v>
      </c>
      <c r="E160" s="131">
        <f t="shared" si="412"/>
        <v>304655.44000000006</v>
      </c>
      <c r="F160" s="38">
        <f t="shared" si="412"/>
        <v>-134726.18000000017</v>
      </c>
      <c r="G160" s="131">
        <f t="shared" si="412"/>
        <v>710114.52</v>
      </c>
      <c r="H160" s="131">
        <f t="shared" si="412"/>
        <v>384486.51</v>
      </c>
      <c r="I160" s="131">
        <f t="shared" si="412"/>
        <v>161058.69000000003</v>
      </c>
      <c r="J160" s="131">
        <f t="shared" si="412"/>
        <v>240905.78000000012</v>
      </c>
      <c r="K160" s="131">
        <f t="shared" si="412"/>
        <v>-728566.81000000029</v>
      </c>
      <c r="L160" s="132">
        <f t="shared" si="412"/>
        <v>634792.56999999972</v>
      </c>
      <c r="M160" s="131">
        <f t="shared" si="412"/>
        <v>408162.01999999996</v>
      </c>
      <c r="N160" s="131">
        <f t="shared" si="412"/>
        <v>-17489.72</v>
      </c>
      <c r="O160" s="131">
        <f t="shared" si="412"/>
        <v>125281.12000000017</v>
      </c>
      <c r="P160" s="131">
        <f t="shared" ref="P160:R160" si="413">SUM(P155:P159)</f>
        <v>552563.02</v>
      </c>
      <c r="Q160" s="131">
        <f t="shared" si="413"/>
        <v>243518.61000000016</v>
      </c>
      <c r="R160" s="131">
        <f t="shared" si="413"/>
        <v>277278.10000000003</v>
      </c>
      <c r="S160" s="131">
        <f t="shared" ref="S160:T160" si="414">SUM(S155:S159)</f>
        <v>474568.61999999965</v>
      </c>
      <c r="T160" s="131">
        <f t="shared" si="414"/>
        <v>2138165.0799999996</v>
      </c>
      <c r="U160" s="131">
        <f t="shared" ref="U160:V160" si="415">SUM(U155:U159)</f>
        <v>-401183.82999999996</v>
      </c>
      <c r="V160" s="131">
        <f t="shared" si="415"/>
        <v>-438295</v>
      </c>
      <c r="W160" s="131">
        <f t="shared" ref="W160:AA160" si="416">SUM(W155:W159)</f>
        <v>-401183.82999999996</v>
      </c>
      <c r="X160" s="132">
        <f t="shared" si="416"/>
        <v>675311.87000000023</v>
      </c>
      <c r="Y160" s="131">
        <f t="shared" si="416"/>
        <v>-174699</v>
      </c>
      <c r="Z160" s="131">
        <v>442577</v>
      </c>
      <c r="AA160" s="131">
        <f t="shared" si="416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>
        <v>73871</v>
      </c>
      <c r="AM160" s="257">
        <v>-559561</v>
      </c>
      <c r="AN160" s="257">
        <v>49243</v>
      </c>
      <c r="AO160" s="257">
        <v>-63356</v>
      </c>
      <c r="AP160" s="257">
        <v>1006874</v>
      </c>
      <c r="AQ160" s="257">
        <v>-70037</v>
      </c>
      <c r="AR160" s="257">
        <v>1872075</v>
      </c>
      <c r="AS160" s="257">
        <v>-238912</v>
      </c>
      <c r="AT160" s="257">
        <v>-1017232</v>
      </c>
      <c r="AU160" s="257"/>
      <c r="AV160" s="257"/>
      <c r="AW160" s="323"/>
      <c r="AX160" s="38">
        <f t="shared" si="364"/>
        <v>-26145.79999999993</v>
      </c>
      <c r="AY160" s="133">
        <f t="shared" ref="AY160:BA160" si="417">SUM(AY155:AY159)</f>
        <v>670594.97999999986</v>
      </c>
      <c r="AZ160" s="133">
        <f t="shared" si="417"/>
        <v>-61136.829999999929</v>
      </c>
      <c r="BA160" s="133">
        <f t="shared" si="417"/>
        <v>412004.28000000026</v>
      </c>
      <c r="BB160" s="133">
        <f t="shared" ref="BB160:BC160" si="418">SUM(BB155:BB159)</f>
        <v>-235545.90000000043</v>
      </c>
      <c r="BC160" s="133">
        <f t="shared" si="418"/>
        <v>1753678.5699999996</v>
      </c>
      <c r="BD160" s="133">
        <f t="shared" ref="BD160:BE160" si="419">SUM(BD155:BD159)</f>
        <v>-562242.52</v>
      </c>
      <c r="BE160" s="133">
        <f t="shared" si="419"/>
        <v>-679200.78</v>
      </c>
      <c r="BF160" s="133">
        <f t="shared" ref="BF160:BG160" si="420">SUM(BF155:BF159)</f>
        <v>327382.98000000027</v>
      </c>
      <c r="BG160" s="133">
        <f t="shared" si="420"/>
        <v>40519.300000000461</v>
      </c>
      <c r="BH160" s="133">
        <f t="shared" ref="BH160:BI160" si="421">SUM(BH155:BH159)</f>
        <v>-582861.02</v>
      </c>
      <c r="BI160" s="133">
        <f t="shared" si="421"/>
        <v>460066.72000000003</v>
      </c>
      <c r="BJ160" s="133">
        <f t="shared" ref="BJ160:BK160" si="422">SUM(BJ155:BJ159)</f>
        <v>-273289.43000000017</v>
      </c>
      <c r="BK160" s="133">
        <f t="shared" si="422"/>
        <v>-1256618.7799999998</v>
      </c>
      <c r="BL160" s="133">
        <f t="shared" ref="BL160:BM160" si="423">SUM(BL155:BL159)</f>
        <v>20938.319999999891</v>
      </c>
      <c r="BM160" s="133">
        <f t="shared" si="423"/>
        <v>-33400.339999999851</v>
      </c>
      <c r="BN160" s="133">
        <f t="shared" ref="BN160:BO160" si="424">SUM(BN155:BN159)</f>
        <v>497641.38000000035</v>
      </c>
      <c r="BO160" s="133">
        <f t="shared" si="424"/>
        <v>-1675226.7399999995</v>
      </c>
      <c r="BP160" s="279">
        <f t="shared" ref="BP160:BQ160" si="425">SUM(BP155:BP159)</f>
        <v>1168519.83</v>
      </c>
      <c r="BQ160" s="279">
        <f t="shared" si="425"/>
        <v>-242822</v>
      </c>
      <c r="BR160" s="279">
        <f t="shared" ref="BR160:BT160" si="426">SUM(BR155:BR159)</f>
        <v>-51538.170000000086</v>
      </c>
      <c r="BS160" s="279">
        <f t="shared" si="426"/>
        <v>147723.12999999974</v>
      </c>
      <c r="BT160" s="349">
        <f t="shared" si="426"/>
        <v>789638</v>
      </c>
      <c r="BU160" s="349">
        <f t="shared" ref="BU160:BV160" si="427">SUM(BU155:BU159)</f>
        <v>-368706</v>
      </c>
      <c r="BV160" s="349">
        <f t="shared" si="427"/>
        <v>-411552.69000000006</v>
      </c>
      <c r="BW160" s="349">
        <f t="shared" ref="BW160:BX160" si="428">SUM(BW155:BW159)</f>
        <v>753298.76</v>
      </c>
      <c r="BX160" s="349">
        <f t="shared" si="428"/>
        <v>-327812.93000000005</v>
      </c>
      <c r="BY160" s="349">
        <f t="shared" ref="BY160" si="429">SUM(BY155:BY159)</f>
        <v>762996.23999999976</v>
      </c>
      <c r="BZ160" s="349">
        <f t="shared" ref="BZ160" si="430">SUM(BZ155:BZ159)</f>
        <v>-1042247</v>
      </c>
      <c r="CA160" s="349">
        <f t="shared" ref="CA160:CC160" si="431">SUM(CA155:CA159)</f>
        <v>1409136.66</v>
      </c>
      <c r="CB160" s="349">
        <f t="shared" ref="CB160:CC160" si="432">SUM(CB155:CB159)</f>
        <v>-1006248</v>
      </c>
      <c r="CC160" s="349">
        <f t="shared" si="432"/>
        <v>-336115</v>
      </c>
      <c r="CD160" s="374"/>
      <c r="CE160" s="38">
        <f t="shared" si="382"/>
        <v>-1017232</v>
      </c>
    </row>
    <row r="161" spans="1:8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71"/>
      <c r="CE161" s="81"/>
    </row>
    <row r="162" spans="1:83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>
        <v>7</v>
      </c>
      <c r="AM162" s="207">
        <v>4</v>
      </c>
      <c r="AN162" s="207">
        <v>4</v>
      </c>
      <c r="AO162" s="207">
        <v>5</v>
      </c>
      <c r="AP162" s="207">
        <v>1</v>
      </c>
      <c r="AQ162" s="207">
        <v>5</v>
      </c>
      <c r="AR162" s="207">
        <v>8</v>
      </c>
      <c r="AS162" s="207">
        <v>6</v>
      </c>
      <c r="AT162" s="207">
        <v>6</v>
      </c>
      <c r="AU162" s="207"/>
      <c r="AV162" s="207"/>
      <c r="AW162" s="110"/>
      <c r="AX162" s="67">
        <f t="shared" ref="AX162:BT162" si="433">O162-C162</f>
        <v>-2</v>
      </c>
      <c r="AY162" s="111">
        <f t="shared" si="433"/>
        <v>-2</v>
      </c>
      <c r="AZ162" s="111">
        <f t="shared" si="433"/>
        <v>-3</v>
      </c>
      <c r="BA162" s="111">
        <f t="shared" si="433"/>
        <v>-4</v>
      </c>
      <c r="BB162" s="111">
        <f t="shared" si="433"/>
        <v>-2</v>
      </c>
      <c r="BC162" s="111">
        <f t="shared" si="433"/>
        <v>-2</v>
      </c>
      <c r="BD162" s="111">
        <f t="shared" si="433"/>
        <v>-2</v>
      </c>
      <c r="BE162" s="111">
        <f t="shared" si="433"/>
        <v>0</v>
      </c>
      <c r="BF162" s="111">
        <f t="shared" si="433"/>
        <v>-2</v>
      </c>
      <c r="BG162" s="111">
        <f t="shared" si="433"/>
        <v>-3</v>
      </c>
      <c r="BH162" s="111">
        <f t="shared" si="433"/>
        <v>-3</v>
      </c>
      <c r="BI162" s="111">
        <f t="shared" si="433"/>
        <v>-1</v>
      </c>
      <c r="BJ162" s="111">
        <f t="shared" si="433"/>
        <v>-2</v>
      </c>
      <c r="BK162" s="111">
        <f t="shared" si="433"/>
        <v>-2</v>
      </c>
      <c r="BL162" s="111">
        <f t="shared" si="433"/>
        <v>-1</v>
      </c>
      <c r="BM162" s="111">
        <f t="shared" si="433"/>
        <v>-1</v>
      </c>
      <c r="BN162" s="111">
        <f t="shared" si="433"/>
        <v>0</v>
      </c>
      <c r="BO162" s="111">
        <f t="shared" si="433"/>
        <v>1</v>
      </c>
      <c r="BP162" s="285">
        <f t="shared" si="433"/>
        <v>2</v>
      </c>
      <c r="BQ162" s="285">
        <f t="shared" si="433"/>
        <v>1</v>
      </c>
      <c r="BR162" s="285">
        <f t="shared" si="433"/>
        <v>3</v>
      </c>
      <c r="BS162" s="285">
        <f t="shared" si="433"/>
        <v>5</v>
      </c>
      <c r="BT162" s="332">
        <f t="shared" si="433"/>
        <v>4</v>
      </c>
      <c r="BU162" s="332">
        <f t="shared" ref="BU162:CC162" si="434">AL162-Z162</f>
        <v>6</v>
      </c>
      <c r="BV162" s="332">
        <f t="shared" si="434"/>
        <v>4</v>
      </c>
      <c r="BW162" s="332">
        <f t="shared" si="434"/>
        <v>4</v>
      </c>
      <c r="BX162" s="332">
        <f t="shared" si="434"/>
        <v>5</v>
      </c>
      <c r="BY162" s="332">
        <f t="shared" si="434"/>
        <v>1</v>
      </c>
      <c r="BZ162" s="332">
        <f t="shared" si="434"/>
        <v>4</v>
      </c>
      <c r="CA162" s="332">
        <f t="shared" si="434"/>
        <v>6</v>
      </c>
      <c r="CB162" s="332">
        <f t="shared" si="434"/>
        <v>3</v>
      </c>
      <c r="CC162" s="332">
        <f t="shared" si="434"/>
        <v>3</v>
      </c>
      <c r="CD162" s="371"/>
      <c r="CE162" s="36">
        <f>'MONTHLY SUMMARIES'!F122</f>
        <v>6</v>
      </c>
    </row>
    <row r="163" spans="1:83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>
        <v>0</v>
      </c>
      <c r="AM163" s="207">
        <v>0</v>
      </c>
      <c r="AN163" s="207">
        <v>1</v>
      </c>
      <c r="AO163" s="207">
        <v>2</v>
      </c>
      <c r="AP163" s="207">
        <v>1</v>
      </c>
      <c r="AQ163" s="207">
        <v>1</v>
      </c>
      <c r="AR163" s="207">
        <v>3</v>
      </c>
      <c r="AS163" s="207">
        <v>1</v>
      </c>
      <c r="AT163" s="207">
        <v>1</v>
      </c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32"/>
      <c r="CD163" s="371"/>
      <c r="CE163" s="67">
        <f>GETPIVOTDATA("VALUE",'CSS ESCO pvt'!$I$3,"DATE_FILE",$CE$8,"COMPANY",$CE$6,"TRIM_CAT","Residential-GRID","TRIM_LINE",$A161)</f>
        <v>1</v>
      </c>
    </row>
    <row r="164" spans="1:83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>
        <v>7</v>
      </c>
      <c r="AM164" s="207">
        <v>4</v>
      </c>
      <c r="AN164" s="207">
        <v>3</v>
      </c>
      <c r="AO164" s="207">
        <v>3</v>
      </c>
      <c r="AP164" s="207">
        <v>0</v>
      </c>
      <c r="AQ164" s="207">
        <v>4</v>
      </c>
      <c r="AR164" s="207">
        <v>5</v>
      </c>
      <c r="AS164" s="207">
        <v>5</v>
      </c>
      <c r="AT164" s="207">
        <v>5</v>
      </c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32"/>
      <c r="CD164" s="371"/>
      <c r="CE164" s="81">
        <f>CE162-CE163</f>
        <v>5</v>
      </c>
    </row>
    <row r="165" spans="1:83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>
        <v>18</v>
      </c>
      <c r="AM165" s="207">
        <v>18</v>
      </c>
      <c r="AN165" s="207">
        <v>14</v>
      </c>
      <c r="AO165" s="207">
        <v>18</v>
      </c>
      <c r="AP165" s="207">
        <v>19</v>
      </c>
      <c r="AQ165" s="207">
        <v>15</v>
      </c>
      <c r="AR165" s="207">
        <v>12</v>
      </c>
      <c r="AS165" s="207">
        <v>10</v>
      </c>
      <c r="AT165" s="207">
        <v>10</v>
      </c>
      <c r="AU165" s="207"/>
      <c r="AV165" s="207"/>
      <c r="AW165" s="110"/>
      <c r="AX165" s="67">
        <f t="shared" ref="AX165:BT165" si="435">O165-C165</f>
        <v>2</v>
      </c>
      <c r="AY165" s="111">
        <f t="shared" si="435"/>
        <v>3</v>
      </c>
      <c r="AZ165" s="111">
        <f t="shared" si="435"/>
        <v>1</v>
      </c>
      <c r="BA165" s="111">
        <f t="shared" si="435"/>
        <v>2</v>
      </c>
      <c r="BB165" s="111">
        <f t="shared" si="435"/>
        <v>3</v>
      </c>
      <c r="BC165" s="111">
        <f t="shared" si="435"/>
        <v>2</v>
      </c>
      <c r="BD165" s="111">
        <f t="shared" si="435"/>
        <v>2</v>
      </c>
      <c r="BE165" s="111">
        <f t="shared" si="435"/>
        <v>3</v>
      </c>
      <c r="BF165" s="111">
        <f t="shared" si="435"/>
        <v>4</v>
      </c>
      <c r="BG165" s="111">
        <f t="shared" si="435"/>
        <v>6</v>
      </c>
      <c r="BH165" s="111">
        <f t="shared" si="435"/>
        <v>8</v>
      </c>
      <c r="BI165" s="111">
        <f t="shared" si="435"/>
        <v>8</v>
      </c>
      <c r="BJ165" s="111">
        <f t="shared" si="435"/>
        <v>9</v>
      </c>
      <c r="BK165" s="111">
        <f t="shared" si="435"/>
        <v>22</v>
      </c>
      <c r="BL165" s="111">
        <f t="shared" si="435"/>
        <v>26</v>
      </c>
      <c r="BM165" s="111">
        <f t="shared" si="435"/>
        <v>23</v>
      </c>
      <c r="BN165" s="111">
        <f t="shared" si="435"/>
        <v>19</v>
      </c>
      <c r="BO165" s="111">
        <f t="shared" si="435"/>
        <v>17</v>
      </c>
      <c r="BP165" s="285">
        <f t="shared" si="435"/>
        <v>18</v>
      </c>
      <c r="BQ165" s="285">
        <f t="shared" si="435"/>
        <v>15</v>
      </c>
      <c r="BR165" s="285">
        <f t="shared" si="435"/>
        <v>13</v>
      </c>
      <c r="BS165" s="285">
        <f t="shared" si="435"/>
        <v>11</v>
      </c>
      <c r="BT165" s="332">
        <f t="shared" si="435"/>
        <v>8</v>
      </c>
      <c r="BU165" s="332">
        <f t="shared" ref="BU165:CC165" si="436">AL165-Z165</f>
        <v>4</v>
      </c>
      <c r="BV165" s="332">
        <f t="shared" si="436"/>
        <v>3</v>
      </c>
      <c r="BW165" s="332">
        <f t="shared" si="436"/>
        <v>-14</v>
      </c>
      <c r="BX165" s="332">
        <f t="shared" si="436"/>
        <v>-12</v>
      </c>
      <c r="BY165" s="332">
        <f t="shared" si="436"/>
        <v>-10</v>
      </c>
      <c r="BZ165" s="332">
        <f t="shared" si="436"/>
        <v>-11</v>
      </c>
      <c r="CA165" s="332">
        <f t="shared" si="436"/>
        <v>-12</v>
      </c>
      <c r="CB165" s="332">
        <f t="shared" si="436"/>
        <v>-16</v>
      </c>
      <c r="CC165" s="332">
        <f t="shared" si="436"/>
        <v>-14</v>
      </c>
      <c r="CD165" s="371"/>
      <c r="CE165" s="36">
        <f>'MONTHLY SUMMARIES'!F123</f>
        <v>10</v>
      </c>
    </row>
    <row r="166" spans="1:83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>
        <v>5</v>
      </c>
      <c r="AM166" s="207">
        <v>5</v>
      </c>
      <c r="AN166" s="207">
        <v>3</v>
      </c>
      <c r="AO166" s="207">
        <v>4</v>
      </c>
      <c r="AP166" s="207">
        <v>4</v>
      </c>
      <c r="AQ166" s="207">
        <v>3</v>
      </c>
      <c r="AR166" s="207">
        <v>1</v>
      </c>
      <c r="AS166" s="207">
        <v>2</v>
      </c>
      <c r="AT166" s="207">
        <v>2</v>
      </c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32"/>
      <c r="CD166" s="371"/>
      <c r="CE166" s="67">
        <f>GETPIVOTDATA("VALUE",'CSS ESCO pvt'!$I$3,"DATE_FILE",$CE$8,"COMPANY",$CE$6,"TRIM_CAT","Low Income Residential-GRID","TRIM_LINE",$A161)</f>
        <v>2</v>
      </c>
    </row>
    <row r="167" spans="1:83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>
        <v>13</v>
      </c>
      <c r="AM167" s="207">
        <v>13</v>
      </c>
      <c r="AN167" s="207">
        <v>11</v>
      </c>
      <c r="AO167" s="207">
        <v>14</v>
      </c>
      <c r="AP167" s="207">
        <v>15</v>
      </c>
      <c r="AQ167" s="207">
        <v>12</v>
      </c>
      <c r="AR167" s="207">
        <v>11</v>
      </c>
      <c r="AS167" s="207">
        <v>8</v>
      </c>
      <c r="AT167" s="207">
        <v>8</v>
      </c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32"/>
      <c r="CD167" s="371"/>
      <c r="CE167" s="81">
        <f>CE165-CE166</f>
        <v>8</v>
      </c>
    </row>
    <row r="168" spans="1:8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/>
      <c r="AV168" s="207"/>
      <c r="AW168" s="110"/>
      <c r="AX168" s="67">
        <f t="shared" ref="AX168:BG170" si="437">O168-C168</f>
        <v>0</v>
      </c>
      <c r="AY168" s="111">
        <f t="shared" si="437"/>
        <v>0</v>
      </c>
      <c r="AZ168" s="111">
        <f t="shared" si="437"/>
        <v>0</v>
      </c>
      <c r="BA168" s="111">
        <f t="shared" si="437"/>
        <v>0</v>
      </c>
      <c r="BB168" s="111">
        <f t="shared" si="437"/>
        <v>0</v>
      </c>
      <c r="BC168" s="111">
        <f t="shared" si="437"/>
        <v>0</v>
      </c>
      <c r="BD168" s="111">
        <f t="shared" si="437"/>
        <v>0</v>
      </c>
      <c r="BE168" s="111">
        <f t="shared" si="437"/>
        <v>0</v>
      </c>
      <c r="BF168" s="111">
        <f t="shared" si="437"/>
        <v>0</v>
      </c>
      <c r="BG168" s="111">
        <f t="shared" si="437"/>
        <v>0</v>
      </c>
      <c r="BH168" s="111">
        <f t="shared" ref="BH168:BQ170" si="438">Y168-M168</f>
        <v>0</v>
      </c>
      <c r="BI168" s="111">
        <f t="shared" si="438"/>
        <v>0</v>
      </c>
      <c r="BJ168" s="111">
        <f t="shared" si="438"/>
        <v>0</v>
      </c>
      <c r="BK168" s="111">
        <f t="shared" si="438"/>
        <v>0</v>
      </c>
      <c r="BL168" s="111">
        <f t="shared" si="438"/>
        <v>0</v>
      </c>
      <c r="BM168" s="111">
        <f t="shared" si="438"/>
        <v>0</v>
      </c>
      <c r="BN168" s="111">
        <f t="shared" si="438"/>
        <v>0</v>
      </c>
      <c r="BO168" s="111">
        <f t="shared" si="438"/>
        <v>0</v>
      </c>
      <c r="BP168" s="285">
        <f t="shared" si="438"/>
        <v>0</v>
      </c>
      <c r="BQ168" s="285">
        <f t="shared" si="438"/>
        <v>0</v>
      </c>
      <c r="BR168" s="285">
        <f t="shared" ref="BR168:BT170" si="439">AI168-W168</f>
        <v>0</v>
      </c>
      <c r="BS168" s="285">
        <f t="shared" si="439"/>
        <v>0</v>
      </c>
      <c r="BT168" s="332">
        <f t="shared" si="439"/>
        <v>0</v>
      </c>
      <c r="BU168" s="332">
        <f t="shared" ref="BU168:CC170" si="440">AL168-Z168</f>
        <v>0</v>
      </c>
      <c r="BV168" s="332">
        <f t="shared" si="440"/>
        <v>0</v>
      </c>
      <c r="BW168" s="332">
        <f t="shared" si="440"/>
        <v>0</v>
      </c>
      <c r="BX168" s="332">
        <f t="shared" si="440"/>
        <v>0</v>
      </c>
      <c r="BY168" s="332">
        <f t="shared" si="440"/>
        <v>0</v>
      </c>
      <c r="BZ168" s="332">
        <f t="shared" si="440"/>
        <v>0</v>
      </c>
      <c r="CA168" s="332">
        <f t="shared" si="440"/>
        <v>0</v>
      </c>
      <c r="CB168" s="332">
        <f t="shared" si="440"/>
        <v>0</v>
      </c>
      <c r="CC168" s="332">
        <f t="shared" si="440"/>
        <v>0</v>
      </c>
      <c r="CD168" s="371"/>
      <c r="CE168" s="36">
        <f>'MONTHLY SUMMARIES'!F124</f>
        <v>0</v>
      </c>
    </row>
    <row r="169" spans="1:8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/>
      <c r="AV169" s="207"/>
      <c r="AW169" s="110"/>
      <c r="AX169" s="67">
        <f t="shared" si="437"/>
        <v>0</v>
      </c>
      <c r="AY169" s="111">
        <f t="shared" si="437"/>
        <v>0</v>
      </c>
      <c r="AZ169" s="111">
        <f t="shared" si="437"/>
        <v>0</v>
      </c>
      <c r="BA169" s="111">
        <f t="shared" si="437"/>
        <v>0</v>
      </c>
      <c r="BB169" s="111">
        <f t="shared" si="437"/>
        <v>0</v>
      </c>
      <c r="BC169" s="111">
        <f t="shared" si="437"/>
        <v>0</v>
      </c>
      <c r="BD169" s="111">
        <f t="shared" si="437"/>
        <v>0</v>
      </c>
      <c r="BE169" s="111">
        <f t="shared" si="437"/>
        <v>0</v>
      </c>
      <c r="BF169" s="111">
        <f t="shared" si="437"/>
        <v>0</v>
      </c>
      <c r="BG169" s="111">
        <f t="shared" si="437"/>
        <v>0</v>
      </c>
      <c r="BH169" s="111">
        <f t="shared" si="438"/>
        <v>0</v>
      </c>
      <c r="BI169" s="111">
        <f t="shared" si="438"/>
        <v>0</v>
      </c>
      <c r="BJ169" s="111">
        <f t="shared" si="438"/>
        <v>0</v>
      </c>
      <c r="BK169" s="111">
        <f t="shared" si="438"/>
        <v>0</v>
      </c>
      <c r="BL169" s="111">
        <f t="shared" si="438"/>
        <v>0</v>
      </c>
      <c r="BM169" s="111">
        <f t="shared" si="438"/>
        <v>0</v>
      </c>
      <c r="BN169" s="111">
        <f t="shared" si="438"/>
        <v>0</v>
      </c>
      <c r="BO169" s="111">
        <f t="shared" si="438"/>
        <v>0</v>
      </c>
      <c r="BP169" s="285">
        <f t="shared" si="438"/>
        <v>0</v>
      </c>
      <c r="BQ169" s="285">
        <f t="shared" si="438"/>
        <v>0</v>
      </c>
      <c r="BR169" s="285">
        <f t="shared" si="439"/>
        <v>0</v>
      </c>
      <c r="BS169" s="285">
        <f t="shared" si="439"/>
        <v>0</v>
      </c>
      <c r="BT169" s="332">
        <f t="shared" si="439"/>
        <v>0</v>
      </c>
      <c r="BU169" s="332">
        <f t="shared" si="440"/>
        <v>0</v>
      </c>
      <c r="BV169" s="332">
        <f t="shared" si="440"/>
        <v>0</v>
      </c>
      <c r="BW169" s="332">
        <f t="shared" si="440"/>
        <v>0</v>
      </c>
      <c r="BX169" s="332">
        <f t="shared" si="440"/>
        <v>0</v>
      </c>
      <c r="BY169" s="332">
        <f t="shared" si="440"/>
        <v>0</v>
      </c>
      <c r="BZ169" s="332">
        <f t="shared" si="440"/>
        <v>0</v>
      </c>
      <c r="CA169" s="332">
        <f t="shared" si="440"/>
        <v>0</v>
      </c>
      <c r="CB169" s="332">
        <f t="shared" si="440"/>
        <v>0</v>
      </c>
      <c r="CC169" s="332">
        <f t="shared" si="440"/>
        <v>0</v>
      </c>
      <c r="CD169" s="371"/>
      <c r="CE169" s="36">
        <f>'MONTHLY SUMMARIES'!F125</f>
        <v>0</v>
      </c>
    </row>
    <row r="170" spans="1:8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/>
      <c r="AV170" s="207"/>
      <c r="AW170" s="110"/>
      <c r="AX170" s="67">
        <f t="shared" si="437"/>
        <v>0</v>
      </c>
      <c r="AY170" s="111">
        <f t="shared" si="437"/>
        <v>0</v>
      </c>
      <c r="AZ170" s="111">
        <f t="shared" si="437"/>
        <v>0</v>
      </c>
      <c r="BA170" s="111">
        <f t="shared" si="437"/>
        <v>0</v>
      </c>
      <c r="BB170" s="111">
        <f t="shared" si="437"/>
        <v>0</v>
      </c>
      <c r="BC170" s="111">
        <f t="shared" si="437"/>
        <v>0</v>
      </c>
      <c r="BD170" s="111">
        <f t="shared" si="437"/>
        <v>0</v>
      </c>
      <c r="BE170" s="111">
        <f t="shared" si="437"/>
        <v>0</v>
      </c>
      <c r="BF170" s="111">
        <f t="shared" si="437"/>
        <v>0</v>
      </c>
      <c r="BG170" s="111">
        <f t="shared" si="437"/>
        <v>0</v>
      </c>
      <c r="BH170" s="111">
        <f t="shared" si="438"/>
        <v>0</v>
      </c>
      <c r="BI170" s="111">
        <f t="shared" si="438"/>
        <v>0</v>
      </c>
      <c r="BJ170" s="111">
        <f t="shared" si="438"/>
        <v>0</v>
      </c>
      <c r="BK170" s="111">
        <f t="shared" si="438"/>
        <v>0</v>
      </c>
      <c r="BL170" s="111">
        <f t="shared" si="438"/>
        <v>0</v>
      </c>
      <c r="BM170" s="111">
        <f t="shared" si="438"/>
        <v>0</v>
      </c>
      <c r="BN170" s="111">
        <f t="shared" si="438"/>
        <v>0</v>
      </c>
      <c r="BO170" s="111">
        <f t="shared" si="438"/>
        <v>0</v>
      </c>
      <c r="BP170" s="285">
        <f t="shared" si="438"/>
        <v>0</v>
      </c>
      <c r="BQ170" s="285">
        <f t="shared" si="438"/>
        <v>0</v>
      </c>
      <c r="BR170" s="285">
        <f t="shared" si="439"/>
        <v>0</v>
      </c>
      <c r="BS170" s="285">
        <f t="shared" si="439"/>
        <v>0</v>
      </c>
      <c r="BT170" s="332">
        <f t="shared" si="439"/>
        <v>0</v>
      </c>
      <c r="BU170" s="332">
        <f t="shared" si="440"/>
        <v>0</v>
      </c>
      <c r="BV170" s="332">
        <f t="shared" si="440"/>
        <v>0</v>
      </c>
      <c r="BW170" s="332">
        <f t="shared" si="440"/>
        <v>0</v>
      </c>
      <c r="BX170" s="332">
        <f t="shared" si="440"/>
        <v>0</v>
      </c>
      <c r="BY170" s="332">
        <f t="shared" si="440"/>
        <v>0</v>
      </c>
      <c r="BZ170" s="332">
        <f t="shared" si="440"/>
        <v>0</v>
      </c>
      <c r="CA170" s="332">
        <f t="shared" si="440"/>
        <v>0</v>
      </c>
      <c r="CB170" s="332">
        <f t="shared" si="440"/>
        <v>0</v>
      </c>
      <c r="CC170" s="332">
        <f t="shared" si="440"/>
        <v>0</v>
      </c>
      <c r="CD170" s="371"/>
      <c r="CE170" s="36">
        <f>'MONTHLY SUMMARIES'!F126</f>
        <v>0</v>
      </c>
    </row>
    <row r="171" spans="1:83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441">SUM(D162:D170)</f>
        <v>7</v>
      </c>
      <c r="E171" s="126">
        <f t="shared" si="441"/>
        <v>7</v>
      </c>
      <c r="F171" s="127">
        <f t="shared" si="441"/>
        <v>9</v>
      </c>
      <c r="G171" s="126">
        <f t="shared" si="441"/>
        <v>7</v>
      </c>
      <c r="H171" s="127">
        <f t="shared" si="441"/>
        <v>8</v>
      </c>
      <c r="I171" s="126">
        <f t="shared" si="441"/>
        <v>9</v>
      </c>
      <c r="J171" s="127">
        <f t="shared" si="441"/>
        <v>8</v>
      </c>
      <c r="K171" s="126">
        <f t="shared" si="441"/>
        <v>9</v>
      </c>
      <c r="L171" s="128">
        <f t="shared" si="441"/>
        <v>9</v>
      </c>
      <c r="M171" s="127">
        <f t="shared" si="441"/>
        <v>9</v>
      </c>
      <c r="N171" s="127">
        <f t="shared" si="441"/>
        <v>8</v>
      </c>
      <c r="O171" s="127">
        <f t="shared" si="441"/>
        <v>8</v>
      </c>
      <c r="P171" s="127">
        <f t="shared" si="441"/>
        <v>8</v>
      </c>
      <c r="Q171" s="127">
        <f t="shared" si="441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>
        <v>25</v>
      </c>
      <c r="AM171" s="208">
        <v>22</v>
      </c>
      <c r="AN171" s="208">
        <v>18</v>
      </c>
      <c r="AO171" s="208">
        <v>23</v>
      </c>
      <c r="AP171" s="208">
        <v>20</v>
      </c>
      <c r="AQ171" s="208">
        <v>20</v>
      </c>
      <c r="AR171" s="208">
        <v>20</v>
      </c>
      <c r="AS171" s="208">
        <v>16</v>
      </c>
      <c r="AT171" s="208">
        <v>16</v>
      </c>
      <c r="AU171" s="208"/>
      <c r="AV171" s="208"/>
      <c r="AW171" s="128"/>
      <c r="AX171" s="127">
        <f>SUM(AX162:AX170)</f>
        <v>0</v>
      </c>
      <c r="AY171" s="129">
        <f t="shared" ref="AY171:BA171" si="442">SUM(AY162:AY170)</f>
        <v>1</v>
      </c>
      <c r="AZ171" s="129">
        <f t="shared" si="442"/>
        <v>-2</v>
      </c>
      <c r="BA171" s="129">
        <f t="shared" si="442"/>
        <v>-2</v>
      </c>
      <c r="BB171" s="129">
        <f t="shared" ref="BB171:BC171" si="443">SUM(BB162:BB170)</f>
        <v>1</v>
      </c>
      <c r="BC171" s="129">
        <f t="shared" si="443"/>
        <v>0</v>
      </c>
      <c r="BD171" s="129">
        <f t="shared" ref="BD171:BE171" si="444">SUM(BD162:BD170)</f>
        <v>0</v>
      </c>
      <c r="BE171" s="129">
        <f t="shared" si="444"/>
        <v>3</v>
      </c>
      <c r="BF171" s="129">
        <f t="shared" ref="BF171:BG171" si="445">SUM(BF162:BF170)</f>
        <v>2</v>
      </c>
      <c r="BG171" s="129">
        <f t="shared" si="445"/>
        <v>3</v>
      </c>
      <c r="BH171" s="129">
        <f t="shared" ref="BH171:BI171" si="446">SUM(BH162:BH170)</f>
        <v>5</v>
      </c>
      <c r="BI171" s="129">
        <f t="shared" si="446"/>
        <v>7</v>
      </c>
      <c r="BJ171" s="129">
        <f t="shared" ref="BJ171:BK171" si="447">SUM(BJ162:BJ170)</f>
        <v>7</v>
      </c>
      <c r="BK171" s="129">
        <f t="shared" si="447"/>
        <v>20</v>
      </c>
      <c r="BL171" s="129">
        <f t="shared" ref="BL171:BM171" si="448">SUM(BL162:BL170)</f>
        <v>25</v>
      </c>
      <c r="BM171" s="129">
        <f t="shared" si="448"/>
        <v>22</v>
      </c>
      <c r="BN171" s="129">
        <f t="shared" ref="BN171:BO171" si="449">SUM(BN162:BN170)</f>
        <v>19</v>
      </c>
      <c r="BO171" s="129">
        <f t="shared" si="449"/>
        <v>18</v>
      </c>
      <c r="BP171" s="286">
        <f t="shared" ref="BP171:BQ171" si="450">SUM(BP162:BP170)</f>
        <v>20</v>
      </c>
      <c r="BQ171" s="286">
        <f t="shared" si="450"/>
        <v>16</v>
      </c>
      <c r="BR171" s="286">
        <f t="shared" ref="BR171:BT171" si="451">SUM(BR162:BR170)</f>
        <v>16</v>
      </c>
      <c r="BS171" s="286">
        <f t="shared" si="451"/>
        <v>16</v>
      </c>
      <c r="BT171" s="333">
        <f t="shared" si="451"/>
        <v>12</v>
      </c>
      <c r="BU171" s="333">
        <f t="shared" ref="BU171:BV171" si="452">SUM(BU162:BU170)</f>
        <v>10</v>
      </c>
      <c r="BV171" s="333">
        <f t="shared" si="452"/>
        <v>7</v>
      </c>
      <c r="BW171" s="333">
        <f t="shared" ref="BW171:BX171" si="453">SUM(BW162:BW170)</f>
        <v>-10</v>
      </c>
      <c r="BX171" s="333">
        <f t="shared" si="453"/>
        <v>-7</v>
      </c>
      <c r="BY171" s="333">
        <f t="shared" ref="BY171" si="454">SUM(BY162:BY170)</f>
        <v>-9</v>
      </c>
      <c r="BZ171" s="333">
        <f t="shared" ref="BZ171" si="455">SUM(BZ162:BZ170)</f>
        <v>-7</v>
      </c>
      <c r="CA171" s="333">
        <f t="shared" ref="CA171:CC171" si="456">SUM(CA162:CA170)</f>
        <v>-6</v>
      </c>
      <c r="CB171" s="333">
        <f t="shared" ref="CB171:CC171" si="457">SUM(CB162:CB170)</f>
        <v>-13</v>
      </c>
      <c r="CC171" s="333">
        <f t="shared" si="457"/>
        <v>-11</v>
      </c>
      <c r="CD171" s="372"/>
      <c r="CE171" s="267">
        <f>CE162+CE165+CE168+CE169+CE170</f>
        <v>16</v>
      </c>
    </row>
    <row r="172" spans="1:8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71"/>
      <c r="CE172" s="93"/>
    </row>
    <row r="173" spans="1:83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>
        <v>0</v>
      </c>
      <c r="AM173" s="209">
        <v>0</v>
      </c>
      <c r="AN173" s="209">
        <v>9</v>
      </c>
      <c r="AO173" s="209">
        <v>2</v>
      </c>
      <c r="AP173" s="209">
        <v>8</v>
      </c>
      <c r="AQ173" s="209">
        <v>4</v>
      </c>
      <c r="AR173" s="209">
        <v>0</v>
      </c>
      <c r="AS173" s="209">
        <v>0</v>
      </c>
      <c r="AT173" s="209">
        <v>0</v>
      </c>
      <c r="AU173" s="209"/>
      <c r="AV173" s="209"/>
      <c r="AW173" s="113"/>
      <c r="AX173" s="112">
        <f t="shared" ref="AX173:BT173" si="458">O173-C173</f>
        <v>0</v>
      </c>
      <c r="AY173" s="112">
        <f t="shared" si="458"/>
        <v>-1</v>
      </c>
      <c r="AZ173" s="112">
        <f t="shared" si="458"/>
        <v>-1</v>
      </c>
      <c r="BA173" s="112">
        <f t="shared" si="458"/>
        <v>-4</v>
      </c>
      <c r="BB173" s="112">
        <f t="shared" si="458"/>
        <v>0</v>
      </c>
      <c r="BC173" s="112">
        <f t="shared" si="458"/>
        <v>-6</v>
      </c>
      <c r="BD173" s="112">
        <f t="shared" si="458"/>
        <v>-6</v>
      </c>
      <c r="BE173" s="112">
        <f t="shared" si="458"/>
        <v>-1</v>
      </c>
      <c r="BF173" s="112">
        <f t="shared" si="458"/>
        <v>0</v>
      </c>
      <c r="BG173" s="112">
        <f t="shared" si="458"/>
        <v>0</v>
      </c>
      <c r="BH173" s="112">
        <f t="shared" si="458"/>
        <v>0</v>
      </c>
      <c r="BI173" s="112">
        <f t="shared" si="458"/>
        <v>0</v>
      </c>
      <c r="BJ173" s="112">
        <f t="shared" si="458"/>
        <v>0</v>
      </c>
      <c r="BK173" s="112">
        <f t="shared" si="458"/>
        <v>0</v>
      </c>
      <c r="BL173" s="112">
        <f t="shared" si="458"/>
        <v>0</v>
      </c>
      <c r="BM173" s="112">
        <f t="shared" si="458"/>
        <v>0</v>
      </c>
      <c r="BN173" s="112">
        <f t="shared" si="458"/>
        <v>0</v>
      </c>
      <c r="BO173" s="112">
        <f t="shared" si="458"/>
        <v>10</v>
      </c>
      <c r="BP173" s="209">
        <f t="shared" si="458"/>
        <v>8</v>
      </c>
      <c r="BQ173" s="209">
        <f t="shared" si="458"/>
        <v>3</v>
      </c>
      <c r="BR173" s="209">
        <f t="shared" si="458"/>
        <v>3</v>
      </c>
      <c r="BS173" s="209">
        <f t="shared" si="458"/>
        <v>3</v>
      </c>
      <c r="BT173" s="339">
        <f t="shared" si="458"/>
        <v>0</v>
      </c>
      <c r="BU173" s="339">
        <f t="shared" ref="BU173:CC173" si="459">AL173-Z173</f>
        <v>0</v>
      </c>
      <c r="BV173" s="339">
        <f t="shared" si="459"/>
        <v>0</v>
      </c>
      <c r="BW173" s="339">
        <f t="shared" si="459"/>
        <v>9</v>
      </c>
      <c r="BX173" s="339">
        <f t="shared" si="459"/>
        <v>2</v>
      </c>
      <c r="BY173" s="339">
        <f t="shared" si="459"/>
        <v>8</v>
      </c>
      <c r="BZ173" s="339">
        <f t="shared" si="459"/>
        <v>4</v>
      </c>
      <c r="CA173" s="339">
        <f t="shared" si="459"/>
        <v>-10</v>
      </c>
      <c r="CB173" s="339">
        <f t="shared" si="459"/>
        <v>-8</v>
      </c>
      <c r="CC173" s="339">
        <f t="shared" si="459"/>
        <v>-3</v>
      </c>
      <c r="CD173" s="371"/>
      <c r="CE173" s="36">
        <f>'MONTHLY SUMMARIES'!F129</f>
        <v>0</v>
      </c>
    </row>
    <row r="174" spans="1:83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>
        <v>0</v>
      </c>
      <c r="AM174" s="209">
        <v>0</v>
      </c>
      <c r="AN174" s="209">
        <v>2</v>
      </c>
      <c r="AO174" s="209">
        <v>0</v>
      </c>
      <c r="AP174" s="209">
        <v>1</v>
      </c>
      <c r="AQ174" s="209">
        <v>1</v>
      </c>
      <c r="AR174" s="209">
        <v>0</v>
      </c>
      <c r="AS174" s="209">
        <v>0</v>
      </c>
      <c r="AT174" s="209">
        <v>0</v>
      </c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71"/>
      <c r="CE174" s="67">
        <f>GETPIVOTDATA("VALUE",'CSS ESCO pvt'!$I$3,"DATE_FILE",$CE$8,"COMPANY",$CE$6,"TRIM_CAT","Residential-GRID","TRIM_LINE",$A172)</f>
        <v>0</v>
      </c>
    </row>
    <row r="175" spans="1:83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>
        <v>0</v>
      </c>
      <c r="AM175" s="209">
        <v>0</v>
      </c>
      <c r="AN175" s="209">
        <v>7</v>
      </c>
      <c r="AO175" s="209">
        <v>2</v>
      </c>
      <c r="AP175" s="209">
        <v>7</v>
      </c>
      <c r="AQ175" s="209">
        <v>3</v>
      </c>
      <c r="AR175" s="209">
        <v>0</v>
      </c>
      <c r="AS175" s="209">
        <v>0</v>
      </c>
      <c r="AT175" s="209">
        <v>0</v>
      </c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71"/>
      <c r="CE175" s="81">
        <f>CE173-CE174</f>
        <v>0</v>
      </c>
    </row>
    <row r="176" spans="1:83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>
        <v>0</v>
      </c>
      <c r="AM176" s="209">
        <v>0</v>
      </c>
      <c r="AN176" s="209">
        <v>0</v>
      </c>
      <c r="AO176" s="209">
        <v>1</v>
      </c>
      <c r="AP176" s="209">
        <v>0</v>
      </c>
      <c r="AQ176" s="209">
        <v>0</v>
      </c>
      <c r="AR176" s="209">
        <v>0</v>
      </c>
      <c r="AS176" s="209">
        <v>0</v>
      </c>
      <c r="AT176" s="209">
        <v>0</v>
      </c>
      <c r="AU176" s="209"/>
      <c r="AV176" s="209"/>
      <c r="AW176" s="113"/>
      <c r="AX176" s="112">
        <f t="shared" ref="AX176:BT176" si="460">O176-C176</f>
        <v>0</v>
      </c>
      <c r="AY176" s="112">
        <f t="shared" si="460"/>
        <v>0</v>
      </c>
      <c r="AZ176" s="112">
        <f t="shared" si="460"/>
        <v>0</v>
      </c>
      <c r="BA176" s="112">
        <f t="shared" si="460"/>
        <v>0</v>
      </c>
      <c r="BB176" s="112">
        <f t="shared" si="460"/>
        <v>0</v>
      </c>
      <c r="BC176" s="112">
        <f t="shared" si="460"/>
        <v>0</v>
      </c>
      <c r="BD176" s="112">
        <f t="shared" si="460"/>
        <v>0</v>
      </c>
      <c r="BE176" s="112">
        <f t="shared" si="460"/>
        <v>0</v>
      </c>
      <c r="BF176" s="112">
        <f t="shared" si="460"/>
        <v>0</v>
      </c>
      <c r="BG176" s="112">
        <f t="shared" si="460"/>
        <v>0</v>
      </c>
      <c r="BH176" s="112">
        <f t="shared" si="460"/>
        <v>0</v>
      </c>
      <c r="BI176" s="112">
        <f t="shared" si="460"/>
        <v>0</v>
      </c>
      <c r="BJ176" s="112">
        <f t="shared" si="460"/>
        <v>0</v>
      </c>
      <c r="BK176" s="112">
        <f t="shared" si="460"/>
        <v>0</v>
      </c>
      <c r="BL176" s="112">
        <f t="shared" si="460"/>
        <v>0</v>
      </c>
      <c r="BM176" s="112">
        <f t="shared" si="460"/>
        <v>0</v>
      </c>
      <c r="BN176" s="112">
        <f t="shared" si="460"/>
        <v>0</v>
      </c>
      <c r="BO176" s="112">
        <f t="shared" si="460"/>
        <v>1</v>
      </c>
      <c r="BP176" s="209">
        <f t="shared" si="460"/>
        <v>2</v>
      </c>
      <c r="BQ176" s="209">
        <f t="shared" si="460"/>
        <v>0</v>
      </c>
      <c r="BR176" s="209">
        <f t="shared" si="460"/>
        <v>0</v>
      </c>
      <c r="BS176" s="209">
        <f t="shared" si="460"/>
        <v>0</v>
      </c>
      <c r="BT176" s="339">
        <f t="shared" si="460"/>
        <v>0</v>
      </c>
      <c r="BU176" s="339">
        <f t="shared" ref="BU176:CC176" si="461">AL176-Z176</f>
        <v>0</v>
      </c>
      <c r="BV176" s="339">
        <f t="shared" si="461"/>
        <v>0</v>
      </c>
      <c r="BW176" s="339">
        <f t="shared" si="461"/>
        <v>0</v>
      </c>
      <c r="BX176" s="339">
        <f t="shared" si="461"/>
        <v>1</v>
      </c>
      <c r="BY176" s="339">
        <f t="shared" si="461"/>
        <v>0</v>
      </c>
      <c r="BZ176" s="339">
        <f t="shared" si="461"/>
        <v>0</v>
      </c>
      <c r="CA176" s="339">
        <f t="shared" si="461"/>
        <v>-1</v>
      </c>
      <c r="CB176" s="339">
        <f t="shared" si="461"/>
        <v>-2</v>
      </c>
      <c r="CC176" s="339">
        <f t="shared" si="461"/>
        <v>0</v>
      </c>
      <c r="CD176" s="371"/>
      <c r="CE176" s="36">
        <f>'MONTHLY SUMMARIES'!F130</f>
        <v>0</v>
      </c>
    </row>
    <row r="177" spans="1:86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>
        <v>0</v>
      </c>
      <c r="AM177" s="209">
        <v>0</v>
      </c>
      <c r="AN177" s="209">
        <v>0</v>
      </c>
      <c r="AO177" s="209">
        <v>0</v>
      </c>
      <c r="AP177" s="209">
        <v>0</v>
      </c>
      <c r="AQ177" s="209">
        <v>0</v>
      </c>
      <c r="AR177" s="209">
        <v>0</v>
      </c>
      <c r="AS177" s="209">
        <v>0</v>
      </c>
      <c r="AT177" s="209">
        <v>0</v>
      </c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71"/>
      <c r="CE177" s="67">
        <f>GETPIVOTDATA("VALUE",'CSS ESCO pvt'!$I$3,"DATE_FILE",$CE$8,"COMPANY",$CE$6,"TRIM_CAT","Low Income Residential-GRID","TRIM_LINE",$A172)</f>
        <v>0</v>
      </c>
    </row>
    <row r="178" spans="1:86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0</v>
      </c>
      <c r="AQ178" s="209">
        <v>0</v>
      </c>
      <c r="AR178" s="209">
        <v>0</v>
      </c>
      <c r="AS178" s="209">
        <v>0</v>
      </c>
      <c r="AT178" s="209">
        <v>0</v>
      </c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71"/>
      <c r="CE178" s="81">
        <f>CE176-CE177</f>
        <v>0</v>
      </c>
    </row>
    <row r="179" spans="1:86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>
        <v>0</v>
      </c>
      <c r="AM179" s="209">
        <v>4</v>
      </c>
      <c r="AN179" s="209">
        <v>2</v>
      </c>
      <c r="AO179" s="209">
        <v>0</v>
      </c>
      <c r="AP179" s="209">
        <v>1</v>
      </c>
      <c r="AQ179" s="209">
        <v>0</v>
      </c>
      <c r="AR179" s="209">
        <v>0</v>
      </c>
      <c r="AS179" s="209">
        <v>0</v>
      </c>
      <c r="AT179" s="209">
        <v>0</v>
      </c>
      <c r="AU179" s="209"/>
      <c r="AV179" s="209"/>
      <c r="AW179" s="113"/>
      <c r="AX179" s="112">
        <f t="shared" ref="AX179:BG181" si="462">O179-C179</f>
        <v>-1</v>
      </c>
      <c r="AY179" s="112">
        <f t="shared" si="462"/>
        <v>0</v>
      </c>
      <c r="AZ179" s="112">
        <f t="shared" si="462"/>
        <v>0</v>
      </c>
      <c r="BA179" s="112">
        <f t="shared" si="462"/>
        <v>-1</v>
      </c>
      <c r="BB179" s="112">
        <f t="shared" si="462"/>
        <v>0</v>
      </c>
      <c r="BC179" s="112">
        <f t="shared" si="462"/>
        <v>0</v>
      </c>
      <c r="BD179" s="112">
        <f t="shared" si="462"/>
        <v>-2</v>
      </c>
      <c r="BE179" s="112">
        <f t="shared" si="462"/>
        <v>0</v>
      </c>
      <c r="BF179" s="112">
        <f t="shared" si="462"/>
        <v>0</v>
      </c>
      <c r="BG179" s="112">
        <f t="shared" si="462"/>
        <v>0</v>
      </c>
      <c r="BH179" s="112">
        <f t="shared" ref="BH179:BQ181" si="463">Y179-M179</f>
        <v>-1</v>
      </c>
      <c r="BI179" s="112">
        <f t="shared" si="463"/>
        <v>-2</v>
      </c>
      <c r="BJ179" s="112">
        <f t="shared" si="463"/>
        <v>-1</v>
      </c>
      <c r="BK179" s="112">
        <f t="shared" si="463"/>
        <v>1</v>
      </c>
      <c r="BL179" s="112">
        <f t="shared" si="463"/>
        <v>1</v>
      </c>
      <c r="BM179" s="112">
        <f t="shared" si="463"/>
        <v>1</v>
      </c>
      <c r="BN179" s="112">
        <f t="shared" si="463"/>
        <v>0</v>
      </c>
      <c r="BO179" s="112">
        <f t="shared" si="463"/>
        <v>1</v>
      </c>
      <c r="BP179" s="209">
        <f t="shared" si="463"/>
        <v>0</v>
      </c>
      <c r="BQ179" s="209">
        <f t="shared" si="463"/>
        <v>1</v>
      </c>
      <c r="BR179" s="209">
        <f t="shared" ref="BR179:BT181" si="464">AI179-W179</f>
        <v>1</v>
      </c>
      <c r="BS179" s="209">
        <f t="shared" si="464"/>
        <v>1</v>
      </c>
      <c r="BT179" s="339">
        <f t="shared" si="464"/>
        <v>0</v>
      </c>
      <c r="BU179" s="339">
        <f t="shared" ref="BU179:CC181" si="465">AL179-Z179</f>
        <v>0</v>
      </c>
      <c r="BV179" s="339">
        <f t="shared" si="465"/>
        <v>4</v>
      </c>
      <c r="BW179" s="339">
        <f t="shared" si="465"/>
        <v>1</v>
      </c>
      <c r="BX179" s="339">
        <f t="shared" si="465"/>
        <v>-1</v>
      </c>
      <c r="BY179" s="339">
        <f t="shared" si="465"/>
        <v>0</v>
      </c>
      <c r="BZ179" s="339">
        <f t="shared" si="465"/>
        <v>0</v>
      </c>
      <c r="CA179" s="339">
        <f t="shared" si="465"/>
        <v>-1</v>
      </c>
      <c r="CB179" s="339">
        <f t="shared" si="465"/>
        <v>0</v>
      </c>
      <c r="CC179" s="339">
        <f t="shared" si="465"/>
        <v>-1</v>
      </c>
      <c r="CD179" s="371"/>
      <c r="CE179" s="36">
        <f>'MONTHLY SUMMARIES'!F131</f>
        <v>0</v>
      </c>
    </row>
    <row r="180" spans="1:86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0</v>
      </c>
      <c r="AP180" s="209">
        <v>0</v>
      </c>
      <c r="AQ180" s="209">
        <v>0</v>
      </c>
      <c r="AR180" s="209">
        <v>0</v>
      </c>
      <c r="AS180" s="209">
        <v>0</v>
      </c>
      <c r="AT180" s="209">
        <v>0</v>
      </c>
      <c r="AU180" s="209"/>
      <c r="AV180" s="209"/>
      <c r="AW180" s="113"/>
      <c r="AX180" s="112">
        <f t="shared" si="462"/>
        <v>0</v>
      </c>
      <c r="AY180" s="112">
        <f t="shared" si="462"/>
        <v>0</v>
      </c>
      <c r="AZ180" s="112">
        <f t="shared" si="462"/>
        <v>0</v>
      </c>
      <c r="BA180" s="112">
        <f t="shared" si="462"/>
        <v>0</v>
      </c>
      <c r="BB180" s="112">
        <f t="shared" si="462"/>
        <v>0</v>
      </c>
      <c r="BC180" s="112">
        <f t="shared" si="462"/>
        <v>0</v>
      </c>
      <c r="BD180" s="112">
        <f t="shared" si="462"/>
        <v>0</v>
      </c>
      <c r="BE180" s="112">
        <f t="shared" si="462"/>
        <v>0</v>
      </c>
      <c r="BF180" s="112">
        <f t="shared" si="462"/>
        <v>0</v>
      </c>
      <c r="BG180" s="112">
        <f t="shared" si="462"/>
        <v>0</v>
      </c>
      <c r="BH180" s="112">
        <f t="shared" si="463"/>
        <v>0</v>
      </c>
      <c r="BI180" s="112">
        <f t="shared" si="463"/>
        <v>0</v>
      </c>
      <c r="BJ180" s="112">
        <f t="shared" si="463"/>
        <v>0</v>
      </c>
      <c r="BK180" s="112">
        <f t="shared" si="463"/>
        <v>0</v>
      </c>
      <c r="BL180" s="112">
        <f t="shared" si="463"/>
        <v>0</v>
      </c>
      <c r="BM180" s="112">
        <f t="shared" si="463"/>
        <v>0</v>
      </c>
      <c r="BN180" s="112">
        <f t="shared" si="463"/>
        <v>0</v>
      </c>
      <c r="BO180" s="112">
        <f t="shared" si="463"/>
        <v>0</v>
      </c>
      <c r="BP180" s="209">
        <f t="shared" si="463"/>
        <v>0</v>
      </c>
      <c r="BQ180" s="209">
        <f t="shared" si="463"/>
        <v>0</v>
      </c>
      <c r="BR180" s="209">
        <f t="shared" si="464"/>
        <v>0</v>
      </c>
      <c r="BS180" s="209">
        <f t="shared" si="464"/>
        <v>0</v>
      </c>
      <c r="BT180" s="339">
        <f t="shared" si="464"/>
        <v>0</v>
      </c>
      <c r="BU180" s="339">
        <f t="shared" si="465"/>
        <v>0</v>
      </c>
      <c r="BV180" s="339">
        <f t="shared" si="465"/>
        <v>0</v>
      </c>
      <c r="BW180" s="339">
        <f t="shared" si="465"/>
        <v>0</v>
      </c>
      <c r="BX180" s="339">
        <f t="shared" si="465"/>
        <v>0</v>
      </c>
      <c r="BY180" s="339">
        <f t="shared" si="465"/>
        <v>0</v>
      </c>
      <c r="BZ180" s="339">
        <f t="shared" si="465"/>
        <v>0</v>
      </c>
      <c r="CA180" s="339">
        <f t="shared" si="465"/>
        <v>0</v>
      </c>
      <c r="CB180" s="339">
        <f t="shared" si="465"/>
        <v>0</v>
      </c>
      <c r="CC180" s="339">
        <f t="shared" si="465"/>
        <v>0</v>
      </c>
      <c r="CD180" s="371"/>
      <c r="CE180" s="36">
        <f>'MONTHLY SUMMARIES'!F132</f>
        <v>0</v>
      </c>
    </row>
    <row r="181" spans="1:8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>
        <v>0</v>
      </c>
      <c r="AU181" s="209"/>
      <c r="AV181" s="209"/>
      <c r="AW181" s="113"/>
      <c r="AX181" s="112">
        <f t="shared" si="462"/>
        <v>0</v>
      </c>
      <c r="AY181" s="112">
        <f t="shared" si="462"/>
        <v>0</v>
      </c>
      <c r="AZ181" s="112">
        <f t="shared" si="462"/>
        <v>0</v>
      </c>
      <c r="BA181" s="112">
        <f t="shared" si="462"/>
        <v>0</v>
      </c>
      <c r="BB181" s="112">
        <f t="shared" si="462"/>
        <v>0</v>
      </c>
      <c r="BC181" s="112">
        <f t="shared" si="462"/>
        <v>0</v>
      </c>
      <c r="BD181" s="112">
        <f t="shared" si="462"/>
        <v>0</v>
      </c>
      <c r="BE181" s="112">
        <f t="shared" si="462"/>
        <v>0</v>
      </c>
      <c r="BF181" s="112">
        <f t="shared" si="462"/>
        <v>0</v>
      </c>
      <c r="BG181" s="112">
        <f t="shared" si="462"/>
        <v>0</v>
      </c>
      <c r="BH181" s="112">
        <f t="shared" si="463"/>
        <v>0</v>
      </c>
      <c r="BI181" s="112">
        <f t="shared" si="463"/>
        <v>0</v>
      </c>
      <c r="BJ181" s="112">
        <f t="shared" si="463"/>
        <v>0</v>
      </c>
      <c r="BK181" s="112">
        <f t="shared" si="463"/>
        <v>0</v>
      </c>
      <c r="BL181" s="112">
        <f t="shared" si="463"/>
        <v>0</v>
      </c>
      <c r="BM181" s="112">
        <f t="shared" si="463"/>
        <v>0</v>
      </c>
      <c r="BN181" s="112">
        <f t="shared" si="463"/>
        <v>0</v>
      </c>
      <c r="BO181" s="112">
        <f t="shared" si="463"/>
        <v>0</v>
      </c>
      <c r="BP181" s="209">
        <f t="shared" si="463"/>
        <v>0</v>
      </c>
      <c r="BQ181" s="209">
        <f t="shared" si="463"/>
        <v>0</v>
      </c>
      <c r="BR181" s="209">
        <f t="shared" si="464"/>
        <v>0</v>
      </c>
      <c r="BS181" s="209">
        <f t="shared" si="464"/>
        <v>0</v>
      </c>
      <c r="BT181" s="339">
        <f t="shared" si="464"/>
        <v>0</v>
      </c>
      <c r="BU181" s="339">
        <f t="shared" si="465"/>
        <v>0</v>
      </c>
      <c r="BV181" s="339">
        <f t="shared" si="465"/>
        <v>0</v>
      </c>
      <c r="BW181" s="339">
        <f t="shared" si="465"/>
        <v>0</v>
      </c>
      <c r="BX181" s="339">
        <f t="shared" si="465"/>
        <v>0</v>
      </c>
      <c r="BY181" s="339">
        <f t="shared" si="465"/>
        <v>0</v>
      </c>
      <c r="BZ181" s="339">
        <f t="shared" si="465"/>
        <v>0</v>
      </c>
      <c r="CA181" s="339">
        <f t="shared" si="465"/>
        <v>0</v>
      </c>
      <c r="CB181" s="339">
        <f t="shared" si="465"/>
        <v>0</v>
      </c>
      <c r="CC181" s="339">
        <f t="shared" si="465"/>
        <v>0</v>
      </c>
      <c r="CD181" s="371"/>
      <c r="CE181" s="36">
        <f>'MONTHLY SUMMARIES'!F133</f>
        <v>0</v>
      </c>
    </row>
    <row r="182" spans="1:86" s="76" customFormat="1" x14ac:dyDescent="0.3">
      <c r="A182" s="151"/>
      <c r="B182" s="63" t="s">
        <v>42</v>
      </c>
      <c r="C182" s="121">
        <f t="shared" ref="C182:Q182" si="466">SUM(C173:C181)</f>
        <v>2</v>
      </c>
      <c r="D182" s="122">
        <f t="shared" si="466"/>
        <v>1</v>
      </c>
      <c r="E182" s="122">
        <f t="shared" si="466"/>
        <v>1</v>
      </c>
      <c r="F182" s="122">
        <f t="shared" si="466"/>
        <v>5</v>
      </c>
      <c r="G182" s="122">
        <f t="shared" si="466"/>
        <v>0</v>
      </c>
      <c r="H182" s="123">
        <f t="shared" si="466"/>
        <v>6</v>
      </c>
      <c r="I182" s="122">
        <f t="shared" si="466"/>
        <v>8</v>
      </c>
      <c r="J182" s="123">
        <f t="shared" si="466"/>
        <v>1</v>
      </c>
      <c r="K182" s="122">
        <f t="shared" si="466"/>
        <v>0</v>
      </c>
      <c r="L182" s="124">
        <f t="shared" si="466"/>
        <v>0</v>
      </c>
      <c r="M182" s="123">
        <f t="shared" si="466"/>
        <v>1</v>
      </c>
      <c r="N182" s="123">
        <f t="shared" si="466"/>
        <v>2</v>
      </c>
      <c r="O182" s="123">
        <f t="shared" si="466"/>
        <v>1</v>
      </c>
      <c r="P182" s="123">
        <f t="shared" si="466"/>
        <v>0</v>
      </c>
      <c r="Q182" s="123">
        <f t="shared" si="466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>
        <v>0</v>
      </c>
      <c r="AM182" s="210">
        <v>4</v>
      </c>
      <c r="AN182" s="210">
        <v>11</v>
      </c>
      <c r="AO182" s="210">
        <v>3</v>
      </c>
      <c r="AP182" s="210">
        <v>9</v>
      </c>
      <c r="AQ182" s="210">
        <v>4</v>
      </c>
      <c r="AR182" s="210">
        <v>0</v>
      </c>
      <c r="AS182" s="210">
        <v>0</v>
      </c>
      <c r="AT182" s="210">
        <v>0</v>
      </c>
      <c r="AU182" s="210"/>
      <c r="AV182" s="210"/>
      <c r="AW182" s="124"/>
      <c r="AX182" s="123">
        <f>SUM(AX173:AX181)</f>
        <v>-1</v>
      </c>
      <c r="AY182" s="123">
        <f t="shared" ref="AY182:BA182" si="467">SUM(AY173:AY181)</f>
        <v>-1</v>
      </c>
      <c r="AZ182" s="123">
        <f t="shared" si="467"/>
        <v>-1</v>
      </c>
      <c r="BA182" s="123">
        <f t="shared" si="467"/>
        <v>-5</v>
      </c>
      <c r="BB182" s="123">
        <f t="shared" ref="BB182:BC182" si="468">SUM(BB173:BB181)</f>
        <v>0</v>
      </c>
      <c r="BC182" s="123">
        <f t="shared" si="468"/>
        <v>-6</v>
      </c>
      <c r="BD182" s="123">
        <f t="shared" ref="BD182:BE182" si="469">SUM(BD173:BD181)</f>
        <v>-8</v>
      </c>
      <c r="BE182" s="123">
        <f t="shared" si="469"/>
        <v>-1</v>
      </c>
      <c r="BF182" s="123">
        <f t="shared" ref="BF182:BG182" si="470">SUM(BF173:BF181)</f>
        <v>0</v>
      </c>
      <c r="BG182" s="123">
        <f t="shared" si="470"/>
        <v>0</v>
      </c>
      <c r="BH182" s="123">
        <f t="shared" ref="BH182:BI182" si="471">SUM(BH173:BH181)</f>
        <v>-1</v>
      </c>
      <c r="BI182" s="123">
        <f t="shared" si="471"/>
        <v>-2</v>
      </c>
      <c r="BJ182" s="123">
        <f t="shared" ref="BJ182:BK182" si="472">SUM(BJ173:BJ181)</f>
        <v>-1</v>
      </c>
      <c r="BK182" s="123">
        <f t="shared" si="472"/>
        <v>1</v>
      </c>
      <c r="BL182" s="123">
        <f t="shared" ref="BL182:BM182" si="473">SUM(BL173:BL181)</f>
        <v>1</v>
      </c>
      <c r="BM182" s="123">
        <f t="shared" si="473"/>
        <v>1</v>
      </c>
      <c r="BN182" s="123">
        <f t="shared" ref="BN182:BO182" si="474">SUM(BN173:BN181)</f>
        <v>0</v>
      </c>
      <c r="BO182" s="123">
        <f t="shared" si="474"/>
        <v>12</v>
      </c>
      <c r="BP182" s="210">
        <f t="shared" ref="BP182:BQ182" si="475">SUM(BP173:BP181)</f>
        <v>10</v>
      </c>
      <c r="BQ182" s="210">
        <f t="shared" si="475"/>
        <v>4</v>
      </c>
      <c r="BR182" s="210">
        <f t="shared" ref="BR182:BT182" si="476">SUM(BR173:BR181)</f>
        <v>4</v>
      </c>
      <c r="BS182" s="210">
        <f t="shared" si="476"/>
        <v>4</v>
      </c>
      <c r="BT182" s="340">
        <f t="shared" si="476"/>
        <v>0</v>
      </c>
      <c r="BU182" s="340">
        <f t="shared" ref="BU182:BV182" si="477">SUM(BU173:BU181)</f>
        <v>0</v>
      </c>
      <c r="BV182" s="340">
        <f t="shared" si="477"/>
        <v>4</v>
      </c>
      <c r="BW182" s="340">
        <f t="shared" ref="BW182:BX182" si="478">SUM(BW173:BW181)</f>
        <v>10</v>
      </c>
      <c r="BX182" s="340">
        <f t="shared" si="478"/>
        <v>2</v>
      </c>
      <c r="BY182" s="340">
        <f t="shared" ref="BY182" si="479">SUM(BY173:BY181)</f>
        <v>8</v>
      </c>
      <c r="BZ182" s="340">
        <f t="shared" ref="BZ182" si="480">SUM(BZ173:BZ181)</f>
        <v>4</v>
      </c>
      <c r="CA182" s="340">
        <f t="shared" ref="CA182:CC182" si="481">SUM(CA173:CA181)</f>
        <v>-12</v>
      </c>
      <c r="CB182" s="340">
        <f t="shared" ref="CB182:CC182" si="482">SUM(CB173:CB181)</f>
        <v>-10</v>
      </c>
      <c r="CC182" s="340">
        <f t="shared" si="482"/>
        <v>-4</v>
      </c>
      <c r="CD182" s="372"/>
      <c r="CE182" s="267">
        <f>CE173+CE176+CE179+CE180+CE181</f>
        <v>0</v>
      </c>
    </row>
    <row r="183" spans="1:86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31"/>
      <c r="CD183" s="371"/>
      <c r="CE183" s="93"/>
    </row>
    <row r="184" spans="1:8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>
        <v>0</v>
      </c>
      <c r="AM184" s="209">
        <v>0</v>
      </c>
      <c r="AN184" s="209">
        <v>5</v>
      </c>
      <c r="AO184" s="209">
        <v>2</v>
      </c>
      <c r="AP184" s="209">
        <v>12</v>
      </c>
      <c r="AQ184" s="209">
        <v>3</v>
      </c>
      <c r="AR184" s="209">
        <v>0</v>
      </c>
      <c r="AS184" s="209">
        <v>0</v>
      </c>
      <c r="AT184" s="209">
        <v>0</v>
      </c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71"/>
      <c r="CE184" s="36">
        <f>'MONTHLY SUMMARIES'!F136</f>
        <v>0</v>
      </c>
      <c r="CF184" s="209"/>
      <c r="CH184" s="209"/>
    </row>
    <row r="185" spans="1:86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>
        <v>0</v>
      </c>
      <c r="AM185" s="209">
        <v>0</v>
      </c>
      <c r="AN185" s="209">
        <v>1</v>
      </c>
      <c r="AO185" s="209">
        <v>0</v>
      </c>
      <c r="AP185" s="209">
        <v>1</v>
      </c>
      <c r="AQ185" s="209">
        <v>1</v>
      </c>
      <c r="AR185" s="209">
        <v>0</v>
      </c>
      <c r="AS185" s="209">
        <v>0</v>
      </c>
      <c r="AT185" s="209">
        <v>0</v>
      </c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71"/>
      <c r="CE185" s="67">
        <f>GETPIVOTDATA("VALUE",'CSS ESCO pvt'!$I$3,"DATE_FILE",$CE$8,"COMPANY",$CE$6,"TRIM_CAT","Residential-GRID","TRIM_LINE","99")</f>
        <v>0</v>
      </c>
      <c r="CF185" s="209"/>
      <c r="CH185" s="209"/>
    </row>
    <row r="186" spans="1:86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>
        <v>0</v>
      </c>
      <c r="AM186" s="209">
        <v>0</v>
      </c>
      <c r="AN186" s="209">
        <v>4</v>
      </c>
      <c r="AO186" s="209">
        <v>2</v>
      </c>
      <c r="AP186" s="209">
        <v>11</v>
      </c>
      <c r="AQ186" s="209">
        <v>2</v>
      </c>
      <c r="AR186" s="209">
        <v>0</v>
      </c>
      <c r="AS186" s="209">
        <v>0</v>
      </c>
      <c r="AT186" s="209">
        <v>0</v>
      </c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71"/>
      <c r="CE186" s="81">
        <f>CE184-CE185</f>
        <v>0</v>
      </c>
      <c r="CF186" s="209"/>
      <c r="CH186" s="209"/>
    </row>
    <row r="187" spans="1:8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>
        <v>0</v>
      </c>
      <c r="AM187" s="209">
        <v>0</v>
      </c>
      <c r="AN187" s="209">
        <v>0</v>
      </c>
      <c r="AO187" s="209">
        <v>0</v>
      </c>
      <c r="AP187" s="209">
        <v>0</v>
      </c>
      <c r="AQ187" s="209">
        <v>0</v>
      </c>
      <c r="AR187" s="209">
        <v>0</v>
      </c>
      <c r="AS187" s="209">
        <v>0</v>
      </c>
      <c r="AT187" s="209">
        <v>0</v>
      </c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71"/>
      <c r="CE187" s="36">
        <f>'MONTHLY SUMMARIES'!F137</f>
        <v>0</v>
      </c>
      <c r="CF187" s="209"/>
      <c r="CH187" s="209"/>
    </row>
    <row r="188" spans="1:86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>
        <v>0</v>
      </c>
      <c r="AM188" s="209">
        <v>0</v>
      </c>
      <c r="AN188" s="209">
        <v>0</v>
      </c>
      <c r="AO188" s="209">
        <v>0</v>
      </c>
      <c r="AP188" s="209">
        <v>0</v>
      </c>
      <c r="AQ188" s="209">
        <v>0</v>
      </c>
      <c r="AR188" s="209">
        <v>0</v>
      </c>
      <c r="AS188" s="209">
        <v>0</v>
      </c>
      <c r="AT188" s="209">
        <v>0</v>
      </c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71"/>
      <c r="CE188" s="67">
        <f>GETPIVOTDATA("VALUE",'CSS ESCO pvt'!$I$3,"DATE_FILE",$CE$8,"COMPANY",$CE$6,"TRIM_CAT","Low Income Residential-GRID","TRIM_LINE","99")</f>
        <v>0</v>
      </c>
      <c r="CF188" s="209"/>
      <c r="CH188" s="209"/>
    </row>
    <row r="189" spans="1:86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>
        <v>0</v>
      </c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71"/>
      <c r="CE189" s="81">
        <f>CE187-CE188</f>
        <v>0</v>
      </c>
      <c r="CF189" s="209"/>
      <c r="CH189" s="209"/>
    </row>
    <row r="190" spans="1:8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>
        <v>0</v>
      </c>
      <c r="AM190" s="209">
        <v>3</v>
      </c>
      <c r="AN190" s="209">
        <v>0</v>
      </c>
      <c r="AO190" s="209">
        <v>1</v>
      </c>
      <c r="AP190" s="209">
        <v>1</v>
      </c>
      <c r="AQ190" s="209">
        <v>0</v>
      </c>
      <c r="AR190" s="209">
        <v>0</v>
      </c>
      <c r="AS190" s="209">
        <v>0</v>
      </c>
      <c r="AT190" s="209">
        <v>0</v>
      </c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71"/>
      <c r="CE190" s="36">
        <f>'MONTHLY SUMMARIES'!F138</f>
        <v>0</v>
      </c>
    </row>
    <row r="191" spans="1:8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  <c r="AR191" s="209">
        <v>0</v>
      </c>
      <c r="AS191" s="209">
        <v>0</v>
      </c>
      <c r="AT191" s="209">
        <v>0</v>
      </c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71"/>
      <c r="CE191" s="36">
        <f>'MONTHLY SUMMARIES'!F139</f>
        <v>0</v>
      </c>
    </row>
    <row r="192" spans="1:8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71"/>
      <c r="CE192" s="36">
        <f>'MONTHLY SUMMARIES'!F140</f>
        <v>0</v>
      </c>
    </row>
    <row r="193" spans="1:8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>
        <v>0</v>
      </c>
      <c r="AM193" s="210">
        <v>3</v>
      </c>
      <c r="AN193" s="210">
        <v>5</v>
      </c>
      <c r="AO193" s="210">
        <v>3</v>
      </c>
      <c r="AP193" s="210">
        <v>13</v>
      </c>
      <c r="AQ193" s="210">
        <v>3</v>
      </c>
      <c r="AR193" s="210">
        <v>0</v>
      </c>
      <c r="AS193" s="210">
        <v>0</v>
      </c>
      <c r="AT193" s="210">
        <v>0</v>
      </c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72"/>
      <c r="CE193" s="267">
        <f>CE184+CE187+CE190+CE191+CE192</f>
        <v>0</v>
      </c>
    </row>
    <row r="194" spans="1:8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31"/>
      <c r="CD194" s="371"/>
      <c r="CE194" s="93"/>
    </row>
    <row r="195" spans="1:83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>
        <v>84</v>
      </c>
      <c r="AM195" s="209">
        <v>78</v>
      </c>
      <c r="AN195" s="209">
        <v>82</v>
      </c>
      <c r="AO195" s="209">
        <v>72</v>
      </c>
      <c r="AP195" s="209">
        <v>79</v>
      </c>
      <c r="AQ195" s="209">
        <v>82</v>
      </c>
      <c r="AR195" s="209">
        <v>73</v>
      </c>
      <c r="AS195" s="209">
        <v>62</v>
      </c>
      <c r="AT195" s="209">
        <v>55</v>
      </c>
      <c r="AU195" s="209"/>
      <c r="AV195" s="209"/>
      <c r="AW195" s="113"/>
      <c r="AX195" s="112">
        <f t="shared" ref="AX195:BT195" si="483">O195-C195</f>
        <v>-6</v>
      </c>
      <c r="AY195" s="112">
        <f t="shared" si="483"/>
        <v>-15</v>
      </c>
      <c r="AZ195" s="112">
        <f t="shared" si="483"/>
        <v>-33</v>
      </c>
      <c r="BA195" s="112">
        <f t="shared" si="483"/>
        <v>-29</v>
      </c>
      <c r="BB195" s="112">
        <f t="shared" si="483"/>
        <v>-29</v>
      </c>
      <c r="BC195" s="112">
        <f t="shared" si="483"/>
        <v>-36</v>
      </c>
      <c r="BD195" s="112">
        <f t="shared" si="483"/>
        <v>-21</v>
      </c>
      <c r="BE195" s="112">
        <f t="shared" si="483"/>
        <v>-8</v>
      </c>
      <c r="BF195" s="112">
        <f t="shared" si="483"/>
        <v>6</v>
      </c>
      <c r="BG195" s="112">
        <f t="shared" si="483"/>
        <v>2</v>
      </c>
      <c r="BH195" s="112">
        <f t="shared" si="483"/>
        <v>-4</v>
      </c>
      <c r="BI195" s="112">
        <f t="shared" si="483"/>
        <v>0</v>
      </c>
      <c r="BJ195" s="112">
        <f t="shared" si="483"/>
        <v>6</v>
      </c>
      <c r="BK195" s="112">
        <f t="shared" si="483"/>
        <v>38</v>
      </c>
      <c r="BL195" s="112">
        <f t="shared" si="483"/>
        <v>56</v>
      </c>
      <c r="BM195" s="112">
        <f t="shared" si="483"/>
        <v>52</v>
      </c>
      <c r="BN195" s="112">
        <f t="shared" si="483"/>
        <v>77</v>
      </c>
      <c r="BO195" s="112">
        <f t="shared" si="483"/>
        <v>73</v>
      </c>
      <c r="BP195" s="209">
        <f t="shared" si="483"/>
        <v>71</v>
      </c>
      <c r="BQ195" s="209">
        <f t="shared" si="483"/>
        <v>56</v>
      </c>
      <c r="BR195" s="209">
        <f t="shared" si="483"/>
        <v>60</v>
      </c>
      <c r="BS195" s="209">
        <f t="shared" si="483"/>
        <v>52</v>
      </c>
      <c r="BT195" s="339">
        <f t="shared" si="483"/>
        <v>56</v>
      </c>
      <c r="BU195" s="339">
        <f t="shared" ref="BU195:CC195" si="484">AL195-Z195</f>
        <v>54</v>
      </c>
      <c r="BV195" s="339">
        <f t="shared" si="484"/>
        <v>40</v>
      </c>
      <c r="BW195" s="339">
        <f t="shared" si="484"/>
        <v>23</v>
      </c>
      <c r="BX195" s="339">
        <f t="shared" si="484"/>
        <v>1</v>
      </c>
      <c r="BY195" s="339">
        <f t="shared" si="484"/>
        <v>8</v>
      </c>
      <c r="BZ195" s="339">
        <f t="shared" si="484"/>
        <v>-13</v>
      </c>
      <c r="CA195" s="339">
        <f t="shared" si="484"/>
        <v>-19</v>
      </c>
      <c r="CB195" s="339">
        <f t="shared" si="484"/>
        <v>-31</v>
      </c>
      <c r="CC195" s="339">
        <f t="shared" si="484"/>
        <v>-34</v>
      </c>
      <c r="CD195" s="371"/>
      <c r="CE195" s="36">
        <f>'MONTHLY SUMMARIES'!F143</f>
        <v>55</v>
      </c>
    </row>
    <row r="196" spans="1:83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>
        <v>14</v>
      </c>
      <c r="AM196" s="209">
        <v>13</v>
      </c>
      <c r="AN196" s="209">
        <v>11</v>
      </c>
      <c r="AO196" s="209">
        <v>9</v>
      </c>
      <c r="AP196" s="209">
        <v>9</v>
      </c>
      <c r="AQ196" s="209">
        <v>9</v>
      </c>
      <c r="AR196" s="209">
        <v>9</v>
      </c>
      <c r="AS196" s="209">
        <v>6</v>
      </c>
      <c r="AT196" s="209">
        <v>5</v>
      </c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71"/>
      <c r="CE196" s="67">
        <f>GETPIVOTDATA("VALUE",'CSS ESCO pvt'!$I$3,"DATE_FILE",$CE$8,"COMPANY",$CE$6,"TRIM_CAT","Residential-GRID","TRIM_LINE",$A194)</f>
        <v>5</v>
      </c>
    </row>
    <row r="197" spans="1:83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>
        <v>70</v>
      </c>
      <c r="AM197" s="209">
        <v>65</v>
      </c>
      <c r="AN197" s="209">
        <v>71</v>
      </c>
      <c r="AO197" s="209">
        <v>63</v>
      </c>
      <c r="AP197" s="209">
        <v>70</v>
      </c>
      <c r="AQ197" s="209">
        <v>73</v>
      </c>
      <c r="AR197" s="209">
        <v>64</v>
      </c>
      <c r="AS197" s="209">
        <v>56</v>
      </c>
      <c r="AT197" s="209">
        <v>50</v>
      </c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71"/>
      <c r="CE197" s="81">
        <f>CE195-CE196</f>
        <v>50</v>
      </c>
    </row>
    <row r="198" spans="1:83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>
        <v>2</v>
      </c>
      <c r="AM198" s="209">
        <v>4</v>
      </c>
      <c r="AN198" s="209">
        <v>4</v>
      </c>
      <c r="AO198" s="209">
        <v>8</v>
      </c>
      <c r="AP198" s="209">
        <v>6</v>
      </c>
      <c r="AQ198" s="209">
        <v>8</v>
      </c>
      <c r="AR198" s="209">
        <v>8</v>
      </c>
      <c r="AS198" s="209">
        <v>6</v>
      </c>
      <c r="AT198" s="209">
        <v>6</v>
      </c>
      <c r="AU198" s="209"/>
      <c r="AV198" s="209"/>
      <c r="AW198" s="113"/>
      <c r="AX198" s="112">
        <f t="shared" ref="AX198:BT198" si="485">O198-C198</f>
        <v>-4</v>
      </c>
      <c r="AY198" s="112">
        <f t="shared" si="485"/>
        <v>-4</v>
      </c>
      <c r="AZ198" s="112">
        <f t="shared" si="485"/>
        <v>-6</v>
      </c>
      <c r="BA198" s="112">
        <f t="shared" si="485"/>
        <v>-5</v>
      </c>
      <c r="BB198" s="112">
        <f t="shared" si="485"/>
        <v>-2</v>
      </c>
      <c r="BC198" s="112">
        <f t="shared" si="485"/>
        <v>-1</v>
      </c>
      <c r="BD198" s="112">
        <f t="shared" si="485"/>
        <v>1</v>
      </c>
      <c r="BE198" s="112">
        <f t="shared" si="485"/>
        <v>2</v>
      </c>
      <c r="BF198" s="112">
        <f t="shared" si="485"/>
        <v>0</v>
      </c>
      <c r="BG198" s="112">
        <f t="shared" si="485"/>
        <v>0</v>
      </c>
      <c r="BH198" s="112">
        <f t="shared" si="485"/>
        <v>0</v>
      </c>
      <c r="BI198" s="112">
        <f t="shared" si="485"/>
        <v>-4</v>
      </c>
      <c r="BJ198" s="112">
        <f t="shared" si="485"/>
        <v>-1</v>
      </c>
      <c r="BK198" s="112">
        <f t="shared" si="485"/>
        <v>-3</v>
      </c>
      <c r="BL198" s="112">
        <f t="shared" si="485"/>
        <v>-1</v>
      </c>
      <c r="BM198" s="112">
        <f t="shared" si="485"/>
        <v>-1</v>
      </c>
      <c r="BN198" s="112">
        <f t="shared" si="485"/>
        <v>2</v>
      </c>
      <c r="BO198" s="112">
        <f t="shared" si="485"/>
        <v>3</v>
      </c>
      <c r="BP198" s="209">
        <f t="shared" si="485"/>
        <v>2</v>
      </c>
      <c r="BQ198" s="209">
        <f t="shared" si="485"/>
        <v>0</v>
      </c>
      <c r="BR198" s="209">
        <f t="shared" si="485"/>
        <v>2</v>
      </c>
      <c r="BS198" s="209">
        <f t="shared" si="485"/>
        <v>1</v>
      </c>
      <c r="BT198" s="339">
        <f t="shared" si="485"/>
        <v>4</v>
      </c>
      <c r="BU198" s="339">
        <f t="shared" ref="BU198:CC198" si="486">AL198-Z198</f>
        <v>1</v>
      </c>
      <c r="BV198" s="339">
        <f t="shared" si="486"/>
        <v>2</v>
      </c>
      <c r="BW198" s="339">
        <f t="shared" si="486"/>
        <v>4</v>
      </c>
      <c r="BX198" s="339">
        <f t="shared" si="486"/>
        <v>6</v>
      </c>
      <c r="BY198" s="339">
        <f t="shared" si="486"/>
        <v>4</v>
      </c>
      <c r="BZ198" s="339">
        <f t="shared" si="486"/>
        <v>5</v>
      </c>
      <c r="CA198" s="339">
        <f t="shared" si="486"/>
        <v>2</v>
      </c>
      <c r="CB198" s="339">
        <f t="shared" si="486"/>
        <v>1</v>
      </c>
      <c r="CC198" s="339">
        <f t="shared" si="486"/>
        <v>2</v>
      </c>
      <c r="CD198" s="371"/>
      <c r="CE198" s="36">
        <f>'MONTHLY SUMMARIES'!F144</f>
        <v>6</v>
      </c>
    </row>
    <row r="199" spans="1:83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>
        <v>2</v>
      </c>
      <c r="AM199" s="209">
        <v>0</v>
      </c>
      <c r="AN199" s="209">
        <v>2</v>
      </c>
      <c r="AO199" s="209">
        <v>2</v>
      </c>
      <c r="AP199" s="209">
        <v>2</v>
      </c>
      <c r="AQ199" s="209">
        <v>2</v>
      </c>
      <c r="AR199" s="209">
        <v>2</v>
      </c>
      <c r="AS199" s="209">
        <v>2</v>
      </c>
      <c r="AT199" s="209">
        <v>2</v>
      </c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71"/>
      <c r="CE199" s="67">
        <f>GETPIVOTDATA("VALUE",'CSS ESCO pvt'!$I$3,"DATE_FILE",$CE$8,"COMPANY",$CE$6,"TRIM_CAT","Low Income Residential-GRID","TRIM_LINE",$A194)</f>
        <v>2</v>
      </c>
    </row>
    <row r="200" spans="1:83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>
        <v>0</v>
      </c>
      <c r="AM200" s="209">
        <v>4</v>
      </c>
      <c r="AN200" s="209">
        <v>2</v>
      </c>
      <c r="AO200" s="209">
        <v>6</v>
      </c>
      <c r="AP200" s="209">
        <v>4</v>
      </c>
      <c r="AQ200" s="209">
        <v>6</v>
      </c>
      <c r="AR200" s="209">
        <v>6</v>
      </c>
      <c r="AS200" s="209">
        <v>4</v>
      </c>
      <c r="AT200" s="209">
        <v>4</v>
      </c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71"/>
      <c r="CE200" s="81">
        <f>CE198-CE199</f>
        <v>4</v>
      </c>
    </row>
    <row r="201" spans="1:83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>
        <v>3</v>
      </c>
      <c r="AM201" s="209">
        <v>6</v>
      </c>
      <c r="AN201" s="209">
        <v>7</v>
      </c>
      <c r="AO201" s="209">
        <v>2</v>
      </c>
      <c r="AP201" s="209">
        <v>2</v>
      </c>
      <c r="AQ201" s="209">
        <v>3</v>
      </c>
      <c r="AR201" s="209">
        <v>2</v>
      </c>
      <c r="AS201" s="209">
        <v>0</v>
      </c>
      <c r="AT201" s="209">
        <v>0</v>
      </c>
      <c r="AU201" s="209"/>
      <c r="AV201" s="209"/>
      <c r="AW201" s="113"/>
      <c r="AX201" s="112">
        <f t="shared" ref="AX201:BG203" si="487">O201-C201</f>
        <v>-2</v>
      </c>
      <c r="AY201" s="112">
        <f t="shared" si="487"/>
        <v>0</v>
      </c>
      <c r="AZ201" s="112">
        <f t="shared" si="487"/>
        <v>0</v>
      </c>
      <c r="BA201" s="112">
        <f t="shared" si="487"/>
        <v>-2</v>
      </c>
      <c r="BB201" s="112">
        <f t="shared" si="487"/>
        <v>-2</v>
      </c>
      <c r="BC201" s="112">
        <f t="shared" si="487"/>
        <v>-1</v>
      </c>
      <c r="BD201" s="112">
        <f t="shared" si="487"/>
        <v>-2</v>
      </c>
      <c r="BE201" s="112">
        <f t="shared" si="487"/>
        <v>1</v>
      </c>
      <c r="BF201" s="112">
        <f t="shared" si="487"/>
        <v>2</v>
      </c>
      <c r="BG201" s="112">
        <f t="shared" si="487"/>
        <v>1</v>
      </c>
      <c r="BH201" s="112">
        <f t="shared" ref="BH201:BQ203" si="488">Y201-M201</f>
        <v>1</v>
      </c>
      <c r="BI201" s="112">
        <f t="shared" si="488"/>
        <v>2</v>
      </c>
      <c r="BJ201" s="112">
        <f t="shared" si="488"/>
        <v>2</v>
      </c>
      <c r="BK201" s="112">
        <f t="shared" si="488"/>
        <v>1</v>
      </c>
      <c r="BL201" s="112">
        <f t="shared" si="488"/>
        <v>1</v>
      </c>
      <c r="BM201" s="112">
        <f t="shared" si="488"/>
        <v>2</v>
      </c>
      <c r="BN201" s="112">
        <f t="shared" si="488"/>
        <v>4</v>
      </c>
      <c r="BO201" s="112">
        <f t="shared" si="488"/>
        <v>5</v>
      </c>
      <c r="BP201" s="209">
        <f t="shared" si="488"/>
        <v>4</v>
      </c>
      <c r="BQ201" s="209">
        <f t="shared" si="488"/>
        <v>0</v>
      </c>
      <c r="BR201" s="209">
        <f t="shared" ref="BR201:BT203" si="489">AI201-W201</f>
        <v>-1</v>
      </c>
      <c r="BS201" s="209">
        <f t="shared" si="489"/>
        <v>3</v>
      </c>
      <c r="BT201" s="339">
        <f t="shared" si="489"/>
        <v>0</v>
      </c>
      <c r="BU201" s="339">
        <f t="shared" ref="BU201:CC203" si="490">AL201-Z201</f>
        <v>-1</v>
      </c>
      <c r="BV201" s="339">
        <f t="shared" si="490"/>
        <v>4</v>
      </c>
      <c r="BW201" s="339">
        <f t="shared" si="490"/>
        <v>6</v>
      </c>
      <c r="BX201" s="339">
        <f t="shared" si="490"/>
        <v>1</v>
      </c>
      <c r="BY201" s="339">
        <f t="shared" si="490"/>
        <v>0</v>
      </c>
      <c r="BZ201" s="339">
        <f t="shared" si="490"/>
        <v>-1</v>
      </c>
      <c r="CA201" s="339">
        <f t="shared" si="490"/>
        <v>-3</v>
      </c>
      <c r="CB201" s="339">
        <f t="shared" si="490"/>
        <v>-4</v>
      </c>
      <c r="CC201" s="339">
        <f t="shared" si="490"/>
        <v>-3</v>
      </c>
      <c r="CD201" s="371"/>
      <c r="CE201" s="36">
        <f>'MONTHLY SUMMARIES'!F145</f>
        <v>0</v>
      </c>
    </row>
    <row r="202" spans="1:83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>
        <v>0</v>
      </c>
      <c r="AM202" s="209">
        <v>0</v>
      </c>
      <c r="AN202" s="209">
        <v>0</v>
      </c>
      <c r="AO202" s="209">
        <v>0</v>
      </c>
      <c r="AP202" s="209">
        <v>0</v>
      </c>
      <c r="AQ202" s="209">
        <v>0</v>
      </c>
      <c r="AR202" s="209">
        <v>0</v>
      </c>
      <c r="AS202" s="209">
        <v>0</v>
      </c>
      <c r="AT202" s="209">
        <v>0</v>
      </c>
      <c r="AU202" s="209"/>
      <c r="AV202" s="209"/>
      <c r="AW202" s="113"/>
      <c r="AX202" s="112">
        <f t="shared" si="487"/>
        <v>0</v>
      </c>
      <c r="AY202" s="112">
        <f t="shared" si="487"/>
        <v>0</v>
      </c>
      <c r="AZ202" s="112">
        <f t="shared" si="487"/>
        <v>0</v>
      </c>
      <c r="BA202" s="112">
        <f t="shared" si="487"/>
        <v>0</v>
      </c>
      <c r="BB202" s="112">
        <f t="shared" si="487"/>
        <v>0</v>
      </c>
      <c r="BC202" s="112">
        <f t="shared" si="487"/>
        <v>0</v>
      </c>
      <c r="BD202" s="112">
        <f t="shared" si="487"/>
        <v>0</v>
      </c>
      <c r="BE202" s="112">
        <f t="shared" si="487"/>
        <v>-1</v>
      </c>
      <c r="BF202" s="112">
        <f t="shared" si="487"/>
        <v>-1</v>
      </c>
      <c r="BG202" s="112">
        <f t="shared" si="487"/>
        <v>0</v>
      </c>
      <c r="BH202" s="112">
        <f t="shared" si="488"/>
        <v>0</v>
      </c>
      <c r="BI202" s="112">
        <f t="shared" si="488"/>
        <v>0</v>
      </c>
      <c r="BJ202" s="112">
        <f t="shared" si="488"/>
        <v>0</v>
      </c>
      <c r="BK202" s="112">
        <f t="shared" si="488"/>
        <v>0</v>
      </c>
      <c r="BL202" s="112">
        <f t="shared" si="488"/>
        <v>0</v>
      </c>
      <c r="BM202" s="112">
        <f t="shared" si="488"/>
        <v>0</v>
      </c>
      <c r="BN202" s="112">
        <f t="shared" si="488"/>
        <v>0</v>
      </c>
      <c r="BO202" s="112">
        <f t="shared" si="488"/>
        <v>0</v>
      </c>
      <c r="BP202" s="209">
        <f t="shared" si="488"/>
        <v>0</v>
      </c>
      <c r="BQ202" s="209">
        <f t="shared" si="488"/>
        <v>0</v>
      </c>
      <c r="BR202" s="209">
        <f t="shared" si="489"/>
        <v>0</v>
      </c>
      <c r="BS202" s="209">
        <f t="shared" si="489"/>
        <v>0</v>
      </c>
      <c r="BT202" s="339">
        <f t="shared" si="489"/>
        <v>0</v>
      </c>
      <c r="BU202" s="339">
        <f t="shared" si="490"/>
        <v>0</v>
      </c>
      <c r="BV202" s="339">
        <f t="shared" si="490"/>
        <v>0</v>
      </c>
      <c r="BW202" s="339">
        <f t="shared" si="490"/>
        <v>0</v>
      </c>
      <c r="BX202" s="339">
        <f t="shared" si="490"/>
        <v>0</v>
      </c>
      <c r="BY202" s="339">
        <f t="shared" si="490"/>
        <v>0</v>
      </c>
      <c r="BZ202" s="339">
        <f t="shared" si="490"/>
        <v>0</v>
      </c>
      <c r="CA202" s="339">
        <f t="shared" si="490"/>
        <v>0</v>
      </c>
      <c r="CB202" s="339">
        <f t="shared" si="490"/>
        <v>0</v>
      </c>
      <c r="CC202" s="339">
        <f t="shared" si="490"/>
        <v>0</v>
      </c>
      <c r="CD202" s="371"/>
      <c r="CE202" s="36">
        <f>'MONTHLY SUMMARIES'!F146</f>
        <v>0</v>
      </c>
    </row>
    <row r="203" spans="1:83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>
        <v>1</v>
      </c>
      <c r="AM203" s="209">
        <v>1</v>
      </c>
      <c r="AN203" s="209">
        <v>1</v>
      </c>
      <c r="AO203" s="209">
        <v>0</v>
      </c>
      <c r="AP203" s="209">
        <v>0</v>
      </c>
      <c r="AQ203" s="209">
        <v>1</v>
      </c>
      <c r="AR203" s="209">
        <v>0</v>
      </c>
      <c r="AS203" s="209">
        <v>0</v>
      </c>
      <c r="AT203" s="209">
        <v>0</v>
      </c>
      <c r="AU203" s="209"/>
      <c r="AV203" s="209"/>
      <c r="AW203" s="113"/>
      <c r="AX203" s="112">
        <f t="shared" si="487"/>
        <v>0</v>
      </c>
      <c r="AY203" s="112">
        <f t="shared" si="487"/>
        <v>0</v>
      </c>
      <c r="AZ203" s="112">
        <f t="shared" si="487"/>
        <v>0</v>
      </c>
      <c r="BA203" s="112">
        <f t="shared" si="487"/>
        <v>0</v>
      </c>
      <c r="BB203" s="112">
        <f t="shared" si="487"/>
        <v>0</v>
      </c>
      <c r="BC203" s="112">
        <f t="shared" si="487"/>
        <v>0</v>
      </c>
      <c r="BD203" s="112">
        <f t="shared" si="487"/>
        <v>0</v>
      </c>
      <c r="BE203" s="112">
        <f t="shared" si="487"/>
        <v>0</v>
      </c>
      <c r="BF203" s="112">
        <f t="shared" si="487"/>
        <v>0</v>
      </c>
      <c r="BG203" s="112">
        <f t="shared" si="487"/>
        <v>0</v>
      </c>
      <c r="BH203" s="112">
        <f t="shared" si="488"/>
        <v>0</v>
      </c>
      <c r="BI203" s="112">
        <f t="shared" si="488"/>
        <v>0</v>
      </c>
      <c r="BJ203" s="112">
        <f t="shared" si="488"/>
        <v>0</v>
      </c>
      <c r="BK203" s="112">
        <f t="shared" si="488"/>
        <v>0</v>
      </c>
      <c r="BL203" s="112">
        <f t="shared" si="488"/>
        <v>0</v>
      </c>
      <c r="BM203" s="112">
        <f t="shared" si="488"/>
        <v>0</v>
      </c>
      <c r="BN203" s="112">
        <f t="shared" si="488"/>
        <v>0</v>
      </c>
      <c r="BO203" s="112">
        <f t="shared" si="488"/>
        <v>0</v>
      </c>
      <c r="BP203" s="209">
        <f t="shared" si="488"/>
        <v>0</v>
      </c>
      <c r="BQ203" s="209">
        <f t="shared" si="488"/>
        <v>0</v>
      </c>
      <c r="BR203" s="209">
        <f t="shared" si="489"/>
        <v>0</v>
      </c>
      <c r="BS203" s="209">
        <f t="shared" si="489"/>
        <v>0</v>
      </c>
      <c r="BT203" s="339">
        <f t="shared" si="489"/>
        <v>1</v>
      </c>
      <c r="BU203" s="339">
        <f t="shared" si="490"/>
        <v>1</v>
      </c>
      <c r="BV203" s="339">
        <f t="shared" si="490"/>
        <v>1</v>
      </c>
      <c r="BW203" s="339">
        <f t="shared" si="490"/>
        <v>1</v>
      </c>
      <c r="BX203" s="339">
        <f t="shared" si="490"/>
        <v>0</v>
      </c>
      <c r="BY203" s="339">
        <f t="shared" si="490"/>
        <v>0</v>
      </c>
      <c r="BZ203" s="339">
        <f t="shared" si="490"/>
        <v>1</v>
      </c>
      <c r="CA203" s="339">
        <f t="shared" si="490"/>
        <v>0</v>
      </c>
      <c r="CB203" s="339">
        <f t="shared" si="490"/>
        <v>0</v>
      </c>
      <c r="CC203" s="339">
        <f t="shared" si="490"/>
        <v>0</v>
      </c>
      <c r="CD203" s="371"/>
      <c r="CE203" s="36">
        <f>'MONTHLY SUMMARIES'!F147</f>
        <v>0</v>
      </c>
    </row>
    <row r="204" spans="1:83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491">SUM(D195:D203)</f>
        <v>43</v>
      </c>
      <c r="E204" s="118">
        <f t="shared" si="491"/>
        <v>57</v>
      </c>
      <c r="F204" s="118">
        <f t="shared" si="491"/>
        <v>58</v>
      </c>
      <c r="G204" s="118">
        <f t="shared" si="491"/>
        <v>52</v>
      </c>
      <c r="H204" s="119">
        <f t="shared" si="491"/>
        <v>60</v>
      </c>
      <c r="I204" s="118">
        <f t="shared" si="491"/>
        <v>47</v>
      </c>
      <c r="J204" s="119">
        <f t="shared" si="491"/>
        <v>46</v>
      </c>
      <c r="K204" s="118">
        <f t="shared" si="491"/>
        <v>36</v>
      </c>
      <c r="L204" s="120">
        <f t="shared" si="491"/>
        <v>36</v>
      </c>
      <c r="M204" s="119">
        <f t="shared" si="491"/>
        <v>35</v>
      </c>
      <c r="N204" s="119">
        <f t="shared" si="491"/>
        <v>37</v>
      </c>
      <c r="O204" s="119">
        <f t="shared" si="491"/>
        <v>35</v>
      </c>
      <c r="P204" s="119">
        <f t="shared" si="491"/>
        <v>24</v>
      </c>
      <c r="Q204" s="119">
        <f t="shared" si="491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>
        <v>90</v>
      </c>
      <c r="AM204" s="211">
        <v>89</v>
      </c>
      <c r="AN204" s="211">
        <v>94</v>
      </c>
      <c r="AO204" s="211">
        <v>82</v>
      </c>
      <c r="AP204" s="211">
        <v>87</v>
      </c>
      <c r="AQ204" s="211">
        <v>94</v>
      </c>
      <c r="AR204" s="211">
        <v>83</v>
      </c>
      <c r="AS204" s="211">
        <v>68</v>
      </c>
      <c r="AT204" s="211">
        <v>61</v>
      </c>
      <c r="AU204" s="211"/>
      <c r="AV204" s="211"/>
      <c r="AW204" s="120"/>
      <c r="AX204" s="119">
        <f t="shared" ref="AX204" si="492">SUM(AX195:AX203)</f>
        <v>-12</v>
      </c>
      <c r="AY204" s="119">
        <f t="shared" ref="AY204:BA204" si="493">SUM(AY195:AY203)</f>
        <v>-19</v>
      </c>
      <c r="AZ204" s="119">
        <f t="shared" si="493"/>
        <v>-39</v>
      </c>
      <c r="BA204" s="119">
        <f t="shared" si="493"/>
        <v>-36</v>
      </c>
      <c r="BB204" s="119">
        <f t="shared" ref="BB204:BC204" si="494">SUM(BB195:BB203)</f>
        <v>-33</v>
      </c>
      <c r="BC204" s="119">
        <f t="shared" si="494"/>
        <v>-38</v>
      </c>
      <c r="BD204" s="119">
        <f t="shared" ref="BD204:BE204" si="495">SUM(BD195:BD203)</f>
        <v>-22</v>
      </c>
      <c r="BE204" s="119">
        <f t="shared" si="495"/>
        <v>-6</v>
      </c>
      <c r="BF204" s="119">
        <f t="shared" ref="BF204:BG204" si="496">SUM(BF195:BF203)</f>
        <v>7</v>
      </c>
      <c r="BG204" s="119">
        <f t="shared" si="496"/>
        <v>3</v>
      </c>
      <c r="BH204" s="119">
        <f t="shared" ref="BH204:BI204" si="497">SUM(BH195:BH203)</f>
        <v>-3</v>
      </c>
      <c r="BI204" s="119">
        <f t="shared" si="497"/>
        <v>-2</v>
      </c>
      <c r="BJ204" s="119">
        <f t="shared" ref="BJ204:BK204" si="498">SUM(BJ195:BJ203)</f>
        <v>7</v>
      </c>
      <c r="BK204" s="119">
        <f t="shared" si="498"/>
        <v>36</v>
      </c>
      <c r="BL204" s="119">
        <f t="shared" ref="BL204:BM204" si="499">SUM(BL195:BL203)</f>
        <v>56</v>
      </c>
      <c r="BM204" s="119">
        <f t="shared" si="499"/>
        <v>53</v>
      </c>
      <c r="BN204" s="119">
        <f t="shared" ref="BN204:BO204" si="500">SUM(BN195:BN203)</f>
        <v>83</v>
      </c>
      <c r="BO204" s="119">
        <f t="shared" si="500"/>
        <v>81</v>
      </c>
      <c r="BP204" s="211">
        <f t="shared" ref="BP204:BQ204" si="501">SUM(BP195:BP203)</f>
        <v>77</v>
      </c>
      <c r="BQ204" s="211">
        <f t="shared" si="501"/>
        <v>56</v>
      </c>
      <c r="BR204" s="211">
        <f t="shared" ref="BR204:BT204" si="502">SUM(BR195:BR203)</f>
        <v>61</v>
      </c>
      <c r="BS204" s="211">
        <f t="shared" si="502"/>
        <v>56</v>
      </c>
      <c r="BT204" s="120">
        <f t="shared" si="502"/>
        <v>61</v>
      </c>
      <c r="BU204" s="120">
        <f t="shared" ref="BU204:BV204" si="503">SUM(BU195:BU203)</f>
        <v>55</v>
      </c>
      <c r="BV204" s="120">
        <f t="shared" si="503"/>
        <v>47</v>
      </c>
      <c r="BW204" s="120">
        <f t="shared" ref="BW204:BX204" si="504">SUM(BW195:BW203)</f>
        <v>34</v>
      </c>
      <c r="BX204" s="120">
        <f t="shared" si="504"/>
        <v>8</v>
      </c>
      <c r="BY204" s="120">
        <f t="shared" ref="BY204" si="505">SUM(BY195:BY203)</f>
        <v>12</v>
      </c>
      <c r="BZ204" s="120">
        <f t="shared" ref="BZ204" si="506">SUM(BZ195:BZ203)</f>
        <v>-8</v>
      </c>
      <c r="CA204" s="120">
        <f t="shared" ref="CA204:CC204" si="507">SUM(CA195:CA203)</f>
        <v>-20</v>
      </c>
      <c r="CB204" s="120">
        <f t="shared" ref="CB204:CC204" si="508">SUM(CB195:CB203)</f>
        <v>-34</v>
      </c>
      <c r="CC204" s="120">
        <f t="shared" si="508"/>
        <v>-35</v>
      </c>
      <c r="CD204" s="372"/>
      <c r="CE204" s="119">
        <f>CE195+CE198+CE201+CE202+CE203</f>
        <v>61</v>
      </c>
    </row>
    <row r="205" spans="1:83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71"/>
      <c r="CE205" s="81"/>
    </row>
    <row r="206" spans="1:83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>
        <v>1620874</v>
      </c>
      <c r="AM206" s="207">
        <v>1381740</v>
      </c>
      <c r="AN206" s="207">
        <v>1182615</v>
      </c>
      <c r="AO206" s="207">
        <v>1064354</v>
      </c>
      <c r="AP206" s="207">
        <v>1508895</v>
      </c>
      <c r="AQ206" s="207">
        <v>1660472</v>
      </c>
      <c r="AR206" s="207">
        <v>2573805</v>
      </c>
      <c r="AS206" s="207">
        <v>2468296</v>
      </c>
      <c r="AT206" s="207">
        <v>1464176</v>
      </c>
      <c r="AU206" s="207"/>
      <c r="AV206" s="207"/>
      <c r="AW206" s="110"/>
      <c r="AX206" s="236">
        <f t="shared" ref="AX206:BT206" si="509">O206-C206</f>
        <v>151055.64000000001</v>
      </c>
      <c r="AY206" s="237">
        <f t="shared" si="509"/>
        <v>354473.22</v>
      </c>
      <c r="AZ206" s="237">
        <f t="shared" si="509"/>
        <v>228469.40000000002</v>
      </c>
      <c r="BA206" s="237">
        <f t="shared" si="509"/>
        <v>410560.74</v>
      </c>
      <c r="BB206" s="237">
        <f t="shared" si="509"/>
        <v>327658.30000000005</v>
      </c>
      <c r="BC206" s="237">
        <f t="shared" si="509"/>
        <v>659822.07000000007</v>
      </c>
      <c r="BD206" s="237">
        <f t="shared" si="509"/>
        <v>275470.43999999994</v>
      </c>
      <c r="BE206" s="237">
        <f t="shared" si="509"/>
        <v>550130.32999999996</v>
      </c>
      <c r="BF206" s="237">
        <f t="shared" si="509"/>
        <v>226352.68000000005</v>
      </c>
      <c r="BG206" s="237">
        <f t="shared" si="509"/>
        <v>59650.379999999888</v>
      </c>
      <c r="BH206" s="237">
        <f t="shared" si="509"/>
        <v>155612.42999999993</v>
      </c>
      <c r="BI206" s="237">
        <f t="shared" si="509"/>
        <v>370524.35000000009</v>
      </c>
      <c r="BJ206" s="237">
        <f t="shared" si="509"/>
        <v>254979.03000000003</v>
      </c>
      <c r="BK206" s="237">
        <f t="shared" si="509"/>
        <v>-103175.76000000001</v>
      </c>
      <c r="BL206" s="237">
        <f t="shared" si="509"/>
        <v>38690</v>
      </c>
      <c r="BM206" s="237">
        <f t="shared" si="509"/>
        <v>44566</v>
      </c>
      <c r="BN206" s="237">
        <f t="shared" si="509"/>
        <v>272993</v>
      </c>
      <c r="BO206" s="237">
        <f t="shared" si="509"/>
        <v>14560</v>
      </c>
      <c r="BP206" s="287">
        <f t="shared" si="509"/>
        <v>433097</v>
      </c>
      <c r="BQ206" s="287">
        <f t="shared" si="509"/>
        <v>-283929</v>
      </c>
      <c r="BR206" s="287">
        <f t="shared" si="509"/>
        <v>233757</v>
      </c>
      <c r="BS206" s="287">
        <f t="shared" si="509"/>
        <v>-151369</v>
      </c>
      <c r="BT206" s="335">
        <f t="shared" si="509"/>
        <v>-32977</v>
      </c>
      <c r="BU206" s="335">
        <f t="shared" ref="BU206:CC206" si="510">AL206-Z206</f>
        <v>150716</v>
      </c>
      <c r="BV206" s="335">
        <f t="shared" si="510"/>
        <v>-11290</v>
      </c>
      <c r="BW206" s="335">
        <f t="shared" si="510"/>
        <v>47316</v>
      </c>
      <c r="BX206" s="335">
        <f t="shared" si="510"/>
        <v>29808</v>
      </c>
      <c r="BY206" s="335">
        <f t="shared" si="510"/>
        <v>154287</v>
      </c>
      <c r="BZ206" s="335">
        <f t="shared" si="510"/>
        <v>-161178</v>
      </c>
      <c r="CA206" s="335">
        <f t="shared" si="510"/>
        <v>258145</v>
      </c>
      <c r="CB206" s="335">
        <f t="shared" si="510"/>
        <v>193067</v>
      </c>
      <c r="CC206" s="335">
        <f t="shared" si="510"/>
        <v>202534</v>
      </c>
      <c r="CD206" s="371"/>
      <c r="CE206" s="36">
        <f>'MONTHLY SUMMARIES'!F150</f>
        <v>1464176</v>
      </c>
    </row>
    <row r="207" spans="1:83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>
        <v>340304</v>
      </c>
      <c r="AM207" s="207">
        <v>237389</v>
      </c>
      <c r="AN207" s="207">
        <v>170971</v>
      </c>
      <c r="AO207" s="207">
        <v>153783</v>
      </c>
      <c r="AP207" s="207">
        <v>196755</v>
      </c>
      <c r="AQ207" s="207">
        <v>223061</v>
      </c>
      <c r="AR207" s="207">
        <v>340808</v>
      </c>
      <c r="AS207" s="207">
        <v>355917</v>
      </c>
      <c r="AT207" s="207">
        <v>194856</v>
      </c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71"/>
      <c r="CE207" s="67">
        <f>GETPIVOTDATA("VALUE",'CSS ESCO pvt'!$I$3,"DATE_FILE",$CE$8,"COMPANY",$CE$6,"TRIM_CAT","Residential-GRID","TRIM_LINE",$A205)</f>
        <v>194856</v>
      </c>
    </row>
    <row r="208" spans="1:83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>
        <v>1280570</v>
      </c>
      <c r="AM208" s="207">
        <v>1144351</v>
      </c>
      <c r="AN208" s="207">
        <v>1011644</v>
      </c>
      <c r="AO208" s="207">
        <v>910571</v>
      </c>
      <c r="AP208" s="207">
        <v>1312140</v>
      </c>
      <c r="AQ208" s="207">
        <v>1437411</v>
      </c>
      <c r="AR208" s="207">
        <v>2232997</v>
      </c>
      <c r="AS208" s="207">
        <v>2112379</v>
      </c>
      <c r="AT208" s="207">
        <v>1269320</v>
      </c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71"/>
      <c r="CE208" s="81">
        <f>CE206-CE207</f>
        <v>1269320</v>
      </c>
    </row>
    <row r="209" spans="1:86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>
        <v>19009</v>
      </c>
      <c r="AM209" s="207">
        <v>16205</v>
      </c>
      <c r="AN209" s="207">
        <v>14968</v>
      </c>
      <c r="AO209" s="207">
        <v>12019</v>
      </c>
      <c r="AP209" s="207">
        <v>12121</v>
      </c>
      <c r="AQ209" s="207">
        <v>10627</v>
      </c>
      <c r="AR209" s="207">
        <v>12934</v>
      </c>
      <c r="AS209" s="207">
        <v>8732</v>
      </c>
      <c r="AT209" s="207">
        <v>8807</v>
      </c>
      <c r="AU209" s="207"/>
      <c r="AV209" s="207"/>
      <c r="AW209" s="110"/>
      <c r="AX209" s="236">
        <f t="shared" ref="AX209:BT209" si="511">O209-C209</f>
        <v>2000.1000000000004</v>
      </c>
      <c r="AY209" s="237">
        <f t="shared" si="511"/>
        <v>890.78999999999905</v>
      </c>
      <c r="AZ209" s="237">
        <f t="shared" si="511"/>
        <v>-55.540000000000873</v>
      </c>
      <c r="BA209" s="237">
        <f t="shared" si="511"/>
        <v>612.86000000000058</v>
      </c>
      <c r="BB209" s="237">
        <f t="shared" si="511"/>
        <v>-181.71999999999935</v>
      </c>
      <c r="BC209" s="237">
        <f t="shared" si="511"/>
        <v>2388.5200000000004</v>
      </c>
      <c r="BD209" s="237">
        <f t="shared" si="511"/>
        <v>2384.17</v>
      </c>
      <c r="BE209" s="237">
        <f t="shared" si="511"/>
        <v>801.43000000000029</v>
      </c>
      <c r="BF209" s="237">
        <f t="shared" si="511"/>
        <v>-769.78000000000065</v>
      </c>
      <c r="BG209" s="237">
        <f t="shared" si="511"/>
        <v>-570.93000000000029</v>
      </c>
      <c r="BH209" s="237">
        <f t="shared" si="511"/>
        <v>2182.08</v>
      </c>
      <c r="BI209" s="237">
        <f t="shared" si="511"/>
        <v>8188.82</v>
      </c>
      <c r="BJ209" s="237">
        <f t="shared" si="511"/>
        <v>8133.42</v>
      </c>
      <c r="BK209" s="237">
        <f t="shared" si="511"/>
        <v>2549.2700000000004</v>
      </c>
      <c r="BL209" s="237">
        <f t="shared" si="511"/>
        <v>3831</v>
      </c>
      <c r="BM209" s="237">
        <f t="shared" si="511"/>
        <v>4170</v>
      </c>
      <c r="BN209" s="237">
        <f t="shared" si="511"/>
        <v>4105</v>
      </c>
      <c r="BO209" s="237">
        <f t="shared" si="511"/>
        <v>1717</v>
      </c>
      <c r="BP209" s="287">
        <f t="shared" si="511"/>
        <v>4105</v>
      </c>
      <c r="BQ209" s="287">
        <f t="shared" si="511"/>
        <v>2105</v>
      </c>
      <c r="BR209" s="287">
        <f t="shared" si="511"/>
        <v>-99</v>
      </c>
      <c r="BS209" s="287">
        <f t="shared" si="511"/>
        <v>-729</v>
      </c>
      <c r="BT209" s="335">
        <f t="shared" si="511"/>
        <v>-1302</v>
      </c>
      <c r="BU209" s="335">
        <f t="shared" ref="BU209:CC209" si="512">AL209-Z209</f>
        <v>-3392</v>
      </c>
      <c r="BV209" s="335">
        <f t="shared" si="512"/>
        <v>-6706</v>
      </c>
      <c r="BW209" s="335">
        <f t="shared" si="512"/>
        <v>-3044</v>
      </c>
      <c r="BX209" s="335">
        <f t="shared" si="512"/>
        <v>-3300</v>
      </c>
      <c r="BY209" s="335">
        <f t="shared" si="512"/>
        <v>-2542</v>
      </c>
      <c r="BZ209" s="335">
        <f t="shared" si="512"/>
        <v>-5436</v>
      </c>
      <c r="CA209" s="335">
        <f t="shared" si="512"/>
        <v>-3552</v>
      </c>
      <c r="CB209" s="335">
        <f t="shared" si="512"/>
        <v>-8163</v>
      </c>
      <c r="CC209" s="335">
        <f t="shared" si="512"/>
        <v>-3646</v>
      </c>
      <c r="CD209" s="371"/>
      <c r="CE209" s="36">
        <f>'MONTHLY SUMMARIES'!F151</f>
        <v>8807</v>
      </c>
    </row>
    <row r="210" spans="1:86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>
        <v>7545</v>
      </c>
      <c r="AM210" s="207">
        <v>6893</v>
      </c>
      <c r="AN210" s="207">
        <v>4163</v>
      </c>
      <c r="AO210" s="207">
        <v>2888</v>
      </c>
      <c r="AP210" s="207">
        <v>2526</v>
      </c>
      <c r="AQ210" s="207">
        <v>1773</v>
      </c>
      <c r="AR210" s="207">
        <v>2352</v>
      </c>
      <c r="AS210" s="207">
        <v>1466</v>
      </c>
      <c r="AT210" s="207">
        <v>1612</v>
      </c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71"/>
      <c r="CE210" s="67">
        <f>GETPIVOTDATA("VALUE",'CSS ESCO pvt'!$I$3,"DATE_FILE",$CE$8,"COMPANY",$CE$6,"TRIM_CAT","Low Income Residential-GRID","TRIM_LINE",$A205)</f>
        <v>1612</v>
      </c>
    </row>
    <row r="211" spans="1:86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>
        <v>11464</v>
      </c>
      <c r="AM211" s="207">
        <v>9312</v>
      </c>
      <c r="AN211" s="207">
        <v>10805</v>
      </c>
      <c r="AO211" s="207">
        <v>9131</v>
      </c>
      <c r="AP211" s="207">
        <v>9595</v>
      </c>
      <c r="AQ211" s="207">
        <v>8854</v>
      </c>
      <c r="AR211" s="207">
        <v>10582</v>
      </c>
      <c r="AS211" s="207">
        <v>7266</v>
      </c>
      <c r="AT211" s="207">
        <v>7195</v>
      </c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71"/>
      <c r="CE211" s="81">
        <f>CE209-CE210</f>
        <v>7195</v>
      </c>
    </row>
    <row r="212" spans="1:86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>
        <v>320857</v>
      </c>
      <c r="AM212" s="207">
        <v>252451</v>
      </c>
      <c r="AN212" s="207">
        <v>217310</v>
      </c>
      <c r="AO212" s="207">
        <v>201981</v>
      </c>
      <c r="AP212" s="207">
        <v>308932</v>
      </c>
      <c r="AQ212" s="207">
        <v>205178</v>
      </c>
      <c r="AR212" s="207">
        <v>369927</v>
      </c>
      <c r="AS212" s="207">
        <v>528124</v>
      </c>
      <c r="AT212" s="207">
        <v>277868</v>
      </c>
      <c r="AU212" s="207"/>
      <c r="AV212" s="207"/>
      <c r="AW212" s="110"/>
      <c r="AX212" s="236">
        <f t="shared" ref="AX212:BG214" si="513">O212-C212</f>
        <v>55708.75</v>
      </c>
      <c r="AY212" s="237">
        <f t="shared" si="513"/>
        <v>44111.459999999992</v>
      </c>
      <c r="AZ212" s="237">
        <f t="shared" si="513"/>
        <v>-20382.799999999988</v>
      </c>
      <c r="BA212" s="237">
        <f t="shared" si="513"/>
        <v>30905.47</v>
      </c>
      <c r="BB212" s="237">
        <f t="shared" si="513"/>
        <v>-113114.20000000001</v>
      </c>
      <c r="BC212" s="237">
        <f t="shared" si="513"/>
        <v>35110.600000000006</v>
      </c>
      <c r="BD212" s="237">
        <f t="shared" si="513"/>
        <v>1659.460000000021</v>
      </c>
      <c r="BE212" s="237">
        <f t="shared" si="513"/>
        <v>93944.57</v>
      </c>
      <c r="BF212" s="237">
        <f t="shared" si="513"/>
        <v>45001.64</v>
      </c>
      <c r="BG212" s="237">
        <f t="shared" si="513"/>
        <v>-26672.270000000019</v>
      </c>
      <c r="BH212" s="237">
        <f t="shared" ref="BH212:BQ214" si="514">Y212-M212</f>
        <v>-62074.400000000023</v>
      </c>
      <c r="BI212" s="237">
        <f t="shared" si="514"/>
        <v>41896.049999999988</v>
      </c>
      <c r="BJ212" s="237">
        <f t="shared" si="514"/>
        <v>-1957.7099999999919</v>
      </c>
      <c r="BK212" s="237">
        <f t="shared" si="514"/>
        <v>-56466.100000000006</v>
      </c>
      <c r="BL212" s="237">
        <f t="shared" si="514"/>
        <v>6666</v>
      </c>
      <c r="BM212" s="237">
        <f t="shared" si="514"/>
        <v>62465</v>
      </c>
      <c r="BN212" s="237">
        <f t="shared" si="514"/>
        <v>88900</v>
      </c>
      <c r="BO212" s="237">
        <f t="shared" si="514"/>
        <v>32276</v>
      </c>
      <c r="BP212" s="287">
        <f t="shared" si="514"/>
        <v>150512</v>
      </c>
      <c r="BQ212" s="287">
        <f t="shared" si="514"/>
        <v>-105841</v>
      </c>
      <c r="BR212" s="287">
        <f t="shared" ref="BR212:BT214" si="515">AI212-W212</f>
        <v>157625</v>
      </c>
      <c r="BS212" s="287">
        <f t="shared" si="515"/>
        <v>23927</v>
      </c>
      <c r="BT212" s="335">
        <f t="shared" si="515"/>
        <v>4697</v>
      </c>
      <c r="BU212" s="335">
        <f t="shared" ref="BU212:CC214" si="516">AL212-Z212</f>
        <v>110327</v>
      </c>
      <c r="BV212" s="335">
        <f t="shared" si="516"/>
        <v>19014</v>
      </c>
      <c r="BW212" s="335">
        <f t="shared" si="516"/>
        <v>46768</v>
      </c>
      <c r="BX212" s="335">
        <f t="shared" si="516"/>
        <v>24361</v>
      </c>
      <c r="BY212" s="335">
        <f t="shared" si="516"/>
        <v>59121</v>
      </c>
      <c r="BZ212" s="335">
        <f t="shared" si="516"/>
        <v>2554</v>
      </c>
      <c r="CA212" s="335">
        <f t="shared" si="516"/>
        <v>52262</v>
      </c>
      <c r="CB212" s="335">
        <f t="shared" si="516"/>
        <v>78498</v>
      </c>
      <c r="CC212" s="335">
        <f t="shared" si="516"/>
        <v>80922</v>
      </c>
      <c r="CD212" s="371"/>
      <c r="CE212" s="36">
        <f>'MONTHLY SUMMARIES'!F152</f>
        <v>277868</v>
      </c>
    </row>
    <row r="213" spans="1:86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>
        <v>209321</v>
      </c>
      <c r="AM213" s="207">
        <v>184128</v>
      </c>
      <c r="AN213" s="207">
        <v>149157</v>
      </c>
      <c r="AO213" s="207">
        <v>171245</v>
      </c>
      <c r="AP213" s="207">
        <v>227578</v>
      </c>
      <c r="AQ213" s="207">
        <v>158084</v>
      </c>
      <c r="AR213" s="207">
        <v>280583</v>
      </c>
      <c r="AS213" s="207">
        <v>441678</v>
      </c>
      <c r="AT213" s="207">
        <v>268794</v>
      </c>
      <c r="AU213" s="207"/>
      <c r="AV213" s="207"/>
      <c r="AW213" s="110"/>
      <c r="AX213" s="236">
        <f t="shared" si="513"/>
        <v>14066.989999999991</v>
      </c>
      <c r="AY213" s="237">
        <f t="shared" si="513"/>
        <v>43758.710000000006</v>
      </c>
      <c r="AZ213" s="237">
        <f t="shared" si="513"/>
        <v>-26496.450000000012</v>
      </c>
      <c r="BA213" s="237">
        <f t="shared" si="513"/>
        <v>22206.479999999996</v>
      </c>
      <c r="BB213" s="237">
        <f t="shared" si="513"/>
        <v>-67378.040000000008</v>
      </c>
      <c r="BC213" s="237">
        <f t="shared" si="513"/>
        <v>77344.160000000003</v>
      </c>
      <c r="BD213" s="237">
        <f t="shared" si="513"/>
        <v>-38128.919999999984</v>
      </c>
      <c r="BE213" s="237">
        <f t="shared" si="513"/>
        <v>50981.97</v>
      </c>
      <c r="BF213" s="237">
        <f t="shared" si="513"/>
        <v>26830.86</v>
      </c>
      <c r="BG213" s="237">
        <f t="shared" si="513"/>
        <v>-1909.4800000000105</v>
      </c>
      <c r="BH213" s="237">
        <f t="shared" si="514"/>
        <v>-94707.760000000009</v>
      </c>
      <c r="BI213" s="237">
        <f t="shared" si="514"/>
        <v>39308.490000000005</v>
      </c>
      <c r="BJ213" s="237">
        <f t="shared" si="514"/>
        <v>1649.0599999999977</v>
      </c>
      <c r="BK213" s="237">
        <f t="shared" si="514"/>
        <v>-76471.320000000007</v>
      </c>
      <c r="BL213" s="237">
        <f t="shared" si="514"/>
        <v>56877</v>
      </c>
      <c r="BM213" s="237">
        <f t="shared" si="514"/>
        <v>60121</v>
      </c>
      <c r="BN213" s="237">
        <f t="shared" si="514"/>
        <v>34722</v>
      </c>
      <c r="BO213" s="237">
        <f t="shared" si="514"/>
        <v>19724</v>
      </c>
      <c r="BP213" s="287">
        <f t="shared" si="514"/>
        <v>53406</v>
      </c>
      <c r="BQ213" s="287">
        <f t="shared" si="514"/>
        <v>-60873</v>
      </c>
      <c r="BR213" s="287">
        <f t="shared" si="515"/>
        <v>136943</v>
      </c>
      <c r="BS213" s="287">
        <f t="shared" si="515"/>
        <v>48102</v>
      </c>
      <c r="BT213" s="335">
        <f t="shared" si="515"/>
        <v>29476</v>
      </c>
      <c r="BU213" s="335">
        <f t="shared" si="516"/>
        <v>95378</v>
      </c>
      <c r="BV213" s="335">
        <f t="shared" si="516"/>
        <v>26951</v>
      </c>
      <c r="BW213" s="335">
        <f t="shared" si="516"/>
        <v>62424</v>
      </c>
      <c r="BX213" s="335">
        <f t="shared" si="516"/>
        <v>-19298</v>
      </c>
      <c r="BY213" s="335">
        <f t="shared" si="516"/>
        <v>31348</v>
      </c>
      <c r="BZ213" s="335">
        <f t="shared" si="516"/>
        <v>16303</v>
      </c>
      <c r="CA213" s="335">
        <f t="shared" si="516"/>
        <v>29665</v>
      </c>
      <c r="CB213" s="335">
        <f t="shared" si="516"/>
        <v>162327</v>
      </c>
      <c r="CC213" s="335">
        <f t="shared" si="516"/>
        <v>92335</v>
      </c>
      <c r="CD213" s="371"/>
      <c r="CE213" s="36">
        <f>'MONTHLY SUMMARIES'!F153</f>
        <v>268794</v>
      </c>
    </row>
    <row r="214" spans="1:86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>
        <v>140812</v>
      </c>
      <c r="AM214" s="207">
        <v>180402</v>
      </c>
      <c r="AN214" s="207">
        <v>165138</v>
      </c>
      <c r="AO214" s="207">
        <v>117239</v>
      </c>
      <c r="AP214" s="207">
        <v>166563</v>
      </c>
      <c r="AQ214" s="207">
        <v>185121</v>
      </c>
      <c r="AR214" s="207">
        <v>209637</v>
      </c>
      <c r="AS214" s="207">
        <v>193305</v>
      </c>
      <c r="AT214" s="207">
        <v>310307</v>
      </c>
      <c r="AU214" s="207"/>
      <c r="AV214" s="207"/>
      <c r="AW214" s="110"/>
      <c r="AX214" s="236">
        <f t="shared" si="513"/>
        <v>-1175.6600000000035</v>
      </c>
      <c r="AY214" s="237">
        <f t="shared" si="513"/>
        <v>29004.67</v>
      </c>
      <c r="AZ214" s="237">
        <f t="shared" si="513"/>
        <v>29015.579999999987</v>
      </c>
      <c r="BA214" s="237">
        <f t="shared" si="513"/>
        <v>5760.25</v>
      </c>
      <c r="BB214" s="237">
        <f t="shared" si="513"/>
        <v>2202.429999999993</v>
      </c>
      <c r="BC214" s="237">
        <f t="shared" si="513"/>
        <v>31075.160000000003</v>
      </c>
      <c r="BD214" s="237">
        <f t="shared" si="513"/>
        <v>42080.070000000007</v>
      </c>
      <c r="BE214" s="237">
        <f t="shared" si="513"/>
        <v>4610.7099999999919</v>
      </c>
      <c r="BF214" s="237">
        <f t="shared" si="513"/>
        <v>35032.670000000013</v>
      </c>
      <c r="BG214" s="237">
        <f t="shared" si="513"/>
        <v>140498.47</v>
      </c>
      <c r="BH214" s="237">
        <f t="shared" si="514"/>
        <v>-11995.36</v>
      </c>
      <c r="BI214" s="237">
        <f t="shared" si="514"/>
        <v>-117609.59000000003</v>
      </c>
      <c r="BJ214" s="237">
        <f t="shared" si="514"/>
        <v>52033.890000000014</v>
      </c>
      <c r="BK214" s="237">
        <f t="shared" si="514"/>
        <v>-39285.149999999994</v>
      </c>
      <c r="BL214" s="237">
        <f t="shared" si="514"/>
        <v>-62642</v>
      </c>
      <c r="BM214" s="237">
        <f t="shared" si="514"/>
        <v>-56962</v>
      </c>
      <c r="BN214" s="237">
        <f t="shared" si="514"/>
        <v>45670</v>
      </c>
      <c r="BO214" s="237">
        <f t="shared" si="514"/>
        <v>-31020</v>
      </c>
      <c r="BP214" s="287">
        <f t="shared" si="514"/>
        <v>-54617</v>
      </c>
      <c r="BQ214" s="287">
        <f t="shared" si="514"/>
        <v>-1973</v>
      </c>
      <c r="BR214" s="287">
        <f t="shared" si="515"/>
        <v>-20665</v>
      </c>
      <c r="BS214" s="287">
        <f t="shared" si="515"/>
        <v>27784</v>
      </c>
      <c r="BT214" s="335">
        <f t="shared" si="515"/>
        <v>121946</v>
      </c>
      <c r="BU214" s="335">
        <f t="shared" si="516"/>
        <v>-35127</v>
      </c>
      <c r="BV214" s="335">
        <f t="shared" si="516"/>
        <v>-7433</v>
      </c>
      <c r="BW214" s="335">
        <f t="shared" si="516"/>
        <v>45795</v>
      </c>
      <c r="BX214" s="335">
        <f t="shared" si="516"/>
        <v>-36725</v>
      </c>
      <c r="BY214" s="335">
        <f t="shared" si="516"/>
        <v>33149</v>
      </c>
      <c r="BZ214" s="335">
        <f t="shared" si="516"/>
        <v>-79296</v>
      </c>
      <c r="CA214" s="335">
        <f t="shared" si="516"/>
        <v>16981</v>
      </c>
      <c r="CB214" s="335">
        <f t="shared" si="516"/>
        <v>8420</v>
      </c>
      <c r="CC214" s="335">
        <f t="shared" si="516"/>
        <v>118578</v>
      </c>
      <c r="CD214" s="371"/>
      <c r="CE214" s="36">
        <f>'MONTHLY SUMMARIES'!F154</f>
        <v>310307</v>
      </c>
    </row>
    <row r="215" spans="1:86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517">SUM(D206:D214)</f>
        <v>1330539.2100000002</v>
      </c>
      <c r="E215" s="232">
        <f t="shared" si="517"/>
        <v>1318019.8099999998</v>
      </c>
      <c r="F215" s="233">
        <f t="shared" si="517"/>
        <v>1364320.2</v>
      </c>
      <c r="G215" s="232">
        <f t="shared" si="517"/>
        <v>1850958.23</v>
      </c>
      <c r="H215" s="233">
        <f t="shared" si="517"/>
        <v>2250387.4899999998</v>
      </c>
      <c r="I215" s="232">
        <f t="shared" si="517"/>
        <v>2336017.7800000003</v>
      </c>
      <c r="J215" s="233">
        <f t="shared" si="517"/>
        <v>1589270.99</v>
      </c>
      <c r="K215" s="232">
        <f t="shared" si="517"/>
        <v>1081057.93</v>
      </c>
      <c r="L215" s="234">
        <f t="shared" si="517"/>
        <v>2084147.83</v>
      </c>
      <c r="M215" s="233">
        <f t="shared" si="517"/>
        <v>1921340.0100000002</v>
      </c>
      <c r="N215" s="233">
        <f t="shared" si="517"/>
        <v>1650662.88</v>
      </c>
      <c r="O215" s="233">
        <f t="shared" si="517"/>
        <v>1679552.31</v>
      </c>
      <c r="P215" s="233">
        <f t="shared" si="517"/>
        <v>1802778.06</v>
      </c>
      <c r="Q215" s="233">
        <f t="shared" si="517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>
        <v>2310873</v>
      </c>
      <c r="AM215" s="208">
        <v>2014926</v>
      </c>
      <c r="AN215" s="208">
        <v>1729188</v>
      </c>
      <c r="AO215" s="208">
        <v>1566838</v>
      </c>
      <c r="AP215" s="208">
        <v>2224089</v>
      </c>
      <c r="AQ215" s="208">
        <v>2219482</v>
      </c>
      <c r="AR215" s="208">
        <v>3446886</v>
      </c>
      <c r="AS215" s="208">
        <v>3640135</v>
      </c>
      <c r="AT215" s="208">
        <v>2329952</v>
      </c>
      <c r="AU215" s="208"/>
      <c r="AV215" s="208"/>
      <c r="AW215" s="128"/>
      <c r="AX215" s="238">
        <f t="shared" si="517"/>
        <v>221655.82</v>
      </c>
      <c r="AY215" s="239">
        <f t="shared" si="517"/>
        <v>472238.85</v>
      </c>
      <c r="AZ215" s="239">
        <f t="shared" si="517"/>
        <v>210550.19</v>
      </c>
      <c r="BA215" s="239">
        <f t="shared" si="517"/>
        <v>470045.79999999993</v>
      </c>
      <c r="BB215" s="239">
        <f t="shared" ref="BB215:BC215" si="518">SUM(BB206:BB214)</f>
        <v>149186.77000000005</v>
      </c>
      <c r="BC215" s="239">
        <f t="shared" si="518"/>
        <v>805740.51000000013</v>
      </c>
      <c r="BD215" s="239">
        <f t="shared" ref="BD215:BE215" si="519">SUM(BD206:BD214)</f>
        <v>283465.21999999997</v>
      </c>
      <c r="BE215" s="239">
        <f t="shared" si="519"/>
        <v>700469.01</v>
      </c>
      <c r="BF215" s="239">
        <f t="shared" ref="BF215:BG215" si="520">SUM(BF206:BF214)</f>
        <v>332448.07000000007</v>
      </c>
      <c r="BG215" s="239">
        <f t="shared" si="520"/>
        <v>170996.16999999987</v>
      </c>
      <c r="BH215" s="239">
        <f t="shared" ref="BH215:BI215" si="521">SUM(BH206:BH214)</f>
        <v>-10983.010000000111</v>
      </c>
      <c r="BI215" s="239">
        <f t="shared" si="521"/>
        <v>342308.12000000005</v>
      </c>
      <c r="BJ215" s="239">
        <f t="shared" ref="BJ215:BK215" si="522">SUM(BJ206:BJ214)</f>
        <v>314837.69000000006</v>
      </c>
      <c r="BK215" s="239">
        <f t="shared" si="522"/>
        <v>-272849.06000000006</v>
      </c>
      <c r="BL215" s="239">
        <f t="shared" ref="BL215:BM215" si="523">SUM(BL206:BL214)</f>
        <v>43422</v>
      </c>
      <c r="BM215" s="239">
        <f t="shared" si="523"/>
        <v>114360</v>
      </c>
      <c r="BN215" s="239">
        <f t="shared" ref="BN215:BO215" si="524">SUM(BN206:BN214)</f>
        <v>446390</v>
      </c>
      <c r="BO215" s="239">
        <f t="shared" si="524"/>
        <v>37257</v>
      </c>
      <c r="BP215" s="288">
        <f t="shared" ref="BP215:BQ215" si="525">SUM(BP206:BP214)</f>
        <v>586503</v>
      </c>
      <c r="BQ215" s="288">
        <f t="shared" si="525"/>
        <v>-450511</v>
      </c>
      <c r="BR215" s="288">
        <f t="shared" ref="BR215:BT215" si="526">SUM(BR206:BR214)</f>
        <v>507561</v>
      </c>
      <c r="BS215" s="288">
        <f t="shared" si="526"/>
        <v>-52285</v>
      </c>
      <c r="BT215" s="336">
        <f t="shared" si="526"/>
        <v>121840</v>
      </c>
      <c r="BU215" s="336">
        <f t="shared" ref="BU215:BV215" si="527">SUM(BU206:BU214)</f>
        <v>317902</v>
      </c>
      <c r="BV215" s="336">
        <f t="shared" si="527"/>
        <v>20536</v>
      </c>
      <c r="BW215" s="336">
        <f t="shared" ref="BW215:BX215" si="528">SUM(BW206:BW214)</f>
        <v>199259</v>
      </c>
      <c r="BX215" s="336">
        <f t="shared" si="528"/>
        <v>-5154</v>
      </c>
      <c r="BY215" s="336">
        <f t="shared" ref="BY215" si="529">SUM(BY206:BY214)</f>
        <v>275363</v>
      </c>
      <c r="BZ215" s="336">
        <f t="shared" ref="BZ215" si="530">SUM(BZ206:BZ214)</f>
        <v>-227053</v>
      </c>
      <c r="CA215" s="336">
        <f t="shared" ref="CA215:CC215" si="531">SUM(CA206:CA214)</f>
        <v>353501</v>
      </c>
      <c r="CB215" s="336">
        <f t="shared" ref="CB215:CC215" si="532">SUM(CB206:CB214)</f>
        <v>434149</v>
      </c>
      <c r="CC215" s="336">
        <f t="shared" si="532"/>
        <v>490723</v>
      </c>
      <c r="CD215" s="372"/>
      <c r="CE215" s="267">
        <f>CE206+CE209+CE212+CE213+CE214</f>
        <v>2329952</v>
      </c>
    </row>
    <row r="216" spans="1:86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71"/>
      <c r="CE216" s="93"/>
    </row>
    <row r="217" spans="1:86" s="62" customFormat="1" x14ac:dyDescent="0.3">
      <c r="A217" s="150"/>
      <c r="B217" s="63" t="s">
        <v>37</v>
      </c>
      <c r="C217" s="115"/>
      <c r="D217" s="181">
        <f t="shared" ref="D217:Y217" si="533">(C98+C206+D130-D98-D206)/(C98+C206+D130-D206)</f>
        <v>0.75630370934042801</v>
      </c>
      <c r="E217" s="182">
        <f t="shared" si="533"/>
        <v>0.76727544529949332</v>
      </c>
      <c r="F217" s="182">
        <f t="shared" si="533"/>
        <v>0.74963048196685611</v>
      </c>
      <c r="G217" s="182">
        <f t="shared" si="533"/>
        <v>0.81544590141415063</v>
      </c>
      <c r="H217" s="183">
        <f t="shared" si="533"/>
        <v>0.86582921302566451</v>
      </c>
      <c r="I217" s="182">
        <f t="shared" si="533"/>
        <v>0.84044729963909659</v>
      </c>
      <c r="J217" s="183">
        <f t="shared" si="533"/>
        <v>0.83125364554353309</v>
      </c>
      <c r="K217" s="182">
        <f t="shared" si="533"/>
        <v>0.70843767933275992</v>
      </c>
      <c r="L217" s="184">
        <f t="shared" si="533"/>
        <v>0.68386579672931314</v>
      </c>
      <c r="M217" s="183">
        <f t="shared" si="533"/>
        <v>0.80294912379497863</v>
      </c>
      <c r="N217" s="183">
        <f t="shared" si="533"/>
        <v>0.77386251003263407</v>
      </c>
      <c r="O217" s="183">
        <f t="shared" si="533"/>
        <v>0.71575216438951328</v>
      </c>
      <c r="P217" s="183">
        <f t="shared" si="533"/>
        <v>0.6533172597180642</v>
      </c>
      <c r="Q217" s="183">
        <f t="shared" si="533"/>
        <v>0.68199754833628057</v>
      </c>
      <c r="R217" s="183">
        <f t="shared" si="533"/>
        <v>0.64521171635412999</v>
      </c>
      <c r="S217" s="183">
        <f t="shared" si="533"/>
        <v>0.72910470460942867</v>
      </c>
      <c r="T217" s="183">
        <f t="shared" si="533"/>
        <v>0.80284120122063141</v>
      </c>
      <c r="U217" s="183">
        <f t="shared" si="533"/>
        <v>0.76499790775352527</v>
      </c>
      <c r="V217" s="183">
        <f t="shared" si="533"/>
        <v>0.67263007485417825</v>
      </c>
      <c r="W217" s="183">
        <f t="shared" si="533"/>
        <v>0.76423472097075995</v>
      </c>
      <c r="X217" s="184">
        <f t="shared" si="533"/>
        <v>0.58701558641534746</v>
      </c>
      <c r="Y217" s="183">
        <f t="shared" si="533"/>
        <v>0.65544196843985769</v>
      </c>
      <c r="Z217" s="183">
        <v>0.66245478613846964</v>
      </c>
      <c r="AA217" s="183">
        <f t="shared" ref="AA217:AE219" si="534">(Z98+Z206+AA130-AA98-AA206)/(Z98+Z206+AA130-AA206)</f>
        <v>0.65589878725509498</v>
      </c>
      <c r="AB217" s="183">
        <f t="shared" si="534"/>
        <v>0.6545120807048137</v>
      </c>
      <c r="AC217" s="183">
        <f t="shared" si="534"/>
        <v>0.6431198380204991</v>
      </c>
      <c r="AD217" s="183">
        <f t="shared" si="534"/>
        <v>0.64817176436188795</v>
      </c>
      <c r="AE217" s="183">
        <f t="shared" si="534"/>
        <v>0.71877073442664674</v>
      </c>
      <c r="AF217" s="183">
        <f t="shared" ref="AF217:AT217" si="535">(AE98+AE206+AF130-AF98-AF206)/(AE98+AE206+AF130-AF206)</f>
        <v>0.78939000280057736</v>
      </c>
      <c r="AG217" s="183">
        <f t="shared" si="535"/>
        <v>0.81692077023697074</v>
      </c>
      <c r="AH217" s="183">
        <f t="shared" si="535"/>
        <v>0.76636191195961345</v>
      </c>
      <c r="AI217" s="183">
        <f t="shared" si="535"/>
        <v>0.67458309153583129</v>
      </c>
      <c r="AJ217" s="183">
        <f t="shared" si="535"/>
        <v>0.73394395116709044</v>
      </c>
      <c r="AK217" s="183">
        <f t="shared" si="535"/>
        <v>0.72758606016765248</v>
      </c>
      <c r="AL217" s="183">
        <f t="shared" si="535"/>
        <v>0.72906118135381648</v>
      </c>
      <c r="AM217" s="183">
        <f t="shared" si="535"/>
        <v>0.69980984921353939</v>
      </c>
      <c r="AN217" s="183">
        <f t="shared" si="535"/>
        <v>0.7337098164813769</v>
      </c>
      <c r="AO217" s="183">
        <f t="shared" si="535"/>
        <v>0.71366523591518782</v>
      </c>
      <c r="AP217" s="183">
        <f t="shared" si="535"/>
        <v>0.7514094512856978</v>
      </c>
      <c r="AQ217" s="183">
        <f t="shared" si="535"/>
        <v>0.76334903127272091</v>
      </c>
      <c r="AR217" s="183">
        <f t="shared" si="535"/>
        <v>0.8534287793151687</v>
      </c>
      <c r="AS217" s="183">
        <f t="shared" si="535"/>
        <v>0.82654605468691089</v>
      </c>
      <c r="AT217" s="183">
        <f t="shared" si="535"/>
        <v>0.78150270354963047</v>
      </c>
      <c r="AU217" s="183"/>
      <c r="AV217" s="183"/>
      <c r="AW217" s="184"/>
      <c r="AX217" s="112"/>
      <c r="AY217" s="183">
        <f t="shared" ref="AY217:BT217" si="536">P217-D217</f>
        <v>-0.10298644962236381</v>
      </c>
      <c r="AZ217" s="183">
        <f t="shared" si="536"/>
        <v>-8.5277896963212751E-2</v>
      </c>
      <c r="BA217" s="183">
        <f t="shared" si="536"/>
        <v>-0.10441876561272612</v>
      </c>
      <c r="BB217" s="183">
        <f t="shared" si="536"/>
        <v>-8.6341196804721965E-2</v>
      </c>
      <c r="BC217" s="183">
        <f t="shared" si="536"/>
        <v>-6.2988011805033106E-2</v>
      </c>
      <c r="BD217" s="183">
        <f t="shared" si="536"/>
        <v>-7.5449391885571315E-2</v>
      </c>
      <c r="BE217" s="183">
        <f t="shared" si="536"/>
        <v>-0.15862357068935484</v>
      </c>
      <c r="BF217" s="183">
        <f t="shared" si="536"/>
        <v>5.5797041638000033E-2</v>
      </c>
      <c r="BG217" s="183">
        <f t="shared" si="536"/>
        <v>-9.6850210313965679E-2</v>
      </c>
      <c r="BH217" s="183">
        <f t="shared" si="536"/>
        <v>-0.14750715535512093</v>
      </c>
      <c r="BI217" s="183">
        <f t="shared" si="536"/>
        <v>-0.11140772389416442</v>
      </c>
      <c r="BJ217" s="183">
        <f t="shared" si="536"/>
        <v>-5.9853377134418295E-2</v>
      </c>
      <c r="BK217" s="183">
        <f t="shared" si="536"/>
        <v>1.1948209867495008E-3</v>
      </c>
      <c r="BL217" s="183">
        <f t="shared" si="536"/>
        <v>-3.8877710315781466E-2</v>
      </c>
      <c r="BM217" s="183">
        <f t="shared" si="536"/>
        <v>2.9600480077579538E-3</v>
      </c>
      <c r="BN217" s="183">
        <f t="shared" si="536"/>
        <v>-1.0333970182781926E-2</v>
      </c>
      <c r="BO217" s="183">
        <f t="shared" si="536"/>
        <v>-1.3451198420054045E-2</v>
      </c>
      <c r="BP217" s="289">
        <f t="shared" si="536"/>
        <v>5.1922862483445464E-2</v>
      </c>
      <c r="BQ217" s="289">
        <f t="shared" si="536"/>
        <v>9.3731837105435201E-2</v>
      </c>
      <c r="BR217" s="289">
        <f t="shared" si="536"/>
        <v>-8.9651629434928659E-2</v>
      </c>
      <c r="BS217" s="289">
        <f t="shared" si="536"/>
        <v>0.14692836475174298</v>
      </c>
      <c r="BT217" s="341">
        <f t="shared" si="536"/>
        <v>7.214409172779479E-2</v>
      </c>
      <c r="BU217" s="341">
        <f t="shared" ref="BU217:CC217" si="537">AL217-Z217</f>
        <v>6.6606395215346836E-2</v>
      </c>
      <c r="BV217" s="341">
        <f t="shared" si="537"/>
        <v>4.3911061958444408E-2</v>
      </c>
      <c r="BW217" s="341">
        <f t="shared" si="537"/>
        <v>7.9197735776563194E-2</v>
      </c>
      <c r="BX217" s="341">
        <f t="shared" si="537"/>
        <v>7.0545397894688722E-2</v>
      </c>
      <c r="BY217" s="341">
        <f t="shared" si="537"/>
        <v>0.10323768692380986</v>
      </c>
      <c r="BZ217" s="341">
        <f t="shared" si="537"/>
        <v>4.4578296846074172E-2</v>
      </c>
      <c r="CA217" s="341">
        <f t="shared" si="537"/>
        <v>6.4038776514591333E-2</v>
      </c>
      <c r="CB217" s="341">
        <f t="shared" si="537"/>
        <v>9.6252844499401524E-3</v>
      </c>
      <c r="CC217" s="341">
        <f t="shared" si="537"/>
        <v>1.5140791590017022E-2</v>
      </c>
      <c r="CD217" s="371"/>
      <c r="CE217" s="67"/>
    </row>
    <row r="218" spans="1:86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534"/>
        <v>0.64085863332583748</v>
      </c>
      <c r="AB218" s="251">
        <f t="shared" si="534"/>
        <v>0.71191516127513543</v>
      </c>
      <c r="AC218" s="251">
        <f t="shared" si="534"/>
        <v>0.64459357579233578</v>
      </c>
      <c r="AD218" s="251">
        <f t="shared" si="534"/>
        <v>0.64179662186862718</v>
      </c>
      <c r="AE218" s="251">
        <f t="shared" si="534"/>
        <v>0.73295700571323097</v>
      </c>
      <c r="AF218" s="251">
        <f t="shared" ref="AF218:AT218" si="538">(AE99+AE207+AF131-AF99-AF207)/(AE99+AE207+AF131-AF207)</f>
        <v>0.78823780764548257</v>
      </c>
      <c r="AG218" s="251">
        <f t="shared" si="538"/>
        <v>0.79137883887965355</v>
      </c>
      <c r="AH218" s="251">
        <f t="shared" si="538"/>
        <v>0.78555283135345699</v>
      </c>
      <c r="AI218" s="251">
        <f t="shared" si="538"/>
        <v>0.67001430688861463</v>
      </c>
      <c r="AJ218" s="251">
        <f t="shared" si="538"/>
        <v>0.75084133739068371</v>
      </c>
      <c r="AK218" s="251">
        <f t="shared" si="538"/>
        <v>0.76666506893126374</v>
      </c>
      <c r="AL218" s="251">
        <f t="shared" si="538"/>
        <v>0.75156962516486969</v>
      </c>
      <c r="AM218" s="251">
        <f t="shared" si="538"/>
        <v>0.75347052308960261</v>
      </c>
      <c r="AN218" s="251">
        <f t="shared" si="538"/>
        <v>0.77062484636940165</v>
      </c>
      <c r="AO218" s="251">
        <f t="shared" si="538"/>
        <v>0.70437866593916243</v>
      </c>
      <c r="AP218" s="251">
        <f t="shared" si="538"/>
        <v>0.73348816887805546</v>
      </c>
      <c r="AQ218" s="251">
        <f t="shared" si="538"/>
        <v>0.75629686240336269</v>
      </c>
      <c r="AR218" s="251">
        <f t="shared" si="538"/>
        <v>0.83016155541361059</v>
      </c>
      <c r="AS218" s="251">
        <f t="shared" si="538"/>
        <v>0.81935722079917184</v>
      </c>
      <c r="AT218" s="251">
        <f t="shared" si="538"/>
        <v>0.77574292309132298</v>
      </c>
      <c r="AU218" s="251"/>
      <c r="AV218" s="251"/>
      <c r="AW218" s="329"/>
      <c r="AX218" s="311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1"/>
      <c r="BQ218" s="291"/>
      <c r="BR218" s="291"/>
      <c r="BS218" s="291"/>
      <c r="BT218" s="346"/>
      <c r="BU218" s="346"/>
      <c r="BV218" s="346"/>
      <c r="BW218" s="346"/>
      <c r="BX218" s="346"/>
      <c r="BY218" s="346"/>
      <c r="BZ218" s="346"/>
      <c r="CA218" s="346"/>
      <c r="CB218" s="346"/>
      <c r="CC218" s="346"/>
      <c r="CD218" s="376"/>
      <c r="CE218" s="245"/>
      <c r="CF218" s="62"/>
      <c r="CH218" s="62"/>
    </row>
    <row r="219" spans="1:86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534"/>
        <v>0.6579029829116616</v>
      </c>
      <c r="AB219" s="251">
        <f t="shared" si="534"/>
        <v>0.64593345497839338</v>
      </c>
      <c r="AC219" s="251">
        <f t="shared" si="534"/>
        <v>0.64292366098550979</v>
      </c>
      <c r="AD219" s="251">
        <f t="shared" si="534"/>
        <v>0.64902317464325132</v>
      </c>
      <c r="AE219" s="251">
        <f t="shared" si="534"/>
        <v>0.7168186636385232</v>
      </c>
      <c r="AF219" s="251">
        <f t="shared" ref="AF219:AT219" si="539">(AE100+AE208+AF132-AF100-AF208)/(AE100+AE208+AF132-AF208)</f>
        <v>0.78954877923419908</v>
      </c>
      <c r="AG219" s="251">
        <f t="shared" si="539"/>
        <v>0.82050777479207171</v>
      </c>
      <c r="AH219" s="251">
        <f t="shared" si="539"/>
        <v>0.76308450563409946</v>
      </c>
      <c r="AI219" s="251">
        <f t="shared" si="539"/>
        <v>0.67535379724735711</v>
      </c>
      <c r="AJ219" s="251">
        <f t="shared" si="539"/>
        <v>0.73069153430712142</v>
      </c>
      <c r="AK219" s="251">
        <f t="shared" si="539"/>
        <v>0.7189320816553012</v>
      </c>
      <c r="AL219" s="251">
        <f t="shared" si="539"/>
        <v>0.72385361312536023</v>
      </c>
      <c r="AM219" s="251">
        <f t="shared" si="539"/>
        <v>0.68762869681165162</v>
      </c>
      <c r="AN219" s="251">
        <f t="shared" si="539"/>
        <v>0.72686782965499974</v>
      </c>
      <c r="AO219" s="251">
        <f t="shared" si="539"/>
        <v>0.71516695221961268</v>
      </c>
      <c r="AP219" s="251">
        <f t="shared" si="539"/>
        <v>0.75435903374972657</v>
      </c>
      <c r="AQ219" s="251">
        <f t="shared" si="539"/>
        <v>0.76444170393550237</v>
      </c>
      <c r="AR219" s="251">
        <f t="shared" si="539"/>
        <v>0.85707944239803535</v>
      </c>
      <c r="AS219" s="251">
        <f t="shared" si="539"/>
        <v>0.82762701715042586</v>
      </c>
      <c r="AT219" s="251">
        <f t="shared" si="539"/>
        <v>0.78251403771422479</v>
      </c>
      <c r="AU219" s="251"/>
      <c r="AV219" s="251"/>
      <c r="AW219" s="329"/>
      <c r="AX219" s="311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1"/>
      <c r="BQ219" s="291"/>
      <c r="BR219" s="291"/>
      <c r="BS219" s="291"/>
      <c r="BT219" s="346"/>
      <c r="BU219" s="346"/>
      <c r="BV219" s="346"/>
      <c r="BW219" s="346"/>
      <c r="BX219" s="346"/>
      <c r="BY219" s="346"/>
      <c r="BZ219" s="346"/>
      <c r="CA219" s="346"/>
      <c r="CB219" s="346"/>
      <c r="CC219" s="346"/>
      <c r="CD219" s="376"/>
      <c r="CE219" s="245"/>
      <c r="CF219" s="62"/>
      <c r="CH219" s="62"/>
    </row>
    <row r="220" spans="1:86" s="62" customFormat="1" x14ac:dyDescent="0.3">
      <c r="A220" s="150"/>
      <c r="B220" s="63" t="s">
        <v>38</v>
      </c>
      <c r="C220" s="115"/>
      <c r="D220" s="182">
        <f t="shared" ref="D220:AT220" si="540">(C101+C209+D133-D101-D209)/(C101+C209+D133-D209)</f>
        <v>0.18149695564816992</v>
      </c>
      <c r="E220" s="182">
        <f t="shared" si="540"/>
        <v>0.17469048983308227</v>
      </c>
      <c r="F220" s="182">
        <f t="shared" si="540"/>
        <v>0.19546615774921425</v>
      </c>
      <c r="G220" s="182">
        <f t="shared" si="540"/>
        <v>0.16208349188349863</v>
      </c>
      <c r="H220" s="183">
        <f t="shared" si="540"/>
        <v>0.18568638909768986</v>
      </c>
      <c r="I220" s="182">
        <f t="shared" si="540"/>
        <v>0.2174430296823508</v>
      </c>
      <c r="J220" s="183">
        <f t="shared" si="540"/>
        <v>0.21086771991984785</v>
      </c>
      <c r="K220" s="182">
        <f t="shared" si="540"/>
        <v>0.14563304975821389</v>
      </c>
      <c r="L220" s="184">
        <f t="shared" si="540"/>
        <v>0.13264045343257641</v>
      </c>
      <c r="M220" s="183">
        <f t="shared" si="540"/>
        <v>0.24089944128103302</v>
      </c>
      <c r="N220" s="183">
        <f t="shared" si="540"/>
        <v>0.2431354781304241</v>
      </c>
      <c r="O220" s="183">
        <f t="shared" si="540"/>
        <v>0.18431133539393776</v>
      </c>
      <c r="P220" s="183">
        <f t="shared" si="540"/>
        <v>0.14903316536358399</v>
      </c>
      <c r="Q220" s="183">
        <f t="shared" si="540"/>
        <v>0.14493857766869772</v>
      </c>
      <c r="R220" s="183">
        <f t="shared" si="540"/>
        <v>0.13345448833464957</v>
      </c>
      <c r="S220" s="183">
        <f t="shared" si="540"/>
        <v>5.1209613687358838E-2</v>
      </c>
      <c r="T220" s="183">
        <f t="shared" si="540"/>
        <v>0.16637144902726825</v>
      </c>
      <c r="U220" s="183">
        <f t="shared" si="540"/>
        <v>0.24916695732097066</v>
      </c>
      <c r="V220" s="183">
        <f t="shared" si="540"/>
        <v>0.32689241356159787</v>
      </c>
      <c r="W220" s="183">
        <f t="shared" si="540"/>
        <v>0.18442316259222208</v>
      </c>
      <c r="X220" s="184">
        <f t="shared" si="540"/>
        <v>3.7843158508984266E-2</v>
      </c>
      <c r="Y220" s="183">
        <f t="shared" si="540"/>
        <v>0.26681079770467953</v>
      </c>
      <c r="Z220" s="183">
        <v>0.1558312325859095</v>
      </c>
      <c r="AA220" s="183">
        <f t="shared" si="540"/>
        <v>0.14102596174194307</v>
      </c>
      <c r="AB220" s="183">
        <f t="shared" si="540"/>
        <v>4.3074513245187858E-2</v>
      </c>
      <c r="AC220" s="183">
        <f t="shared" si="540"/>
        <v>0.1694758485769991</v>
      </c>
      <c r="AD220" s="183">
        <f t="shared" si="540"/>
        <v>0.14660157928522394</v>
      </c>
      <c r="AE220" s="183">
        <f t="shared" si="540"/>
        <v>0.25026146099556035</v>
      </c>
      <c r="AF220" s="183">
        <f t="shared" si="540"/>
        <v>2.9467511294524237E-2</v>
      </c>
      <c r="AG220" s="183">
        <f t="shared" si="540"/>
        <v>0.2246630193742136</v>
      </c>
      <c r="AH220" s="183">
        <f t="shared" si="540"/>
        <v>0.29594950807499537</v>
      </c>
      <c r="AI220" s="183">
        <f t="shared" si="540"/>
        <v>0.3160193020015632</v>
      </c>
      <c r="AJ220" s="183">
        <f t="shared" si="540"/>
        <v>-0.18080247653720802</v>
      </c>
      <c r="AK220" s="183">
        <f t="shared" si="540"/>
        <v>0.16785902728203855</v>
      </c>
      <c r="AL220" s="183">
        <f t="shared" si="540"/>
        <v>0.21819733645003536</v>
      </c>
      <c r="AM220" s="183">
        <f t="shared" si="540"/>
        <v>0.23797948104598513</v>
      </c>
      <c r="AN220" s="183">
        <f t="shared" si="540"/>
        <v>0.15934651355510832</v>
      </c>
      <c r="AO220" s="183">
        <f t="shared" si="540"/>
        <v>0.1293209291594222</v>
      </c>
      <c r="AP220" s="183">
        <f t="shared" si="540"/>
        <v>0.13525982884782339</v>
      </c>
      <c r="AQ220" s="183">
        <f t="shared" si="540"/>
        <v>0.27984236584816025</v>
      </c>
      <c r="AR220" s="183">
        <f t="shared" si="540"/>
        <v>0.46652321116583917</v>
      </c>
      <c r="AS220" s="183">
        <f t="shared" si="540"/>
        <v>4.2122645836882869E-2</v>
      </c>
      <c r="AT220" s="183">
        <f t="shared" si="540"/>
        <v>0.37930466110175776</v>
      </c>
      <c r="AU220" s="183"/>
      <c r="AV220" s="183"/>
      <c r="AW220" s="184"/>
      <c r="AX220" s="112"/>
      <c r="AY220" s="183">
        <f t="shared" ref="AY220:BT220" si="541">P220-D220</f>
        <v>-3.2463790284585931E-2</v>
      </c>
      <c r="AZ220" s="183">
        <f t="shared" si="541"/>
        <v>-2.9751912164384553E-2</v>
      </c>
      <c r="BA220" s="183">
        <f t="shared" si="541"/>
        <v>-6.201166941456468E-2</v>
      </c>
      <c r="BB220" s="183">
        <f t="shared" si="541"/>
        <v>-0.11087387819613979</v>
      </c>
      <c r="BC220" s="183">
        <f t="shared" si="541"/>
        <v>-1.9314940070421616E-2</v>
      </c>
      <c r="BD220" s="183">
        <f t="shared" si="541"/>
        <v>3.1723927638619864E-2</v>
      </c>
      <c r="BE220" s="183">
        <f t="shared" si="541"/>
        <v>0.11602469364175003</v>
      </c>
      <c r="BF220" s="183">
        <f t="shared" si="541"/>
        <v>3.8790112834008184E-2</v>
      </c>
      <c r="BG220" s="183">
        <f t="shared" si="541"/>
        <v>-9.4797294923592151E-2</v>
      </c>
      <c r="BH220" s="183">
        <f t="shared" si="541"/>
        <v>2.5911356423646503E-2</v>
      </c>
      <c r="BI220" s="183">
        <f t="shared" si="541"/>
        <v>-8.7304245544514603E-2</v>
      </c>
      <c r="BJ220" s="183">
        <f t="shared" si="541"/>
        <v>-4.3285373651994696E-2</v>
      </c>
      <c r="BK220" s="183">
        <f t="shared" si="541"/>
        <v>-0.10595865211839614</v>
      </c>
      <c r="BL220" s="183">
        <f t="shared" si="541"/>
        <v>2.4537270908301378E-2</v>
      </c>
      <c r="BM220" s="183">
        <f t="shared" si="541"/>
        <v>1.3147090950574369E-2</v>
      </c>
      <c r="BN220" s="183">
        <f t="shared" si="541"/>
        <v>0.19905184730820152</v>
      </c>
      <c r="BO220" s="183">
        <f t="shared" si="541"/>
        <v>-0.13690393773274401</v>
      </c>
      <c r="BP220" s="289">
        <f t="shared" si="541"/>
        <v>-2.4503937946757065E-2</v>
      </c>
      <c r="BQ220" s="289">
        <f t="shared" si="541"/>
        <v>-3.0942905486602501E-2</v>
      </c>
      <c r="BR220" s="289">
        <f t="shared" si="541"/>
        <v>0.13159613940934112</v>
      </c>
      <c r="BS220" s="289">
        <f t="shared" si="541"/>
        <v>-0.21864563504619228</v>
      </c>
      <c r="BT220" s="341">
        <f t="shared" si="541"/>
        <v>-9.8951770422640972E-2</v>
      </c>
      <c r="BU220" s="341">
        <f t="shared" ref="BU220:CC220" si="542">AL220-Z220</f>
        <v>6.236610386412586E-2</v>
      </c>
      <c r="BV220" s="341">
        <f t="shared" si="542"/>
        <v>9.6953519304042057E-2</v>
      </c>
      <c r="BW220" s="341">
        <f t="shared" si="542"/>
        <v>0.11627200030992046</v>
      </c>
      <c r="BX220" s="341">
        <f t="shared" si="542"/>
        <v>-4.0154919417576901E-2</v>
      </c>
      <c r="BY220" s="341">
        <f t="shared" si="542"/>
        <v>-1.1341750437400544E-2</v>
      </c>
      <c r="BZ220" s="341">
        <f t="shared" si="542"/>
        <v>2.9580904852599899E-2</v>
      </c>
      <c r="CA220" s="341">
        <f t="shared" si="542"/>
        <v>0.43705569987131493</v>
      </c>
      <c r="CB220" s="341">
        <f t="shared" si="542"/>
        <v>-0.18254037353733071</v>
      </c>
      <c r="CC220" s="341">
        <f t="shared" si="542"/>
        <v>8.3355153026762385E-2</v>
      </c>
      <c r="CD220" s="371"/>
      <c r="CE220" s="67"/>
    </row>
    <row r="221" spans="1:86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543">(Z102+Z210+AA134-AA102-AA210)/(Z102+Z210+AA134-AA210)</f>
        <v>0.41862265143521582</v>
      </c>
      <c r="AB221" s="251">
        <f t="shared" si="543"/>
        <v>0.23216934304352616</v>
      </c>
      <c r="AC221" s="251">
        <f t="shared" si="543"/>
        <v>0.17355615879650779</v>
      </c>
      <c r="AD221" s="251">
        <f t="shared" si="543"/>
        <v>0.19967909441984952</v>
      </c>
      <c r="AE221" s="251">
        <f t="shared" si="543"/>
        <v>9.3047569543347516E-2</v>
      </c>
      <c r="AF221" s="251">
        <f t="shared" ref="AF221:AT221" si="544">(AE102+AE210+AF134-AF102-AF210)/(AE102+AE210+AF134-AF210)</f>
        <v>-0.27538470053969516</v>
      </c>
      <c r="AG221" s="251">
        <f t="shared" si="544"/>
        <v>0.15676025226976684</v>
      </c>
      <c r="AH221" s="251">
        <f t="shared" si="544"/>
        <v>0.26216986896598549</v>
      </c>
      <c r="AI221" s="251">
        <f t="shared" si="544"/>
        <v>0.15042425754928873</v>
      </c>
      <c r="AJ221" s="251">
        <f t="shared" si="544"/>
        <v>6.8299448597814685E-2</v>
      </c>
      <c r="AK221" s="251">
        <f t="shared" si="544"/>
        <v>0.15457938558713752</v>
      </c>
      <c r="AL221" s="251">
        <f t="shared" si="544"/>
        <v>-0.59133826496301278</v>
      </c>
      <c r="AM221" s="251">
        <f t="shared" si="544"/>
        <v>0.25276493650886533</v>
      </c>
      <c r="AN221" s="251">
        <f t="shared" si="544"/>
        <v>0.18030277544154752</v>
      </c>
      <c r="AO221" s="251">
        <f t="shared" si="544"/>
        <v>0.58582960600174638</v>
      </c>
      <c r="AP221" s="251">
        <f t="shared" si="544"/>
        <v>0.3398590446358653</v>
      </c>
      <c r="AQ221" s="251">
        <f t="shared" si="544"/>
        <v>0.61789428693546089</v>
      </c>
      <c r="AR221" s="251">
        <f t="shared" si="544"/>
        <v>0.86803073624017157</v>
      </c>
      <c r="AS221" s="251">
        <f t="shared" si="544"/>
        <v>-0.13700787401574804</v>
      </c>
      <c r="AT221" s="251">
        <f t="shared" si="544"/>
        <v>0.4066457299159153</v>
      </c>
      <c r="AU221" s="251"/>
      <c r="AV221" s="251"/>
      <c r="AW221" s="329"/>
      <c r="AX221" s="311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1"/>
      <c r="BQ221" s="291"/>
      <c r="BR221" s="291"/>
      <c r="BS221" s="291"/>
      <c r="BT221" s="346"/>
      <c r="BU221" s="346"/>
      <c r="BV221" s="346"/>
      <c r="BW221" s="346"/>
      <c r="BX221" s="346"/>
      <c r="BY221" s="346"/>
      <c r="BZ221" s="346"/>
      <c r="CA221" s="346"/>
      <c r="CB221" s="346"/>
      <c r="CC221" s="346"/>
      <c r="CD221" s="376"/>
      <c r="CE221" s="245"/>
      <c r="CF221" s="62"/>
      <c r="CH221" s="62"/>
    </row>
    <row r="222" spans="1:86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543"/>
        <v>8.4956379151629818E-2</v>
      </c>
      <c r="AB222" s="251">
        <f t="shared" si="543"/>
        <v>1.1870786776775671E-2</v>
      </c>
      <c r="AC222" s="251">
        <f t="shared" si="543"/>
        <v>0.16889482500227104</v>
      </c>
      <c r="AD222" s="251">
        <f t="shared" si="543"/>
        <v>0.13871137934523886</v>
      </c>
      <c r="AE222" s="251">
        <f t="shared" si="543"/>
        <v>0.2735698692760713</v>
      </c>
      <c r="AF222" s="251">
        <f t="shared" ref="AF222:AT222" si="545">(AE103+AE211+AF135-AF103-AF211)/(AE103+AE211+AF135-AF211)</f>
        <v>8.627675821441691E-2</v>
      </c>
      <c r="AG222" s="251">
        <f t="shared" si="545"/>
        <v>0.24195372790103764</v>
      </c>
      <c r="AH222" s="251">
        <f t="shared" si="545"/>
        <v>0.30540692093482991</v>
      </c>
      <c r="AI222" s="251">
        <f t="shared" si="545"/>
        <v>0.37799467613132209</v>
      </c>
      <c r="AJ222" s="251">
        <f t="shared" si="545"/>
        <v>-0.29922804760373112</v>
      </c>
      <c r="AK222" s="251">
        <f t="shared" si="545"/>
        <v>0.17277715160666057</v>
      </c>
      <c r="AL222" s="251">
        <f t="shared" si="545"/>
        <v>0.54222250934031035</v>
      </c>
      <c r="AM222" s="251">
        <f t="shared" si="545"/>
        <v>0.221247289041935</v>
      </c>
      <c r="AN222" s="251">
        <f t="shared" si="545"/>
        <v>0.13816147462930214</v>
      </c>
      <c r="AO222" s="251">
        <f t="shared" si="545"/>
        <v>-0.26335070508890251</v>
      </c>
      <c r="AP222" s="251">
        <f t="shared" si="545"/>
        <v>7.6969658337582861E-2</v>
      </c>
      <c r="AQ222" s="251">
        <f t="shared" si="545"/>
        <v>0.20773142614016249</v>
      </c>
      <c r="AR222" s="251">
        <f t="shared" si="545"/>
        <v>0.41665834415260161</v>
      </c>
      <c r="AS222" s="251">
        <f t="shared" si="545"/>
        <v>5.8383725750882763E-2</v>
      </c>
      <c r="AT222" s="251">
        <f t="shared" si="545"/>
        <v>0.3757093757493406</v>
      </c>
      <c r="AU222" s="251"/>
      <c r="AV222" s="251"/>
      <c r="AW222" s="329"/>
      <c r="AX222" s="311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1"/>
      <c r="BQ222" s="291"/>
      <c r="BR222" s="291"/>
      <c r="BS222" s="291"/>
      <c r="BT222" s="346"/>
      <c r="BU222" s="346"/>
      <c r="BV222" s="346"/>
      <c r="BW222" s="346"/>
      <c r="BX222" s="346"/>
      <c r="BY222" s="346"/>
      <c r="BZ222" s="346"/>
      <c r="CA222" s="346"/>
      <c r="CB222" s="346"/>
      <c r="CC222" s="346"/>
      <c r="CD222" s="376"/>
      <c r="CE222" s="245"/>
      <c r="CF222" s="62"/>
      <c r="CH222" s="62"/>
    </row>
    <row r="223" spans="1:86" s="62" customFormat="1" x14ac:dyDescent="0.3">
      <c r="A223" s="150"/>
      <c r="B223" s="63" t="s">
        <v>39</v>
      </c>
      <c r="C223" s="115"/>
      <c r="D223" s="182">
        <f t="shared" ref="D223:AT223" si="546">(C104+C212+D136-D104-D212)/(C104+C212+D136-D212)</f>
        <v>0.88600990643361166</v>
      </c>
      <c r="E223" s="182">
        <f t="shared" si="546"/>
        <v>0.89623321179958793</v>
      </c>
      <c r="F223" s="182">
        <f t="shared" si="546"/>
        <v>0.90452220835071728</v>
      </c>
      <c r="G223" s="182">
        <f t="shared" si="546"/>
        <v>0.92726982946886072</v>
      </c>
      <c r="H223" s="183">
        <f t="shared" si="546"/>
        <v>0.94775470086935032</v>
      </c>
      <c r="I223" s="182">
        <f t="shared" si="546"/>
        <v>0.91373065042472867</v>
      </c>
      <c r="J223" s="183">
        <f t="shared" si="546"/>
        <v>0.90192067919228347</v>
      </c>
      <c r="K223" s="182">
        <f t="shared" si="546"/>
        <v>0.76687790647163279</v>
      </c>
      <c r="L223" s="184">
        <f t="shared" si="546"/>
        <v>0.72091231996757477</v>
      </c>
      <c r="M223" s="183">
        <f t="shared" si="546"/>
        <v>0.88472440428668608</v>
      </c>
      <c r="N223" s="183">
        <f t="shared" si="546"/>
        <v>0.868911954591153</v>
      </c>
      <c r="O223" s="183">
        <f t="shared" si="546"/>
        <v>0.847677095094443</v>
      </c>
      <c r="P223" s="183">
        <f t="shared" si="546"/>
        <v>0.69028389296508719</v>
      </c>
      <c r="Q223" s="183">
        <f t="shared" si="546"/>
        <v>0.77846937097970248</v>
      </c>
      <c r="R223" s="183">
        <f t="shared" si="546"/>
        <v>0.80060510374025806</v>
      </c>
      <c r="S223" s="183">
        <f t="shared" si="546"/>
        <v>0.76915174082276316</v>
      </c>
      <c r="T223" s="183">
        <f t="shared" si="546"/>
        <v>0.89152504377654163</v>
      </c>
      <c r="U223" s="183">
        <f t="shared" si="546"/>
        <v>0.87866721928131264</v>
      </c>
      <c r="V223" s="183">
        <f t="shared" si="546"/>
        <v>0.80697416389285148</v>
      </c>
      <c r="W223" s="183">
        <f t="shared" si="546"/>
        <v>0.87646928746819142</v>
      </c>
      <c r="X223" s="184">
        <f t="shared" si="546"/>
        <v>0.74149596318186539</v>
      </c>
      <c r="Y223" s="183">
        <f t="shared" si="546"/>
        <v>0.83201176621051287</v>
      </c>
      <c r="Z223" s="183">
        <v>0.7950580223850523</v>
      </c>
      <c r="AA223" s="183">
        <f t="shared" si="546"/>
        <v>0.84976360383904925</v>
      </c>
      <c r="AB223" s="183">
        <f t="shared" si="546"/>
        <v>0.85902324910467531</v>
      </c>
      <c r="AC223" s="183">
        <f t="shared" si="546"/>
        <v>0.87649599714197557</v>
      </c>
      <c r="AD223" s="183">
        <f t="shared" si="546"/>
        <v>0.83416440127796321</v>
      </c>
      <c r="AE223" s="183">
        <f t="shared" si="546"/>
        <v>0.90356593650242079</v>
      </c>
      <c r="AF223" s="183">
        <f t="shared" si="546"/>
        <v>0.90181845646322434</v>
      </c>
      <c r="AG223" s="183">
        <f t="shared" si="546"/>
        <v>0.91941406681137561</v>
      </c>
      <c r="AH223" s="183">
        <f t="shared" si="546"/>
        <v>0.82075180926401425</v>
      </c>
      <c r="AI223" s="183">
        <f t="shared" si="546"/>
        <v>0.75672045511201069</v>
      </c>
      <c r="AJ223" s="183">
        <f t="shared" si="546"/>
        <v>0.87729926003605374</v>
      </c>
      <c r="AK223" s="183">
        <f t="shared" si="546"/>
        <v>0.81048788893341839</v>
      </c>
      <c r="AL223" s="183">
        <f t="shared" si="546"/>
        <v>0.8421733416098236</v>
      </c>
      <c r="AM223" s="183">
        <f t="shared" si="546"/>
        <v>0.84337483936397284</v>
      </c>
      <c r="AN223" s="183">
        <f t="shared" si="546"/>
        <v>0.89231286457484893</v>
      </c>
      <c r="AO223" s="183">
        <f t="shared" si="546"/>
        <v>0.85699869323299671</v>
      </c>
      <c r="AP223" s="183">
        <f t="shared" si="546"/>
        <v>0.872243447162247</v>
      </c>
      <c r="AQ223" s="183">
        <f t="shared" si="546"/>
        <v>0.82361092757836463</v>
      </c>
      <c r="AR223" s="183">
        <f t="shared" si="546"/>
        <v>0.95498000781649284</v>
      </c>
      <c r="AS223" s="183">
        <f t="shared" si="546"/>
        <v>0.91317187532132793</v>
      </c>
      <c r="AT223" s="183">
        <f t="shared" si="546"/>
        <v>0.89508490206235447</v>
      </c>
      <c r="AU223" s="183"/>
      <c r="AV223" s="183"/>
      <c r="AW223" s="184"/>
      <c r="AX223" s="112"/>
      <c r="AY223" s="183">
        <f t="shared" ref="AY223:BH226" si="547">P223-D223</f>
        <v>-0.19572601346852447</v>
      </c>
      <c r="AZ223" s="183">
        <f t="shared" si="547"/>
        <v>-0.11776384081988545</v>
      </c>
      <c r="BA223" s="183">
        <f t="shared" si="547"/>
        <v>-0.10391710461045922</v>
      </c>
      <c r="BB223" s="183">
        <f t="shared" si="547"/>
        <v>-0.15811808864609755</v>
      </c>
      <c r="BC223" s="183">
        <f t="shared" si="547"/>
        <v>-5.6229657092808694E-2</v>
      </c>
      <c r="BD223" s="183">
        <f t="shared" si="547"/>
        <v>-3.5063431143416035E-2</v>
      </c>
      <c r="BE223" s="183">
        <f t="shared" si="547"/>
        <v>-9.4946515299431988E-2</v>
      </c>
      <c r="BF223" s="183">
        <f t="shared" si="547"/>
        <v>0.10959138099655863</v>
      </c>
      <c r="BG223" s="183">
        <f t="shared" si="547"/>
        <v>2.0583643214290626E-2</v>
      </c>
      <c r="BH223" s="183">
        <f t="shared" si="547"/>
        <v>-5.2712638076173213E-2</v>
      </c>
      <c r="BI223" s="183">
        <f t="shared" ref="BI223:BT226" si="548">Z223-N223</f>
        <v>-7.3853932206100703E-2</v>
      </c>
      <c r="BJ223" s="183">
        <f t="shared" si="548"/>
        <v>2.0865087446062525E-3</v>
      </c>
      <c r="BK223" s="183">
        <f t="shared" si="548"/>
        <v>0.16873935613958813</v>
      </c>
      <c r="BL223" s="183">
        <f t="shared" si="548"/>
        <v>9.8026626162273089E-2</v>
      </c>
      <c r="BM223" s="183">
        <f t="shared" si="548"/>
        <v>3.3559297537705146E-2</v>
      </c>
      <c r="BN223" s="183">
        <f t="shared" si="548"/>
        <v>0.13441419567965762</v>
      </c>
      <c r="BO223" s="183">
        <f t="shared" si="548"/>
        <v>1.0293412686682712E-2</v>
      </c>
      <c r="BP223" s="289">
        <f t="shared" si="548"/>
        <v>4.0746847530062968E-2</v>
      </c>
      <c r="BQ223" s="289">
        <f t="shared" si="548"/>
        <v>1.3777645371162772E-2</v>
      </c>
      <c r="BR223" s="289">
        <f t="shared" si="548"/>
        <v>-0.11974883235618072</v>
      </c>
      <c r="BS223" s="289">
        <f t="shared" si="548"/>
        <v>0.13580329685418835</v>
      </c>
      <c r="BT223" s="341">
        <f t="shared" si="548"/>
        <v>-2.1523877277094483E-2</v>
      </c>
      <c r="BU223" s="341">
        <f t="shared" ref="BU223:CC226" si="549">AL223-Z223</f>
        <v>4.7115319224771302E-2</v>
      </c>
      <c r="BV223" s="341">
        <f t="shared" si="549"/>
        <v>-6.3887644750764139E-3</v>
      </c>
      <c r="BW223" s="341">
        <f t="shared" si="549"/>
        <v>3.3289615470173617E-2</v>
      </c>
      <c r="BX223" s="341">
        <f t="shared" si="549"/>
        <v>-1.9497303908978858E-2</v>
      </c>
      <c r="BY223" s="341">
        <f t="shared" si="549"/>
        <v>3.8079045884283791E-2</v>
      </c>
      <c r="BZ223" s="341">
        <f t="shared" si="549"/>
        <v>-7.9955008924056159E-2</v>
      </c>
      <c r="CA223" s="341">
        <f t="shared" si="549"/>
        <v>5.3161551353268499E-2</v>
      </c>
      <c r="CB223" s="341">
        <f t="shared" si="549"/>
        <v>-6.2421914900476771E-3</v>
      </c>
      <c r="CC223" s="341">
        <f t="shared" si="549"/>
        <v>7.4333092798340217E-2</v>
      </c>
      <c r="CD223" s="371"/>
      <c r="CE223" s="67"/>
    </row>
    <row r="224" spans="1:86" s="62" customFormat="1" x14ac:dyDescent="0.3">
      <c r="A224" s="150"/>
      <c r="B224" s="63" t="s">
        <v>40</v>
      </c>
      <c r="C224" s="115"/>
      <c r="D224" s="182">
        <f t="shared" ref="D224:AT224" si="550">(C105+C213+D137-D105-D213)/(C105+C213+D137-D213)</f>
        <v>0.91729566742705193</v>
      </c>
      <c r="E224" s="182">
        <f t="shared" si="550"/>
        <v>0.95959628582918732</v>
      </c>
      <c r="F224" s="182">
        <f t="shared" si="550"/>
        <v>0.9063464080920911</v>
      </c>
      <c r="G224" s="182">
        <f t="shared" si="550"/>
        <v>0.92428657667781666</v>
      </c>
      <c r="H224" s="183">
        <f t="shared" si="550"/>
        <v>0.95924180919209956</v>
      </c>
      <c r="I224" s="182">
        <f t="shared" si="550"/>
        <v>0.93903712679525642</v>
      </c>
      <c r="J224" s="183">
        <f t="shared" si="550"/>
        <v>0.96231843404366624</v>
      </c>
      <c r="K224" s="182">
        <f t="shared" si="550"/>
        <v>0.748911780110329</v>
      </c>
      <c r="L224" s="184">
        <f t="shared" si="550"/>
        <v>0.70283868294092822</v>
      </c>
      <c r="M224" s="183">
        <f t="shared" si="550"/>
        <v>0.87730574753860524</v>
      </c>
      <c r="N224" s="183">
        <f t="shared" si="550"/>
        <v>0.88506835318257715</v>
      </c>
      <c r="O224" s="183">
        <f t="shared" si="550"/>
        <v>0.854221959173733</v>
      </c>
      <c r="P224" s="183">
        <f t="shared" si="550"/>
        <v>0.69031864724674008</v>
      </c>
      <c r="Q224" s="183">
        <f t="shared" si="550"/>
        <v>0.85972661436642095</v>
      </c>
      <c r="R224" s="183">
        <f t="shared" si="550"/>
        <v>0.93601031176982696</v>
      </c>
      <c r="S224" s="183">
        <f t="shared" si="550"/>
        <v>0.7826760626750503</v>
      </c>
      <c r="T224" s="183">
        <f t="shared" si="550"/>
        <v>0.931177550339501</v>
      </c>
      <c r="U224" s="183">
        <f t="shared" si="550"/>
        <v>0.93151223413111639</v>
      </c>
      <c r="V224" s="183">
        <f t="shared" si="550"/>
        <v>0.78237383915401071</v>
      </c>
      <c r="W224" s="183">
        <f t="shared" si="550"/>
        <v>0.85842584711620273</v>
      </c>
      <c r="X224" s="184">
        <f t="shared" si="550"/>
        <v>0.62474885658637447</v>
      </c>
      <c r="Y224" s="183">
        <f t="shared" si="550"/>
        <v>0.83804302711676815</v>
      </c>
      <c r="Z224" s="183">
        <v>0.9229775685971715</v>
      </c>
      <c r="AA224" s="183">
        <f t="shared" si="550"/>
        <v>0.95542694713491116</v>
      </c>
      <c r="AB224" s="183">
        <f t="shared" si="550"/>
        <v>0.88209214635466693</v>
      </c>
      <c r="AC224" s="183">
        <f t="shared" si="550"/>
        <v>0.96737842006982222</v>
      </c>
      <c r="AD224" s="183">
        <f t="shared" si="550"/>
        <v>0.86304601349447641</v>
      </c>
      <c r="AE224" s="183">
        <f t="shared" si="550"/>
        <v>0.87898988067315009</v>
      </c>
      <c r="AF224" s="183">
        <f t="shared" si="550"/>
        <v>0.93625343749457202</v>
      </c>
      <c r="AG224" s="183">
        <f t="shared" si="550"/>
        <v>0.96299428479847982</v>
      </c>
      <c r="AH224" s="183">
        <f t="shared" si="550"/>
        <v>0.7230914499598895</v>
      </c>
      <c r="AI224" s="183">
        <f t="shared" si="550"/>
        <v>0.94029359599317319</v>
      </c>
      <c r="AJ224" s="183">
        <f t="shared" si="550"/>
        <v>0.920268669230629</v>
      </c>
      <c r="AK224" s="183">
        <f t="shared" si="550"/>
        <v>0.84438553894816559</v>
      </c>
      <c r="AL224" s="183">
        <f t="shared" si="550"/>
        <v>0.9684827626616338</v>
      </c>
      <c r="AM224" s="183">
        <f t="shared" si="550"/>
        <v>0.94297450819814954</v>
      </c>
      <c r="AN224" s="183">
        <f t="shared" si="550"/>
        <v>0.97048873931574164</v>
      </c>
      <c r="AO224" s="183">
        <f t="shared" si="550"/>
        <v>0.96888929751253872</v>
      </c>
      <c r="AP224" s="183">
        <f t="shared" si="550"/>
        <v>0.97293151083321217</v>
      </c>
      <c r="AQ224" s="183">
        <f t="shared" si="550"/>
        <v>0.78315658681769584</v>
      </c>
      <c r="AR224" s="183">
        <f t="shared" si="550"/>
        <v>0.98131587694749145</v>
      </c>
      <c r="AS224" s="183">
        <f t="shared" si="550"/>
        <v>0.91485423037716618</v>
      </c>
      <c r="AT224" s="183">
        <f t="shared" si="550"/>
        <v>0.85951816355675292</v>
      </c>
      <c r="AU224" s="183"/>
      <c r="AV224" s="183"/>
      <c r="AW224" s="184"/>
      <c r="AX224" s="112"/>
      <c r="AY224" s="183">
        <f t="shared" si="547"/>
        <v>-0.22697702018031185</v>
      </c>
      <c r="AZ224" s="183">
        <f t="shared" si="547"/>
        <v>-9.9869671462766374E-2</v>
      </c>
      <c r="BA224" s="183">
        <f t="shared" si="547"/>
        <v>2.9663903677735859E-2</v>
      </c>
      <c r="BB224" s="183">
        <f t="shared" si="547"/>
        <v>-0.14161051400276636</v>
      </c>
      <c r="BC224" s="183">
        <f t="shared" si="547"/>
        <v>-2.8064258852598556E-2</v>
      </c>
      <c r="BD224" s="183">
        <f t="shared" si="547"/>
        <v>-7.524892664140026E-3</v>
      </c>
      <c r="BE224" s="183">
        <f t="shared" si="547"/>
        <v>-0.17994459488965553</v>
      </c>
      <c r="BF224" s="183">
        <f t="shared" si="547"/>
        <v>0.10951406700587374</v>
      </c>
      <c r="BG224" s="183">
        <f t="shared" si="547"/>
        <v>-7.8089826354553749E-2</v>
      </c>
      <c r="BH224" s="183">
        <f t="shared" si="547"/>
        <v>-3.9262720421837094E-2</v>
      </c>
      <c r="BI224" s="183">
        <f t="shared" si="548"/>
        <v>3.7909215414594355E-2</v>
      </c>
      <c r="BJ224" s="183">
        <f t="shared" si="548"/>
        <v>0.10120498796117816</v>
      </c>
      <c r="BK224" s="183">
        <f t="shared" si="548"/>
        <v>0.19177349910792685</v>
      </c>
      <c r="BL224" s="183">
        <f t="shared" si="548"/>
        <v>0.10765180570340127</v>
      </c>
      <c r="BM224" s="183">
        <f t="shared" si="548"/>
        <v>-7.2964298275350559E-2</v>
      </c>
      <c r="BN224" s="183">
        <f t="shared" si="548"/>
        <v>9.6313817998099793E-2</v>
      </c>
      <c r="BO224" s="183">
        <f t="shared" si="548"/>
        <v>5.0758871550710127E-3</v>
      </c>
      <c r="BP224" s="289">
        <f t="shared" si="548"/>
        <v>3.1482050667363426E-2</v>
      </c>
      <c r="BQ224" s="289">
        <f t="shared" si="548"/>
        <v>-5.928238919412121E-2</v>
      </c>
      <c r="BR224" s="289">
        <f t="shared" si="548"/>
        <v>8.1867748876970459E-2</v>
      </c>
      <c r="BS224" s="289">
        <f t="shared" si="548"/>
        <v>0.29551981264425453</v>
      </c>
      <c r="BT224" s="341">
        <f t="shared" si="548"/>
        <v>6.342511831397446E-3</v>
      </c>
      <c r="BU224" s="341">
        <f t="shared" si="549"/>
        <v>4.5505194064462295E-2</v>
      </c>
      <c r="BV224" s="341">
        <f t="shared" si="549"/>
        <v>-1.2452438936761623E-2</v>
      </c>
      <c r="BW224" s="341">
        <f t="shared" si="549"/>
        <v>8.8396592961074716E-2</v>
      </c>
      <c r="BX224" s="341">
        <f t="shared" si="549"/>
        <v>1.5108774427164962E-3</v>
      </c>
      <c r="BY224" s="341">
        <f t="shared" si="549"/>
        <v>0.10988549733873576</v>
      </c>
      <c r="BZ224" s="341">
        <f t="shared" si="549"/>
        <v>-9.5833293855454249E-2</v>
      </c>
      <c r="CA224" s="341">
        <f t="shared" si="549"/>
        <v>4.5062439452919434E-2</v>
      </c>
      <c r="CB224" s="341">
        <f t="shared" si="549"/>
        <v>-4.8140054421313638E-2</v>
      </c>
      <c r="CC224" s="341">
        <f t="shared" si="549"/>
        <v>0.13642671359686342</v>
      </c>
      <c r="CD224" s="371"/>
      <c r="CE224" s="67"/>
    </row>
    <row r="225" spans="1:83" s="62" customFormat="1" x14ac:dyDescent="0.3">
      <c r="A225" s="150"/>
      <c r="B225" s="63" t="s">
        <v>41</v>
      </c>
      <c r="C225" s="115"/>
      <c r="D225" s="182">
        <f t="shared" ref="D225:AT225" si="551">(C106+C214+D138-D106-D214)/(C106+C214+D138-D214)</f>
        <v>0.99835425777914188</v>
      </c>
      <c r="E225" s="182">
        <f t="shared" si="551"/>
        <v>1</v>
      </c>
      <c r="F225" s="182">
        <f t="shared" si="551"/>
        <v>0.93833422516114207</v>
      </c>
      <c r="G225" s="182">
        <f t="shared" si="551"/>
        <v>0.92113010961660291</v>
      </c>
      <c r="H225" s="183">
        <f t="shared" si="551"/>
        <v>0.88639381087935309</v>
      </c>
      <c r="I225" s="182">
        <f t="shared" si="551"/>
        <v>0.99924985696067448</v>
      </c>
      <c r="J225" s="183">
        <f t="shared" si="551"/>
        <v>0.99966917681006151</v>
      </c>
      <c r="K225" s="182">
        <f t="shared" si="551"/>
        <v>0.99960190317684627</v>
      </c>
      <c r="L225" s="184">
        <f t="shared" si="551"/>
        <v>0.92181180746101832</v>
      </c>
      <c r="M225" s="183">
        <f t="shared" si="551"/>
        <v>0.99999706533238575</v>
      </c>
      <c r="N225" s="183">
        <f t="shared" si="551"/>
        <v>0.88724717316560409</v>
      </c>
      <c r="O225" s="183">
        <f t="shared" si="551"/>
        <v>0.86132229170311769</v>
      </c>
      <c r="P225" s="183">
        <f t="shared" si="551"/>
        <v>0.93080146625992066</v>
      </c>
      <c r="Q225" s="183">
        <f t="shared" si="551"/>
        <v>0.95165803076069277</v>
      </c>
      <c r="R225" s="183">
        <f t="shared" si="551"/>
        <v>0.70693676579556253</v>
      </c>
      <c r="S225" s="183">
        <f t="shared" si="551"/>
        <v>0.92514391214940195</v>
      </c>
      <c r="T225" s="183">
        <f t="shared" si="551"/>
        <v>0.89436876634052587</v>
      </c>
      <c r="U225" s="183">
        <f t="shared" si="551"/>
        <v>0.95872890360654761</v>
      </c>
      <c r="V225" s="183">
        <f t="shared" si="551"/>
        <v>0.90186147284359541</v>
      </c>
      <c r="W225" s="183">
        <f t="shared" si="551"/>
        <v>0.97123443697275869</v>
      </c>
      <c r="X225" s="184">
        <f t="shared" si="551"/>
        <v>0.75289269939549786</v>
      </c>
      <c r="Y225" s="183">
        <f t="shared" si="551"/>
        <v>0.99991073739835223</v>
      </c>
      <c r="Z225" s="183">
        <v>0.82712568012980825</v>
      </c>
      <c r="AA225" s="183">
        <f t="shared" si="551"/>
        <v>0.95548047639394507</v>
      </c>
      <c r="AB225" s="183">
        <f t="shared" si="551"/>
        <v>0.98762985983417895</v>
      </c>
      <c r="AC225" s="183">
        <f t="shared" si="551"/>
        <v>0.90879577640941578</v>
      </c>
      <c r="AD225" s="183">
        <f t="shared" si="551"/>
        <v>0.93308540128006789</v>
      </c>
      <c r="AE225" s="183">
        <f t="shared" si="551"/>
        <v>0.92662116664777938</v>
      </c>
      <c r="AF225" s="183">
        <f t="shared" si="551"/>
        <v>0.92250584853183204</v>
      </c>
      <c r="AG225" s="183">
        <f t="shared" si="551"/>
        <v>0.78807831207704315</v>
      </c>
      <c r="AH225" s="183">
        <f t="shared" si="551"/>
        <v>0.67322343382806593</v>
      </c>
      <c r="AI225" s="183">
        <f t="shared" si="551"/>
        <v>0.76438298546766803</v>
      </c>
      <c r="AJ225" s="183">
        <f t="shared" si="551"/>
        <v>0.89673477800023549</v>
      </c>
      <c r="AK225" s="183">
        <f t="shared" si="551"/>
        <v>0.66957322997823665</v>
      </c>
      <c r="AL225" s="183">
        <f t="shared" si="551"/>
        <v>0.83184984928012817</v>
      </c>
      <c r="AM225" s="183">
        <f t="shared" si="551"/>
        <v>0.91420347568189009</v>
      </c>
      <c r="AN225" s="183">
        <f t="shared" si="551"/>
        <v>0.4556733632383605</v>
      </c>
      <c r="AO225" s="183">
        <f t="shared" si="551"/>
        <v>0.79374495875939943</v>
      </c>
      <c r="AP225" s="183">
        <f t="shared" si="551"/>
        <v>0.75150092538256674</v>
      </c>
      <c r="AQ225" s="183">
        <f t="shared" si="551"/>
        <v>0.86156778554169655</v>
      </c>
      <c r="AR225" s="183">
        <f t="shared" si="551"/>
        <v>0.97844899584976941</v>
      </c>
      <c r="AS225" s="183">
        <f t="shared" si="551"/>
        <v>0.69826115104070097</v>
      </c>
      <c r="AT225" s="183">
        <f t="shared" si="551"/>
        <v>0.9147756798891391</v>
      </c>
      <c r="AU225" s="183"/>
      <c r="AV225" s="183"/>
      <c r="AW225" s="184"/>
      <c r="AX225" s="112"/>
      <c r="AY225" s="183">
        <f t="shared" si="547"/>
        <v>-6.7552791519221222E-2</v>
      </c>
      <c r="AZ225" s="183">
        <f t="shared" si="547"/>
        <v>-4.8341969239307225E-2</v>
      </c>
      <c r="BA225" s="183">
        <f t="shared" si="547"/>
        <v>-0.23139745936557954</v>
      </c>
      <c r="BB225" s="183">
        <f t="shared" si="547"/>
        <v>4.0138025327990379E-3</v>
      </c>
      <c r="BC225" s="183">
        <f t="shared" si="547"/>
        <v>7.9749554611727724E-3</v>
      </c>
      <c r="BD225" s="183">
        <f t="shared" si="547"/>
        <v>-4.0520953354126865E-2</v>
      </c>
      <c r="BE225" s="183">
        <f t="shared" si="547"/>
        <v>-9.7807703966466097E-2</v>
      </c>
      <c r="BF225" s="183">
        <f t="shared" si="547"/>
        <v>-2.8367466204087588E-2</v>
      </c>
      <c r="BG225" s="183">
        <f t="shared" si="547"/>
        <v>-0.16891910806552046</v>
      </c>
      <c r="BH225" s="183">
        <f t="shared" si="547"/>
        <v>-8.6327934033514353E-5</v>
      </c>
      <c r="BI225" s="183">
        <f t="shared" si="548"/>
        <v>-6.0121493035795837E-2</v>
      </c>
      <c r="BJ225" s="183">
        <f t="shared" si="548"/>
        <v>9.4158184690827373E-2</v>
      </c>
      <c r="BK225" s="183">
        <f t="shared" si="548"/>
        <v>5.6828393574258285E-2</v>
      </c>
      <c r="BL225" s="183">
        <f t="shared" si="548"/>
        <v>-4.2862254351276996E-2</v>
      </c>
      <c r="BM225" s="183">
        <f t="shared" si="548"/>
        <v>0.22614863548450537</v>
      </c>
      <c r="BN225" s="183">
        <f t="shared" si="548"/>
        <v>1.4772544983774338E-3</v>
      </c>
      <c r="BO225" s="183">
        <f t="shared" si="548"/>
        <v>2.8137082191306173E-2</v>
      </c>
      <c r="BP225" s="289">
        <f t="shared" si="548"/>
        <v>-0.17065059152950446</v>
      </c>
      <c r="BQ225" s="289">
        <f t="shared" si="548"/>
        <v>-0.22863803901552948</v>
      </c>
      <c r="BR225" s="289">
        <f t="shared" si="548"/>
        <v>-0.20685145150509066</v>
      </c>
      <c r="BS225" s="289">
        <f t="shared" si="548"/>
        <v>0.14384207860473763</v>
      </c>
      <c r="BT225" s="341">
        <f t="shared" si="548"/>
        <v>-0.33033750742011558</v>
      </c>
      <c r="BU225" s="341">
        <f t="shared" si="549"/>
        <v>4.7241691503199235E-3</v>
      </c>
      <c r="BV225" s="341">
        <f t="shared" si="549"/>
        <v>-4.1277000712054979E-2</v>
      </c>
      <c r="BW225" s="341">
        <f t="shared" si="549"/>
        <v>-0.53195649659581845</v>
      </c>
      <c r="BX225" s="341">
        <f t="shared" si="549"/>
        <v>-0.11505081765001635</v>
      </c>
      <c r="BY225" s="341">
        <f t="shared" si="549"/>
        <v>-0.18158447589750115</v>
      </c>
      <c r="BZ225" s="341">
        <f t="shared" si="549"/>
        <v>-6.505338110608283E-2</v>
      </c>
      <c r="CA225" s="341">
        <f t="shared" si="549"/>
        <v>5.594314731793737E-2</v>
      </c>
      <c r="CB225" s="341">
        <f t="shared" si="549"/>
        <v>-8.9817161036342186E-2</v>
      </c>
      <c r="CC225" s="341">
        <f t="shared" si="549"/>
        <v>0.24155224606107317</v>
      </c>
      <c r="CD225" s="371"/>
      <c r="CE225" s="67"/>
    </row>
    <row r="226" spans="1:83" s="76" customFormat="1" ht="15" thickBot="1" x14ac:dyDescent="0.35">
      <c r="A226" s="151"/>
      <c r="B226" s="116" t="s">
        <v>42</v>
      </c>
      <c r="C226" s="117"/>
      <c r="D226" s="185">
        <f t="shared" ref="D226:AT226" si="552">(C107+C215+D139-D107-D215)/(C107+C215+D139-D215)</f>
        <v>0.78916300308973486</v>
      </c>
      <c r="E226" s="185">
        <f t="shared" si="552"/>
        <v>0.80011383412899317</v>
      </c>
      <c r="F226" s="185">
        <f t="shared" si="552"/>
        <v>0.78635098740971132</v>
      </c>
      <c r="G226" s="185">
        <f t="shared" si="552"/>
        <v>0.83274949436970602</v>
      </c>
      <c r="H226" s="186">
        <f t="shared" si="552"/>
        <v>0.87654861731482347</v>
      </c>
      <c r="I226" s="185">
        <f t="shared" si="552"/>
        <v>0.85926878943454266</v>
      </c>
      <c r="J226" s="186">
        <f t="shared" si="552"/>
        <v>0.85941699136485883</v>
      </c>
      <c r="K226" s="185">
        <f t="shared" si="552"/>
        <v>0.73292648252649883</v>
      </c>
      <c r="L226" s="187">
        <f t="shared" si="552"/>
        <v>0.7001311284793228</v>
      </c>
      <c r="M226" s="186">
        <f t="shared" si="552"/>
        <v>0.81967428591571467</v>
      </c>
      <c r="N226" s="186">
        <f t="shared" si="552"/>
        <v>0.78957757104487825</v>
      </c>
      <c r="O226" s="186">
        <f t="shared" si="552"/>
        <v>0.74059494618185495</v>
      </c>
      <c r="P226" s="186">
        <f t="shared" si="552"/>
        <v>0.67683744327848272</v>
      </c>
      <c r="Q226" s="186">
        <f t="shared" si="552"/>
        <v>0.72159179534004458</v>
      </c>
      <c r="R226" s="186">
        <f t="shared" si="552"/>
        <v>0.67868161621508216</v>
      </c>
      <c r="S226" s="186">
        <f t="shared" si="552"/>
        <v>0.738613006021553</v>
      </c>
      <c r="T226" s="186">
        <f t="shared" si="552"/>
        <v>0.82014343480157315</v>
      </c>
      <c r="U226" s="186">
        <f t="shared" si="552"/>
        <v>0.79300627285647329</v>
      </c>
      <c r="V226" s="186">
        <f t="shared" si="552"/>
        <v>0.70631093590510718</v>
      </c>
      <c r="W226" s="186">
        <f t="shared" si="552"/>
        <v>0.79246848452146224</v>
      </c>
      <c r="X226" s="187">
        <f t="shared" si="552"/>
        <v>0.60452118057653281</v>
      </c>
      <c r="Y226" s="186">
        <f t="shared" si="552"/>
        <v>0.70729618780108061</v>
      </c>
      <c r="Z226" s="186">
        <v>0.6930138847499463</v>
      </c>
      <c r="AA226" s="186">
        <f t="shared" si="552"/>
        <v>0.69660455349542216</v>
      </c>
      <c r="AB226" s="186">
        <f t="shared" si="552"/>
        <v>0.69723382550470214</v>
      </c>
      <c r="AC226" s="186">
        <f t="shared" si="552"/>
        <v>0.68682706529225146</v>
      </c>
      <c r="AD226" s="186">
        <f t="shared" si="552"/>
        <v>0.68347335913902796</v>
      </c>
      <c r="AE226" s="186">
        <f t="shared" si="552"/>
        <v>0.75642503189669463</v>
      </c>
      <c r="AF226" s="186">
        <f t="shared" si="552"/>
        <v>0.80699543824232145</v>
      </c>
      <c r="AG226" s="186">
        <f t="shared" si="552"/>
        <v>0.83066892345650123</v>
      </c>
      <c r="AH226" s="186">
        <f t="shared" si="552"/>
        <v>0.75527287393507747</v>
      </c>
      <c r="AI226" s="186">
        <f t="shared" si="552"/>
        <v>0.71349632709348088</v>
      </c>
      <c r="AJ226" s="186">
        <f t="shared" si="552"/>
        <v>0.76853084830529872</v>
      </c>
      <c r="AK226" s="186">
        <f t="shared" si="552"/>
        <v>0.73220187691738337</v>
      </c>
      <c r="AL226" s="186">
        <f t="shared" si="552"/>
        <v>0.75375462028132378</v>
      </c>
      <c r="AM226" s="186">
        <f t="shared" si="552"/>
        <v>0.73901776690677834</v>
      </c>
      <c r="AN226" s="186">
        <f t="shared" si="552"/>
        <v>0.74088615655599488</v>
      </c>
      <c r="AO226" s="186">
        <f t="shared" si="552"/>
        <v>0.74043101185515736</v>
      </c>
      <c r="AP226" s="186">
        <f t="shared" si="552"/>
        <v>0.77114755324436657</v>
      </c>
      <c r="AQ226" s="186">
        <f t="shared" si="552"/>
        <v>0.76505860369171264</v>
      </c>
      <c r="AR226" s="186">
        <f t="shared" si="552"/>
        <v>0.88028096152624036</v>
      </c>
      <c r="AS226" s="186">
        <f t="shared" si="552"/>
        <v>0.82747755056368366</v>
      </c>
      <c r="AT226" s="186">
        <f t="shared" si="552"/>
        <v>0.80982103198427458</v>
      </c>
      <c r="AU226" s="186"/>
      <c r="AV226" s="186"/>
      <c r="AW226" s="187"/>
      <c r="AX226" s="119"/>
      <c r="AY226" s="186">
        <f t="shared" si="547"/>
        <v>-0.11232555981125214</v>
      </c>
      <c r="AZ226" s="186">
        <f t="shared" si="547"/>
        <v>-7.8522038788948589E-2</v>
      </c>
      <c r="BA226" s="186">
        <f t="shared" si="547"/>
        <v>-0.10766937119462916</v>
      </c>
      <c r="BB226" s="186">
        <f t="shared" si="547"/>
        <v>-9.4136488348153025E-2</v>
      </c>
      <c r="BC226" s="186">
        <f t="shared" si="547"/>
        <v>-5.6405182513250329E-2</v>
      </c>
      <c r="BD226" s="186">
        <f t="shared" si="547"/>
        <v>-6.6262516578069364E-2</v>
      </c>
      <c r="BE226" s="186">
        <f t="shared" si="547"/>
        <v>-0.15310605545975164</v>
      </c>
      <c r="BF226" s="186">
        <f t="shared" si="547"/>
        <v>5.9542001994963401E-2</v>
      </c>
      <c r="BG226" s="186">
        <f t="shared" si="547"/>
        <v>-9.5609947902789982E-2</v>
      </c>
      <c r="BH226" s="186">
        <f t="shared" si="547"/>
        <v>-0.11237809811463406</v>
      </c>
      <c r="BI226" s="186">
        <f t="shared" si="548"/>
        <v>-9.656368629493195E-2</v>
      </c>
      <c r="BJ226" s="186">
        <f t="shared" si="548"/>
        <v>-4.3990392686432789E-2</v>
      </c>
      <c r="BK226" s="186">
        <f t="shared" si="548"/>
        <v>2.0396382226219423E-2</v>
      </c>
      <c r="BL226" s="186">
        <f t="shared" si="548"/>
        <v>-3.4764730047793124E-2</v>
      </c>
      <c r="BM226" s="186">
        <f t="shared" si="548"/>
        <v>4.7917429239457965E-3</v>
      </c>
      <c r="BN226" s="186">
        <f t="shared" si="548"/>
        <v>1.7812025875141635E-2</v>
      </c>
      <c r="BO226" s="186">
        <f t="shared" si="548"/>
        <v>-1.3147996559251696E-2</v>
      </c>
      <c r="BP226" s="290">
        <f t="shared" si="548"/>
        <v>3.7662650600027936E-2</v>
      </c>
      <c r="BQ226" s="290">
        <f t="shared" si="548"/>
        <v>4.8961938029970287E-2</v>
      </c>
      <c r="BR226" s="290">
        <f t="shared" si="548"/>
        <v>-7.897215742798136E-2</v>
      </c>
      <c r="BS226" s="290">
        <f t="shared" si="548"/>
        <v>0.16400966772876591</v>
      </c>
      <c r="BT226" s="187">
        <f t="shared" si="548"/>
        <v>2.4905689116302754E-2</v>
      </c>
      <c r="BU226" s="187">
        <f t="shared" si="549"/>
        <v>6.0740735531377488E-2</v>
      </c>
      <c r="BV226" s="187">
        <f t="shared" si="549"/>
        <v>4.2413213411356177E-2</v>
      </c>
      <c r="BW226" s="187">
        <f t="shared" si="549"/>
        <v>4.3652331051292736E-2</v>
      </c>
      <c r="BX226" s="187">
        <f t="shared" si="549"/>
        <v>5.3603946562905902E-2</v>
      </c>
      <c r="BY226" s="187">
        <f t="shared" si="549"/>
        <v>8.767419410533861E-2</v>
      </c>
      <c r="BZ226" s="187">
        <f t="shared" si="549"/>
        <v>8.6335717950180024E-3</v>
      </c>
      <c r="CA226" s="187">
        <f t="shared" si="549"/>
        <v>7.3285523283918907E-2</v>
      </c>
      <c r="CB226" s="187">
        <f t="shared" si="549"/>
        <v>-3.1913728928175678E-3</v>
      </c>
      <c r="CC226" s="187">
        <f t="shared" si="549"/>
        <v>5.4548158049197104E-2</v>
      </c>
      <c r="CD226" s="372"/>
      <c r="CE226" s="119"/>
    </row>
    <row r="227" spans="1:83" ht="15" thickTop="1" x14ac:dyDescent="0.3">
      <c r="A227" s="150"/>
    </row>
    <row r="228" spans="1:83" x14ac:dyDescent="0.3">
      <c r="B228" s="1" t="s">
        <v>24</v>
      </c>
    </row>
    <row r="229" spans="1:83" x14ac:dyDescent="0.3">
      <c r="B229" s="33" t="s">
        <v>154</v>
      </c>
    </row>
    <row r="232" spans="1:83" x14ac:dyDescent="0.3">
      <c r="B232" s="34" t="s">
        <v>23</v>
      </c>
    </row>
    <row r="233" spans="1:83" x14ac:dyDescent="0.3">
      <c r="B233" s="2" t="s">
        <v>25</v>
      </c>
    </row>
    <row r="234" spans="1:83" x14ac:dyDescent="0.3">
      <c r="B234" s="2" t="s">
        <v>26</v>
      </c>
    </row>
    <row r="235" spans="1:83" x14ac:dyDescent="0.3">
      <c r="B235" s="2" t="s">
        <v>27</v>
      </c>
    </row>
    <row r="236" spans="1:83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C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F244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1" width="13.77734375" style="2" customWidth="1"/>
    <col min="82" max="82" width="9.6640625" style="368" customWidth="1"/>
    <col min="83" max="83" width="13.77734375" style="2" hidden="1" customWidth="1"/>
    <col min="84" max="84" width="14.21875" style="2" customWidth="1"/>
    <col min="85" max="86" width="9.21875" style="2" customWidth="1"/>
    <col min="87" max="16384" width="9.21875" style="2"/>
  </cols>
  <sheetData>
    <row r="1" spans="1:83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3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E3" s="11"/>
    </row>
    <row r="4" spans="1:83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E6" s="23" t="s">
        <v>58</v>
      </c>
    </row>
    <row r="7" spans="1:8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7"/>
      <c r="CD7" s="375"/>
      <c r="CE7" s="265" t="s">
        <v>84</v>
      </c>
    </row>
    <row r="8" spans="1:83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212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86" t="s">
        <v>215</v>
      </c>
      <c r="CC8" s="401" t="s">
        <v>218</v>
      </c>
      <c r="CD8" s="370"/>
      <c r="CE8" s="266">
        <v>44863</v>
      </c>
    </row>
    <row r="9" spans="1:8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5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71"/>
      <c r="CE9" s="59"/>
    </row>
    <row r="10" spans="1:83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207">
        <v>610337</v>
      </c>
      <c r="AR10" s="207">
        <v>609131</v>
      </c>
      <c r="AS10" s="207">
        <v>607903</v>
      </c>
      <c r="AT10" s="207">
        <v>610571</v>
      </c>
      <c r="AU10" s="207"/>
      <c r="AV10" s="207"/>
      <c r="AW10" s="110"/>
      <c r="AX10" s="67">
        <f t="shared" ref="AX10:BT10" si="0">O10-C10</f>
        <v>10964</v>
      </c>
      <c r="AY10" s="68">
        <f t="shared" si="0"/>
        <v>9470</v>
      </c>
      <c r="AZ10" s="68">
        <f t="shared" si="0"/>
        <v>9531</v>
      </c>
      <c r="BA10" s="68">
        <f t="shared" si="0"/>
        <v>8854</v>
      </c>
      <c r="BB10" s="68">
        <f t="shared" si="0"/>
        <v>3771</v>
      </c>
      <c r="BC10" s="68">
        <f t="shared" si="0"/>
        <v>4746</v>
      </c>
      <c r="BD10" s="68">
        <f t="shared" si="0"/>
        <v>-2269</v>
      </c>
      <c r="BE10" s="68">
        <f t="shared" si="0"/>
        <v>-1668</v>
      </c>
      <c r="BF10" s="68">
        <f t="shared" si="0"/>
        <v>-3789</v>
      </c>
      <c r="BG10" s="68">
        <f t="shared" si="0"/>
        <v>-3038</v>
      </c>
      <c r="BH10" s="68">
        <f t="shared" si="0"/>
        <v>-2047</v>
      </c>
      <c r="BI10" s="68">
        <f t="shared" si="0"/>
        <v>-2199</v>
      </c>
      <c r="BJ10" s="68">
        <f t="shared" si="0"/>
        <v>-2173</v>
      </c>
      <c r="BK10" s="68">
        <f t="shared" si="0"/>
        <v>-1982</v>
      </c>
      <c r="BL10" s="68">
        <f t="shared" si="0"/>
        <v>-2589</v>
      </c>
      <c r="BM10" s="68">
        <f t="shared" si="0"/>
        <v>-3520</v>
      </c>
      <c r="BN10" s="68">
        <f t="shared" si="0"/>
        <v>-476</v>
      </c>
      <c r="BO10" s="68">
        <f t="shared" si="0"/>
        <v>-434</v>
      </c>
      <c r="BP10" s="269">
        <f t="shared" si="0"/>
        <v>1004</v>
      </c>
      <c r="BQ10" s="269">
        <f t="shared" si="0"/>
        <v>1277</v>
      </c>
      <c r="BR10" s="269">
        <f t="shared" si="0"/>
        <v>3127</v>
      </c>
      <c r="BS10" s="353">
        <f t="shared" si="0"/>
        <v>2942</v>
      </c>
      <c r="BT10" s="339">
        <f t="shared" si="0"/>
        <v>3000</v>
      </c>
      <c r="BU10" s="339">
        <f t="shared" ref="BU10:CC10" si="1">AL10-Z10</f>
        <v>3301</v>
      </c>
      <c r="BV10" s="339">
        <f t="shared" si="1"/>
        <v>3402</v>
      </c>
      <c r="BW10" s="339">
        <f t="shared" si="1"/>
        <v>3198</v>
      </c>
      <c r="BX10" s="339">
        <f t="shared" si="1"/>
        <v>2852</v>
      </c>
      <c r="BY10" s="339">
        <f t="shared" si="1"/>
        <v>2811</v>
      </c>
      <c r="BZ10" s="339">
        <f t="shared" si="1"/>
        <v>2610</v>
      </c>
      <c r="CA10" s="339">
        <f t="shared" si="1"/>
        <v>1948</v>
      </c>
      <c r="CB10" s="339">
        <f t="shared" si="1"/>
        <v>1914</v>
      </c>
      <c r="CC10" s="339">
        <f t="shared" si="1"/>
        <v>1067</v>
      </c>
      <c r="CD10" s="371"/>
      <c r="CE10" s="67">
        <f>'MONTHLY SUMMARIES'!H10</f>
        <v>610571</v>
      </c>
    </row>
    <row r="11" spans="1:83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>
        <v>603123</v>
      </c>
      <c r="AM11" s="207">
        <v>602960</v>
      </c>
      <c r="AN11" s="207">
        <v>602123</v>
      </c>
      <c r="AO11" s="207">
        <v>601130</v>
      </c>
      <c r="AP11" s="207">
        <v>600164</v>
      </c>
      <c r="AQ11" s="207">
        <v>598847</v>
      </c>
      <c r="AR11" s="207">
        <v>597834</v>
      </c>
      <c r="AS11" s="207">
        <v>596697</v>
      </c>
      <c r="AT11" s="207">
        <v>599493</v>
      </c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353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71"/>
      <c r="CE11" s="81">
        <f>CE10-CE12</f>
        <v>599493</v>
      </c>
    </row>
    <row r="12" spans="1:83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>
        <v>12326</v>
      </c>
      <c r="AM12" s="207">
        <v>12184</v>
      </c>
      <c r="AN12" s="207">
        <v>12064</v>
      </c>
      <c r="AO12" s="207">
        <v>11864</v>
      </c>
      <c r="AP12" s="207">
        <v>11657</v>
      </c>
      <c r="AQ12" s="207">
        <v>11490</v>
      </c>
      <c r="AR12" s="207">
        <v>11297</v>
      </c>
      <c r="AS12" s="207">
        <v>11206</v>
      </c>
      <c r="AT12" s="207">
        <v>11078</v>
      </c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353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71"/>
      <c r="CE12" s="67">
        <f>GETPIVOTDATA("VALUE",'CRS ESCO pvt'!$I$2,"DATE_FILE",$CE$8,"COMPANY",$CE$6,"TRIM_CAT","Resdiential-ESCO","TRIM_LINE",A9)</f>
        <v>11078</v>
      </c>
    </row>
    <row r="13" spans="1:83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>
        <v>64376</v>
      </c>
      <c r="AM13" s="207">
        <v>64761</v>
      </c>
      <c r="AN13" s="207">
        <v>65036</v>
      </c>
      <c r="AO13" s="207">
        <v>65280</v>
      </c>
      <c r="AP13" s="207">
        <v>65471</v>
      </c>
      <c r="AQ13" s="207">
        <v>65409</v>
      </c>
      <c r="AR13" s="207">
        <v>66224</v>
      </c>
      <c r="AS13" s="207">
        <v>65682</v>
      </c>
      <c r="AT13" s="207">
        <v>66293</v>
      </c>
      <c r="AU13" s="207"/>
      <c r="AV13" s="207"/>
      <c r="AW13" s="110"/>
      <c r="AX13" s="67">
        <f t="shared" ref="AX13:BT13" si="2">O13-C13</f>
        <v>-39</v>
      </c>
      <c r="AY13" s="68">
        <f t="shared" si="2"/>
        <v>-137</v>
      </c>
      <c r="AZ13" s="68">
        <f t="shared" si="2"/>
        <v>-189</v>
      </c>
      <c r="BA13" s="68">
        <f t="shared" si="2"/>
        <v>-376</v>
      </c>
      <c r="BB13" s="68">
        <f t="shared" si="2"/>
        <v>2967</v>
      </c>
      <c r="BC13" s="68">
        <f t="shared" si="2"/>
        <v>2720</v>
      </c>
      <c r="BD13" s="68">
        <f t="shared" si="2"/>
        <v>3584</v>
      </c>
      <c r="BE13" s="68">
        <f t="shared" si="2"/>
        <v>3820</v>
      </c>
      <c r="BF13" s="68">
        <f t="shared" si="2"/>
        <v>6030</v>
      </c>
      <c r="BG13" s="68">
        <f t="shared" si="2"/>
        <v>6600</v>
      </c>
      <c r="BH13" s="68">
        <f t="shared" si="2"/>
        <v>7426</v>
      </c>
      <c r="BI13" s="68">
        <f t="shared" si="2"/>
        <v>8422</v>
      </c>
      <c r="BJ13" s="68">
        <f t="shared" si="2"/>
        <v>9372</v>
      </c>
      <c r="BK13" s="68">
        <f t="shared" si="2"/>
        <v>9869</v>
      </c>
      <c r="BL13" s="68">
        <f t="shared" si="2"/>
        <v>10468</v>
      </c>
      <c r="BM13" s="68">
        <f t="shared" si="2"/>
        <v>11031</v>
      </c>
      <c r="BN13" s="68">
        <f t="shared" si="2"/>
        <v>7756</v>
      </c>
      <c r="BO13" s="68">
        <f t="shared" si="2"/>
        <v>8321</v>
      </c>
      <c r="BP13" s="269">
        <f t="shared" si="2"/>
        <v>7411</v>
      </c>
      <c r="BQ13" s="269">
        <f t="shared" si="2"/>
        <v>7397</v>
      </c>
      <c r="BR13" s="269">
        <f t="shared" si="2"/>
        <v>6159</v>
      </c>
      <c r="BS13" s="353">
        <f t="shared" si="2"/>
        <v>6304</v>
      </c>
      <c r="BT13" s="339">
        <f t="shared" si="2"/>
        <v>6179</v>
      </c>
      <c r="BU13" s="339">
        <f t="shared" ref="BU13:CC13" si="3">AL13-Z13</f>
        <v>5949</v>
      </c>
      <c r="BV13" s="339">
        <f t="shared" si="3"/>
        <v>5515</v>
      </c>
      <c r="BW13" s="339">
        <f t="shared" si="3"/>
        <v>5376</v>
      </c>
      <c r="BX13" s="339">
        <f t="shared" si="3"/>
        <v>5107</v>
      </c>
      <c r="BY13" s="339">
        <f t="shared" si="3"/>
        <v>4958</v>
      </c>
      <c r="BZ13" s="339">
        <f t="shared" si="3"/>
        <v>4837</v>
      </c>
      <c r="CA13" s="339">
        <f t="shared" si="3"/>
        <v>5419</v>
      </c>
      <c r="CB13" s="339">
        <f t="shared" si="3"/>
        <v>4865</v>
      </c>
      <c r="CC13" s="339">
        <f t="shared" si="3"/>
        <v>5164</v>
      </c>
      <c r="CD13" s="371"/>
      <c r="CE13" s="67">
        <f>'MONTHLY SUMMARIES'!H11</f>
        <v>66293</v>
      </c>
    </row>
    <row r="14" spans="1:83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>
        <v>62159</v>
      </c>
      <c r="AM14" s="207">
        <v>62551</v>
      </c>
      <c r="AN14" s="207">
        <v>62865</v>
      </c>
      <c r="AO14" s="207">
        <v>63147</v>
      </c>
      <c r="AP14" s="207">
        <v>63382</v>
      </c>
      <c r="AQ14" s="207">
        <v>63359</v>
      </c>
      <c r="AR14" s="207">
        <v>64278</v>
      </c>
      <c r="AS14" s="207">
        <v>63764</v>
      </c>
      <c r="AT14" s="207">
        <v>64410</v>
      </c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353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71"/>
      <c r="CE14" s="81">
        <f>CE13-CE15</f>
        <v>64410</v>
      </c>
    </row>
    <row r="15" spans="1:83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>
        <v>2217</v>
      </c>
      <c r="AM15" s="207">
        <v>2210</v>
      </c>
      <c r="AN15" s="207">
        <v>2171</v>
      </c>
      <c r="AO15" s="207">
        <v>2133</v>
      </c>
      <c r="AP15" s="207">
        <v>2089</v>
      </c>
      <c r="AQ15" s="207">
        <v>2050</v>
      </c>
      <c r="AR15" s="207">
        <v>1946</v>
      </c>
      <c r="AS15" s="207">
        <v>1918</v>
      </c>
      <c r="AT15" s="207">
        <v>1883</v>
      </c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353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71"/>
      <c r="CE15" s="67">
        <f>GETPIVOTDATA("VALUE",'CRS ESCO pvt'!$I$2,"DATE_FILE",$CE$8,"COMPANY",$CE$6,"TRIM_CAT","Low Income Resdiential-ESCO","TRIM_LINE",A9)</f>
        <v>1883</v>
      </c>
    </row>
    <row r="16" spans="1:83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>
        <v>37613</v>
      </c>
      <c r="AM16" s="207">
        <v>37539</v>
      </c>
      <c r="AN16" s="207">
        <v>37330</v>
      </c>
      <c r="AO16" s="207">
        <v>37140</v>
      </c>
      <c r="AP16" s="207">
        <v>36962</v>
      </c>
      <c r="AQ16" s="207">
        <v>36770</v>
      </c>
      <c r="AR16" s="207">
        <v>36690</v>
      </c>
      <c r="AS16" s="207">
        <v>36630</v>
      </c>
      <c r="AT16" s="207">
        <v>36732</v>
      </c>
      <c r="AU16" s="207"/>
      <c r="AV16" s="207"/>
      <c r="AW16" s="110"/>
      <c r="AX16" s="67">
        <f t="shared" ref="AX16:BG18" si="4">O16-C16</f>
        <v>123</v>
      </c>
      <c r="AY16" s="68">
        <f t="shared" si="4"/>
        <v>222</v>
      </c>
      <c r="AZ16" s="68">
        <f t="shared" si="4"/>
        <v>311</v>
      </c>
      <c r="BA16" s="68">
        <f t="shared" si="4"/>
        <v>330</v>
      </c>
      <c r="BB16" s="68">
        <f t="shared" si="4"/>
        <v>420</v>
      </c>
      <c r="BC16" s="68">
        <f t="shared" si="4"/>
        <v>481</v>
      </c>
      <c r="BD16" s="68">
        <f t="shared" si="4"/>
        <v>492</v>
      </c>
      <c r="BE16" s="68">
        <f t="shared" si="4"/>
        <v>369</v>
      </c>
      <c r="BF16" s="68">
        <f t="shared" si="4"/>
        <v>-55</v>
      </c>
      <c r="BG16" s="68">
        <f t="shared" si="4"/>
        <v>-19</v>
      </c>
      <c r="BH16" s="68">
        <f t="shared" ref="BH16:BQ18" si="5">Y16-M16</f>
        <v>56</v>
      </c>
      <c r="BI16" s="68">
        <f t="shared" si="5"/>
        <v>100</v>
      </c>
      <c r="BJ16" s="68">
        <f t="shared" si="5"/>
        <v>130</v>
      </c>
      <c r="BK16" s="68">
        <f t="shared" si="5"/>
        <v>105</v>
      </c>
      <c r="BL16" s="68">
        <f t="shared" si="5"/>
        <v>76</v>
      </c>
      <c r="BM16" s="68">
        <f t="shared" si="5"/>
        <v>131</v>
      </c>
      <c r="BN16" s="68">
        <f t="shared" si="5"/>
        <v>90</v>
      </c>
      <c r="BO16" s="68">
        <f t="shared" si="5"/>
        <v>105</v>
      </c>
      <c r="BP16" s="269">
        <f t="shared" si="5"/>
        <v>51</v>
      </c>
      <c r="BQ16" s="269">
        <f t="shared" si="5"/>
        <v>-48</v>
      </c>
      <c r="BR16" s="269">
        <f t="shared" ref="BR16:BT18" si="6">AI16-W16</f>
        <v>94</v>
      </c>
      <c r="BS16" s="353">
        <f t="shared" si="6"/>
        <v>72</v>
      </c>
      <c r="BT16" s="339">
        <f t="shared" si="6"/>
        <v>122</v>
      </c>
      <c r="BU16" s="339">
        <f t="shared" ref="BU16:CC18" si="7">AL16-Z16</f>
        <v>140</v>
      </c>
      <c r="BV16" s="339">
        <f t="shared" si="7"/>
        <v>77</v>
      </c>
      <c r="BW16" s="339">
        <f t="shared" si="7"/>
        <v>-23</v>
      </c>
      <c r="BX16" s="339">
        <f t="shared" si="7"/>
        <v>-45</v>
      </c>
      <c r="BY16" s="339">
        <f t="shared" si="7"/>
        <v>-133</v>
      </c>
      <c r="BZ16" s="339">
        <f t="shared" si="7"/>
        <v>-203</v>
      </c>
      <c r="CA16" s="339">
        <f t="shared" si="7"/>
        <v>-247</v>
      </c>
      <c r="CB16" s="339">
        <f t="shared" si="7"/>
        <v>-256</v>
      </c>
      <c r="CC16" s="339">
        <f t="shared" si="7"/>
        <v>-185</v>
      </c>
      <c r="CD16" s="371"/>
      <c r="CE16" s="67">
        <f>'MONTHLY SUMMARIES'!H12</f>
        <v>36732</v>
      </c>
    </row>
    <row r="17" spans="1:83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>
        <v>12751</v>
      </c>
      <c r="AM17" s="207">
        <v>12731</v>
      </c>
      <c r="AN17" s="207">
        <v>12712</v>
      </c>
      <c r="AO17" s="207">
        <v>12690</v>
      </c>
      <c r="AP17" s="207">
        <v>12676</v>
      </c>
      <c r="AQ17" s="207">
        <v>12651</v>
      </c>
      <c r="AR17" s="207">
        <v>12652</v>
      </c>
      <c r="AS17" s="207">
        <v>12658</v>
      </c>
      <c r="AT17" s="207">
        <v>12687</v>
      </c>
      <c r="AU17" s="207"/>
      <c r="AV17" s="207"/>
      <c r="AW17" s="110"/>
      <c r="AX17" s="67">
        <f t="shared" si="4"/>
        <v>55</v>
      </c>
      <c r="AY17" s="68">
        <f t="shared" si="4"/>
        <v>66</v>
      </c>
      <c r="AZ17" s="68">
        <f t="shared" si="4"/>
        <v>75</v>
      </c>
      <c r="BA17" s="68">
        <f t="shared" si="4"/>
        <v>87</v>
      </c>
      <c r="BB17" s="68">
        <f t="shared" si="4"/>
        <v>104</v>
      </c>
      <c r="BC17" s="68">
        <f t="shared" si="4"/>
        <v>100</v>
      </c>
      <c r="BD17" s="68">
        <f t="shared" si="4"/>
        <v>106</v>
      </c>
      <c r="BE17" s="68">
        <f t="shared" si="4"/>
        <v>70</v>
      </c>
      <c r="BF17" s="68">
        <f t="shared" si="4"/>
        <v>43</v>
      </c>
      <c r="BG17" s="68">
        <f t="shared" si="4"/>
        <v>50</v>
      </c>
      <c r="BH17" s="68">
        <f t="shared" si="5"/>
        <v>46</v>
      </c>
      <c r="BI17" s="68">
        <f t="shared" si="5"/>
        <v>55</v>
      </c>
      <c r="BJ17" s="68">
        <f t="shared" si="5"/>
        <v>57</v>
      </c>
      <c r="BK17" s="68">
        <f t="shared" si="5"/>
        <v>63</v>
      </c>
      <c r="BL17" s="68">
        <f t="shared" si="5"/>
        <v>81</v>
      </c>
      <c r="BM17" s="68">
        <f t="shared" si="5"/>
        <v>71</v>
      </c>
      <c r="BN17" s="68">
        <f t="shared" si="5"/>
        <v>42</v>
      </c>
      <c r="BO17" s="68">
        <f t="shared" si="5"/>
        <v>62</v>
      </c>
      <c r="BP17" s="269">
        <f t="shared" si="5"/>
        <v>58</v>
      </c>
      <c r="BQ17" s="269">
        <f t="shared" si="5"/>
        <v>71</v>
      </c>
      <c r="BR17" s="269">
        <f t="shared" si="6"/>
        <v>96</v>
      </c>
      <c r="BS17" s="353">
        <f t="shared" si="6"/>
        <v>77</v>
      </c>
      <c r="BT17" s="339">
        <f t="shared" si="6"/>
        <v>97</v>
      </c>
      <c r="BU17" s="339">
        <f t="shared" si="7"/>
        <v>99</v>
      </c>
      <c r="BV17" s="339">
        <f t="shared" si="7"/>
        <v>85</v>
      </c>
      <c r="BW17" s="339">
        <f t="shared" si="7"/>
        <v>80</v>
      </c>
      <c r="BX17" s="339">
        <f t="shared" si="7"/>
        <v>71</v>
      </c>
      <c r="BY17" s="339">
        <f t="shared" si="7"/>
        <v>75</v>
      </c>
      <c r="BZ17" s="339">
        <f t="shared" si="7"/>
        <v>76</v>
      </c>
      <c r="CA17" s="339">
        <f t="shared" si="7"/>
        <v>81</v>
      </c>
      <c r="CB17" s="339">
        <f t="shared" si="7"/>
        <v>88</v>
      </c>
      <c r="CC17" s="339">
        <f t="shared" si="7"/>
        <v>87</v>
      </c>
      <c r="CD17" s="371"/>
      <c r="CE17" s="67">
        <f>'MONTHLY SUMMARIES'!H13</f>
        <v>12687</v>
      </c>
    </row>
    <row r="18" spans="1:83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>
        <v>9503</v>
      </c>
      <c r="AM18" s="207">
        <v>9503</v>
      </c>
      <c r="AN18" s="207">
        <v>9487</v>
      </c>
      <c r="AO18" s="207">
        <v>9482</v>
      </c>
      <c r="AP18" s="207">
        <v>9469</v>
      </c>
      <c r="AQ18" s="207">
        <v>9452</v>
      </c>
      <c r="AR18" s="207">
        <v>9453</v>
      </c>
      <c r="AS18" s="207">
        <v>9452</v>
      </c>
      <c r="AT18" s="207">
        <v>9478</v>
      </c>
      <c r="AU18" s="207"/>
      <c r="AV18" s="207"/>
      <c r="AW18" s="110"/>
      <c r="AX18" s="67">
        <f t="shared" si="4"/>
        <v>174</v>
      </c>
      <c r="AY18" s="68">
        <f t="shared" si="4"/>
        <v>163</v>
      </c>
      <c r="AZ18" s="68">
        <f t="shared" si="4"/>
        <v>173</v>
      </c>
      <c r="BA18" s="68">
        <f t="shared" si="4"/>
        <v>170</v>
      </c>
      <c r="BB18" s="68">
        <f t="shared" si="4"/>
        <v>189</v>
      </c>
      <c r="BC18" s="68">
        <f t="shared" si="4"/>
        <v>181</v>
      </c>
      <c r="BD18" s="68">
        <f t="shared" si="4"/>
        <v>169</v>
      </c>
      <c r="BE18" s="68">
        <f t="shared" si="4"/>
        <v>152</v>
      </c>
      <c r="BF18" s="68">
        <f t="shared" si="4"/>
        <v>126</v>
      </c>
      <c r="BG18" s="68">
        <f t="shared" si="4"/>
        <v>121</v>
      </c>
      <c r="BH18" s="68">
        <f t="shared" si="5"/>
        <v>95</v>
      </c>
      <c r="BI18" s="68">
        <f t="shared" si="5"/>
        <v>88</v>
      </c>
      <c r="BJ18" s="68">
        <f t="shared" si="5"/>
        <v>91</v>
      </c>
      <c r="BK18" s="68">
        <f t="shared" si="5"/>
        <v>100</v>
      </c>
      <c r="BL18" s="68">
        <f t="shared" si="5"/>
        <v>112</v>
      </c>
      <c r="BM18" s="68">
        <f t="shared" si="5"/>
        <v>109</v>
      </c>
      <c r="BN18" s="68">
        <f t="shared" si="5"/>
        <v>87</v>
      </c>
      <c r="BO18" s="68">
        <f t="shared" si="5"/>
        <v>96</v>
      </c>
      <c r="BP18" s="269">
        <f t="shared" si="5"/>
        <v>107</v>
      </c>
      <c r="BQ18" s="269">
        <f t="shared" si="5"/>
        <v>97</v>
      </c>
      <c r="BR18" s="269">
        <f t="shared" si="6"/>
        <v>97</v>
      </c>
      <c r="BS18" s="353">
        <f t="shared" si="6"/>
        <v>92</v>
      </c>
      <c r="BT18" s="339">
        <f t="shared" si="6"/>
        <v>109</v>
      </c>
      <c r="BU18" s="339">
        <f t="shared" si="7"/>
        <v>126</v>
      </c>
      <c r="BV18" s="339">
        <f t="shared" si="7"/>
        <v>128</v>
      </c>
      <c r="BW18" s="339">
        <f t="shared" si="7"/>
        <v>114</v>
      </c>
      <c r="BX18" s="339">
        <f t="shared" si="7"/>
        <v>105</v>
      </c>
      <c r="BY18" s="339">
        <f t="shared" si="7"/>
        <v>100</v>
      </c>
      <c r="BZ18" s="339">
        <f t="shared" si="7"/>
        <v>91</v>
      </c>
      <c r="CA18" s="339">
        <f t="shared" si="7"/>
        <v>87</v>
      </c>
      <c r="CB18" s="339">
        <f t="shared" si="7"/>
        <v>63</v>
      </c>
      <c r="CC18" s="339">
        <f t="shared" si="7"/>
        <v>75</v>
      </c>
      <c r="CD18" s="371"/>
      <c r="CE18" s="67">
        <f>'MONTHLY SUMMARIES'!H14</f>
        <v>9478</v>
      </c>
    </row>
    <row r="19" spans="1:83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8">SUM(D10:D18)</f>
        <v>712068</v>
      </c>
      <c r="E19" s="72">
        <f t="shared" si="8"/>
        <v>711447</v>
      </c>
      <c r="F19" s="72">
        <f t="shared" si="8"/>
        <v>711701</v>
      </c>
      <c r="G19" s="72">
        <f t="shared" si="8"/>
        <v>712258</v>
      </c>
      <c r="H19" s="72">
        <f t="shared" si="8"/>
        <v>710484</v>
      </c>
      <c r="I19" s="72">
        <f t="shared" si="8"/>
        <v>714938</v>
      </c>
      <c r="J19" s="72">
        <f t="shared" si="8"/>
        <v>718016</v>
      </c>
      <c r="K19" s="72">
        <f t="shared" si="8"/>
        <v>721608</v>
      </c>
      <c r="L19" s="73">
        <f t="shared" si="8"/>
        <v>722985</v>
      </c>
      <c r="M19" s="72">
        <f t="shared" si="8"/>
        <v>723509</v>
      </c>
      <c r="N19" s="72">
        <f t="shared" si="8"/>
        <v>723611</v>
      </c>
      <c r="O19" s="72">
        <f t="shared" si="8"/>
        <v>722994</v>
      </c>
      <c r="P19" s="72">
        <f t="shared" si="8"/>
        <v>721852</v>
      </c>
      <c r="Q19" s="72">
        <f t="shared" si="8"/>
        <v>721348</v>
      </c>
      <c r="R19" s="72">
        <f t="shared" si="8"/>
        <v>720766</v>
      </c>
      <c r="S19" s="72">
        <f t="shared" si="8"/>
        <v>719709</v>
      </c>
      <c r="T19" s="72">
        <f t="shared" si="8"/>
        <v>718712</v>
      </c>
      <c r="U19" s="72">
        <f t="shared" si="8"/>
        <v>717020</v>
      </c>
      <c r="V19" s="72">
        <f t="shared" si="8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296">
        <v>738592</v>
      </c>
      <c r="AL19" s="296">
        <v>739692</v>
      </c>
      <c r="AM19" s="296">
        <v>739678</v>
      </c>
      <c r="AN19" s="296">
        <v>738752</v>
      </c>
      <c r="AO19" s="296">
        <v>737586</v>
      </c>
      <c r="AP19" s="296">
        <v>736399</v>
      </c>
      <c r="AQ19" s="296">
        <v>734619</v>
      </c>
      <c r="AR19" s="296">
        <v>734150</v>
      </c>
      <c r="AS19" s="296">
        <v>732325</v>
      </c>
      <c r="AT19" s="296">
        <v>735761</v>
      </c>
      <c r="AU19" s="296"/>
      <c r="AV19" s="296"/>
      <c r="AW19" s="314"/>
      <c r="AX19" s="74">
        <f t="shared" si="8"/>
        <v>11277</v>
      </c>
      <c r="AY19" s="75">
        <f t="shared" ref="AY19:AZ19" si="9">SUM(AY10:AY18)</f>
        <v>9784</v>
      </c>
      <c r="AZ19" s="75">
        <f t="shared" si="9"/>
        <v>9901</v>
      </c>
      <c r="BA19" s="75">
        <f t="shared" ref="BA19:BB19" si="10">SUM(BA10:BA18)</f>
        <v>9065</v>
      </c>
      <c r="BB19" s="75">
        <f t="shared" si="10"/>
        <v>7451</v>
      </c>
      <c r="BC19" s="75">
        <f t="shared" ref="BC19:BD19" si="11">SUM(BC10:BC18)</f>
        <v>8228</v>
      </c>
      <c r="BD19" s="75">
        <f t="shared" si="11"/>
        <v>2082</v>
      </c>
      <c r="BE19" s="75">
        <f t="shared" ref="BE19:BF19" si="12">SUM(BE10:BE18)</f>
        <v>2743</v>
      </c>
      <c r="BF19" s="75">
        <f t="shared" si="12"/>
        <v>2355</v>
      </c>
      <c r="BG19" s="75">
        <f t="shared" ref="BG19:BH19" si="13">SUM(BG10:BG18)</f>
        <v>3714</v>
      </c>
      <c r="BH19" s="75">
        <f t="shared" si="13"/>
        <v>5576</v>
      </c>
      <c r="BI19" s="75">
        <f t="shared" ref="BI19:BJ19" si="14">SUM(BI10:BI18)</f>
        <v>6466</v>
      </c>
      <c r="BJ19" s="75">
        <f t="shared" si="14"/>
        <v>7477</v>
      </c>
      <c r="BK19" s="75">
        <f t="shared" ref="BK19:BL19" si="15">SUM(BK10:BK18)</f>
        <v>8155</v>
      </c>
      <c r="BL19" s="75">
        <f t="shared" si="15"/>
        <v>8148</v>
      </c>
      <c r="BM19" s="75">
        <f t="shared" ref="BM19:BN19" si="16">SUM(BM10:BM18)</f>
        <v>7822</v>
      </c>
      <c r="BN19" s="75">
        <f t="shared" si="16"/>
        <v>7499</v>
      </c>
      <c r="BO19" s="75">
        <f t="shared" ref="BO19:BP19" si="17">SUM(BO10:BO18)</f>
        <v>8150</v>
      </c>
      <c r="BP19" s="270">
        <f t="shared" si="17"/>
        <v>8631</v>
      </c>
      <c r="BQ19" s="270">
        <f t="shared" ref="BQ19:BR19" si="18">SUM(BQ10:BQ18)</f>
        <v>8794</v>
      </c>
      <c r="BR19" s="270">
        <f t="shared" si="18"/>
        <v>9573</v>
      </c>
      <c r="BS19" s="354">
        <f t="shared" ref="BS19:BT19" si="19">SUM(BS10:BS18)</f>
        <v>9487</v>
      </c>
      <c r="BT19" s="348">
        <f t="shared" si="19"/>
        <v>9507</v>
      </c>
      <c r="BU19" s="348">
        <f t="shared" ref="BU19:BV19" si="20">SUM(BU10:BU18)</f>
        <v>9615</v>
      </c>
      <c r="BV19" s="348">
        <f t="shared" si="20"/>
        <v>9207</v>
      </c>
      <c r="BW19" s="348">
        <f t="shared" ref="BW19:BX19" si="21">SUM(BW10:BW18)</f>
        <v>8745</v>
      </c>
      <c r="BX19" s="348">
        <f t="shared" si="21"/>
        <v>8090</v>
      </c>
      <c r="BY19" s="348">
        <f t="shared" ref="BY19" si="22">SUM(BY10:BY18)</f>
        <v>7811</v>
      </c>
      <c r="BZ19" s="348">
        <f t="shared" ref="BZ19" si="23">SUM(BZ10:BZ18)</f>
        <v>7411</v>
      </c>
      <c r="CA19" s="348">
        <f t="shared" ref="CA19:CC19" si="24">SUM(CA10:CA18)</f>
        <v>7288</v>
      </c>
      <c r="CB19" s="348">
        <f t="shared" ref="CB19:CC19" si="25">SUM(CB10:CB18)</f>
        <v>6674</v>
      </c>
      <c r="CC19" s="348">
        <f t="shared" si="25"/>
        <v>6208</v>
      </c>
      <c r="CD19" s="372"/>
      <c r="CE19" s="74">
        <f>CE10+CE13+CE16+CE17+CE18</f>
        <v>735761</v>
      </c>
    </row>
    <row r="20" spans="1:8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355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71"/>
      <c r="CE20" s="81"/>
    </row>
    <row r="21" spans="1:83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298">
        <v>101614</v>
      </c>
      <c r="AL21" s="298">
        <v>98976</v>
      </c>
      <c r="AM21" s="298">
        <v>98860</v>
      </c>
      <c r="AN21" s="298">
        <v>104300</v>
      </c>
      <c r="AO21" s="298">
        <v>99863</v>
      </c>
      <c r="AP21" s="298">
        <v>99451</v>
      </c>
      <c r="AQ21" s="298">
        <v>98349</v>
      </c>
      <c r="AR21" s="298">
        <v>94474</v>
      </c>
      <c r="AS21" s="298">
        <v>96381</v>
      </c>
      <c r="AT21" s="298">
        <v>94660</v>
      </c>
      <c r="AU21" s="298"/>
      <c r="AV21" s="298"/>
      <c r="AW21" s="316"/>
      <c r="AX21" s="86">
        <f t="shared" ref="AX21:BT21" si="26">O21-C21</f>
        <v>4812</v>
      </c>
      <c r="AY21" s="87">
        <f t="shared" si="26"/>
        <v>1911</v>
      </c>
      <c r="AZ21" s="87">
        <f t="shared" si="26"/>
        <v>-1333</v>
      </c>
      <c r="BA21" s="87">
        <f t="shared" si="26"/>
        <v>6996</v>
      </c>
      <c r="BB21" s="87">
        <f t="shared" si="26"/>
        <v>-74</v>
      </c>
      <c r="BC21" s="87">
        <f t="shared" si="26"/>
        <v>1770</v>
      </c>
      <c r="BD21" s="87">
        <f t="shared" si="26"/>
        <v>1181</v>
      </c>
      <c r="BE21" s="87">
        <f t="shared" si="26"/>
        <v>9453</v>
      </c>
      <c r="BF21" s="87">
        <f t="shared" si="26"/>
        <v>4922</v>
      </c>
      <c r="BG21" s="87">
        <f t="shared" si="26"/>
        <v>574</v>
      </c>
      <c r="BH21" s="87">
        <f t="shared" si="26"/>
        <v>-279</v>
      </c>
      <c r="BI21" s="87">
        <f t="shared" si="26"/>
        <v>-4231</v>
      </c>
      <c r="BJ21" s="87">
        <f t="shared" si="26"/>
        <v>-12357</v>
      </c>
      <c r="BK21" s="87">
        <f t="shared" si="26"/>
        <v>-8723</v>
      </c>
      <c r="BL21" s="87">
        <f t="shared" si="26"/>
        <v>-7849</v>
      </c>
      <c r="BM21" s="87">
        <f t="shared" si="26"/>
        <v>-10516</v>
      </c>
      <c r="BN21" s="87">
        <f t="shared" si="26"/>
        <v>-9470</v>
      </c>
      <c r="BO21" s="87">
        <f t="shared" si="26"/>
        <v>-10612</v>
      </c>
      <c r="BP21" s="272">
        <f t="shared" si="26"/>
        <v>-7056</v>
      </c>
      <c r="BQ21" s="272">
        <f t="shared" si="26"/>
        <v>-2441</v>
      </c>
      <c r="BR21" s="272">
        <f t="shared" si="26"/>
        <v>-3464</v>
      </c>
      <c r="BS21" s="356">
        <f t="shared" si="26"/>
        <v>-7587</v>
      </c>
      <c r="BT21" s="339">
        <f t="shared" si="26"/>
        <v>2388</v>
      </c>
      <c r="BU21" s="339">
        <f t="shared" ref="BU21:CC21" si="27">AL21-Z21</f>
        <v>-1266</v>
      </c>
      <c r="BV21" s="339">
        <f t="shared" si="27"/>
        <v>25</v>
      </c>
      <c r="BW21" s="339">
        <f t="shared" si="27"/>
        <v>565</v>
      </c>
      <c r="BX21" s="339">
        <f t="shared" si="27"/>
        <v>-2143</v>
      </c>
      <c r="BY21" s="339">
        <f t="shared" si="27"/>
        <v>-7</v>
      </c>
      <c r="BZ21" s="339">
        <f t="shared" si="27"/>
        <v>1350</v>
      </c>
      <c r="CA21" s="339">
        <f t="shared" si="27"/>
        <v>252</v>
      </c>
      <c r="CB21" s="339">
        <f t="shared" si="27"/>
        <v>2152</v>
      </c>
      <c r="CC21" s="339">
        <f t="shared" si="27"/>
        <v>-7110</v>
      </c>
      <c r="CD21" s="371"/>
      <c r="CE21" s="67">
        <f>'MONTHLY SUMMARIES'!H17</f>
        <v>94660</v>
      </c>
    </row>
    <row r="22" spans="1:83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298">
        <v>98953</v>
      </c>
      <c r="AL22" s="298">
        <v>96483</v>
      </c>
      <c r="AM22" s="298">
        <v>96919</v>
      </c>
      <c r="AN22" s="298">
        <v>102062</v>
      </c>
      <c r="AO22" s="298">
        <v>97751</v>
      </c>
      <c r="AP22" s="298">
        <v>97414</v>
      </c>
      <c r="AQ22" s="298">
        <v>96340</v>
      </c>
      <c r="AR22" s="298">
        <v>92521</v>
      </c>
      <c r="AS22" s="298">
        <v>94400</v>
      </c>
      <c r="AT22" s="298">
        <v>93060</v>
      </c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356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71"/>
      <c r="CE22" s="81">
        <f>CE21-CE23</f>
        <v>93060</v>
      </c>
    </row>
    <row r="23" spans="1:83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298">
        <v>2661</v>
      </c>
      <c r="AL23" s="298">
        <v>2493</v>
      </c>
      <c r="AM23" s="298">
        <v>1941</v>
      </c>
      <c r="AN23" s="298">
        <v>2238</v>
      </c>
      <c r="AO23" s="298">
        <v>2112</v>
      </c>
      <c r="AP23" s="298">
        <v>2037</v>
      </c>
      <c r="AQ23" s="298">
        <v>2009</v>
      </c>
      <c r="AR23" s="298">
        <v>1953</v>
      </c>
      <c r="AS23" s="298">
        <v>1981</v>
      </c>
      <c r="AT23" s="298">
        <v>1600</v>
      </c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356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71"/>
      <c r="CE23" s="67">
        <f>GETPIVOTDATA("VALUE",'CRS ESCO pvt'!$I$2,"DATE_FILE",$CE$8,"COMPANY",$CE$6,"TRIM_CAT","Resdiential-ESCO","TRIM_LINE",A20)</f>
        <v>1600</v>
      </c>
    </row>
    <row r="24" spans="1:83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298">
        <v>26061</v>
      </c>
      <c r="AL24" s="298">
        <v>26790</v>
      </c>
      <c r="AM24" s="298">
        <v>27589</v>
      </c>
      <c r="AN24" s="298">
        <v>28253</v>
      </c>
      <c r="AO24" s="298">
        <v>27585</v>
      </c>
      <c r="AP24" s="298">
        <v>27717</v>
      </c>
      <c r="AQ24" s="298">
        <v>27471</v>
      </c>
      <c r="AR24" s="298">
        <v>27360</v>
      </c>
      <c r="AS24" s="298">
        <v>27660</v>
      </c>
      <c r="AT24" s="298">
        <v>27223</v>
      </c>
      <c r="AU24" s="298"/>
      <c r="AV24" s="298"/>
      <c r="AW24" s="316"/>
      <c r="AX24" s="86">
        <f t="shared" ref="AX24:BT24" si="28">O24-C24</f>
        <v>121</v>
      </c>
      <c r="AY24" s="87">
        <f t="shared" si="28"/>
        <v>-21</v>
      </c>
      <c r="AZ24" s="87">
        <f t="shared" si="28"/>
        <v>-1983</v>
      </c>
      <c r="BA24" s="87">
        <f t="shared" si="28"/>
        <v>112</v>
      </c>
      <c r="BB24" s="87">
        <f t="shared" si="28"/>
        <v>1097</v>
      </c>
      <c r="BC24" s="87">
        <f t="shared" si="28"/>
        <v>1128</v>
      </c>
      <c r="BD24" s="87">
        <f t="shared" si="28"/>
        <v>1386</v>
      </c>
      <c r="BE24" s="87">
        <f t="shared" si="28"/>
        <v>2470</v>
      </c>
      <c r="BF24" s="87">
        <f t="shared" si="28"/>
        <v>3128</v>
      </c>
      <c r="BG24" s="87">
        <f t="shared" si="28"/>
        <v>3185</v>
      </c>
      <c r="BH24" s="87">
        <f t="shared" si="28"/>
        <v>2381</v>
      </c>
      <c r="BI24" s="87">
        <f t="shared" si="28"/>
        <v>3902</v>
      </c>
      <c r="BJ24" s="87">
        <f t="shared" si="28"/>
        <v>3202</v>
      </c>
      <c r="BK24" s="87">
        <f t="shared" si="28"/>
        <v>4234</v>
      </c>
      <c r="BL24" s="87">
        <f t="shared" si="28"/>
        <v>3595</v>
      </c>
      <c r="BM24" s="87">
        <f t="shared" si="28"/>
        <v>3784</v>
      </c>
      <c r="BN24" s="87">
        <f t="shared" si="28"/>
        <v>1517</v>
      </c>
      <c r="BO24" s="87">
        <f t="shared" si="28"/>
        <v>1068</v>
      </c>
      <c r="BP24" s="272">
        <f t="shared" si="28"/>
        <v>927</v>
      </c>
      <c r="BQ24" s="272">
        <f t="shared" si="28"/>
        <v>1440</v>
      </c>
      <c r="BR24" s="272">
        <f t="shared" si="28"/>
        <v>-921</v>
      </c>
      <c r="BS24" s="356">
        <f t="shared" si="28"/>
        <v>-3901</v>
      </c>
      <c r="BT24" s="339">
        <f t="shared" si="28"/>
        <v>-325</v>
      </c>
      <c r="BU24" s="339">
        <f t="shared" ref="BU24:CC24" si="29">AL24-Z24</f>
        <v>119</v>
      </c>
      <c r="BV24" s="339">
        <f t="shared" si="29"/>
        <v>1159</v>
      </c>
      <c r="BW24" s="339">
        <f t="shared" si="29"/>
        <v>610</v>
      </c>
      <c r="BX24" s="339">
        <f t="shared" si="29"/>
        <v>1241</v>
      </c>
      <c r="BY24" s="339">
        <f t="shared" si="29"/>
        <v>509</v>
      </c>
      <c r="BZ24" s="339">
        <f t="shared" si="29"/>
        <v>796</v>
      </c>
      <c r="CA24" s="339">
        <f t="shared" si="29"/>
        <v>1267</v>
      </c>
      <c r="CB24" s="339">
        <f t="shared" si="29"/>
        <v>1629</v>
      </c>
      <c r="CC24" s="339">
        <f t="shared" si="29"/>
        <v>245</v>
      </c>
      <c r="CD24" s="371"/>
      <c r="CE24" s="67">
        <f>'MONTHLY SUMMARIES'!H18</f>
        <v>27223</v>
      </c>
    </row>
    <row r="25" spans="1:83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298">
        <v>25237</v>
      </c>
      <c r="AL25" s="298">
        <v>25977</v>
      </c>
      <c r="AM25" s="298">
        <v>26842</v>
      </c>
      <c r="AN25" s="298">
        <v>27493</v>
      </c>
      <c r="AO25" s="298">
        <v>26890</v>
      </c>
      <c r="AP25" s="298">
        <v>27040</v>
      </c>
      <c r="AQ25" s="298">
        <v>26701</v>
      </c>
      <c r="AR25" s="298">
        <v>26666</v>
      </c>
      <c r="AS25" s="298">
        <v>26948</v>
      </c>
      <c r="AT25" s="298">
        <v>26544</v>
      </c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356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71"/>
      <c r="CE25" s="81">
        <f>CE24-CE26</f>
        <v>26544</v>
      </c>
    </row>
    <row r="26" spans="1:83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298">
        <v>824</v>
      </c>
      <c r="AL26" s="298">
        <v>813</v>
      </c>
      <c r="AM26" s="298">
        <v>747</v>
      </c>
      <c r="AN26" s="298">
        <v>760</v>
      </c>
      <c r="AO26" s="298">
        <v>695</v>
      </c>
      <c r="AP26" s="298">
        <v>677</v>
      </c>
      <c r="AQ26" s="298">
        <v>770</v>
      </c>
      <c r="AR26" s="298">
        <v>694</v>
      </c>
      <c r="AS26" s="298">
        <v>712</v>
      </c>
      <c r="AT26" s="298">
        <v>679</v>
      </c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356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71"/>
      <c r="CE26" s="67">
        <f>GETPIVOTDATA("VALUE",'CRS ESCO pvt'!$I$2,"DATE_FILE",$CE$8,"COMPANY",$CE$6,"TRIM_CAT","Low Income Resdiential-ESCO","TRIM_LINE",A20)</f>
        <v>679</v>
      </c>
    </row>
    <row r="27" spans="1:83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298">
        <v>9300</v>
      </c>
      <c r="AL27" s="298">
        <v>8249</v>
      </c>
      <c r="AM27" s="298">
        <v>7671</v>
      </c>
      <c r="AN27" s="298">
        <v>6998</v>
      </c>
      <c r="AO27" s="298">
        <v>6344</v>
      </c>
      <c r="AP27" s="298">
        <v>6765</v>
      </c>
      <c r="AQ27" s="298">
        <v>6403</v>
      </c>
      <c r="AR27" s="298">
        <v>6128</v>
      </c>
      <c r="AS27" s="298">
        <v>6417</v>
      </c>
      <c r="AT27" s="298">
        <v>6105</v>
      </c>
      <c r="AU27" s="298"/>
      <c r="AV27" s="298"/>
      <c r="AW27" s="316"/>
      <c r="AX27" s="86">
        <f t="shared" ref="AX27:BG29" si="30">O27-C27</f>
        <v>446</v>
      </c>
      <c r="AY27" s="87">
        <f t="shared" si="30"/>
        <v>1738</v>
      </c>
      <c r="AZ27" s="87">
        <f t="shared" si="30"/>
        <v>1971</v>
      </c>
      <c r="BA27" s="87">
        <f t="shared" si="30"/>
        <v>2169</v>
      </c>
      <c r="BB27" s="87">
        <f t="shared" si="30"/>
        <v>1076</v>
      </c>
      <c r="BC27" s="87">
        <f t="shared" si="30"/>
        <v>1119</v>
      </c>
      <c r="BD27" s="87">
        <f t="shared" si="30"/>
        <v>842</v>
      </c>
      <c r="BE27" s="87">
        <f t="shared" si="30"/>
        <v>1435</v>
      </c>
      <c r="BF27" s="87">
        <f t="shared" si="30"/>
        <v>1172</v>
      </c>
      <c r="BG27" s="87">
        <f t="shared" si="30"/>
        <v>249</v>
      </c>
      <c r="BH27" s="87">
        <f t="shared" ref="BH27:BQ29" si="31">Y27-M27</f>
        <v>1138</v>
      </c>
      <c r="BI27" s="87">
        <f t="shared" si="31"/>
        <v>327</v>
      </c>
      <c r="BJ27" s="87">
        <f t="shared" si="31"/>
        <v>-1007</v>
      </c>
      <c r="BK27" s="87">
        <f t="shared" si="31"/>
        <v>-2792</v>
      </c>
      <c r="BL27" s="87">
        <f t="shared" si="31"/>
        <v>-2593</v>
      </c>
      <c r="BM27" s="87">
        <f t="shared" si="31"/>
        <v>-1382</v>
      </c>
      <c r="BN27" s="87">
        <f t="shared" si="31"/>
        <v>-679</v>
      </c>
      <c r="BO27" s="87">
        <f t="shared" si="31"/>
        <v>-1052</v>
      </c>
      <c r="BP27" s="272">
        <f t="shared" si="31"/>
        <v>-574</v>
      </c>
      <c r="BQ27" s="272">
        <f t="shared" si="31"/>
        <v>689</v>
      </c>
      <c r="BR27" s="272">
        <f t="shared" ref="BR27:BT29" si="32">AI27-W27</f>
        <v>456</v>
      </c>
      <c r="BS27" s="356">
        <f t="shared" si="32"/>
        <v>709</v>
      </c>
      <c r="BT27" s="339">
        <f t="shared" si="32"/>
        <v>2201</v>
      </c>
      <c r="BU27" s="339">
        <f t="shared" ref="BU27:CC29" si="33">AL27-Z27</f>
        <v>1253</v>
      </c>
      <c r="BV27" s="339">
        <f t="shared" si="33"/>
        <v>1600</v>
      </c>
      <c r="BW27" s="339">
        <f t="shared" si="33"/>
        <v>858</v>
      </c>
      <c r="BX27" s="339">
        <f t="shared" si="33"/>
        <v>450</v>
      </c>
      <c r="BY27" s="339">
        <f t="shared" si="33"/>
        <v>350</v>
      </c>
      <c r="BZ27" s="339">
        <f t="shared" si="33"/>
        <v>203</v>
      </c>
      <c r="CA27" s="339">
        <f t="shared" si="33"/>
        <v>460</v>
      </c>
      <c r="CB27" s="339">
        <f t="shared" si="33"/>
        <v>848</v>
      </c>
      <c r="CC27" s="339">
        <f t="shared" si="33"/>
        <v>-1079</v>
      </c>
      <c r="CD27" s="371"/>
      <c r="CE27" s="67">
        <f>'MONTHLY SUMMARIES'!H19</f>
        <v>6105</v>
      </c>
    </row>
    <row r="28" spans="1:83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298">
        <v>3660</v>
      </c>
      <c r="AL28" s="298">
        <v>3145</v>
      </c>
      <c r="AM28" s="298">
        <v>2846</v>
      </c>
      <c r="AN28" s="298">
        <v>2441</v>
      </c>
      <c r="AO28" s="298">
        <v>2341</v>
      </c>
      <c r="AP28" s="298">
        <v>2451</v>
      </c>
      <c r="AQ28" s="298">
        <v>2260</v>
      </c>
      <c r="AR28" s="298">
        <v>2180</v>
      </c>
      <c r="AS28" s="298">
        <v>2365</v>
      </c>
      <c r="AT28" s="298">
        <v>2155</v>
      </c>
      <c r="AU28" s="298"/>
      <c r="AV28" s="298"/>
      <c r="AW28" s="316"/>
      <c r="AX28" s="86">
        <f t="shared" si="30"/>
        <v>76</v>
      </c>
      <c r="AY28" s="87">
        <f t="shared" si="30"/>
        <v>777</v>
      </c>
      <c r="AZ28" s="87">
        <f t="shared" si="30"/>
        <v>753</v>
      </c>
      <c r="BA28" s="87">
        <f t="shared" si="30"/>
        <v>810</v>
      </c>
      <c r="BB28" s="87">
        <f t="shared" si="30"/>
        <v>419</v>
      </c>
      <c r="BC28" s="87">
        <f t="shared" si="30"/>
        <v>391</v>
      </c>
      <c r="BD28" s="87">
        <f t="shared" si="30"/>
        <v>332</v>
      </c>
      <c r="BE28" s="87">
        <f t="shared" si="30"/>
        <v>535</v>
      </c>
      <c r="BF28" s="87">
        <f t="shared" si="30"/>
        <v>472</v>
      </c>
      <c r="BG28" s="87">
        <f t="shared" si="30"/>
        <v>225</v>
      </c>
      <c r="BH28" s="87">
        <f t="shared" si="31"/>
        <v>771</v>
      </c>
      <c r="BI28" s="87">
        <f t="shared" si="31"/>
        <v>473</v>
      </c>
      <c r="BJ28" s="87">
        <f t="shared" si="31"/>
        <v>-80</v>
      </c>
      <c r="BK28" s="87">
        <f t="shared" si="31"/>
        <v>-973</v>
      </c>
      <c r="BL28" s="87">
        <f t="shared" si="31"/>
        <v>-867</v>
      </c>
      <c r="BM28" s="87">
        <f t="shared" si="31"/>
        <v>-455</v>
      </c>
      <c r="BN28" s="87">
        <f t="shared" si="31"/>
        <v>-182</v>
      </c>
      <c r="BO28" s="87">
        <f t="shared" si="31"/>
        <v>-347</v>
      </c>
      <c r="BP28" s="272">
        <f t="shared" si="31"/>
        <v>-305</v>
      </c>
      <c r="BQ28" s="272">
        <f t="shared" si="31"/>
        <v>329</v>
      </c>
      <c r="BR28" s="272">
        <f t="shared" si="32"/>
        <v>419</v>
      </c>
      <c r="BS28" s="356">
        <f t="shared" si="32"/>
        <v>467</v>
      </c>
      <c r="BT28" s="339">
        <f t="shared" si="32"/>
        <v>1167</v>
      </c>
      <c r="BU28" s="339">
        <f t="shared" si="33"/>
        <v>714</v>
      </c>
      <c r="BV28" s="339">
        <f t="shared" si="33"/>
        <v>817</v>
      </c>
      <c r="BW28" s="339">
        <f t="shared" si="33"/>
        <v>463</v>
      </c>
      <c r="BX28" s="339">
        <f t="shared" si="33"/>
        <v>449</v>
      </c>
      <c r="BY28" s="339">
        <f t="shared" si="33"/>
        <v>370</v>
      </c>
      <c r="BZ28" s="339">
        <f t="shared" si="33"/>
        <v>233</v>
      </c>
      <c r="CA28" s="339">
        <f t="shared" si="33"/>
        <v>400</v>
      </c>
      <c r="CB28" s="339">
        <f t="shared" si="33"/>
        <v>683</v>
      </c>
      <c r="CC28" s="339">
        <f t="shared" si="33"/>
        <v>-361</v>
      </c>
      <c r="CD28" s="371"/>
      <c r="CE28" s="67">
        <f>'MONTHLY SUMMARIES'!H20</f>
        <v>2155</v>
      </c>
    </row>
    <row r="29" spans="1:83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298">
        <v>3421</v>
      </c>
      <c r="AL29" s="298">
        <v>2990</v>
      </c>
      <c r="AM29" s="298">
        <v>2493</v>
      </c>
      <c r="AN29" s="298">
        <v>2202</v>
      </c>
      <c r="AO29" s="298">
        <v>2105</v>
      </c>
      <c r="AP29" s="298">
        <v>2265</v>
      </c>
      <c r="AQ29" s="298">
        <v>2074</v>
      </c>
      <c r="AR29" s="298">
        <v>2110</v>
      </c>
      <c r="AS29" s="298">
        <v>2206</v>
      </c>
      <c r="AT29" s="298">
        <v>1891</v>
      </c>
      <c r="AU29" s="298"/>
      <c r="AV29" s="298"/>
      <c r="AW29" s="316"/>
      <c r="AX29" s="86">
        <f t="shared" si="30"/>
        <v>-43</v>
      </c>
      <c r="AY29" s="87">
        <f t="shared" si="30"/>
        <v>667</v>
      </c>
      <c r="AZ29" s="87">
        <f t="shared" si="30"/>
        <v>774</v>
      </c>
      <c r="BA29" s="87">
        <f t="shared" si="30"/>
        <v>810</v>
      </c>
      <c r="BB29" s="87">
        <f t="shared" si="30"/>
        <v>394</v>
      </c>
      <c r="BC29" s="87">
        <f t="shared" si="30"/>
        <v>607</v>
      </c>
      <c r="BD29" s="87">
        <f t="shared" si="30"/>
        <v>525</v>
      </c>
      <c r="BE29" s="87">
        <f t="shared" si="30"/>
        <v>545</v>
      </c>
      <c r="BF29" s="87">
        <f t="shared" si="30"/>
        <v>435</v>
      </c>
      <c r="BG29" s="87">
        <f t="shared" si="30"/>
        <v>211</v>
      </c>
      <c r="BH29" s="87">
        <f t="shared" si="31"/>
        <v>701</v>
      </c>
      <c r="BI29" s="87">
        <f t="shared" si="31"/>
        <v>283</v>
      </c>
      <c r="BJ29" s="87">
        <f t="shared" si="31"/>
        <v>-62</v>
      </c>
      <c r="BK29" s="87">
        <f t="shared" si="31"/>
        <v>-783</v>
      </c>
      <c r="BL29" s="87">
        <f t="shared" si="31"/>
        <v>-857</v>
      </c>
      <c r="BM29" s="87">
        <f t="shared" si="31"/>
        <v>-327</v>
      </c>
      <c r="BN29" s="87">
        <f t="shared" si="31"/>
        <v>-49</v>
      </c>
      <c r="BO29" s="87">
        <f t="shared" si="31"/>
        <v>-301</v>
      </c>
      <c r="BP29" s="272">
        <f t="shared" si="31"/>
        <v>-443</v>
      </c>
      <c r="BQ29" s="272">
        <f t="shared" si="31"/>
        <v>292</v>
      </c>
      <c r="BR29" s="272">
        <f t="shared" si="32"/>
        <v>599</v>
      </c>
      <c r="BS29" s="356">
        <f t="shared" si="32"/>
        <v>798</v>
      </c>
      <c r="BT29" s="339">
        <f t="shared" si="32"/>
        <v>1248</v>
      </c>
      <c r="BU29" s="339">
        <f t="shared" si="33"/>
        <v>927</v>
      </c>
      <c r="BV29" s="339">
        <f t="shared" si="33"/>
        <v>787</v>
      </c>
      <c r="BW29" s="339">
        <f t="shared" si="33"/>
        <v>574</v>
      </c>
      <c r="BX29" s="339">
        <f t="shared" si="33"/>
        <v>553</v>
      </c>
      <c r="BY29" s="339">
        <f t="shared" si="33"/>
        <v>377</v>
      </c>
      <c r="BZ29" s="339">
        <f t="shared" si="33"/>
        <v>232</v>
      </c>
      <c r="CA29" s="339">
        <f t="shared" si="33"/>
        <v>431</v>
      </c>
      <c r="CB29" s="339">
        <f t="shared" si="33"/>
        <v>746</v>
      </c>
      <c r="CC29" s="339">
        <f t="shared" si="33"/>
        <v>-319</v>
      </c>
      <c r="CD29" s="371"/>
      <c r="CE29" s="67">
        <f>'MONTHLY SUMMARIES'!H21</f>
        <v>1891</v>
      </c>
    </row>
    <row r="30" spans="1:83" s="76" customFormat="1" x14ac:dyDescent="0.3">
      <c r="A30" s="152"/>
      <c r="B30" s="63" t="s">
        <v>42</v>
      </c>
      <c r="C30" s="140">
        <f t="shared" ref="C30:V30" si="34">SUM(C21:C29)</f>
        <v>139963</v>
      </c>
      <c r="D30" s="141">
        <f t="shared" si="34"/>
        <v>145089</v>
      </c>
      <c r="E30" s="141">
        <f t="shared" si="34"/>
        <v>146077</v>
      </c>
      <c r="F30" s="141">
        <f t="shared" si="34"/>
        <v>135049</v>
      </c>
      <c r="G30" s="141">
        <f t="shared" si="34"/>
        <v>139694</v>
      </c>
      <c r="H30" s="141">
        <f t="shared" si="34"/>
        <v>135671</v>
      </c>
      <c r="I30" s="141">
        <f t="shared" si="34"/>
        <v>132156</v>
      </c>
      <c r="J30" s="141">
        <f t="shared" si="34"/>
        <v>125911</v>
      </c>
      <c r="K30" s="141">
        <f t="shared" si="34"/>
        <v>134395</v>
      </c>
      <c r="L30" s="142">
        <f t="shared" si="34"/>
        <v>136611</v>
      </c>
      <c r="M30" s="141">
        <f t="shared" si="34"/>
        <v>132665</v>
      </c>
      <c r="N30" s="141">
        <f t="shared" si="34"/>
        <v>137649</v>
      </c>
      <c r="O30" s="141">
        <f t="shared" si="34"/>
        <v>145375</v>
      </c>
      <c r="P30" s="141">
        <f t="shared" si="34"/>
        <v>150161</v>
      </c>
      <c r="Q30" s="141">
        <f t="shared" si="34"/>
        <v>146259</v>
      </c>
      <c r="R30" s="141">
        <f t="shared" si="34"/>
        <v>145946</v>
      </c>
      <c r="S30" s="141">
        <f t="shared" si="34"/>
        <v>142606</v>
      </c>
      <c r="T30" s="141">
        <f t="shared" si="34"/>
        <v>140686</v>
      </c>
      <c r="U30" s="141">
        <f t="shared" si="34"/>
        <v>136422</v>
      </c>
      <c r="V30" s="141">
        <f t="shared" si="34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299">
        <v>144056</v>
      </c>
      <c r="AL30" s="299">
        <v>140150</v>
      </c>
      <c r="AM30" s="299">
        <v>139459</v>
      </c>
      <c r="AN30" s="299">
        <v>144194</v>
      </c>
      <c r="AO30" s="299">
        <v>138238</v>
      </c>
      <c r="AP30" s="299">
        <v>138649</v>
      </c>
      <c r="AQ30" s="299">
        <v>136557</v>
      </c>
      <c r="AR30" s="299">
        <v>132252</v>
      </c>
      <c r="AS30" s="299">
        <v>135029</v>
      </c>
      <c r="AT30" s="299">
        <v>132034</v>
      </c>
      <c r="AU30" s="299"/>
      <c r="AV30" s="299"/>
      <c r="AW30" s="317"/>
      <c r="AX30" s="88">
        <f>SUM(AX21:AX29)</f>
        <v>5412</v>
      </c>
      <c r="AY30" s="143">
        <f t="shared" ref="AY30:AZ30" si="35">SUM(AY21:AY29)</f>
        <v>5072</v>
      </c>
      <c r="AZ30" s="143">
        <f t="shared" si="35"/>
        <v>182</v>
      </c>
      <c r="BA30" s="143">
        <f t="shared" ref="BA30:BB30" si="36">SUM(BA21:BA29)</f>
        <v>10897</v>
      </c>
      <c r="BB30" s="143">
        <f t="shared" si="36"/>
        <v>2912</v>
      </c>
      <c r="BC30" s="143">
        <f t="shared" ref="BC30:BD30" si="37">SUM(BC21:BC29)</f>
        <v>5015</v>
      </c>
      <c r="BD30" s="143">
        <f t="shared" si="37"/>
        <v>4266</v>
      </c>
      <c r="BE30" s="143">
        <f t="shared" ref="BE30:BF30" si="38">SUM(BE21:BE29)</f>
        <v>14438</v>
      </c>
      <c r="BF30" s="143">
        <f t="shared" si="38"/>
        <v>10129</v>
      </c>
      <c r="BG30" s="143">
        <f t="shared" ref="BG30:BH30" si="39">SUM(BG21:BG29)</f>
        <v>4444</v>
      </c>
      <c r="BH30" s="143">
        <f t="shared" si="39"/>
        <v>4712</v>
      </c>
      <c r="BI30" s="143">
        <f t="shared" ref="BI30:BJ30" si="40">SUM(BI21:BI29)</f>
        <v>754</v>
      </c>
      <c r="BJ30" s="143">
        <f t="shared" si="40"/>
        <v>-10304</v>
      </c>
      <c r="BK30" s="143">
        <f t="shared" ref="BK30:BL30" si="41">SUM(BK21:BK29)</f>
        <v>-9037</v>
      </c>
      <c r="BL30" s="143">
        <f t="shared" si="41"/>
        <v>-8571</v>
      </c>
      <c r="BM30" s="143">
        <f t="shared" ref="BM30:BN30" si="42">SUM(BM21:BM29)</f>
        <v>-8896</v>
      </c>
      <c r="BN30" s="143">
        <f t="shared" si="42"/>
        <v>-8863</v>
      </c>
      <c r="BO30" s="143">
        <f t="shared" ref="BO30:BP30" si="43">SUM(BO21:BO29)</f>
        <v>-11244</v>
      </c>
      <c r="BP30" s="273">
        <f t="shared" si="43"/>
        <v>-7451</v>
      </c>
      <c r="BQ30" s="273">
        <f t="shared" ref="BQ30:BR30" si="44">SUM(BQ21:BQ29)</f>
        <v>309</v>
      </c>
      <c r="BR30" s="273">
        <f t="shared" si="44"/>
        <v>-2911</v>
      </c>
      <c r="BS30" s="357">
        <f t="shared" ref="BS30:BT30" si="45">SUM(BS21:BS29)</f>
        <v>-9514</v>
      </c>
      <c r="BT30" s="340">
        <f t="shared" si="45"/>
        <v>6679</v>
      </c>
      <c r="BU30" s="340">
        <f t="shared" ref="BU30:BV30" si="46">SUM(BU21:BU29)</f>
        <v>1747</v>
      </c>
      <c r="BV30" s="340">
        <f t="shared" si="46"/>
        <v>4388</v>
      </c>
      <c r="BW30" s="340">
        <f t="shared" ref="BW30:BX30" si="47">SUM(BW21:BW29)</f>
        <v>3070</v>
      </c>
      <c r="BX30" s="340">
        <f t="shared" si="47"/>
        <v>550</v>
      </c>
      <c r="BY30" s="340">
        <f t="shared" ref="BY30" si="48">SUM(BY21:BY29)</f>
        <v>1599</v>
      </c>
      <c r="BZ30" s="340">
        <f t="shared" ref="BZ30" si="49">SUM(BZ21:BZ29)</f>
        <v>2814</v>
      </c>
      <c r="CA30" s="340">
        <f t="shared" ref="CA30:CC30" si="50">SUM(CA21:CA29)</f>
        <v>2810</v>
      </c>
      <c r="CB30" s="340">
        <f t="shared" ref="CB30:CC30" si="51">SUM(CB21:CB29)</f>
        <v>6058</v>
      </c>
      <c r="CC30" s="340">
        <f t="shared" si="51"/>
        <v>-8624</v>
      </c>
      <c r="CD30" s="372"/>
      <c r="CE30" s="267">
        <f>CE21+CE24+CE27+CE28+CE29</f>
        <v>132034</v>
      </c>
    </row>
    <row r="31" spans="1:8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358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71"/>
      <c r="CE31" s="93"/>
    </row>
    <row r="32" spans="1:83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298">
        <v>46234</v>
      </c>
      <c r="AL32" s="298">
        <v>41391</v>
      </c>
      <c r="AM32" s="298">
        <v>40277</v>
      </c>
      <c r="AN32" s="298">
        <v>39690</v>
      </c>
      <c r="AO32" s="298">
        <v>34916</v>
      </c>
      <c r="AP32" s="298">
        <v>34538</v>
      </c>
      <c r="AQ32" s="298">
        <v>35618</v>
      </c>
      <c r="AR32" s="298">
        <v>32844</v>
      </c>
      <c r="AS32" s="298">
        <v>35291</v>
      </c>
      <c r="AT32" s="298">
        <v>35543</v>
      </c>
      <c r="AU32" s="298"/>
      <c r="AV32" s="298"/>
      <c r="AW32" s="316"/>
      <c r="AX32" s="86">
        <f t="shared" ref="AX32:BT32" si="52">O32-C32</f>
        <v>3154</v>
      </c>
      <c r="AY32" s="87">
        <f t="shared" si="52"/>
        <v>-4999</v>
      </c>
      <c r="AZ32" s="87">
        <f t="shared" si="52"/>
        <v>-8265</v>
      </c>
      <c r="BA32" s="87">
        <f t="shared" si="52"/>
        <v>868</v>
      </c>
      <c r="BB32" s="87">
        <f t="shared" si="52"/>
        <v>-8659</v>
      </c>
      <c r="BC32" s="87">
        <f t="shared" si="52"/>
        <v>-1629</v>
      </c>
      <c r="BD32" s="87">
        <f t="shared" si="52"/>
        <v>-5232</v>
      </c>
      <c r="BE32" s="87">
        <f t="shared" si="52"/>
        <v>379</v>
      </c>
      <c r="BF32" s="87">
        <f t="shared" si="52"/>
        <v>-4133</v>
      </c>
      <c r="BG32" s="87">
        <f t="shared" si="52"/>
        <v>-5775</v>
      </c>
      <c r="BH32" s="87">
        <f t="shared" si="52"/>
        <v>-5052</v>
      </c>
      <c r="BI32" s="87">
        <f t="shared" si="52"/>
        <v>-4956</v>
      </c>
      <c r="BJ32" s="87">
        <f t="shared" si="52"/>
        <v>-9083</v>
      </c>
      <c r="BK32" s="87">
        <f t="shared" si="52"/>
        <v>-2428</v>
      </c>
      <c r="BL32" s="87">
        <f t="shared" si="52"/>
        <v>2413</v>
      </c>
      <c r="BM32" s="87">
        <f t="shared" si="52"/>
        <v>-301</v>
      </c>
      <c r="BN32" s="87">
        <f t="shared" si="52"/>
        <v>4072</v>
      </c>
      <c r="BO32" s="87">
        <f t="shared" si="52"/>
        <v>1649</v>
      </c>
      <c r="BP32" s="272">
        <f t="shared" si="52"/>
        <v>3491</v>
      </c>
      <c r="BQ32" s="272">
        <f t="shared" si="52"/>
        <v>5231</v>
      </c>
      <c r="BR32" s="272">
        <f t="shared" si="52"/>
        <v>4018</v>
      </c>
      <c r="BS32" s="356">
        <f t="shared" si="52"/>
        <v>1975</v>
      </c>
      <c r="BT32" s="339">
        <f t="shared" si="52"/>
        <v>9885</v>
      </c>
      <c r="BU32" s="339">
        <f t="shared" ref="BU32:CC32" si="53">AL32-Z32</f>
        <v>2402</v>
      </c>
      <c r="BV32" s="339">
        <f t="shared" si="53"/>
        <v>2209</v>
      </c>
      <c r="BW32" s="339">
        <f t="shared" si="53"/>
        <v>2696</v>
      </c>
      <c r="BX32" s="339">
        <f t="shared" si="53"/>
        <v>-95</v>
      </c>
      <c r="BY32" s="339">
        <f t="shared" si="53"/>
        <v>1031</v>
      </c>
      <c r="BZ32" s="339">
        <f t="shared" si="53"/>
        <v>1465</v>
      </c>
      <c r="CA32" s="339">
        <f t="shared" si="53"/>
        <v>-480</v>
      </c>
      <c r="CB32" s="339">
        <f t="shared" si="53"/>
        <v>980</v>
      </c>
      <c r="CC32" s="339">
        <f t="shared" si="53"/>
        <v>-3643</v>
      </c>
      <c r="CD32" s="371"/>
      <c r="CE32" s="67">
        <f>'MONTHLY SUMMARIES'!H24</f>
        <v>35543</v>
      </c>
    </row>
    <row r="33" spans="1:83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298">
        <v>44499</v>
      </c>
      <c r="AL33" s="298">
        <v>40264</v>
      </c>
      <c r="AM33" s="298">
        <v>39318</v>
      </c>
      <c r="AN33" s="298">
        <v>38579</v>
      </c>
      <c r="AO33" s="298">
        <v>34095</v>
      </c>
      <c r="AP33" s="298">
        <v>33768</v>
      </c>
      <c r="AQ33" s="298">
        <v>34822</v>
      </c>
      <c r="AR33" s="298">
        <v>32025</v>
      </c>
      <c r="AS33" s="298">
        <v>34438</v>
      </c>
      <c r="AT33" s="298">
        <v>34689</v>
      </c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356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71"/>
      <c r="CE33" s="81">
        <f>CE32-CE34</f>
        <v>34689</v>
      </c>
    </row>
    <row r="34" spans="1:83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298">
        <v>1735</v>
      </c>
      <c r="AL34" s="298">
        <v>1127</v>
      </c>
      <c r="AM34" s="298">
        <v>959</v>
      </c>
      <c r="AN34" s="298">
        <v>1111</v>
      </c>
      <c r="AO34" s="298">
        <v>821</v>
      </c>
      <c r="AP34" s="298">
        <v>770</v>
      </c>
      <c r="AQ34" s="298">
        <v>796</v>
      </c>
      <c r="AR34" s="298">
        <v>819</v>
      </c>
      <c r="AS34" s="298">
        <v>853</v>
      </c>
      <c r="AT34" s="298">
        <v>854</v>
      </c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356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71"/>
      <c r="CE34" s="67">
        <f>GETPIVOTDATA("VALUE",'CRS ESCO pvt'!$I$2,"DATE_FILE",$CE$8,"COMPANY",$CE$6,"TRIM_CAT","Resdiential-ESCO","TRIM_LINE",A31)</f>
        <v>854</v>
      </c>
    </row>
    <row r="35" spans="1:83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298">
        <v>6407</v>
      </c>
      <c r="AL35" s="298">
        <v>6060</v>
      </c>
      <c r="AM35" s="298">
        <v>6287</v>
      </c>
      <c r="AN35" s="298">
        <v>5400</v>
      </c>
      <c r="AO35" s="298">
        <v>4851</v>
      </c>
      <c r="AP35" s="298">
        <v>4761</v>
      </c>
      <c r="AQ35" s="298">
        <v>4783</v>
      </c>
      <c r="AR35" s="298">
        <v>4494</v>
      </c>
      <c r="AS35" s="298">
        <v>4820</v>
      </c>
      <c r="AT35" s="298">
        <v>4570</v>
      </c>
      <c r="AU35" s="298"/>
      <c r="AV35" s="298"/>
      <c r="AW35" s="316"/>
      <c r="AX35" s="86">
        <f t="shared" ref="AX35:BT35" si="54">O35-C35</f>
        <v>-290</v>
      </c>
      <c r="AY35" s="87">
        <f t="shared" si="54"/>
        <v>-842</v>
      </c>
      <c r="AZ35" s="87">
        <f t="shared" si="54"/>
        <v>-2352</v>
      </c>
      <c r="BA35" s="87">
        <f t="shared" si="54"/>
        <v>242</v>
      </c>
      <c r="BB35" s="87">
        <f t="shared" si="54"/>
        <v>-797</v>
      </c>
      <c r="BC35" s="87">
        <f t="shared" si="54"/>
        <v>58</v>
      </c>
      <c r="BD35" s="87">
        <f t="shared" si="54"/>
        <v>-465</v>
      </c>
      <c r="BE35" s="87">
        <f t="shared" si="54"/>
        <v>75</v>
      </c>
      <c r="BF35" s="87">
        <f t="shared" si="54"/>
        <v>-8</v>
      </c>
      <c r="BG35" s="87">
        <f t="shared" si="54"/>
        <v>19</v>
      </c>
      <c r="BH35" s="87">
        <f t="shared" si="54"/>
        <v>-399</v>
      </c>
      <c r="BI35" s="87">
        <f t="shared" si="54"/>
        <v>1101</v>
      </c>
      <c r="BJ35" s="87">
        <f t="shared" si="54"/>
        <v>317</v>
      </c>
      <c r="BK35" s="87">
        <f t="shared" si="54"/>
        <v>1172</v>
      </c>
      <c r="BL35" s="87">
        <f t="shared" si="54"/>
        <v>1088</v>
      </c>
      <c r="BM35" s="87">
        <f t="shared" si="54"/>
        <v>771</v>
      </c>
      <c r="BN35" s="87">
        <f t="shared" si="54"/>
        <v>807</v>
      </c>
      <c r="BO35" s="87">
        <f t="shared" si="54"/>
        <v>641</v>
      </c>
      <c r="BP35" s="272">
        <f t="shared" si="54"/>
        <v>874</v>
      </c>
      <c r="BQ35" s="272">
        <f t="shared" si="54"/>
        <v>1277</v>
      </c>
      <c r="BR35" s="272">
        <f t="shared" si="54"/>
        <v>652</v>
      </c>
      <c r="BS35" s="356">
        <f t="shared" si="54"/>
        <v>-130</v>
      </c>
      <c r="BT35" s="339">
        <f t="shared" si="54"/>
        <v>1816</v>
      </c>
      <c r="BU35" s="339">
        <f t="shared" ref="BU35:CC35" si="55">AL35-Z35</f>
        <v>578</v>
      </c>
      <c r="BV35" s="339">
        <f t="shared" si="55"/>
        <v>952</v>
      </c>
      <c r="BW35" s="339">
        <f t="shared" si="55"/>
        <v>-171</v>
      </c>
      <c r="BX35" s="339">
        <f t="shared" si="55"/>
        <v>132</v>
      </c>
      <c r="BY35" s="339">
        <f t="shared" si="55"/>
        <v>-667</v>
      </c>
      <c r="BZ35" s="339">
        <f t="shared" si="55"/>
        <v>318</v>
      </c>
      <c r="CA35" s="339">
        <f t="shared" si="55"/>
        <v>184</v>
      </c>
      <c r="CB35" s="339">
        <f t="shared" si="55"/>
        <v>459</v>
      </c>
      <c r="CC35" s="339">
        <f t="shared" si="55"/>
        <v>-445</v>
      </c>
      <c r="CD35" s="371"/>
      <c r="CE35" s="67">
        <f>'MONTHLY SUMMARIES'!H25</f>
        <v>4570</v>
      </c>
    </row>
    <row r="36" spans="1:83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298">
        <v>6053</v>
      </c>
      <c r="AL36" s="298">
        <v>5771</v>
      </c>
      <c r="AM36" s="298">
        <v>6042</v>
      </c>
      <c r="AN36" s="298">
        <v>5148</v>
      </c>
      <c r="AO36" s="298">
        <v>4652</v>
      </c>
      <c r="AP36" s="298">
        <v>4566</v>
      </c>
      <c r="AQ36" s="298">
        <v>4462</v>
      </c>
      <c r="AR36" s="298">
        <v>4238</v>
      </c>
      <c r="AS36" s="298">
        <v>4536</v>
      </c>
      <c r="AT36" s="298">
        <v>4323</v>
      </c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356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71"/>
      <c r="CE36" s="81">
        <f>CE35-CE37</f>
        <v>4323</v>
      </c>
    </row>
    <row r="37" spans="1:83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298">
        <v>354</v>
      </c>
      <c r="AL37" s="298">
        <v>289</v>
      </c>
      <c r="AM37" s="298">
        <v>245</v>
      </c>
      <c r="AN37" s="298">
        <v>252</v>
      </c>
      <c r="AO37" s="298">
        <v>199</v>
      </c>
      <c r="AP37" s="298">
        <v>195</v>
      </c>
      <c r="AQ37" s="298">
        <v>321</v>
      </c>
      <c r="AR37" s="298">
        <v>256</v>
      </c>
      <c r="AS37" s="298">
        <v>284</v>
      </c>
      <c r="AT37" s="298">
        <v>247</v>
      </c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356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71"/>
      <c r="CE37" s="67">
        <f>GETPIVOTDATA("VALUE",'CRS ESCO pvt'!$I$2,"DATE_FILE",$CE$8,"COMPANY",$CE$6,"TRIM_CAT","Low Income Resdiential-ESCO","TRIM_LINE",A31)</f>
        <v>247</v>
      </c>
    </row>
    <row r="38" spans="1:83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298">
        <v>5343</v>
      </c>
      <c r="AL38" s="298">
        <v>4427</v>
      </c>
      <c r="AM38" s="298">
        <v>3806</v>
      </c>
      <c r="AN38" s="298">
        <v>3299</v>
      </c>
      <c r="AO38" s="298">
        <v>2721</v>
      </c>
      <c r="AP38" s="298">
        <v>3030</v>
      </c>
      <c r="AQ38" s="298">
        <v>2805</v>
      </c>
      <c r="AR38" s="298">
        <v>2612</v>
      </c>
      <c r="AS38" s="298">
        <v>2742</v>
      </c>
      <c r="AT38" s="298">
        <v>2613</v>
      </c>
      <c r="AU38" s="298"/>
      <c r="AV38" s="298"/>
      <c r="AW38" s="316"/>
      <c r="AX38" s="86">
        <f t="shared" ref="AX38:BG40" si="56">O38-C38</f>
        <v>68</v>
      </c>
      <c r="AY38" s="87">
        <f t="shared" si="56"/>
        <v>494</v>
      </c>
      <c r="AZ38" s="87">
        <f t="shared" si="56"/>
        <v>371</v>
      </c>
      <c r="BA38" s="87">
        <f t="shared" si="56"/>
        <v>806</v>
      </c>
      <c r="BB38" s="87">
        <f t="shared" si="56"/>
        <v>-206</v>
      </c>
      <c r="BC38" s="87">
        <f t="shared" si="56"/>
        <v>122</v>
      </c>
      <c r="BD38" s="87">
        <f t="shared" si="56"/>
        <v>-206</v>
      </c>
      <c r="BE38" s="87">
        <f t="shared" si="56"/>
        <v>403</v>
      </c>
      <c r="BF38" s="87">
        <f t="shared" si="56"/>
        <v>208</v>
      </c>
      <c r="BG38" s="87">
        <f t="shared" si="56"/>
        <v>-396</v>
      </c>
      <c r="BH38" s="87">
        <f t="shared" ref="BH38:BQ40" si="57">Y38-M38</f>
        <v>575</v>
      </c>
      <c r="BI38" s="87">
        <f t="shared" si="57"/>
        <v>152</v>
      </c>
      <c r="BJ38" s="87">
        <f t="shared" si="57"/>
        <v>-748</v>
      </c>
      <c r="BK38" s="87">
        <f t="shared" si="57"/>
        <v>-1653</v>
      </c>
      <c r="BL38" s="87">
        <f t="shared" si="57"/>
        <v>-788</v>
      </c>
      <c r="BM38" s="87">
        <f t="shared" si="57"/>
        <v>-172</v>
      </c>
      <c r="BN38" s="87">
        <f t="shared" si="57"/>
        <v>203</v>
      </c>
      <c r="BO38" s="87">
        <f t="shared" si="57"/>
        <v>-252</v>
      </c>
      <c r="BP38" s="272">
        <f t="shared" si="57"/>
        <v>88</v>
      </c>
      <c r="BQ38" s="272">
        <f t="shared" si="57"/>
        <v>1130</v>
      </c>
      <c r="BR38" s="272">
        <f t="shared" ref="BR38:BT40" si="58">AI38-W38</f>
        <v>543</v>
      </c>
      <c r="BS38" s="356">
        <f t="shared" si="58"/>
        <v>936</v>
      </c>
      <c r="BT38" s="339">
        <f t="shared" si="58"/>
        <v>1693</v>
      </c>
      <c r="BU38" s="339">
        <f t="shared" ref="BU38:CC40" si="59">AL38-Z38</f>
        <v>826</v>
      </c>
      <c r="BV38" s="339">
        <f t="shared" si="59"/>
        <v>940</v>
      </c>
      <c r="BW38" s="339">
        <f t="shared" si="59"/>
        <v>631</v>
      </c>
      <c r="BX38" s="339">
        <f t="shared" si="59"/>
        <v>318</v>
      </c>
      <c r="BY38" s="339">
        <f t="shared" si="59"/>
        <v>252</v>
      </c>
      <c r="BZ38" s="339">
        <f t="shared" si="59"/>
        <v>176</v>
      </c>
      <c r="CA38" s="339">
        <f t="shared" si="59"/>
        <v>447</v>
      </c>
      <c r="CB38" s="339">
        <f t="shared" si="59"/>
        <v>529</v>
      </c>
      <c r="CC38" s="339">
        <f t="shared" si="59"/>
        <v>-1124</v>
      </c>
      <c r="CD38" s="371"/>
      <c r="CE38" s="67">
        <f>'MONTHLY SUMMARIES'!H26</f>
        <v>2613</v>
      </c>
    </row>
    <row r="39" spans="1:83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298">
        <v>2356</v>
      </c>
      <c r="AL39" s="298">
        <v>1864</v>
      </c>
      <c r="AM39" s="298">
        <v>1627</v>
      </c>
      <c r="AN39" s="298">
        <v>1348</v>
      </c>
      <c r="AO39" s="298">
        <v>1180</v>
      </c>
      <c r="AP39" s="298">
        <v>1241</v>
      </c>
      <c r="AQ39" s="298">
        <v>1082</v>
      </c>
      <c r="AR39" s="298">
        <v>1022</v>
      </c>
      <c r="AS39" s="298">
        <v>1088</v>
      </c>
      <c r="AT39" s="298">
        <v>1020</v>
      </c>
      <c r="AU39" s="298"/>
      <c r="AV39" s="298"/>
      <c r="AW39" s="316"/>
      <c r="AX39" s="86">
        <f t="shared" si="56"/>
        <v>7</v>
      </c>
      <c r="AY39" s="87">
        <f t="shared" si="56"/>
        <v>384</v>
      </c>
      <c r="AZ39" s="87">
        <f t="shared" si="56"/>
        <v>118</v>
      </c>
      <c r="BA39" s="87">
        <f t="shared" si="56"/>
        <v>245</v>
      </c>
      <c r="BB39" s="87">
        <f t="shared" si="56"/>
        <v>-14</v>
      </c>
      <c r="BC39" s="87">
        <f t="shared" si="56"/>
        <v>43</v>
      </c>
      <c r="BD39" s="87">
        <f t="shared" si="56"/>
        <v>-81</v>
      </c>
      <c r="BE39" s="87">
        <f t="shared" si="56"/>
        <v>100</v>
      </c>
      <c r="BF39" s="87">
        <f t="shared" si="56"/>
        <v>140</v>
      </c>
      <c r="BG39" s="87">
        <f t="shared" si="56"/>
        <v>-26</v>
      </c>
      <c r="BH39" s="87">
        <f t="shared" si="57"/>
        <v>457</v>
      </c>
      <c r="BI39" s="87">
        <f t="shared" si="57"/>
        <v>209</v>
      </c>
      <c r="BJ39" s="87">
        <f t="shared" si="57"/>
        <v>-101</v>
      </c>
      <c r="BK39" s="87">
        <f t="shared" si="57"/>
        <v>-733</v>
      </c>
      <c r="BL39" s="87">
        <f t="shared" si="57"/>
        <v>-305</v>
      </c>
      <c r="BM39" s="87">
        <f t="shared" si="57"/>
        <v>2</v>
      </c>
      <c r="BN39" s="87">
        <f t="shared" si="57"/>
        <v>158</v>
      </c>
      <c r="BO39" s="87">
        <f t="shared" si="57"/>
        <v>-91</v>
      </c>
      <c r="BP39" s="272">
        <f t="shared" si="57"/>
        <v>3</v>
      </c>
      <c r="BQ39" s="272">
        <f t="shared" si="57"/>
        <v>564</v>
      </c>
      <c r="BR39" s="272">
        <f t="shared" si="58"/>
        <v>370</v>
      </c>
      <c r="BS39" s="356">
        <f t="shared" si="58"/>
        <v>490</v>
      </c>
      <c r="BT39" s="339">
        <f t="shared" si="58"/>
        <v>946</v>
      </c>
      <c r="BU39" s="339">
        <f t="shared" si="59"/>
        <v>507</v>
      </c>
      <c r="BV39" s="339">
        <f t="shared" si="59"/>
        <v>519</v>
      </c>
      <c r="BW39" s="339">
        <f t="shared" si="59"/>
        <v>389</v>
      </c>
      <c r="BX39" s="339">
        <f t="shared" si="59"/>
        <v>286</v>
      </c>
      <c r="BY39" s="339">
        <f t="shared" si="59"/>
        <v>191</v>
      </c>
      <c r="BZ39" s="339">
        <f t="shared" si="59"/>
        <v>88</v>
      </c>
      <c r="CA39" s="339">
        <f t="shared" si="59"/>
        <v>273</v>
      </c>
      <c r="CB39" s="339">
        <f t="shared" si="59"/>
        <v>355</v>
      </c>
      <c r="CC39" s="339">
        <f t="shared" si="59"/>
        <v>-536</v>
      </c>
      <c r="CD39" s="371"/>
      <c r="CE39" s="67">
        <f>'MONTHLY SUMMARIES'!H27</f>
        <v>1020</v>
      </c>
    </row>
    <row r="40" spans="1:83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298">
        <v>2201</v>
      </c>
      <c r="AL40" s="298">
        <v>1662</v>
      </c>
      <c r="AM40" s="298">
        <v>1427</v>
      </c>
      <c r="AN40" s="298">
        <v>1333</v>
      </c>
      <c r="AO40" s="298">
        <v>1087</v>
      </c>
      <c r="AP40" s="298">
        <v>1182</v>
      </c>
      <c r="AQ40" s="298">
        <v>966</v>
      </c>
      <c r="AR40" s="298">
        <v>980</v>
      </c>
      <c r="AS40" s="298">
        <v>974</v>
      </c>
      <c r="AT40" s="298">
        <v>891</v>
      </c>
      <c r="AU40" s="298"/>
      <c r="AV40" s="298"/>
      <c r="AW40" s="316"/>
      <c r="AX40" s="86">
        <f t="shared" si="56"/>
        <v>-103</v>
      </c>
      <c r="AY40" s="87">
        <f t="shared" si="56"/>
        <v>396</v>
      </c>
      <c r="AZ40" s="87">
        <f t="shared" si="56"/>
        <v>241</v>
      </c>
      <c r="BA40" s="87">
        <f t="shared" si="56"/>
        <v>266</v>
      </c>
      <c r="BB40" s="87">
        <f t="shared" si="56"/>
        <v>-44</v>
      </c>
      <c r="BC40" s="87">
        <f t="shared" si="56"/>
        <v>238</v>
      </c>
      <c r="BD40" s="87">
        <f t="shared" si="56"/>
        <v>71</v>
      </c>
      <c r="BE40" s="87">
        <f t="shared" si="56"/>
        <v>92</v>
      </c>
      <c r="BF40" s="87">
        <f t="shared" si="56"/>
        <v>131</v>
      </c>
      <c r="BG40" s="87">
        <f t="shared" si="56"/>
        <v>15</v>
      </c>
      <c r="BH40" s="87">
        <f t="shared" si="57"/>
        <v>432</v>
      </c>
      <c r="BI40" s="87">
        <f t="shared" si="57"/>
        <v>57</v>
      </c>
      <c r="BJ40" s="87">
        <f t="shared" si="57"/>
        <v>-42</v>
      </c>
      <c r="BK40" s="87">
        <f t="shared" si="57"/>
        <v>-624</v>
      </c>
      <c r="BL40" s="87">
        <f t="shared" si="57"/>
        <v>-368</v>
      </c>
      <c r="BM40" s="87">
        <f t="shared" si="57"/>
        <v>41</v>
      </c>
      <c r="BN40" s="87">
        <f t="shared" si="57"/>
        <v>245</v>
      </c>
      <c r="BO40" s="87">
        <f t="shared" si="57"/>
        <v>-194</v>
      </c>
      <c r="BP40" s="272">
        <f t="shared" si="57"/>
        <v>-139</v>
      </c>
      <c r="BQ40" s="272">
        <f t="shared" si="57"/>
        <v>559</v>
      </c>
      <c r="BR40" s="272">
        <f t="shared" si="58"/>
        <v>460</v>
      </c>
      <c r="BS40" s="356">
        <f t="shared" si="58"/>
        <v>655</v>
      </c>
      <c r="BT40" s="339">
        <f t="shared" si="58"/>
        <v>852</v>
      </c>
      <c r="BU40" s="339">
        <f t="shared" si="59"/>
        <v>471</v>
      </c>
      <c r="BV40" s="339">
        <f t="shared" si="59"/>
        <v>383</v>
      </c>
      <c r="BW40" s="339">
        <f t="shared" si="59"/>
        <v>490</v>
      </c>
      <c r="BX40" s="339">
        <f t="shared" si="59"/>
        <v>308</v>
      </c>
      <c r="BY40" s="339">
        <f t="shared" si="59"/>
        <v>168</v>
      </c>
      <c r="BZ40" s="339">
        <f t="shared" si="59"/>
        <v>-9</v>
      </c>
      <c r="CA40" s="339">
        <f t="shared" si="59"/>
        <v>317</v>
      </c>
      <c r="CB40" s="339">
        <f t="shared" si="59"/>
        <v>357</v>
      </c>
      <c r="CC40" s="339">
        <f t="shared" si="59"/>
        <v>-515</v>
      </c>
      <c r="CD40" s="371"/>
      <c r="CE40" s="67">
        <f>'MONTHLY SUMMARIES'!H28</f>
        <v>891</v>
      </c>
    </row>
    <row r="41" spans="1:83" s="76" customFormat="1" x14ac:dyDescent="0.3">
      <c r="A41" s="152"/>
      <c r="B41" s="63" t="s">
        <v>42</v>
      </c>
      <c r="C41" s="140">
        <f t="shared" ref="C41:V41" si="60">SUM(C32:C40)</f>
        <v>55242</v>
      </c>
      <c r="D41" s="141">
        <f t="shared" si="60"/>
        <v>55868</v>
      </c>
      <c r="E41" s="141">
        <f t="shared" si="60"/>
        <v>51653</v>
      </c>
      <c r="F41" s="141">
        <f t="shared" si="60"/>
        <v>41009</v>
      </c>
      <c r="G41" s="141">
        <f t="shared" si="60"/>
        <v>47451</v>
      </c>
      <c r="H41" s="141">
        <f t="shared" si="60"/>
        <v>40626</v>
      </c>
      <c r="I41" s="141">
        <f t="shared" si="60"/>
        <v>43831</v>
      </c>
      <c r="J41" s="141">
        <f t="shared" si="60"/>
        <v>41090</v>
      </c>
      <c r="K41" s="141">
        <f t="shared" si="60"/>
        <v>49497</v>
      </c>
      <c r="L41" s="142">
        <f t="shared" si="60"/>
        <v>50953</v>
      </c>
      <c r="M41" s="141">
        <f t="shared" si="60"/>
        <v>51336</v>
      </c>
      <c r="N41" s="141">
        <f t="shared" si="60"/>
        <v>54057</v>
      </c>
      <c r="O41" s="141">
        <f t="shared" si="60"/>
        <v>58078</v>
      </c>
      <c r="P41" s="141">
        <f t="shared" si="60"/>
        <v>51301</v>
      </c>
      <c r="Q41" s="141">
        <f t="shared" si="60"/>
        <v>41766</v>
      </c>
      <c r="R41" s="141">
        <f t="shared" si="60"/>
        <v>43436</v>
      </c>
      <c r="S41" s="141">
        <f t="shared" si="60"/>
        <v>37731</v>
      </c>
      <c r="T41" s="141">
        <f t="shared" si="60"/>
        <v>39458</v>
      </c>
      <c r="U41" s="141">
        <f t="shared" si="60"/>
        <v>37918</v>
      </c>
      <c r="V41" s="141">
        <f t="shared" si="60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299">
        <v>62541</v>
      </c>
      <c r="AL41" s="299">
        <v>55404</v>
      </c>
      <c r="AM41" s="299">
        <v>53424</v>
      </c>
      <c r="AN41" s="299">
        <v>51070</v>
      </c>
      <c r="AO41" s="299">
        <v>44755</v>
      </c>
      <c r="AP41" s="299">
        <v>44752</v>
      </c>
      <c r="AQ41" s="299">
        <v>45254</v>
      </c>
      <c r="AR41" s="299">
        <v>41952</v>
      </c>
      <c r="AS41" s="299">
        <v>44915</v>
      </c>
      <c r="AT41" s="299">
        <v>44637</v>
      </c>
      <c r="AU41" s="299"/>
      <c r="AV41" s="299"/>
      <c r="AW41" s="317"/>
      <c r="AX41" s="88">
        <f>SUM(AX32:AX40)</f>
        <v>2836</v>
      </c>
      <c r="AY41" s="143">
        <f t="shared" ref="AY41:AZ41" si="61">SUM(AY32:AY40)</f>
        <v>-4567</v>
      </c>
      <c r="AZ41" s="143">
        <f t="shared" si="61"/>
        <v>-9887</v>
      </c>
      <c r="BA41" s="143">
        <f t="shared" ref="BA41:BB41" si="62">SUM(BA32:BA40)</f>
        <v>2427</v>
      </c>
      <c r="BB41" s="143">
        <f t="shared" si="62"/>
        <v>-9720</v>
      </c>
      <c r="BC41" s="143">
        <f t="shared" ref="BC41:BD41" si="63">SUM(BC32:BC40)</f>
        <v>-1168</v>
      </c>
      <c r="BD41" s="143">
        <f t="shared" si="63"/>
        <v>-5913</v>
      </c>
      <c r="BE41" s="143">
        <f t="shared" ref="BE41:BF41" si="64">SUM(BE32:BE40)</f>
        <v>1049</v>
      </c>
      <c r="BF41" s="143">
        <f t="shared" si="64"/>
        <v>-3662</v>
      </c>
      <c r="BG41" s="143">
        <f t="shared" ref="BG41:BH41" si="65">SUM(BG32:BG40)</f>
        <v>-6163</v>
      </c>
      <c r="BH41" s="143">
        <f t="shared" si="65"/>
        <v>-3987</v>
      </c>
      <c r="BI41" s="143">
        <f t="shared" ref="BI41:BJ41" si="66">SUM(BI32:BI40)</f>
        <v>-3437</v>
      </c>
      <c r="BJ41" s="143">
        <f t="shared" si="66"/>
        <v>-9657</v>
      </c>
      <c r="BK41" s="143">
        <f t="shared" ref="BK41:BL41" si="67">SUM(BK32:BK40)</f>
        <v>-4266</v>
      </c>
      <c r="BL41" s="143">
        <f t="shared" si="67"/>
        <v>2040</v>
      </c>
      <c r="BM41" s="143">
        <f t="shared" ref="BM41:BN41" si="68">SUM(BM32:BM40)</f>
        <v>341</v>
      </c>
      <c r="BN41" s="143">
        <f t="shared" si="68"/>
        <v>5485</v>
      </c>
      <c r="BO41" s="143">
        <f t="shared" ref="BO41:BP41" si="69">SUM(BO32:BO40)</f>
        <v>1753</v>
      </c>
      <c r="BP41" s="273">
        <f t="shared" si="69"/>
        <v>4317</v>
      </c>
      <c r="BQ41" s="273">
        <f t="shared" ref="BQ41:BR41" si="70">SUM(BQ32:BQ40)</f>
        <v>8761</v>
      </c>
      <c r="BR41" s="273">
        <f t="shared" si="70"/>
        <v>6043</v>
      </c>
      <c r="BS41" s="357">
        <f t="shared" ref="BS41:BT41" si="71">SUM(BS32:BS40)</f>
        <v>3926</v>
      </c>
      <c r="BT41" s="340">
        <f t="shared" si="71"/>
        <v>15192</v>
      </c>
      <c r="BU41" s="340">
        <f t="shared" ref="BU41:BV41" si="72">SUM(BU32:BU40)</f>
        <v>4784</v>
      </c>
      <c r="BV41" s="340">
        <f t="shared" si="72"/>
        <v>5003</v>
      </c>
      <c r="BW41" s="340">
        <f t="shared" ref="BW41:BX41" si="73">SUM(BW32:BW40)</f>
        <v>4035</v>
      </c>
      <c r="BX41" s="340">
        <f t="shared" si="73"/>
        <v>949</v>
      </c>
      <c r="BY41" s="340">
        <f t="shared" ref="BY41" si="74">SUM(BY32:BY40)</f>
        <v>975</v>
      </c>
      <c r="BZ41" s="340">
        <f t="shared" ref="BZ41" si="75">SUM(BZ32:BZ40)</f>
        <v>2038</v>
      </c>
      <c r="CA41" s="340">
        <f t="shared" ref="CA41:CC41" si="76">SUM(CA32:CA40)</f>
        <v>741</v>
      </c>
      <c r="CB41" s="340">
        <f t="shared" ref="CB41:CC41" si="77">SUM(CB32:CB40)</f>
        <v>2680</v>
      </c>
      <c r="CC41" s="340">
        <f t="shared" si="77"/>
        <v>-6263</v>
      </c>
      <c r="CD41" s="372"/>
      <c r="CE41" s="267">
        <f>CE32+CE35+CE38+CE39+CE40</f>
        <v>44637</v>
      </c>
    </row>
    <row r="42" spans="1:8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358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71"/>
      <c r="CE42" s="93"/>
    </row>
    <row r="43" spans="1:83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298">
        <v>12873</v>
      </c>
      <c r="AL43" s="298">
        <v>16749</v>
      </c>
      <c r="AM43" s="298">
        <v>16597</v>
      </c>
      <c r="AN43" s="298">
        <v>19257</v>
      </c>
      <c r="AO43" s="298">
        <v>19016</v>
      </c>
      <c r="AP43" s="298">
        <v>17587</v>
      </c>
      <c r="AQ43" s="298">
        <v>14571</v>
      </c>
      <c r="AR43" s="298">
        <v>14119</v>
      </c>
      <c r="AS43" s="298">
        <v>13896</v>
      </c>
      <c r="AT43" s="298">
        <v>14274</v>
      </c>
      <c r="AU43" s="298"/>
      <c r="AV43" s="298"/>
      <c r="AW43" s="316"/>
      <c r="AX43" s="86">
        <f t="shared" ref="AX43:BT43" si="78">O43-C43</f>
        <v>1247</v>
      </c>
      <c r="AY43" s="87">
        <f t="shared" si="78"/>
        <v>1492</v>
      </c>
      <c r="AZ43" s="87">
        <f t="shared" si="78"/>
        <v>-3004</v>
      </c>
      <c r="BA43" s="87">
        <f t="shared" si="78"/>
        <v>-3609</v>
      </c>
      <c r="BB43" s="87">
        <f t="shared" si="78"/>
        <v>-653</v>
      </c>
      <c r="BC43" s="87">
        <f t="shared" si="78"/>
        <v>-5720</v>
      </c>
      <c r="BD43" s="87">
        <f t="shared" si="78"/>
        <v>-1542</v>
      </c>
      <c r="BE43" s="87">
        <f t="shared" si="78"/>
        <v>-863</v>
      </c>
      <c r="BF43" s="87">
        <f t="shared" si="78"/>
        <v>-447</v>
      </c>
      <c r="BG43" s="87">
        <f t="shared" si="78"/>
        <v>-3201</v>
      </c>
      <c r="BH43" s="87">
        <f t="shared" si="78"/>
        <v>-3381</v>
      </c>
      <c r="BI43" s="87">
        <f t="shared" si="78"/>
        <v>-6819</v>
      </c>
      <c r="BJ43" s="87">
        <f t="shared" si="78"/>
        <v>-5466</v>
      </c>
      <c r="BK43" s="87">
        <f t="shared" si="78"/>
        <v>-4740</v>
      </c>
      <c r="BL43" s="87">
        <f t="shared" si="78"/>
        <v>-3578</v>
      </c>
      <c r="BM43" s="87">
        <f t="shared" si="78"/>
        <v>-935</v>
      </c>
      <c r="BN43" s="87">
        <f t="shared" si="78"/>
        <v>-1602</v>
      </c>
      <c r="BO43" s="87">
        <f t="shared" si="78"/>
        <v>893</v>
      </c>
      <c r="BP43" s="272">
        <f t="shared" si="78"/>
        <v>1810</v>
      </c>
      <c r="BQ43" s="272">
        <f t="shared" si="78"/>
        <v>3192</v>
      </c>
      <c r="BR43" s="272">
        <f t="shared" si="78"/>
        <v>2695</v>
      </c>
      <c r="BS43" s="356">
        <f t="shared" si="78"/>
        <v>515</v>
      </c>
      <c r="BT43" s="339">
        <f t="shared" si="78"/>
        <v>1270</v>
      </c>
      <c r="BU43" s="339">
        <f t="shared" ref="BU43:CC43" si="79">AL43-Z43</f>
        <v>3417</v>
      </c>
      <c r="BV43" s="339">
        <f t="shared" si="79"/>
        <v>1841</v>
      </c>
      <c r="BW43" s="339">
        <f t="shared" si="79"/>
        <v>593</v>
      </c>
      <c r="BX43" s="339">
        <f t="shared" si="79"/>
        <v>2287</v>
      </c>
      <c r="BY43" s="339">
        <f t="shared" si="79"/>
        <v>2051</v>
      </c>
      <c r="BZ43" s="339">
        <f t="shared" si="79"/>
        <v>558</v>
      </c>
      <c r="CA43" s="339">
        <f t="shared" si="79"/>
        <v>725</v>
      </c>
      <c r="CB43" s="339">
        <f t="shared" si="79"/>
        <v>-411</v>
      </c>
      <c r="CC43" s="339">
        <f t="shared" si="79"/>
        <v>-2424</v>
      </c>
      <c r="CD43" s="371"/>
      <c r="CE43" s="67">
        <f>'MONTHLY SUMMARIES'!H31</f>
        <v>14274</v>
      </c>
    </row>
    <row r="44" spans="1:83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298">
        <v>12547</v>
      </c>
      <c r="AL44" s="298">
        <v>15980</v>
      </c>
      <c r="AM44" s="298">
        <v>16277</v>
      </c>
      <c r="AN44" s="298">
        <v>18829</v>
      </c>
      <c r="AO44" s="298">
        <v>18430</v>
      </c>
      <c r="AP44" s="298">
        <v>17214</v>
      </c>
      <c r="AQ44" s="298">
        <v>14327</v>
      </c>
      <c r="AR44" s="298">
        <v>13899</v>
      </c>
      <c r="AS44" s="298">
        <v>13675</v>
      </c>
      <c r="AT44" s="298">
        <v>14046</v>
      </c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356"/>
      <c r="BT44" s="339"/>
      <c r="BU44" s="339"/>
      <c r="BV44" s="339"/>
      <c r="BW44" s="339"/>
      <c r="BX44" s="339"/>
      <c r="BY44" s="339"/>
      <c r="BZ44" s="339"/>
      <c r="CA44" s="339"/>
      <c r="CB44" s="339"/>
      <c r="CC44" s="339"/>
      <c r="CD44" s="371"/>
      <c r="CE44" s="81">
        <f>CE43-CE45</f>
        <v>14046</v>
      </c>
    </row>
    <row r="45" spans="1:83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298">
        <v>326</v>
      </c>
      <c r="AL45" s="298">
        <v>769</v>
      </c>
      <c r="AM45" s="298">
        <v>320</v>
      </c>
      <c r="AN45" s="298">
        <v>428</v>
      </c>
      <c r="AO45" s="298">
        <v>586</v>
      </c>
      <c r="AP45" s="298">
        <v>373</v>
      </c>
      <c r="AQ45" s="298">
        <v>244</v>
      </c>
      <c r="AR45" s="298">
        <v>220</v>
      </c>
      <c r="AS45" s="298">
        <v>221</v>
      </c>
      <c r="AT45" s="298">
        <v>228</v>
      </c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356"/>
      <c r="BT45" s="339"/>
      <c r="BU45" s="339"/>
      <c r="BV45" s="339"/>
      <c r="BW45" s="339"/>
      <c r="BX45" s="339"/>
      <c r="BY45" s="339"/>
      <c r="BZ45" s="339"/>
      <c r="CA45" s="339"/>
      <c r="CB45" s="339"/>
      <c r="CC45" s="339"/>
      <c r="CD45" s="371"/>
      <c r="CE45" s="67">
        <f>GETPIVOTDATA("VALUE",'CRS ESCO pvt'!$I$2,"DATE_FILE",$CE$8,"COMPANY",$CE$6,"TRIM_CAT","Resdiential-ESCO","TRIM_LINE",A42)</f>
        <v>228</v>
      </c>
    </row>
    <row r="46" spans="1:83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298">
        <v>2392</v>
      </c>
      <c r="AL46" s="298">
        <v>3513</v>
      </c>
      <c r="AM46" s="298">
        <v>3509</v>
      </c>
      <c r="AN46" s="298">
        <v>3985</v>
      </c>
      <c r="AO46" s="298">
        <v>3524</v>
      </c>
      <c r="AP46" s="298">
        <v>3344</v>
      </c>
      <c r="AQ46" s="298">
        <v>2765</v>
      </c>
      <c r="AR46" s="298">
        <v>2679</v>
      </c>
      <c r="AS46" s="298">
        <v>2448</v>
      </c>
      <c r="AT46" s="298">
        <v>2493</v>
      </c>
      <c r="AU46" s="298"/>
      <c r="AV46" s="298"/>
      <c r="AW46" s="316"/>
      <c r="AX46" s="86">
        <f t="shared" ref="AX46:BT46" si="80">O46-C46</f>
        <v>-183</v>
      </c>
      <c r="AY46" s="87">
        <f t="shared" si="80"/>
        <v>-355</v>
      </c>
      <c r="AZ46" s="87">
        <f t="shared" si="80"/>
        <v>-957</v>
      </c>
      <c r="BA46" s="87">
        <f t="shared" si="80"/>
        <v>-1271</v>
      </c>
      <c r="BB46" s="87">
        <f t="shared" si="80"/>
        <v>-185</v>
      </c>
      <c r="BC46" s="87">
        <f t="shared" si="80"/>
        <v>-723</v>
      </c>
      <c r="BD46" s="87">
        <f t="shared" si="80"/>
        <v>-108</v>
      </c>
      <c r="BE46" s="87">
        <f t="shared" si="80"/>
        <v>-142</v>
      </c>
      <c r="BF46" s="87">
        <f t="shared" si="80"/>
        <v>-56</v>
      </c>
      <c r="BG46" s="87">
        <f t="shared" si="80"/>
        <v>-275</v>
      </c>
      <c r="BH46" s="87">
        <f t="shared" si="80"/>
        <v>-410</v>
      </c>
      <c r="BI46" s="87">
        <f t="shared" si="80"/>
        <v>-705</v>
      </c>
      <c r="BJ46" s="87">
        <f t="shared" si="80"/>
        <v>134</v>
      </c>
      <c r="BK46" s="87">
        <f t="shared" si="80"/>
        <v>409</v>
      </c>
      <c r="BL46" s="87">
        <f t="shared" si="80"/>
        <v>195</v>
      </c>
      <c r="BM46" s="87">
        <f t="shared" si="80"/>
        <v>827</v>
      </c>
      <c r="BN46" s="87">
        <f t="shared" si="80"/>
        <v>300</v>
      </c>
      <c r="BO46" s="87">
        <f t="shared" si="80"/>
        <v>474</v>
      </c>
      <c r="BP46" s="272">
        <f t="shared" si="80"/>
        <v>528</v>
      </c>
      <c r="BQ46" s="272">
        <f t="shared" si="80"/>
        <v>687</v>
      </c>
      <c r="BR46" s="272">
        <f t="shared" si="80"/>
        <v>500</v>
      </c>
      <c r="BS46" s="356">
        <f t="shared" si="80"/>
        <v>-248</v>
      </c>
      <c r="BT46" s="339">
        <f t="shared" si="80"/>
        <v>280</v>
      </c>
      <c r="BU46" s="339">
        <f t="shared" ref="BU46:CC46" si="81">AL46-Z46</f>
        <v>1133</v>
      </c>
      <c r="BV46" s="339">
        <f t="shared" si="81"/>
        <v>742</v>
      </c>
      <c r="BW46" s="339">
        <f t="shared" si="81"/>
        <v>474</v>
      </c>
      <c r="BX46" s="339">
        <f t="shared" si="81"/>
        <v>638</v>
      </c>
      <c r="BY46" s="339">
        <f t="shared" si="81"/>
        <v>414</v>
      </c>
      <c r="BZ46" s="339">
        <f t="shared" si="81"/>
        <v>-678</v>
      </c>
      <c r="CA46" s="339">
        <f t="shared" si="81"/>
        <v>141</v>
      </c>
      <c r="CB46" s="339">
        <f t="shared" si="81"/>
        <v>-18</v>
      </c>
      <c r="CC46" s="339">
        <f t="shared" si="81"/>
        <v>-137</v>
      </c>
      <c r="CD46" s="371"/>
      <c r="CE46" s="67">
        <f>'MONTHLY SUMMARIES'!H32</f>
        <v>2493</v>
      </c>
    </row>
    <row r="47" spans="1:83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298">
        <v>2300</v>
      </c>
      <c r="AL47" s="298">
        <v>3369</v>
      </c>
      <c r="AM47" s="298">
        <v>3399</v>
      </c>
      <c r="AN47" s="298">
        <v>3865</v>
      </c>
      <c r="AO47" s="298">
        <v>3409</v>
      </c>
      <c r="AP47" s="298">
        <v>3242</v>
      </c>
      <c r="AQ47" s="298">
        <v>2693</v>
      </c>
      <c r="AR47" s="298">
        <v>2548</v>
      </c>
      <c r="AS47" s="298">
        <v>2369</v>
      </c>
      <c r="AT47" s="298">
        <v>2408</v>
      </c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356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71"/>
      <c r="CE47" s="81">
        <f>CE46-CE48</f>
        <v>2408</v>
      </c>
    </row>
    <row r="48" spans="1:83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298">
        <v>92</v>
      </c>
      <c r="AL48" s="298">
        <v>144</v>
      </c>
      <c r="AM48" s="298">
        <v>110</v>
      </c>
      <c r="AN48" s="298">
        <v>120</v>
      </c>
      <c r="AO48" s="298">
        <v>115</v>
      </c>
      <c r="AP48" s="298">
        <v>102</v>
      </c>
      <c r="AQ48" s="298">
        <v>72</v>
      </c>
      <c r="AR48" s="298">
        <v>131</v>
      </c>
      <c r="AS48" s="298">
        <v>79</v>
      </c>
      <c r="AT48" s="298">
        <v>85</v>
      </c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356"/>
      <c r="BT48" s="339"/>
      <c r="BU48" s="339"/>
      <c r="BV48" s="339"/>
      <c r="BW48" s="339"/>
      <c r="BX48" s="339"/>
      <c r="BY48" s="339"/>
      <c r="BZ48" s="339"/>
      <c r="CA48" s="339"/>
      <c r="CB48" s="339"/>
      <c r="CC48" s="339"/>
      <c r="CD48" s="371"/>
      <c r="CE48" s="67">
        <f>GETPIVOTDATA("VALUE",'CRS ESCO pvt'!$I$2,"DATE_FILE",$CE$8,"COMPANY",$CE$6,"TRIM_CAT","Low Income Resdiential-ESCO","TRIM_LINE",A42)</f>
        <v>85</v>
      </c>
    </row>
    <row r="49" spans="1:83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298">
        <v>1524</v>
      </c>
      <c r="AL49" s="298">
        <v>1534</v>
      </c>
      <c r="AM49" s="298">
        <v>1533</v>
      </c>
      <c r="AN49" s="298">
        <v>1467</v>
      </c>
      <c r="AO49" s="298">
        <v>1402</v>
      </c>
      <c r="AP49" s="298">
        <v>1446</v>
      </c>
      <c r="AQ49" s="298">
        <v>1140</v>
      </c>
      <c r="AR49" s="298">
        <v>1003</v>
      </c>
      <c r="AS49" s="298">
        <v>1110</v>
      </c>
      <c r="AT49" s="298">
        <v>1040</v>
      </c>
      <c r="AU49" s="298"/>
      <c r="AV49" s="298"/>
      <c r="AW49" s="316"/>
      <c r="AX49" s="86">
        <f t="shared" ref="AX49:BG51" si="82">O49-C49</f>
        <v>73</v>
      </c>
      <c r="AY49" s="87">
        <f t="shared" si="82"/>
        <v>276</v>
      </c>
      <c r="AZ49" s="87">
        <f t="shared" si="82"/>
        <v>203</v>
      </c>
      <c r="BA49" s="87">
        <f t="shared" si="82"/>
        <v>-23</v>
      </c>
      <c r="BB49" s="87">
        <f t="shared" si="82"/>
        <v>8</v>
      </c>
      <c r="BC49" s="87">
        <f t="shared" si="82"/>
        <v>-244</v>
      </c>
      <c r="BD49" s="87">
        <f t="shared" si="82"/>
        <v>23</v>
      </c>
      <c r="BE49" s="87">
        <f t="shared" si="82"/>
        <v>29</v>
      </c>
      <c r="BF49" s="87">
        <f t="shared" si="82"/>
        <v>44</v>
      </c>
      <c r="BG49" s="87">
        <f t="shared" si="82"/>
        <v>-204</v>
      </c>
      <c r="BH49" s="87">
        <f t="shared" ref="BH49:BQ51" si="83">Y49-M49</f>
        <v>-169</v>
      </c>
      <c r="BI49" s="87">
        <f t="shared" si="83"/>
        <v>-398</v>
      </c>
      <c r="BJ49" s="87">
        <f t="shared" si="83"/>
        <v>-411</v>
      </c>
      <c r="BK49" s="87">
        <f t="shared" si="83"/>
        <v>-772</v>
      </c>
      <c r="BL49" s="87">
        <f t="shared" si="83"/>
        <v>-772</v>
      </c>
      <c r="BM49" s="87">
        <f t="shared" si="83"/>
        <v>-138</v>
      </c>
      <c r="BN49" s="87">
        <f t="shared" si="83"/>
        <v>-75</v>
      </c>
      <c r="BO49" s="87">
        <f t="shared" si="83"/>
        <v>-16</v>
      </c>
      <c r="BP49" s="272">
        <f t="shared" si="83"/>
        <v>16</v>
      </c>
      <c r="BQ49" s="272">
        <f t="shared" si="83"/>
        <v>167</v>
      </c>
      <c r="BR49" s="272">
        <f t="shared" ref="BR49:BT51" si="84">AI49-W49</f>
        <v>366</v>
      </c>
      <c r="BS49" s="356">
        <f t="shared" si="84"/>
        <v>100</v>
      </c>
      <c r="BT49" s="339">
        <f t="shared" si="84"/>
        <v>641</v>
      </c>
      <c r="BU49" s="339">
        <f t="shared" ref="BU49:CC51" si="85">AL49-Z49</f>
        <v>520</v>
      </c>
      <c r="BV49" s="339">
        <f t="shared" si="85"/>
        <v>563</v>
      </c>
      <c r="BW49" s="339">
        <f t="shared" si="85"/>
        <v>329</v>
      </c>
      <c r="BX49" s="339">
        <f t="shared" si="85"/>
        <v>323</v>
      </c>
      <c r="BY49" s="339">
        <f t="shared" si="85"/>
        <v>396</v>
      </c>
      <c r="BZ49" s="339">
        <f t="shared" si="85"/>
        <v>279</v>
      </c>
      <c r="CA49" s="339">
        <f t="shared" si="85"/>
        <v>138</v>
      </c>
      <c r="CB49" s="339">
        <f t="shared" si="85"/>
        <v>266</v>
      </c>
      <c r="CC49" s="339">
        <f t="shared" si="85"/>
        <v>4</v>
      </c>
      <c r="CD49" s="371"/>
      <c r="CE49" s="67">
        <f>'MONTHLY SUMMARIES'!H33</f>
        <v>1040</v>
      </c>
    </row>
    <row r="50" spans="1:83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298">
        <v>633</v>
      </c>
      <c r="AL50" s="298">
        <v>723</v>
      </c>
      <c r="AM50" s="298">
        <v>607</v>
      </c>
      <c r="AN50" s="298">
        <v>522</v>
      </c>
      <c r="AO50" s="298">
        <v>536</v>
      </c>
      <c r="AP50" s="298">
        <v>555</v>
      </c>
      <c r="AQ50" s="298">
        <v>441</v>
      </c>
      <c r="AR50" s="298">
        <v>376</v>
      </c>
      <c r="AS50" s="298">
        <v>457</v>
      </c>
      <c r="AT50" s="298">
        <v>400</v>
      </c>
      <c r="AU50" s="298"/>
      <c r="AV50" s="298"/>
      <c r="AW50" s="316"/>
      <c r="AX50" s="86">
        <f t="shared" si="82"/>
        <v>29</v>
      </c>
      <c r="AY50" s="87">
        <f t="shared" si="82"/>
        <v>143</v>
      </c>
      <c r="AZ50" s="87">
        <f t="shared" si="82"/>
        <v>255</v>
      </c>
      <c r="BA50" s="87">
        <f t="shared" si="82"/>
        <v>67</v>
      </c>
      <c r="BB50" s="87">
        <f t="shared" si="82"/>
        <v>-21</v>
      </c>
      <c r="BC50" s="87">
        <f t="shared" si="82"/>
        <v>-96</v>
      </c>
      <c r="BD50" s="87">
        <f t="shared" si="82"/>
        <v>16</v>
      </c>
      <c r="BE50" s="87">
        <f t="shared" si="82"/>
        <v>49</v>
      </c>
      <c r="BF50" s="87">
        <f t="shared" si="82"/>
        <v>-27</v>
      </c>
      <c r="BG50" s="87">
        <f t="shared" si="82"/>
        <v>-47</v>
      </c>
      <c r="BH50" s="87">
        <f t="shared" si="83"/>
        <v>50</v>
      </c>
      <c r="BI50" s="87">
        <f t="shared" si="83"/>
        <v>-11</v>
      </c>
      <c r="BJ50" s="87">
        <f t="shared" si="83"/>
        <v>-114</v>
      </c>
      <c r="BK50" s="87">
        <f t="shared" si="83"/>
        <v>-174</v>
      </c>
      <c r="BL50" s="87">
        <f t="shared" si="83"/>
        <v>-356</v>
      </c>
      <c r="BM50" s="87">
        <f t="shared" si="83"/>
        <v>-141</v>
      </c>
      <c r="BN50" s="87">
        <f t="shared" si="83"/>
        <v>-11</v>
      </c>
      <c r="BO50" s="87">
        <f t="shared" si="83"/>
        <v>-11</v>
      </c>
      <c r="BP50" s="272">
        <f t="shared" si="83"/>
        <v>-75</v>
      </c>
      <c r="BQ50" s="272">
        <f t="shared" si="83"/>
        <v>35</v>
      </c>
      <c r="BR50" s="272">
        <f t="shared" si="84"/>
        <v>212</v>
      </c>
      <c r="BS50" s="356">
        <f t="shared" si="84"/>
        <v>105</v>
      </c>
      <c r="BT50" s="339">
        <f t="shared" si="84"/>
        <v>280</v>
      </c>
      <c r="BU50" s="339">
        <f t="shared" si="85"/>
        <v>320</v>
      </c>
      <c r="BV50" s="339">
        <f t="shared" si="85"/>
        <v>295</v>
      </c>
      <c r="BW50" s="339">
        <f t="shared" si="85"/>
        <v>109</v>
      </c>
      <c r="BX50" s="339">
        <f t="shared" si="85"/>
        <v>193</v>
      </c>
      <c r="BY50" s="339">
        <f t="shared" si="85"/>
        <v>212</v>
      </c>
      <c r="BZ50" s="339">
        <f t="shared" si="85"/>
        <v>97</v>
      </c>
      <c r="CA50" s="339">
        <f t="shared" si="85"/>
        <v>101</v>
      </c>
      <c r="CB50" s="339">
        <f t="shared" si="85"/>
        <v>211</v>
      </c>
      <c r="CC50" s="339">
        <f t="shared" si="85"/>
        <v>65</v>
      </c>
      <c r="CD50" s="371"/>
      <c r="CE50" s="67">
        <f>'MONTHLY SUMMARIES'!H34</f>
        <v>400</v>
      </c>
    </row>
    <row r="51" spans="1:83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298">
        <v>635</v>
      </c>
      <c r="AL51" s="298">
        <v>876</v>
      </c>
      <c r="AM51" s="298">
        <v>578</v>
      </c>
      <c r="AN51" s="298">
        <v>480</v>
      </c>
      <c r="AO51" s="298">
        <v>550</v>
      </c>
      <c r="AP51" s="298">
        <v>540</v>
      </c>
      <c r="AQ51" s="298">
        <v>488</v>
      </c>
      <c r="AR51" s="298">
        <v>376</v>
      </c>
      <c r="AS51" s="298">
        <v>430</v>
      </c>
      <c r="AT51" s="298">
        <v>405</v>
      </c>
      <c r="AU51" s="298"/>
      <c r="AV51" s="298"/>
      <c r="AW51" s="316"/>
      <c r="AX51" s="86">
        <f t="shared" si="82"/>
        <v>10</v>
      </c>
      <c r="AY51" s="87">
        <f t="shared" si="82"/>
        <v>126</v>
      </c>
      <c r="AZ51" s="87">
        <f t="shared" si="82"/>
        <v>191</v>
      </c>
      <c r="BA51" s="87">
        <f t="shared" si="82"/>
        <v>156</v>
      </c>
      <c r="BB51" s="87">
        <f t="shared" si="82"/>
        <v>78</v>
      </c>
      <c r="BC51" s="87">
        <f t="shared" si="82"/>
        <v>9</v>
      </c>
      <c r="BD51" s="87">
        <f t="shared" si="82"/>
        <v>154</v>
      </c>
      <c r="BE51" s="87">
        <f t="shared" si="82"/>
        <v>163</v>
      </c>
      <c r="BF51" s="87">
        <f t="shared" si="82"/>
        <v>58</v>
      </c>
      <c r="BG51" s="87">
        <f t="shared" si="82"/>
        <v>-9</v>
      </c>
      <c r="BH51" s="87">
        <f t="shared" si="83"/>
        <v>80</v>
      </c>
      <c r="BI51" s="87">
        <f t="shared" si="83"/>
        <v>72</v>
      </c>
      <c r="BJ51" s="87">
        <f t="shared" si="83"/>
        <v>-60</v>
      </c>
      <c r="BK51" s="87">
        <f t="shared" si="83"/>
        <v>-76</v>
      </c>
      <c r="BL51" s="87">
        <f t="shared" si="83"/>
        <v>-270</v>
      </c>
      <c r="BM51" s="87">
        <f t="shared" si="83"/>
        <v>-130</v>
      </c>
      <c r="BN51" s="87">
        <f t="shared" si="83"/>
        <v>28</v>
      </c>
      <c r="BO51" s="87">
        <f t="shared" si="83"/>
        <v>107</v>
      </c>
      <c r="BP51" s="272">
        <f t="shared" si="83"/>
        <v>-134</v>
      </c>
      <c r="BQ51" s="272">
        <f t="shared" si="83"/>
        <v>-69</v>
      </c>
      <c r="BR51" s="272">
        <f t="shared" si="84"/>
        <v>308</v>
      </c>
      <c r="BS51" s="356">
        <f t="shared" si="84"/>
        <v>170</v>
      </c>
      <c r="BT51" s="339">
        <f t="shared" si="84"/>
        <v>355</v>
      </c>
      <c r="BU51" s="339">
        <f t="shared" si="85"/>
        <v>490</v>
      </c>
      <c r="BV51" s="339">
        <f t="shared" si="85"/>
        <v>326</v>
      </c>
      <c r="BW51" s="339">
        <f t="shared" si="85"/>
        <v>99</v>
      </c>
      <c r="BX51" s="339">
        <f t="shared" si="85"/>
        <v>247</v>
      </c>
      <c r="BY51" s="339">
        <f t="shared" si="85"/>
        <v>217</v>
      </c>
      <c r="BZ51" s="339">
        <f t="shared" si="85"/>
        <v>108</v>
      </c>
      <c r="CA51" s="339">
        <f t="shared" si="85"/>
        <v>-17</v>
      </c>
      <c r="CB51" s="339">
        <f t="shared" si="85"/>
        <v>212</v>
      </c>
      <c r="CC51" s="339">
        <f t="shared" si="85"/>
        <v>122</v>
      </c>
      <c r="CD51" s="371"/>
      <c r="CE51" s="67">
        <f>'MONTHLY SUMMARIES'!H35</f>
        <v>405</v>
      </c>
    </row>
    <row r="52" spans="1:83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86">SUM(D43:D51)</f>
        <v>27778</v>
      </c>
      <c r="E52" s="141">
        <f t="shared" si="86"/>
        <v>29433</v>
      </c>
      <c r="F52" s="141">
        <f t="shared" si="86"/>
        <v>25379</v>
      </c>
      <c r="G52" s="141">
        <f t="shared" si="86"/>
        <v>21174</v>
      </c>
      <c r="H52" s="141">
        <f t="shared" si="86"/>
        <v>22792</v>
      </c>
      <c r="I52" s="141">
        <f t="shared" si="86"/>
        <v>17393</v>
      </c>
      <c r="J52" s="141">
        <f t="shared" si="86"/>
        <v>17734</v>
      </c>
      <c r="K52" s="141">
        <f t="shared" si="86"/>
        <v>18666</v>
      </c>
      <c r="L52" s="142">
        <f t="shared" si="86"/>
        <v>20612</v>
      </c>
      <c r="M52" s="141">
        <f t="shared" si="86"/>
        <v>19061</v>
      </c>
      <c r="N52" s="141">
        <f t="shared" si="86"/>
        <v>25376</v>
      </c>
      <c r="O52" s="141">
        <f t="shared" si="86"/>
        <v>24974</v>
      </c>
      <c r="P52" s="141">
        <f t="shared" si="86"/>
        <v>29460</v>
      </c>
      <c r="Q52" s="141">
        <f t="shared" si="86"/>
        <v>26121</v>
      </c>
      <c r="R52" s="141">
        <f t="shared" si="86"/>
        <v>20699</v>
      </c>
      <c r="S52" s="141">
        <f t="shared" si="86"/>
        <v>20401</v>
      </c>
      <c r="T52" s="141">
        <f t="shared" si="86"/>
        <v>16018</v>
      </c>
      <c r="U52" s="141">
        <f t="shared" si="86"/>
        <v>15936</v>
      </c>
      <c r="V52" s="141">
        <f t="shared" si="86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299">
        <v>18057</v>
      </c>
      <c r="AL52" s="299">
        <v>23395</v>
      </c>
      <c r="AM52" s="299">
        <v>22824</v>
      </c>
      <c r="AN52" s="299">
        <v>25711</v>
      </c>
      <c r="AO52" s="299">
        <v>25028</v>
      </c>
      <c r="AP52" s="299">
        <v>23472</v>
      </c>
      <c r="AQ52" s="299">
        <v>19405</v>
      </c>
      <c r="AR52" s="299">
        <v>18553</v>
      </c>
      <c r="AS52" s="299">
        <v>18341</v>
      </c>
      <c r="AT52" s="299">
        <v>18612</v>
      </c>
      <c r="AU52" s="299"/>
      <c r="AV52" s="299"/>
      <c r="AW52" s="317"/>
      <c r="AX52" s="88">
        <f>SUM(AX43:AX51)</f>
        <v>1176</v>
      </c>
      <c r="AY52" s="143">
        <f t="shared" ref="AY52" si="87">SUM(AY43:AY51)</f>
        <v>1682</v>
      </c>
      <c r="AZ52" s="143">
        <f t="shared" ref="AZ52:BE52" si="88">SUM(AZ43:AZ51)</f>
        <v>-3312</v>
      </c>
      <c r="BA52" s="143">
        <f t="shared" si="88"/>
        <v>-4680</v>
      </c>
      <c r="BB52" s="143">
        <f t="shared" si="88"/>
        <v>-773</v>
      </c>
      <c r="BC52" s="143">
        <f t="shared" si="88"/>
        <v>-6774</v>
      </c>
      <c r="BD52" s="143">
        <f t="shared" si="88"/>
        <v>-1457</v>
      </c>
      <c r="BE52" s="143">
        <f t="shared" si="88"/>
        <v>-764</v>
      </c>
      <c r="BF52" s="143">
        <f t="shared" ref="BF52:BG52" si="89">SUM(BF43:BF51)</f>
        <v>-428</v>
      </c>
      <c r="BG52" s="143">
        <f t="shared" si="89"/>
        <v>-3736</v>
      </c>
      <c r="BH52" s="143">
        <f t="shared" ref="BH52:BI52" si="90">SUM(BH43:BH51)</f>
        <v>-3830</v>
      </c>
      <c r="BI52" s="143">
        <f t="shared" si="90"/>
        <v>-7861</v>
      </c>
      <c r="BJ52" s="143">
        <f t="shared" ref="BJ52:BK52" si="91">SUM(BJ43:BJ51)</f>
        <v>-5917</v>
      </c>
      <c r="BK52" s="143">
        <f t="shared" si="91"/>
        <v>-5353</v>
      </c>
      <c r="BL52" s="143">
        <f t="shared" ref="BL52:BM52" si="92">SUM(BL43:BL51)</f>
        <v>-4781</v>
      </c>
      <c r="BM52" s="143">
        <f t="shared" si="92"/>
        <v>-517</v>
      </c>
      <c r="BN52" s="143">
        <f t="shared" ref="BN52:BO52" si="93">SUM(BN43:BN51)</f>
        <v>-1360</v>
      </c>
      <c r="BO52" s="143">
        <f t="shared" si="93"/>
        <v>1447</v>
      </c>
      <c r="BP52" s="273">
        <f t="shared" ref="BP52:BQ52" si="94">SUM(BP43:BP51)</f>
        <v>2145</v>
      </c>
      <c r="BQ52" s="273">
        <f t="shared" si="94"/>
        <v>4012</v>
      </c>
      <c r="BR52" s="273">
        <f t="shared" ref="BR52:BT52" si="95">SUM(BR43:BR51)</f>
        <v>4081</v>
      </c>
      <c r="BS52" s="357">
        <f t="shared" si="95"/>
        <v>642</v>
      </c>
      <c r="BT52" s="340">
        <f t="shared" si="95"/>
        <v>2826</v>
      </c>
      <c r="BU52" s="340">
        <f t="shared" ref="BU52:BV52" si="96">SUM(BU43:BU51)</f>
        <v>5880</v>
      </c>
      <c r="BV52" s="340">
        <f t="shared" si="96"/>
        <v>3767</v>
      </c>
      <c r="BW52" s="340">
        <f t="shared" ref="BW52:BX52" si="97">SUM(BW43:BW51)</f>
        <v>1604</v>
      </c>
      <c r="BX52" s="340">
        <f t="shared" si="97"/>
        <v>3688</v>
      </c>
      <c r="BY52" s="340">
        <f t="shared" ref="BY52" si="98">SUM(BY43:BY51)</f>
        <v>3290</v>
      </c>
      <c r="BZ52" s="340">
        <f t="shared" ref="BZ52" si="99">SUM(BZ43:BZ51)</f>
        <v>364</v>
      </c>
      <c r="CA52" s="340">
        <f t="shared" ref="CA52:CC52" si="100">SUM(CA43:CA51)</f>
        <v>1088</v>
      </c>
      <c r="CB52" s="340">
        <f t="shared" ref="CB52:CC52" si="101">SUM(CB43:CB51)</f>
        <v>260</v>
      </c>
      <c r="CC52" s="340">
        <f t="shared" si="101"/>
        <v>-2370</v>
      </c>
      <c r="CD52" s="372"/>
      <c r="CE52" s="267">
        <f>CE43+CE46+CE49+CE50+CE51</f>
        <v>18612</v>
      </c>
    </row>
    <row r="53" spans="1:8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358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71"/>
      <c r="CE53" s="93"/>
    </row>
    <row r="54" spans="1:83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298">
        <v>42507</v>
      </c>
      <c r="AL54" s="298">
        <v>40836</v>
      </c>
      <c r="AM54" s="298">
        <v>41986</v>
      </c>
      <c r="AN54" s="298">
        <v>45353</v>
      </c>
      <c r="AO54" s="298">
        <v>45931</v>
      </c>
      <c r="AP54" s="298">
        <v>47326</v>
      </c>
      <c r="AQ54" s="298">
        <v>48160</v>
      </c>
      <c r="AR54" s="298">
        <v>47511</v>
      </c>
      <c r="AS54" s="298">
        <v>47194</v>
      </c>
      <c r="AT54" s="298">
        <v>44843</v>
      </c>
      <c r="AU54" s="298"/>
      <c r="AV54" s="298"/>
      <c r="AW54" s="316"/>
      <c r="AX54" s="86">
        <f t="shared" ref="AX54:BT54" si="102">O54-C54</f>
        <v>411</v>
      </c>
      <c r="AY54" s="87">
        <f t="shared" si="102"/>
        <v>5418</v>
      </c>
      <c r="AZ54" s="87">
        <f t="shared" si="102"/>
        <v>9936</v>
      </c>
      <c r="BA54" s="87">
        <f t="shared" si="102"/>
        <v>9737</v>
      </c>
      <c r="BB54" s="87">
        <f t="shared" si="102"/>
        <v>9238</v>
      </c>
      <c r="BC54" s="87">
        <f t="shared" si="102"/>
        <v>9119</v>
      </c>
      <c r="BD54" s="87">
        <f t="shared" si="102"/>
        <v>7955</v>
      </c>
      <c r="BE54" s="87">
        <f t="shared" si="102"/>
        <v>9937</v>
      </c>
      <c r="BF54" s="87">
        <f t="shared" si="102"/>
        <v>9502</v>
      </c>
      <c r="BG54" s="87">
        <f t="shared" si="102"/>
        <v>9550</v>
      </c>
      <c r="BH54" s="87">
        <f t="shared" si="102"/>
        <v>8154</v>
      </c>
      <c r="BI54" s="87">
        <f t="shared" si="102"/>
        <v>7544</v>
      </c>
      <c r="BJ54" s="87">
        <f t="shared" si="102"/>
        <v>2192</v>
      </c>
      <c r="BK54" s="87">
        <f t="shared" si="102"/>
        <v>-1555</v>
      </c>
      <c r="BL54" s="87">
        <f t="shared" si="102"/>
        <v>-6684</v>
      </c>
      <c r="BM54" s="87">
        <f t="shared" si="102"/>
        <v>-9280</v>
      </c>
      <c r="BN54" s="87">
        <f t="shared" si="102"/>
        <v>-11940</v>
      </c>
      <c r="BO54" s="87">
        <f t="shared" si="102"/>
        <v>-13154</v>
      </c>
      <c r="BP54" s="272">
        <f t="shared" si="102"/>
        <v>-12357</v>
      </c>
      <c r="BQ54" s="272">
        <f t="shared" si="102"/>
        <v>-10864</v>
      </c>
      <c r="BR54" s="272">
        <f t="shared" si="102"/>
        <v>-10177</v>
      </c>
      <c r="BS54" s="356">
        <f t="shared" si="102"/>
        <v>-10077</v>
      </c>
      <c r="BT54" s="339">
        <f t="shared" si="102"/>
        <v>-8767</v>
      </c>
      <c r="BU54" s="339">
        <f t="shared" ref="BU54:CC54" si="103">AL54-Z54</f>
        <v>-7085</v>
      </c>
      <c r="BV54" s="339">
        <f t="shared" si="103"/>
        <v>-4025</v>
      </c>
      <c r="BW54" s="339">
        <f t="shared" si="103"/>
        <v>-2724</v>
      </c>
      <c r="BX54" s="339">
        <f t="shared" si="103"/>
        <v>-4335</v>
      </c>
      <c r="BY54" s="339">
        <f t="shared" si="103"/>
        <v>-3089</v>
      </c>
      <c r="BZ54" s="339">
        <f t="shared" si="103"/>
        <v>-673</v>
      </c>
      <c r="CA54" s="339">
        <f t="shared" si="103"/>
        <v>7</v>
      </c>
      <c r="CB54" s="339">
        <f t="shared" si="103"/>
        <v>1583</v>
      </c>
      <c r="CC54" s="339">
        <f t="shared" si="103"/>
        <v>-1043</v>
      </c>
      <c r="CD54" s="371"/>
      <c r="CE54" s="67">
        <f>'MONTHLY SUMMARIES'!H38</f>
        <v>44843</v>
      </c>
    </row>
    <row r="55" spans="1:83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298">
        <v>41907</v>
      </c>
      <c r="AL55" s="298">
        <v>40239</v>
      </c>
      <c r="AM55" s="298">
        <v>41324</v>
      </c>
      <c r="AN55" s="298">
        <v>44654</v>
      </c>
      <c r="AO55" s="298">
        <v>45226</v>
      </c>
      <c r="AP55" s="298">
        <v>46432</v>
      </c>
      <c r="AQ55" s="298">
        <v>47191</v>
      </c>
      <c r="AR55" s="298">
        <v>46597</v>
      </c>
      <c r="AS55" s="298">
        <v>46287</v>
      </c>
      <c r="AT55" s="298">
        <v>44325</v>
      </c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356"/>
      <c r="BT55" s="339"/>
      <c r="BU55" s="339"/>
      <c r="BV55" s="339"/>
      <c r="BW55" s="339"/>
      <c r="BX55" s="339"/>
      <c r="BY55" s="339"/>
      <c r="BZ55" s="339"/>
      <c r="CA55" s="339"/>
      <c r="CB55" s="339"/>
      <c r="CC55" s="339"/>
      <c r="CD55" s="371"/>
      <c r="CE55" s="81">
        <f>CE54-CE56</f>
        <v>44325</v>
      </c>
    </row>
    <row r="56" spans="1:83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298">
        <v>600</v>
      </c>
      <c r="AL56" s="298">
        <v>597</v>
      </c>
      <c r="AM56" s="298">
        <v>662</v>
      </c>
      <c r="AN56" s="298">
        <v>699</v>
      </c>
      <c r="AO56" s="298">
        <v>705</v>
      </c>
      <c r="AP56" s="298">
        <v>894</v>
      </c>
      <c r="AQ56" s="298">
        <v>969</v>
      </c>
      <c r="AR56" s="298">
        <v>914</v>
      </c>
      <c r="AS56" s="298">
        <v>907</v>
      </c>
      <c r="AT56" s="298">
        <v>518</v>
      </c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356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71"/>
      <c r="CE56" s="67">
        <f>GETPIVOTDATA("VALUE",'CRS ESCO pvt'!$I$2,"DATE_FILE",$CE$8,"COMPANY",$CE$6,"TRIM_CAT","Resdiential-ESCO","TRIM_LINE",A53)</f>
        <v>518</v>
      </c>
    </row>
    <row r="57" spans="1:83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298">
        <v>17262</v>
      </c>
      <c r="AL57" s="298">
        <v>17217</v>
      </c>
      <c r="AM57" s="298">
        <v>17793</v>
      </c>
      <c r="AN57" s="298">
        <v>18868</v>
      </c>
      <c r="AO57" s="298">
        <v>19210</v>
      </c>
      <c r="AP57" s="298">
        <v>19612</v>
      </c>
      <c r="AQ57" s="298">
        <v>19923</v>
      </c>
      <c r="AR57" s="298">
        <v>20187</v>
      </c>
      <c r="AS57" s="298">
        <v>20392</v>
      </c>
      <c r="AT57" s="298">
        <v>20160</v>
      </c>
      <c r="AU57" s="298"/>
      <c r="AV57" s="298"/>
      <c r="AW57" s="316"/>
      <c r="AX57" s="86">
        <f t="shared" ref="AX57:BT57" si="104">O57-C57</f>
        <v>594</v>
      </c>
      <c r="AY57" s="87">
        <f t="shared" si="104"/>
        <v>1176</v>
      </c>
      <c r="AZ57" s="87">
        <f t="shared" si="104"/>
        <v>1326</v>
      </c>
      <c r="BA57" s="87">
        <f t="shared" si="104"/>
        <v>1141</v>
      </c>
      <c r="BB57" s="87">
        <f t="shared" si="104"/>
        <v>2079</v>
      </c>
      <c r="BC57" s="87">
        <f t="shared" si="104"/>
        <v>1793</v>
      </c>
      <c r="BD57" s="87">
        <f t="shared" si="104"/>
        <v>1959</v>
      </c>
      <c r="BE57" s="87">
        <f t="shared" si="104"/>
        <v>2537</v>
      </c>
      <c r="BF57" s="87">
        <f t="shared" si="104"/>
        <v>3192</v>
      </c>
      <c r="BG57" s="87">
        <f t="shared" si="104"/>
        <v>3441</v>
      </c>
      <c r="BH57" s="87">
        <f t="shared" si="104"/>
        <v>3190</v>
      </c>
      <c r="BI57" s="87">
        <f t="shared" si="104"/>
        <v>3506</v>
      </c>
      <c r="BJ57" s="87">
        <f t="shared" si="104"/>
        <v>2751</v>
      </c>
      <c r="BK57" s="87">
        <f t="shared" si="104"/>
        <v>2653</v>
      </c>
      <c r="BL57" s="87">
        <f t="shared" si="104"/>
        <v>2312</v>
      </c>
      <c r="BM57" s="87">
        <f t="shared" si="104"/>
        <v>2186</v>
      </c>
      <c r="BN57" s="87">
        <f t="shared" si="104"/>
        <v>410</v>
      </c>
      <c r="BO57" s="87">
        <f t="shared" si="104"/>
        <v>-47</v>
      </c>
      <c r="BP57" s="272">
        <f t="shared" si="104"/>
        <v>-475</v>
      </c>
      <c r="BQ57" s="272">
        <f t="shared" si="104"/>
        <v>-524</v>
      </c>
      <c r="BR57" s="272">
        <f t="shared" si="104"/>
        <v>-2073</v>
      </c>
      <c r="BS57" s="356">
        <f t="shared" si="104"/>
        <v>-3523</v>
      </c>
      <c r="BT57" s="339">
        <f t="shared" si="104"/>
        <v>-2421</v>
      </c>
      <c r="BU57" s="339">
        <f t="shared" ref="BU57:CC57" si="105">AL57-Z57</f>
        <v>-1592</v>
      </c>
      <c r="BV57" s="339">
        <f t="shared" si="105"/>
        <v>-535</v>
      </c>
      <c r="BW57" s="339">
        <f t="shared" si="105"/>
        <v>307</v>
      </c>
      <c r="BX57" s="339">
        <f t="shared" si="105"/>
        <v>471</v>
      </c>
      <c r="BY57" s="339">
        <f t="shared" si="105"/>
        <v>762</v>
      </c>
      <c r="BZ57" s="339">
        <f t="shared" si="105"/>
        <v>1156</v>
      </c>
      <c r="CA57" s="339">
        <f t="shared" si="105"/>
        <v>942</v>
      </c>
      <c r="CB57" s="339">
        <f t="shared" si="105"/>
        <v>1188</v>
      </c>
      <c r="CC57" s="339">
        <f t="shared" si="105"/>
        <v>827</v>
      </c>
      <c r="CD57" s="371"/>
      <c r="CE57" s="67">
        <f>'MONTHLY SUMMARIES'!H39</f>
        <v>20160</v>
      </c>
    </row>
    <row r="58" spans="1:83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298">
        <v>16884</v>
      </c>
      <c r="AL58" s="298">
        <v>16837</v>
      </c>
      <c r="AM58" s="298">
        <v>17401</v>
      </c>
      <c r="AN58" s="298">
        <v>18480</v>
      </c>
      <c r="AO58" s="298">
        <v>18829</v>
      </c>
      <c r="AP58" s="298">
        <v>19232</v>
      </c>
      <c r="AQ58" s="298">
        <v>19546</v>
      </c>
      <c r="AR58" s="298">
        <v>19880</v>
      </c>
      <c r="AS58" s="298">
        <v>20043</v>
      </c>
      <c r="AT58" s="298">
        <v>19813</v>
      </c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356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71"/>
      <c r="CE58" s="81">
        <f>CE57-CE59</f>
        <v>19813</v>
      </c>
    </row>
    <row r="59" spans="1:83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298">
        <v>378</v>
      </c>
      <c r="AL59" s="298">
        <v>380</v>
      </c>
      <c r="AM59" s="298">
        <v>392</v>
      </c>
      <c r="AN59" s="298">
        <v>388</v>
      </c>
      <c r="AO59" s="298">
        <v>381</v>
      </c>
      <c r="AP59" s="298">
        <v>380</v>
      </c>
      <c r="AQ59" s="298">
        <v>377</v>
      </c>
      <c r="AR59" s="298">
        <v>307</v>
      </c>
      <c r="AS59" s="298">
        <v>349</v>
      </c>
      <c r="AT59" s="298">
        <v>347</v>
      </c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356"/>
      <c r="BT59" s="339"/>
      <c r="BU59" s="339"/>
      <c r="BV59" s="339"/>
      <c r="BW59" s="339"/>
      <c r="BX59" s="339"/>
      <c r="BY59" s="339"/>
      <c r="BZ59" s="339"/>
      <c r="CA59" s="339"/>
      <c r="CB59" s="339"/>
      <c r="CC59" s="339"/>
      <c r="CD59" s="371"/>
      <c r="CE59" s="67">
        <f>GETPIVOTDATA("VALUE",'CRS ESCO pvt'!$I$2,"DATE_FILE",$CE$8,"COMPANY",$CE$6,"TRIM_CAT","Low Income Resdiential-ESCO","TRIM_LINE",A53)</f>
        <v>347</v>
      </c>
    </row>
    <row r="60" spans="1:83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298">
        <v>2433</v>
      </c>
      <c r="AL60" s="298">
        <v>2288</v>
      </c>
      <c r="AM60" s="298">
        <v>2332</v>
      </c>
      <c r="AN60" s="298">
        <v>2232</v>
      </c>
      <c r="AO60" s="298">
        <v>2221</v>
      </c>
      <c r="AP60" s="298">
        <v>2289</v>
      </c>
      <c r="AQ60" s="298">
        <v>2458</v>
      </c>
      <c r="AR60" s="298">
        <v>2513</v>
      </c>
      <c r="AS60" s="298">
        <v>2565</v>
      </c>
      <c r="AT60" s="298">
        <v>2452</v>
      </c>
      <c r="AU60" s="298"/>
      <c r="AV60" s="298"/>
      <c r="AW60" s="316"/>
      <c r="AX60" s="86">
        <f t="shared" ref="AX60:BG62" si="106">O60-C60</f>
        <v>305</v>
      </c>
      <c r="AY60" s="87">
        <f t="shared" si="106"/>
        <v>968</v>
      </c>
      <c r="AZ60" s="87">
        <f t="shared" si="106"/>
        <v>1397</v>
      </c>
      <c r="BA60" s="87">
        <f t="shared" si="106"/>
        <v>1386</v>
      </c>
      <c r="BB60" s="87">
        <f t="shared" si="106"/>
        <v>1274</v>
      </c>
      <c r="BC60" s="87">
        <f t="shared" si="106"/>
        <v>1241</v>
      </c>
      <c r="BD60" s="87">
        <f t="shared" si="106"/>
        <v>1025</v>
      </c>
      <c r="BE60" s="87">
        <f t="shared" si="106"/>
        <v>1003</v>
      </c>
      <c r="BF60" s="87">
        <f t="shared" si="106"/>
        <v>920</v>
      </c>
      <c r="BG60" s="87">
        <f t="shared" si="106"/>
        <v>849</v>
      </c>
      <c r="BH60" s="87">
        <f t="shared" ref="BH60:BQ62" si="107">Y60-M60</f>
        <v>732</v>
      </c>
      <c r="BI60" s="87">
        <f t="shared" si="107"/>
        <v>573</v>
      </c>
      <c r="BJ60" s="87">
        <f t="shared" si="107"/>
        <v>152</v>
      </c>
      <c r="BK60" s="87">
        <f t="shared" si="107"/>
        <v>-367</v>
      </c>
      <c r="BL60" s="87">
        <f t="shared" si="107"/>
        <v>-1033</v>
      </c>
      <c r="BM60" s="87">
        <f t="shared" si="107"/>
        <v>-1072</v>
      </c>
      <c r="BN60" s="87">
        <f t="shared" si="107"/>
        <v>-807</v>
      </c>
      <c r="BO60" s="87">
        <f t="shared" si="107"/>
        <v>-784</v>
      </c>
      <c r="BP60" s="272">
        <f t="shared" si="107"/>
        <v>-678</v>
      </c>
      <c r="BQ60" s="272">
        <f t="shared" si="107"/>
        <v>-608</v>
      </c>
      <c r="BR60" s="272">
        <f t="shared" ref="BR60:BT62" si="108">AI60-W60</f>
        <v>-453</v>
      </c>
      <c r="BS60" s="356">
        <f t="shared" si="108"/>
        <v>-327</v>
      </c>
      <c r="BT60" s="339">
        <f t="shared" si="108"/>
        <v>-133</v>
      </c>
      <c r="BU60" s="339">
        <f t="shared" ref="BU60:CC62" si="109">AL60-Z60</f>
        <v>-93</v>
      </c>
      <c r="BV60" s="339">
        <f t="shared" si="109"/>
        <v>97</v>
      </c>
      <c r="BW60" s="339">
        <f t="shared" si="109"/>
        <v>-102</v>
      </c>
      <c r="BX60" s="339">
        <f t="shared" si="109"/>
        <v>-191</v>
      </c>
      <c r="BY60" s="339">
        <f t="shared" si="109"/>
        <v>-298</v>
      </c>
      <c r="BZ60" s="339">
        <f t="shared" si="109"/>
        <v>-252</v>
      </c>
      <c r="CA60" s="339">
        <f t="shared" si="109"/>
        <v>-125</v>
      </c>
      <c r="CB60" s="339">
        <f t="shared" si="109"/>
        <v>53</v>
      </c>
      <c r="CC60" s="339">
        <f t="shared" si="109"/>
        <v>41</v>
      </c>
      <c r="CD60" s="371"/>
      <c r="CE60" s="67">
        <f>'MONTHLY SUMMARIES'!H40</f>
        <v>2452</v>
      </c>
    </row>
    <row r="61" spans="1:83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298">
        <v>671</v>
      </c>
      <c r="AL61" s="298">
        <v>558</v>
      </c>
      <c r="AM61" s="298">
        <v>612</v>
      </c>
      <c r="AN61" s="298">
        <v>571</v>
      </c>
      <c r="AO61" s="298">
        <v>625</v>
      </c>
      <c r="AP61" s="298">
        <v>655</v>
      </c>
      <c r="AQ61" s="298">
        <v>737</v>
      </c>
      <c r="AR61" s="298">
        <v>782</v>
      </c>
      <c r="AS61" s="298">
        <v>820</v>
      </c>
      <c r="AT61" s="298">
        <v>735</v>
      </c>
      <c r="AU61" s="298"/>
      <c r="AV61" s="298"/>
      <c r="AW61" s="316"/>
      <c r="AX61" s="86">
        <f t="shared" si="106"/>
        <v>40</v>
      </c>
      <c r="AY61" s="87">
        <f t="shared" si="106"/>
        <v>250</v>
      </c>
      <c r="AZ61" s="87">
        <f t="shared" si="106"/>
        <v>380</v>
      </c>
      <c r="BA61" s="87">
        <f t="shared" si="106"/>
        <v>498</v>
      </c>
      <c r="BB61" s="87">
        <f t="shared" si="106"/>
        <v>454</v>
      </c>
      <c r="BC61" s="87">
        <f t="shared" si="106"/>
        <v>444</v>
      </c>
      <c r="BD61" s="87">
        <f t="shared" si="106"/>
        <v>397</v>
      </c>
      <c r="BE61" s="87">
        <f t="shared" si="106"/>
        <v>386</v>
      </c>
      <c r="BF61" s="87">
        <f t="shared" si="106"/>
        <v>359</v>
      </c>
      <c r="BG61" s="87">
        <f t="shared" si="106"/>
        <v>298</v>
      </c>
      <c r="BH61" s="87">
        <f t="shared" si="107"/>
        <v>264</v>
      </c>
      <c r="BI61" s="87">
        <f t="shared" si="107"/>
        <v>275</v>
      </c>
      <c r="BJ61" s="87">
        <f t="shared" si="107"/>
        <v>135</v>
      </c>
      <c r="BK61" s="87">
        <f t="shared" si="107"/>
        <v>-66</v>
      </c>
      <c r="BL61" s="87">
        <f t="shared" si="107"/>
        <v>-206</v>
      </c>
      <c r="BM61" s="87">
        <f t="shared" si="107"/>
        <v>-316</v>
      </c>
      <c r="BN61" s="87">
        <f t="shared" si="107"/>
        <v>-329</v>
      </c>
      <c r="BO61" s="87">
        <f t="shared" si="107"/>
        <v>-245</v>
      </c>
      <c r="BP61" s="272">
        <f t="shared" si="107"/>
        <v>-233</v>
      </c>
      <c r="BQ61" s="272">
        <f t="shared" si="107"/>
        <v>-270</v>
      </c>
      <c r="BR61" s="272">
        <f t="shared" si="108"/>
        <v>-163</v>
      </c>
      <c r="BS61" s="356">
        <f t="shared" si="108"/>
        <v>-128</v>
      </c>
      <c r="BT61" s="339">
        <f t="shared" si="108"/>
        <v>-59</v>
      </c>
      <c r="BU61" s="339">
        <f t="shared" si="109"/>
        <v>-113</v>
      </c>
      <c r="BV61" s="339">
        <f t="shared" si="109"/>
        <v>3</v>
      </c>
      <c r="BW61" s="339">
        <f t="shared" si="109"/>
        <v>-35</v>
      </c>
      <c r="BX61" s="339">
        <f t="shared" si="109"/>
        <v>-30</v>
      </c>
      <c r="BY61" s="339">
        <f t="shared" si="109"/>
        <v>-33</v>
      </c>
      <c r="BZ61" s="339">
        <f t="shared" si="109"/>
        <v>48</v>
      </c>
      <c r="CA61" s="339">
        <f t="shared" si="109"/>
        <v>26</v>
      </c>
      <c r="CB61" s="339">
        <f t="shared" si="109"/>
        <v>117</v>
      </c>
      <c r="CC61" s="339">
        <f t="shared" si="109"/>
        <v>110</v>
      </c>
      <c r="CD61" s="371"/>
      <c r="CE61" s="67">
        <f>'MONTHLY SUMMARIES'!H41</f>
        <v>735</v>
      </c>
    </row>
    <row r="62" spans="1:83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298">
        <v>585</v>
      </c>
      <c r="AL62" s="298">
        <v>452</v>
      </c>
      <c r="AM62" s="298">
        <v>488</v>
      </c>
      <c r="AN62" s="298">
        <v>389</v>
      </c>
      <c r="AO62" s="298">
        <v>468</v>
      </c>
      <c r="AP62" s="298">
        <v>543</v>
      </c>
      <c r="AQ62" s="298">
        <v>620</v>
      </c>
      <c r="AR62" s="298">
        <v>754</v>
      </c>
      <c r="AS62" s="298">
        <v>802</v>
      </c>
      <c r="AT62" s="298">
        <v>595</v>
      </c>
      <c r="AU62" s="298"/>
      <c r="AV62" s="298"/>
      <c r="AW62" s="316"/>
      <c r="AX62" s="86">
        <f t="shared" si="106"/>
        <v>50</v>
      </c>
      <c r="AY62" s="87">
        <f t="shared" si="106"/>
        <v>145</v>
      </c>
      <c r="AZ62" s="87">
        <f t="shared" si="106"/>
        <v>342</v>
      </c>
      <c r="BA62" s="87">
        <f t="shared" si="106"/>
        <v>388</v>
      </c>
      <c r="BB62" s="87">
        <f t="shared" si="106"/>
        <v>360</v>
      </c>
      <c r="BC62" s="87">
        <f t="shared" si="106"/>
        <v>360</v>
      </c>
      <c r="BD62" s="87">
        <f t="shared" si="106"/>
        <v>300</v>
      </c>
      <c r="BE62" s="87">
        <f t="shared" si="106"/>
        <v>290</v>
      </c>
      <c r="BF62" s="87">
        <f t="shared" si="106"/>
        <v>246</v>
      </c>
      <c r="BG62" s="87">
        <f t="shared" si="106"/>
        <v>205</v>
      </c>
      <c r="BH62" s="87">
        <f t="shared" si="107"/>
        <v>189</v>
      </c>
      <c r="BI62" s="87">
        <f t="shared" si="107"/>
        <v>154</v>
      </c>
      <c r="BJ62" s="87">
        <f t="shared" si="107"/>
        <v>40</v>
      </c>
      <c r="BK62" s="87">
        <f t="shared" si="107"/>
        <v>-83</v>
      </c>
      <c r="BL62" s="87">
        <f t="shared" si="107"/>
        <v>-219</v>
      </c>
      <c r="BM62" s="87">
        <f t="shared" si="107"/>
        <v>-238</v>
      </c>
      <c r="BN62" s="87">
        <f t="shared" si="107"/>
        <v>-322</v>
      </c>
      <c r="BO62" s="87">
        <f t="shared" si="107"/>
        <v>-214</v>
      </c>
      <c r="BP62" s="272">
        <f t="shared" si="107"/>
        <v>-170</v>
      </c>
      <c r="BQ62" s="272">
        <f t="shared" si="107"/>
        <v>-198</v>
      </c>
      <c r="BR62" s="272">
        <f t="shared" si="108"/>
        <v>-169</v>
      </c>
      <c r="BS62" s="356">
        <f t="shared" si="108"/>
        <v>-27</v>
      </c>
      <c r="BT62" s="339">
        <f t="shared" si="108"/>
        <v>41</v>
      </c>
      <c r="BU62" s="339">
        <f t="shared" si="109"/>
        <v>-34</v>
      </c>
      <c r="BV62" s="339">
        <f t="shared" si="109"/>
        <v>78</v>
      </c>
      <c r="BW62" s="339">
        <f t="shared" si="109"/>
        <v>-15</v>
      </c>
      <c r="BX62" s="339">
        <f t="shared" si="109"/>
        <v>-2</v>
      </c>
      <c r="BY62" s="339">
        <f t="shared" si="109"/>
        <v>-8</v>
      </c>
      <c r="BZ62" s="339">
        <f t="shared" si="109"/>
        <v>133</v>
      </c>
      <c r="CA62" s="339">
        <f t="shared" si="109"/>
        <v>131</v>
      </c>
      <c r="CB62" s="339">
        <f t="shared" si="109"/>
        <v>177</v>
      </c>
      <c r="CC62" s="339">
        <f t="shared" si="109"/>
        <v>74</v>
      </c>
      <c r="CD62" s="371"/>
      <c r="CE62" s="67">
        <f>'MONTHLY SUMMARIES'!H42</f>
        <v>595</v>
      </c>
    </row>
    <row r="63" spans="1:83" s="76" customFormat="1" ht="15" thickBot="1" x14ac:dyDescent="0.35">
      <c r="A63" s="151"/>
      <c r="B63" s="70" t="s">
        <v>42</v>
      </c>
      <c r="C63" s="71">
        <f t="shared" ref="C63:V63" si="110">SUM(C54:C62)</f>
        <v>60923</v>
      </c>
      <c r="D63" s="72">
        <f t="shared" si="110"/>
        <v>61443</v>
      </c>
      <c r="E63" s="72">
        <f t="shared" si="110"/>
        <v>64991</v>
      </c>
      <c r="F63" s="72">
        <f t="shared" si="110"/>
        <v>68661</v>
      </c>
      <c r="G63" s="72">
        <f t="shared" si="110"/>
        <v>71069</v>
      </c>
      <c r="H63" s="72">
        <f t="shared" si="110"/>
        <v>72253</v>
      </c>
      <c r="I63" s="72">
        <f t="shared" si="110"/>
        <v>70932</v>
      </c>
      <c r="J63" s="72">
        <f t="shared" si="110"/>
        <v>67087</v>
      </c>
      <c r="K63" s="72">
        <f t="shared" si="110"/>
        <v>66232</v>
      </c>
      <c r="L63" s="73">
        <f t="shared" si="110"/>
        <v>65046</v>
      </c>
      <c r="M63" s="72">
        <f t="shared" si="110"/>
        <v>62268</v>
      </c>
      <c r="N63" s="72">
        <f t="shared" si="110"/>
        <v>58216</v>
      </c>
      <c r="O63" s="72">
        <f t="shared" si="110"/>
        <v>62323</v>
      </c>
      <c r="P63" s="72">
        <f t="shared" si="110"/>
        <v>69400</v>
      </c>
      <c r="Q63" s="72">
        <f t="shared" si="110"/>
        <v>78372</v>
      </c>
      <c r="R63" s="72">
        <f t="shared" si="110"/>
        <v>81811</v>
      </c>
      <c r="S63" s="72">
        <f t="shared" si="110"/>
        <v>84474</v>
      </c>
      <c r="T63" s="72">
        <f t="shared" si="110"/>
        <v>85210</v>
      </c>
      <c r="U63" s="72">
        <f t="shared" si="110"/>
        <v>82568</v>
      </c>
      <c r="V63" s="72">
        <f t="shared" si="110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296">
        <v>63458</v>
      </c>
      <c r="AL63" s="296">
        <v>61351</v>
      </c>
      <c r="AM63" s="296">
        <v>63211</v>
      </c>
      <c r="AN63" s="296">
        <v>67413</v>
      </c>
      <c r="AO63" s="296">
        <v>68455</v>
      </c>
      <c r="AP63" s="296">
        <v>70425</v>
      </c>
      <c r="AQ63" s="296">
        <v>71898</v>
      </c>
      <c r="AR63" s="296">
        <v>71747</v>
      </c>
      <c r="AS63" s="296">
        <v>71773</v>
      </c>
      <c r="AT63" s="296">
        <v>68785</v>
      </c>
      <c r="AU63" s="296"/>
      <c r="AV63" s="296"/>
      <c r="AW63" s="314"/>
      <c r="AX63" s="74">
        <f t="shared" ref="AX63" si="111">SUM(AX54:AX62)</f>
        <v>1400</v>
      </c>
      <c r="AY63" s="75">
        <f t="shared" ref="AY63" si="112">SUM(AY54:AY62)</f>
        <v>7957</v>
      </c>
      <c r="AZ63" s="75">
        <f t="shared" ref="AZ63:BE63" si="113">SUM(AZ54:AZ62)</f>
        <v>13381</v>
      </c>
      <c r="BA63" s="75">
        <f t="shared" si="113"/>
        <v>13150</v>
      </c>
      <c r="BB63" s="75">
        <f t="shared" si="113"/>
        <v>13405</v>
      </c>
      <c r="BC63" s="75">
        <f t="shared" si="113"/>
        <v>12957</v>
      </c>
      <c r="BD63" s="75">
        <f t="shared" si="113"/>
        <v>11636</v>
      </c>
      <c r="BE63" s="75">
        <f t="shared" si="113"/>
        <v>14153</v>
      </c>
      <c r="BF63" s="75">
        <f t="shared" ref="BF63:BG63" si="114">SUM(BF54:BF62)</f>
        <v>14219</v>
      </c>
      <c r="BG63" s="75">
        <f t="shared" si="114"/>
        <v>14343</v>
      </c>
      <c r="BH63" s="75">
        <f t="shared" ref="BH63:BI63" si="115">SUM(BH54:BH62)</f>
        <v>12529</v>
      </c>
      <c r="BI63" s="75">
        <f t="shared" si="115"/>
        <v>12052</v>
      </c>
      <c r="BJ63" s="75">
        <f t="shared" ref="BJ63:BK63" si="116">SUM(BJ54:BJ62)</f>
        <v>5270</v>
      </c>
      <c r="BK63" s="75">
        <f t="shared" si="116"/>
        <v>582</v>
      </c>
      <c r="BL63" s="75">
        <f t="shared" ref="BL63:BM63" si="117">SUM(BL54:BL62)</f>
        <v>-5830</v>
      </c>
      <c r="BM63" s="75">
        <f t="shared" si="117"/>
        <v>-8720</v>
      </c>
      <c r="BN63" s="75">
        <f t="shared" ref="BN63:BO63" si="118">SUM(BN54:BN62)</f>
        <v>-12988</v>
      </c>
      <c r="BO63" s="75">
        <f t="shared" si="118"/>
        <v>-14444</v>
      </c>
      <c r="BP63" s="270">
        <f t="shared" ref="BP63:BQ63" si="119">SUM(BP54:BP62)</f>
        <v>-13913</v>
      </c>
      <c r="BQ63" s="270">
        <f t="shared" si="119"/>
        <v>-12464</v>
      </c>
      <c r="BR63" s="270">
        <f t="shared" ref="BR63:BT63" si="120">SUM(BR54:BR62)</f>
        <v>-13035</v>
      </c>
      <c r="BS63" s="354">
        <f t="shared" si="120"/>
        <v>-14082</v>
      </c>
      <c r="BT63" s="348">
        <f t="shared" si="120"/>
        <v>-11339</v>
      </c>
      <c r="BU63" s="348">
        <f t="shared" ref="BU63:BV63" si="121">SUM(BU54:BU62)</f>
        <v>-8917</v>
      </c>
      <c r="BV63" s="348">
        <f t="shared" si="121"/>
        <v>-4382</v>
      </c>
      <c r="BW63" s="348">
        <f t="shared" ref="BW63:BX63" si="122">SUM(BW54:BW62)</f>
        <v>-2569</v>
      </c>
      <c r="BX63" s="348">
        <f t="shared" si="122"/>
        <v>-4087</v>
      </c>
      <c r="BY63" s="348">
        <f t="shared" ref="BY63" si="123">SUM(BY54:BY62)</f>
        <v>-2666</v>
      </c>
      <c r="BZ63" s="348">
        <f t="shared" ref="BZ63" si="124">SUM(BZ54:BZ62)</f>
        <v>412</v>
      </c>
      <c r="CA63" s="348">
        <f t="shared" ref="CA63:CC63" si="125">SUM(CA54:CA62)</f>
        <v>981</v>
      </c>
      <c r="CB63" s="348">
        <f t="shared" ref="CB63:CC63" si="126">SUM(CB54:CB62)</f>
        <v>3118</v>
      </c>
      <c r="CC63" s="348">
        <f t="shared" si="126"/>
        <v>9</v>
      </c>
      <c r="CD63" s="372"/>
      <c r="CE63" s="74">
        <f>CE54+CE57+CE60+CE61+CE62</f>
        <v>68785</v>
      </c>
    </row>
    <row r="64" spans="1:8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359"/>
      <c r="BT64" s="343"/>
      <c r="BU64" s="343"/>
      <c r="BV64" s="343"/>
      <c r="BW64" s="343"/>
      <c r="BX64" s="343"/>
      <c r="BY64" s="343"/>
      <c r="BZ64" s="343"/>
      <c r="CA64" s="343"/>
      <c r="CB64" s="343"/>
      <c r="CC64" s="343"/>
      <c r="CD64" s="373"/>
      <c r="CE64" s="98"/>
    </row>
    <row r="65" spans="1:83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02">
        <v>16325639</v>
      </c>
      <c r="AL65" s="302">
        <v>19394551</v>
      </c>
      <c r="AM65" s="302">
        <v>23219945</v>
      </c>
      <c r="AN65" s="302">
        <v>20565774</v>
      </c>
      <c r="AO65" s="302">
        <v>15037107</v>
      </c>
      <c r="AP65" s="302">
        <v>9964660</v>
      </c>
      <c r="AQ65" s="302">
        <v>5755473</v>
      </c>
      <c r="AR65" s="302">
        <v>4701358</v>
      </c>
      <c r="AS65" s="302">
        <v>4511495</v>
      </c>
      <c r="AT65" s="302">
        <v>4103495</v>
      </c>
      <c r="AU65" s="302"/>
      <c r="AV65" s="302"/>
      <c r="AW65" s="320"/>
      <c r="AX65" s="45">
        <f t="shared" ref="AX65:BT65" si="127">O65-C65</f>
        <v>-2747891.91</v>
      </c>
      <c r="AY65" s="46">
        <f t="shared" si="127"/>
        <v>-5383781.9200000018</v>
      </c>
      <c r="AZ65" s="46">
        <f t="shared" si="127"/>
        <v>-425788.55000000075</v>
      </c>
      <c r="BA65" s="46">
        <f t="shared" si="127"/>
        <v>2005408.25</v>
      </c>
      <c r="BB65" s="46">
        <f t="shared" si="127"/>
        <v>-1598731.6600000001</v>
      </c>
      <c r="BC65" s="46">
        <f t="shared" si="127"/>
        <v>-2596.5200000000186</v>
      </c>
      <c r="BD65" s="46">
        <f t="shared" si="127"/>
        <v>-368169.20999999996</v>
      </c>
      <c r="BE65" s="46">
        <f t="shared" si="127"/>
        <v>344111.99000000022</v>
      </c>
      <c r="BF65" s="46">
        <f t="shared" si="127"/>
        <v>-39121.240000000224</v>
      </c>
      <c r="BG65" s="46">
        <f t="shared" si="127"/>
        <v>-648292.20000000019</v>
      </c>
      <c r="BH65" s="46">
        <f t="shared" si="127"/>
        <v>-929671.61999999918</v>
      </c>
      <c r="BI65" s="46">
        <f t="shared" si="127"/>
        <v>1277415.1899999995</v>
      </c>
      <c r="BJ65" s="46">
        <f t="shared" si="127"/>
        <v>604824.35000000149</v>
      </c>
      <c r="BK65" s="46">
        <f t="shared" si="127"/>
        <v>614770</v>
      </c>
      <c r="BL65" s="46">
        <f t="shared" si="127"/>
        <v>-1142065</v>
      </c>
      <c r="BM65" s="46">
        <f t="shared" si="127"/>
        <v>-1932431</v>
      </c>
      <c r="BN65" s="46">
        <f t="shared" si="127"/>
        <v>-1394</v>
      </c>
      <c r="BO65" s="46">
        <f t="shared" si="127"/>
        <v>-378769</v>
      </c>
      <c r="BP65" s="276">
        <f t="shared" si="127"/>
        <v>-232648</v>
      </c>
      <c r="BQ65" s="276">
        <f t="shared" si="127"/>
        <v>-257978</v>
      </c>
      <c r="BR65" s="276">
        <f t="shared" si="127"/>
        <v>-382883</v>
      </c>
      <c r="BS65" s="360">
        <f t="shared" si="127"/>
        <v>-663579</v>
      </c>
      <c r="BT65" s="344">
        <f t="shared" si="127"/>
        <v>2697129</v>
      </c>
      <c r="BU65" s="344">
        <f t="shared" ref="BU65:CC65" si="128">AL65-Z65</f>
        <v>1512834</v>
      </c>
      <c r="BV65" s="344">
        <f t="shared" si="128"/>
        <v>3482227</v>
      </c>
      <c r="BW65" s="344">
        <f t="shared" si="128"/>
        <v>3770147</v>
      </c>
      <c r="BX65" s="344">
        <f t="shared" si="128"/>
        <v>3279535</v>
      </c>
      <c r="BY65" s="344">
        <f t="shared" si="128"/>
        <v>2073125</v>
      </c>
      <c r="BZ65" s="344">
        <f t="shared" si="128"/>
        <v>1386922</v>
      </c>
      <c r="CA65" s="344">
        <f t="shared" si="128"/>
        <v>1269730</v>
      </c>
      <c r="CB65" s="344">
        <f t="shared" si="128"/>
        <v>1307294</v>
      </c>
      <c r="CC65" s="344">
        <f t="shared" si="128"/>
        <v>756221</v>
      </c>
      <c r="CD65" s="373"/>
      <c r="CE65" s="67">
        <f>'MONTHLY SUMMARIES'!H45</f>
        <v>4103495</v>
      </c>
    </row>
    <row r="66" spans="1:83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02">
        <v>15935083</v>
      </c>
      <c r="AL66" s="302">
        <v>18948755</v>
      </c>
      <c r="AM66" s="302">
        <v>22807695</v>
      </c>
      <c r="AN66" s="302">
        <v>20204261</v>
      </c>
      <c r="AO66" s="302">
        <v>14777862</v>
      </c>
      <c r="AP66" s="302">
        <v>9800895</v>
      </c>
      <c r="AQ66" s="302">
        <v>5665033</v>
      </c>
      <c r="AR66" s="302">
        <v>4636013</v>
      </c>
      <c r="AS66" s="302">
        <v>4444728</v>
      </c>
      <c r="AT66" s="302">
        <v>4052284</v>
      </c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360"/>
      <c r="BT66" s="344"/>
      <c r="BU66" s="344"/>
      <c r="BV66" s="344"/>
      <c r="BW66" s="344"/>
      <c r="BX66" s="344"/>
      <c r="BY66" s="344"/>
      <c r="BZ66" s="344"/>
      <c r="CA66" s="344"/>
      <c r="CB66" s="344"/>
      <c r="CC66" s="344"/>
      <c r="CD66" s="373"/>
      <c r="CE66" s="81">
        <f>CE65-CE67</f>
        <v>4052284</v>
      </c>
    </row>
    <row r="67" spans="1:83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02">
        <v>390556</v>
      </c>
      <c r="AL67" s="302">
        <v>445796</v>
      </c>
      <c r="AM67" s="302">
        <v>412250</v>
      </c>
      <c r="AN67" s="302">
        <v>361513</v>
      </c>
      <c r="AO67" s="302">
        <v>259245</v>
      </c>
      <c r="AP67" s="302">
        <v>163765</v>
      </c>
      <c r="AQ67" s="302">
        <v>90440</v>
      </c>
      <c r="AR67" s="302">
        <v>65345</v>
      </c>
      <c r="AS67" s="302">
        <v>66767</v>
      </c>
      <c r="AT67" s="302">
        <v>51211</v>
      </c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360"/>
      <c r="BT67" s="344"/>
      <c r="BU67" s="344"/>
      <c r="BV67" s="344"/>
      <c r="BW67" s="344"/>
      <c r="BX67" s="344"/>
      <c r="BY67" s="344"/>
      <c r="BZ67" s="344"/>
      <c r="CA67" s="344"/>
      <c r="CB67" s="344"/>
      <c r="CC67" s="344"/>
      <c r="CD67" s="373"/>
      <c r="CE67" s="67">
        <f>GETPIVOTDATA("VALUE",'CRS ESCO pvt'!$I$2,"DATE_FILE",$CE$8,"COMPANY",$CE$6,"TRIM_CAT","Resdiential-ESCO","TRIM_LINE",A64)</f>
        <v>51211</v>
      </c>
    </row>
    <row r="68" spans="1:83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02">
        <v>3909243</v>
      </c>
      <c r="AL68" s="302">
        <v>4754061</v>
      </c>
      <c r="AM68" s="302">
        <v>5973857</v>
      </c>
      <c r="AN68" s="302">
        <v>5253857</v>
      </c>
      <c r="AO68" s="302">
        <v>4065211</v>
      </c>
      <c r="AP68" s="302">
        <v>3033423</v>
      </c>
      <c r="AQ68" s="302">
        <v>1835725</v>
      </c>
      <c r="AR68" s="302">
        <v>1649673</v>
      </c>
      <c r="AS68" s="302">
        <v>1573470</v>
      </c>
      <c r="AT68" s="302">
        <v>1209236</v>
      </c>
      <c r="AU68" s="302"/>
      <c r="AV68" s="302"/>
      <c r="AW68" s="320"/>
      <c r="AX68" s="45">
        <f t="shared" ref="AX68:BT68" si="129">O68-C68</f>
        <v>-897667.91000000015</v>
      </c>
      <c r="AY68" s="46">
        <f t="shared" si="129"/>
        <v>-1151281.7999999998</v>
      </c>
      <c r="AZ68" s="46">
        <f t="shared" si="129"/>
        <v>-612822.23</v>
      </c>
      <c r="BA68" s="46">
        <f t="shared" si="129"/>
        <v>-42672.280000000028</v>
      </c>
      <c r="BB68" s="46">
        <f t="shared" si="129"/>
        <v>-458966.68999999994</v>
      </c>
      <c r="BC68" s="46">
        <f t="shared" si="129"/>
        <v>-49942.079999999958</v>
      </c>
      <c r="BD68" s="46">
        <f t="shared" si="129"/>
        <v>-150713.71999999997</v>
      </c>
      <c r="BE68" s="46">
        <f t="shared" si="129"/>
        <v>-45741.75</v>
      </c>
      <c r="BF68" s="46">
        <f t="shared" si="129"/>
        <v>1964.1300000000047</v>
      </c>
      <c r="BG68" s="46">
        <f t="shared" si="129"/>
        <v>-51947.949999999953</v>
      </c>
      <c r="BH68" s="46">
        <f t="shared" si="129"/>
        <v>-322846.33000000007</v>
      </c>
      <c r="BI68" s="46">
        <f t="shared" si="129"/>
        <v>878522.16000000015</v>
      </c>
      <c r="BJ68" s="46">
        <f t="shared" si="129"/>
        <v>1100354.92</v>
      </c>
      <c r="BK68" s="46">
        <f t="shared" si="129"/>
        <v>827537</v>
      </c>
      <c r="BL68" s="46">
        <f t="shared" si="129"/>
        <v>523888</v>
      </c>
      <c r="BM68" s="46">
        <f t="shared" si="129"/>
        <v>428661</v>
      </c>
      <c r="BN68" s="46">
        <f t="shared" si="129"/>
        <v>384128</v>
      </c>
      <c r="BO68" s="46">
        <f t="shared" si="129"/>
        <v>367026</v>
      </c>
      <c r="BP68" s="276">
        <f t="shared" si="129"/>
        <v>163271</v>
      </c>
      <c r="BQ68" s="276">
        <f t="shared" si="129"/>
        <v>122382</v>
      </c>
      <c r="BR68" s="276">
        <f t="shared" si="129"/>
        <v>104303</v>
      </c>
      <c r="BS68" s="360">
        <f t="shared" si="129"/>
        <v>225163</v>
      </c>
      <c r="BT68" s="344">
        <f t="shared" si="129"/>
        <v>1022557</v>
      </c>
      <c r="BU68" s="344">
        <f t="shared" ref="BU68:CC68" si="130">AL68-Z68</f>
        <v>543924</v>
      </c>
      <c r="BV68" s="344">
        <f t="shared" si="130"/>
        <v>1279778</v>
      </c>
      <c r="BW68" s="344">
        <f t="shared" si="130"/>
        <v>1279093</v>
      </c>
      <c r="BX68" s="344">
        <f t="shared" si="130"/>
        <v>1012765</v>
      </c>
      <c r="BY68" s="344">
        <f t="shared" si="130"/>
        <v>729944</v>
      </c>
      <c r="BZ68" s="344">
        <f t="shared" si="130"/>
        <v>442248</v>
      </c>
      <c r="CA68" s="344">
        <f t="shared" si="130"/>
        <v>471124</v>
      </c>
      <c r="CB68" s="344">
        <f t="shared" si="130"/>
        <v>631328</v>
      </c>
      <c r="CC68" s="344">
        <f t="shared" si="130"/>
        <v>269294</v>
      </c>
      <c r="CD68" s="373"/>
      <c r="CE68" s="67">
        <f>'MONTHLY SUMMARIES'!H46</f>
        <v>1209236</v>
      </c>
    </row>
    <row r="69" spans="1:83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02">
        <v>3803459</v>
      </c>
      <c r="AL69" s="302">
        <v>4639119</v>
      </c>
      <c r="AM69" s="302">
        <v>5832681</v>
      </c>
      <c r="AN69" s="302">
        <v>5136979</v>
      </c>
      <c r="AO69" s="302">
        <v>3986544</v>
      </c>
      <c r="AP69" s="302">
        <v>2978727</v>
      </c>
      <c r="AQ69" s="302">
        <v>1806161</v>
      </c>
      <c r="AR69" s="302">
        <v>1627257</v>
      </c>
      <c r="AS69" s="302">
        <v>1554992</v>
      </c>
      <c r="AT69" s="302">
        <v>1194020</v>
      </c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360"/>
      <c r="BT69" s="344"/>
      <c r="BU69" s="344"/>
      <c r="BV69" s="344"/>
      <c r="BW69" s="344"/>
      <c r="BX69" s="344"/>
      <c r="BY69" s="344"/>
      <c r="BZ69" s="344"/>
      <c r="CA69" s="344"/>
      <c r="CB69" s="344"/>
      <c r="CC69" s="344"/>
      <c r="CD69" s="373"/>
      <c r="CE69" s="81">
        <f>CE68-CE70</f>
        <v>1194020</v>
      </c>
    </row>
    <row r="70" spans="1:83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02">
        <v>105784</v>
      </c>
      <c r="AL70" s="302">
        <v>114942</v>
      </c>
      <c r="AM70" s="302">
        <v>141176</v>
      </c>
      <c r="AN70" s="302">
        <v>116878</v>
      </c>
      <c r="AO70" s="302">
        <v>78667</v>
      </c>
      <c r="AP70" s="302">
        <v>54696</v>
      </c>
      <c r="AQ70" s="302">
        <v>29564</v>
      </c>
      <c r="AR70" s="302">
        <v>22416</v>
      </c>
      <c r="AS70" s="302">
        <v>18478</v>
      </c>
      <c r="AT70" s="302">
        <v>15216</v>
      </c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360"/>
      <c r="BT70" s="344"/>
      <c r="BU70" s="344"/>
      <c r="BV70" s="344"/>
      <c r="BW70" s="344"/>
      <c r="BX70" s="344"/>
      <c r="BY70" s="344"/>
      <c r="BZ70" s="344"/>
      <c r="CA70" s="344"/>
      <c r="CB70" s="344"/>
      <c r="CC70" s="344"/>
      <c r="CD70" s="373"/>
      <c r="CE70" s="67">
        <f>GETPIVOTDATA("VALUE",'CRS ESCO pvt'!$I$2,"DATE_FILE",$CE$8,"COMPANY",$CE$6,"TRIM_CAT","Low Income Resdiential-ESCO","TRIM_LINE",A64)</f>
        <v>15216</v>
      </c>
    </row>
    <row r="71" spans="1:83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02">
        <v>3103568</v>
      </c>
      <c r="AL71" s="302">
        <v>3097534</v>
      </c>
      <c r="AM71" s="302">
        <v>3093386</v>
      </c>
      <c r="AN71" s="302">
        <v>2398230</v>
      </c>
      <c r="AO71" s="302">
        <v>1622686</v>
      </c>
      <c r="AP71" s="302">
        <v>1206498</v>
      </c>
      <c r="AQ71" s="302">
        <v>710565</v>
      </c>
      <c r="AR71" s="302">
        <v>622036</v>
      </c>
      <c r="AS71" s="302">
        <v>596531</v>
      </c>
      <c r="AT71" s="302">
        <v>540524</v>
      </c>
      <c r="AU71" s="302"/>
      <c r="AV71" s="302"/>
      <c r="AW71" s="320"/>
      <c r="AX71" s="45">
        <f t="shared" ref="AX71:BG73" si="131">O71-C71</f>
        <v>-168487.93999999994</v>
      </c>
      <c r="AY71" s="46">
        <f t="shared" si="131"/>
        <v>-91445.379999999888</v>
      </c>
      <c r="AZ71" s="46">
        <f t="shared" si="131"/>
        <v>253421.1399999999</v>
      </c>
      <c r="BA71" s="46">
        <f t="shared" si="131"/>
        <v>219398.51</v>
      </c>
      <c r="BB71" s="46">
        <f t="shared" si="131"/>
        <v>-231772.30000000005</v>
      </c>
      <c r="BC71" s="46">
        <f t="shared" si="131"/>
        <v>14867.080000000016</v>
      </c>
      <c r="BD71" s="46">
        <f t="shared" si="131"/>
        <v>-51054.489999999991</v>
      </c>
      <c r="BE71" s="46">
        <f t="shared" si="131"/>
        <v>34241.219999999972</v>
      </c>
      <c r="BF71" s="46">
        <f t="shared" si="131"/>
        <v>2984.0899999999674</v>
      </c>
      <c r="BG71" s="46">
        <f t="shared" si="131"/>
        <v>-173654.57999999996</v>
      </c>
      <c r="BH71" s="46">
        <f t="shared" ref="BH71:BQ73" si="132">Y71-M71</f>
        <v>163365.91999999993</v>
      </c>
      <c r="BI71" s="46">
        <f t="shared" si="132"/>
        <v>211390.93999999994</v>
      </c>
      <c r="BJ71" s="46">
        <f t="shared" si="132"/>
        <v>-140895.33999999985</v>
      </c>
      <c r="BK71" s="46">
        <f t="shared" si="132"/>
        <v>-650382</v>
      </c>
      <c r="BL71" s="46">
        <f t="shared" si="132"/>
        <v>-447146</v>
      </c>
      <c r="BM71" s="46">
        <f t="shared" si="132"/>
        <v>-177119</v>
      </c>
      <c r="BN71" s="46">
        <f t="shared" si="132"/>
        <v>21474</v>
      </c>
      <c r="BO71" s="46">
        <f t="shared" si="132"/>
        <v>-40023</v>
      </c>
      <c r="BP71" s="276">
        <f t="shared" si="132"/>
        <v>1611</v>
      </c>
      <c r="BQ71" s="276">
        <f t="shared" si="132"/>
        <v>85730</v>
      </c>
      <c r="BR71" s="276">
        <f t="shared" ref="BR71:BT73" si="133">AI71-W71</f>
        <v>88160</v>
      </c>
      <c r="BS71" s="360">
        <f t="shared" si="133"/>
        <v>242196</v>
      </c>
      <c r="BT71" s="344">
        <f t="shared" si="133"/>
        <v>1380356</v>
      </c>
      <c r="BU71" s="344">
        <f t="shared" ref="BU71:CC73" si="134">AL71-Z71</f>
        <v>1009637</v>
      </c>
      <c r="BV71" s="344">
        <f t="shared" si="134"/>
        <v>1066430</v>
      </c>
      <c r="BW71" s="344">
        <f t="shared" si="134"/>
        <v>693563</v>
      </c>
      <c r="BX71" s="344">
        <f t="shared" si="134"/>
        <v>528876</v>
      </c>
      <c r="BY71" s="344">
        <f t="shared" si="134"/>
        <v>385091</v>
      </c>
      <c r="BZ71" s="344">
        <f t="shared" si="134"/>
        <v>210541</v>
      </c>
      <c r="CA71" s="344">
        <f t="shared" si="134"/>
        <v>232080</v>
      </c>
      <c r="CB71" s="344">
        <f t="shared" si="134"/>
        <v>218364</v>
      </c>
      <c r="CC71" s="344">
        <f t="shared" si="134"/>
        <v>24392</v>
      </c>
      <c r="CD71" s="373"/>
      <c r="CE71" s="67">
        <f>'MONTHLY SUMMARIES'!H47</f>
        <v>540524</v>
      </c>
    </row>
    <row r="72" spans="1:83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02">
        <v>3640707</v>
      </c>
      <c r="AL72" s="302">
        <v>3198545</v>
      </c>
      <c r="AM72" s="302">
        <v>3195047</v>
      </c>
      <c r="AN72" s="302">
        <v>2227807</v>
      </c>
      <c r="AO72" s="302">
        <v>1780242</v>
      </c>
      <c r="AP72" s="302">
        <v>1339976</v>
      </c>
      <c r="AQ72" s="302">
        <v>715968</v>
      </c>
      <c r="AR72" s="302">
        <v>561942</v>
      </c>
      <c r="AS72" s="302">
        <v>591087</v>
      </c>
      <c r="AT72" s="302">
        <v>579521</v>
      </c>
      <c r="AU72" s="302"/>
      <c r="AV72" s="302"/>
      <c r="AW72" s="320"/>
      <c r="AX72" s="45">
        <f t="shared" si="131"/>
        <v>-283901.06000000006</v>
      </c>
      <c r="AY72" s="46">
        <f t="shared" si="131"/>
        <v>29059.419999999925</v>
      </c>
      <c r="AZ72" s="46">
        <f t="shared" si="131"/>
        <v>250544.59000000008</v>
      </c>
      <c r="BA72" s="46">
        <f t="shared" si="131"/>
        <v>174459.19999999995</v>
      </c>
      <c r="BB72" s="46">
        <f t="shared" si="131"/>
        <v>-155534.96999999997</v>
      </c>
      <c r="BC72" s="46">
        <f t="shared" si="131"/>
        <v>-64585.19</v>
      </c>
      <c r="BD72" s="46">
        <f t="shared" si="131"/>
        <v>-48346</v>
      </c>
      <c r="BE72" s="46">
        <f t="shared" si="131"/>
        <v>-624.77000000001863</v>
      </c>
      <c r="BF72" s="46">
        <f t="shared" si="131"/>
        <v>24095.549999999988</v>
      </c>
      <c r="BG72" s="46">
        <f t="shared" si="131"/>
        <v>-89474.239999999991</v>
      </c>
      <c r="BH72" s="46">
        <f t="shared" si="132"/>
        <v>597081.62999999989</v>
      </c>
      <c r="BI72" s="46">
        <f t="shared" si="132"/>
        <v>615536.40999999992</v>
      </c>
      <c r="BJ72" s="46">
        <f t="shared" si="132"/>
        <v>91207.830000000075</v>
      </c>
      <c r="BK72" s="46">
        <f t="shared" si="132"/>
        <v>-495109</v>
      </c>
      <c r="BL72" s="46">
        <f t="shared" si="132"/>
        <v>-371518</v>
      </c>
      <c r="BM72" s="46">
        <f t="shared" si="132"/>
        <v>-101662</v>
      </c>
      <c r="BN72" s="46">
        <f t="shared" si="132"/>
        <v>8613</v>
      </c>
      <c r="BO72" s="46">
        <f t="shared" si="132"/>
        <v>27713</v>
      </c>
      <c r="BP72" s="276">
        <f t="shared" si="132"/>
        <v>25174</v>
      </c>
      <c r="BQ72" s="276">
        <f t="shared" si="132"/>
        <v>75131</v>
      </c>
      <c r="BR72" s="276">
        <f t="shared" si="133"/>
        <v>234665</v>
      </c>
      <c r="BS72" s="360">
        <f t="shared" si="133"/>
        <v>375904</v>
      </c>
      <c r="BT72" s="344">
        <f t="shared" si="133"/>
        <v>1864064</v>
      </c>
      <c r="BU72" s="344">
        <f t="shared" si="134"/>
        <v>958853</v>
      </c>
      <c r="BV72" s="344">
        <f t="shared" si="134"/>
        <v>1440161</v>
      </c>
      <c r="BW72" s="344">
        <f t="shared" si="134"/>
        <v>578763</v>
      </c>
      <c r="BX72" s="344">
        <f t="shared" si="134"/>
        <v>671872</v>
      </c>
      <c r="BY72" s="344">
        <f t="shared" si="134"/>
        <v>441334</v>
      </c>
      <c r="BZ72" s="344">
        <f t="shared" si="134"/>
        <v>245890</v>
      </c>
      <c r="CA72" s="344">
        <f t="shared" si="134"/>
        <v>153866</v>
      </c>
      <c r="CB72" s="344">
        <f t="shared" si="134"/>
        <v>221118</v>
      </c>
      <c r="CC72" s="344">
        <f t="shared" si="134"/>
        <v>91019</v>
      </c>
      <c r="CD72" s="373"/>
      <c r="CE72" s="67">
        <f>'MONTHLY SUMMARIES'!H48</f>
        <v>579521</v>
      </c>
    </row>
    <row r="73" spans="1:83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02">
        <v>13222289</v>
      </c>
      <c r="AL73" s="302">
        <v>11798025</v>
      </c>
      <c r="AM73" s="302">
        <v>10259032</v>
      </c>
      <c r="AN73" s="302">
        <v>8740266</v>
      </c>
      <c r="AO73" s="302">
        <v>6733465</v>
      </c>
      <c r="AP73" s="302">
        <v>5971092</v>
      </c>
      <c r="AQ73" s="302">
        <v>3011167</v>
      </c>
      <c r="AR73" s="302">
        <v>2581516</v>
      </c>
      <c r="AS73" s="302">
        <v>2832845</v>
      </c>
      <c r="AT73" s="302">
        <v>2098952</v>
      </c>
      <c r="AU73" s="302"/>
      <c r="AV73" s="302"/>
      <c r="AW73" s="320"/>
      <c r="AX73" s="45">
        <f t="shared" si="131"/>
        <v>-201214.6099999994</v>
      </c>
      <c r="AY73" s="46">
        <f t="shared" si="131"/>
        <v>2488867.16</v>
      </c>
      <c r="AZ73" s="46">
        <f t="shared" si="131"/>
        <v>372193.76999999955</v>
      </c>
      <c r="BA73" s="46">
        <f t="shared" si="131"/>
        <v>1362593.73</v>
      </c>
      <c r="BB73" s="46">
        <f t="shared" si="131"/>
        <v>-460881.93999999994</v>
      </c>
      <c r="BC73" s="46">
        <f t="shared" si="131"/>
        <v>1125472.77</v>
      </c>
      <c r="BD73" s="46">
        <f t="shared" si="131"/>
        <v>342457.3899999999</v>
      </c>
      <c r="BE73" s="46">
        <f t="shared" si="131"/>
        <v>-263289.3899999999</v>
      </c>
      <c r="BF73" s="46">
        <f t="shared" si="131"/>
        <v>202654.76</v>
      </c>
      <c r="BG73" s="46">
        <f t="shared" si="131"/>
        <v>-696417.31</v>
      </c>
      <c r="BH73" s="46">
        <f t="shared" si="132"/>
        <v>2578768.79</v>
      </c>
      <c r="BI73" s="46">
        <f t="shared" si="132"/>
        <v>661532.74000000022</v>
      </c>
      <c r="BJ73" s="46">
        <f t="shared" si="132"/>
        <v>-242202.3200000003</v>
      </c>
      <c r="BK73" s="46">
        <f t="shared" si="132"/>
        <v>-3887363</v>
      </c>
      <c r="BL73" s="46">
        <f t="shared" si="132"/>
        <v>-1777408</v>
      </c>
      <c r="BM73" s="46">
        <f t="shared" si="132"/>
        <v>-929789</v>
      </c>
      <c r="BN73" s="46">
        <f t="shared" si="132"/>
        <v>-5086</v>
      </c>
      <c r="BO73" s="46">
        <f t="shared" si="132"/>
        <v>-761777</v>
      </c>
      <c r="BP73" s="276">
        <f t="shared" si="132"/>
        <v>-500304</v>
      </c>
      <c r="BQ73" s="276">
        <f t="shared" si="132"/>
        <v>546107</v>
      </c>
      <c r="BR73" s="276">
        <f t="shared" si="133"/>
        <v>408062</v>
      </c>
      <c r="BS73" s="360">
        <f t="shared" si="133"/>
        <v>1988262</v>
      </c>
      <c r="BT73" s="344">
        <f t="shared" si="133"/>
        <v>6666878</v>
      </c>
      <c r="BU73" s="344">
        <f t="shared" si="134"/>
        <v>4308215</v>
      </c>
      <c r="BV73" s="344">
        <f t="shared" si="134"/>
        <v>3797014</v>
      </c>
      <c r="BW73" s="344">
        <f t="shared" si="134"/>
        <v>3778635</v>
      </c>
      <c r="BX73" s="344">
        <f t="shared" si="134"/>
        <v>2431463</v>
      </c>
      <c r="BY73" s="344">
        <f t="shared" si="134"/>
        <v>1949117</v>
      </c>
      <c r="BZ73" s="344">
        <f t="shared" si="134"/>
        <v>815961</v>
      </c>
      <c r="CA73" s="344">
        <f t="shared" si="134"/>
        <v>1060847</v>
      </c>
      <c r="CB73" s="344">
        <f t="shared" si="134"/>
        <v>1561382</v>
      </c>
      <c r="CC73" s="344">
        <f t="shared" si="134"/>
        <v>41322</v>
      </c>
      <c r="CD73" s="373"/>
      <c r="CE73" s="67">
        <f>'MONTHLY SUMMARIES'!H49</f>
        <v>2098952</v>
      </c>
    </row>
    <row r="74" spans="1:83" s="134" customFormat="1" x14ac:dyDescent="0.3">
      <c r="A74" s="151"/>
      <c r="B74" s="41" t="s">
        <v>42</v>
      </c>
      <c r="C74" s="144">
        <f t="shared" ref="C74:V74" si="135">SUM(C65:C73)</f>
        <v>37561530.989999995</v>
      </c>
      <c r="D74" s="145">
        <f t="shared" si="135"/>
        <v>36784862.519999996</v>
      </c>
      <c r="E74" s="145">
        <f t="shared" si="135"/>
        <v>24690900.280000001</v>
      </c>
      <c r="F74" s="145">
        <f t="shared" si="135"/>
        <v>14930190.59</v>
      </c>
      <c r="G74" s="145">
        <f t="shared" si="135"/>
        <v>11425488.559999999</v>
      </c>
      <c r="H74" s="145">
        <f t="shared" si="135"/>
        <v>6691491.9399999995</v>
      </c>
      <c r="I74" s="145">
        <f t="shared" si="135"/>
        <v>6984664.0300000003</v>
      </c>
      <c r="J74" s="145">
        <f t="shared" si="135"/>
        <v>6709410.7000000002</v>
      </c>
      <c r="K74" s="145">
        <f t="shared" si="135"/>
        <v>8349299.7100000009</v>
      </c>
      <c r="L74" s="146">
        <f t="shared" si="135"/>
        <v>14943358.280000001</v>
      </c>
      <c r="M74" s="145">
        <f t="shared" si="135"/>
        <v>24483763.610000003</v>
      </c>
      <c r="N74" s="145">
        <f t="shared" si="135"/>
        <v>30264855.559999995</v>
      </c>
      <c r="O74" s="145">
        <f t="shared" si="135"/>
        <v>33262367.559999995</v>
      </c>
      <c r="P74" s="145">
        <f t="shared" si="135"/>
        <v>32676280</v>
      </c>
      <c r="Q74" s="145">
        <f t="shared" si="135"/>
        <v>24528449</v>
      </c>
      <c r="R74" s="145">
        <f t="shared" si="135"/>
        <v>18649378</v>
      </c>
      <c r="S74" s="145">
        <f t="shared" si="135"/>
        <v>8519601</v>
      </c>
      <c r="T74" s="145">
        <f t="shared" si="135"/>
        <v>7714708</v>
      </c>
      <c r="U74" s="145">
        <f t="shared" si="135"/>
        <v>6708838</v>
      </c>
      <c r="V74" s="145">
        <f t="shared" si="135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03">
        <v>40201446</v>
      </c>
      <c r="AL74" s="303">
        <v>42242716</v>
      </c>
      <c r="AM74" s="303">
        <v>45741267</v>
      </c>
      <c r="AN74" s="303">
        <v>39185934</v>
      </c>
      <c r="AO74" s="303">
        <v>29238711</v>
      </c>
      <c r="AP74" s="303">
        <v>21515649</v>
      </c>
      <c r="AQ74" s="303">
        <v>12028898</v>
      </c>
      <c r="AR74" s="303">
        <v>10116525</v>
      </c>
      <c r="AS74" s="303">
        <v>10105428</v>
      </c>
      <c r="AT74" s="303">
        <v>8531728</v>
      </c>
      <c r="AU74" s="303"/>
      <c r="AV74" s="303"/>
      <c r="AW74" s="321"/>
      <c r="AX74" s="47">
        <f>SUM(AX65:AX73)</f>
        <v>-4299163.43</v>
      </c>
      <c r="AY74" s="147">
        <f t="shared" ref="AY74:AZ74" si="136">SUM(AY65:AY73)</f>
        <v>-4108582.5200000014</v>
      </c>
      <c r="AZ74" s="147">
        <f t="shared" si="136"/>
        <v>-162451.28000000119</v>
      </c>
      <c r="BA74" s="147">
        <f t="shared" ref="BA74:BB74" si="137">SUM(BA65:BA73)</f>
        <v>3719187.4099999997</v>
      </c>
      <c r="BB74" s="147">
        <f t="shared" si="137"/>
        <v>-2905887.56</v>
      </c>
      <c r="BC74" s="147">
        <f t="shared" ref="BC74:BD74" si="138">SUM(BC65:BC73)</f>
        <v>1023216.06</v>
      </c>
      <c r="BD74" s="147">
        <f t="shared" si="138"/>
        <v>-275826.03000000003</v>
      </c>
      <c r="BE74" s="147">
        <f t="shared" ref="BE74:BF74" si="139">SUM(BE65:BE73)</f>
        <v>68697.300000000279</v>
      </c>
      <c r="BF74" s="147">
        <f t="shared" si="139"/>
        <v>192577.28999999975</v>
      </c>
      <c r="BG74" s="147">
        <f t="shared" ref="BG74:BH74" si="140">SUM(BG65:BG73)</f>
        <v>-1659786.2800000003</v>
      </c>
      <c r="BH74" s="147">
        <f t="shared" si="140"/>
        <v>2086698.3900000006</v>
      </c>
      <c r="BI74" s="147">
        <f t="shared" ref="BI74:BJ74" si="141">SUM(BI65:BI73)</f>
        <v>3644397.4399999995</v>
      </c>
      <c r="BJ74" s="147">
        <f t="shared" si="141"/>
        <v>1413289.4400000013</v>
      </c>
      <c r="BK74" s="147">
        <f t="shared" ref="BK74:BL74" si="142">SUM(BK65:BK73)</f>
        <v>-3590547</v>
      </c>
      <c r="BL74" s="147">
        <f t="shared" si="142"/>
        <v>-3214249</v>
      </c>
      <c r="BM74" s="147">
        <f t="shared" ref="BM74:BN74" si="143">SUM(BM65:BM73)</f>
        <v>-2712340</v>
      </c>
      <c r="BN74" s="147">
        <f t="shared" si="143"/>
        <v>407735</v>
      </c>
      <c r="BO74" s="147">
        <f t="shared" ref="BO74:BP74" si="144">SUM(BO65:BO73)</f>
        <v>-785830</v>
      </c>
      <c r="BP74" s="277">
        <f t="shared" si="144"/>
        <v>-542896</v>
      </c>
      <c r="BQ74" s="277">
        <f t="shared" ref="BQ74:BR74" si="145">SUM(BQ65:BQ73)</f>
        <v>571372</v>
      </c>
      <c r="BR74" s="277">
        <f t="shared" si="145"/>
        <v>452307</v>
      </c>
      <c r="BS74" s="361">
        <f t="shared" ref="BS74:BT74" si="146">SUM(BS65:BS73)</f>
        <v>2167946</v>
      </c>
      <c r="BT74" s="345">
        <f t="shared" si="146"/>
        <v>13630984</v>
      </c>
      <c r="BU74" s="345">
        <f t="shared" ref="BU74:BV74" si="147">SUM(BU65:BU73)</f>
        <v>8333463</v>
      </c>
      <c r="BV74" s="345">
        <f t="shared" si="147"/>
        <v>11065610</v>
      </c>
      <c r="BW74" s="345">
        <f t="shared" ref="BW74:BX74" si="148">SUM(BW65:BW73)</f>
        <v>10100201</v>
      </c>
      <c r="BX74" s="345">
        <f t="shared" si="148"/>
        <v>7924511</v>
      </c>
      <c r="BY74" s="345">
        <f t="shared" ref="BY74" si="149">SUM(BY65:BY73)</f>
        <v>5578611</v>
      </c>
      <c r="BZ74" s="345">
        <f t="shared" ref="BZ74" si="150">SUM(BZ65:BZ73)</f>
        <v>3101562</v>
      </c>
      <c r="CA74" s="345">
        <f t="shared" ref="CA74:CC74" si="151">SUM(CA65:CA73)</f>
        <v>3187647</v>
      </c>
      <c r="CB74" s="345">
        <f t="shared" ref="CB74:CC74" si="152">SUM(CB65:CB73)</f>
        <v>3939486</v>
      </c>
      <c r="CC74" s="345">
        <f t="shared" si="152"/>
        <v>1182248</v>
      </c>
      <c r="CD74" s="374"/>
      <c r="CE74" s="267">
        <f>CE65+CE68+CE71+CE72+CE73</f>
        <v>8531728</v>
      </c>
    </row>
    <row r="75" spans="1:8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362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73"/>
      <c r="CE75" s="52"/>
    </row>
    <row r="76" spans="1:83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02">
        <v>3732823</v>
      </c>
      <c r="AL76" s="302">
        <v>8499275</v>
      </c>
      <c r="AM76" s="302">
        <v>10717164</v>
      </c>
      <c r="AN76" s="302">
        <v>14243292</v>
      </c>
      <c r="AO76" s="302">
        <v>12582301</v>
      </c>
      <c r="AP76" s="302">
        <v>9830566</v>
      </c>
      <c r="AQ76" s="302">
        <v>5277371</v>
      </c>
      <c r="AR76" s="302">
        <v>3206537</v>
      </c>
      <c r="AS76" s="302">
        <v>2830160</v>
      </c>
      <c r="AT76" s="302">
        <v>2244498</v>
      </c>
      <c r="AU76" s="302"/>
      <c r="AV76" s="302"/>
      <c r="AW76" s="320"/>
      <c r="AX76" s="45">
        <f t="shared" ref="AX76:BT76" si="153">O76-C76</f>
        <v>-908876.93999999948</v>
      </c>
      <c r="AY76" s="46">
        <f t="shared" si="153"/>
        <v>-1496458.2799999993</v>
      </c>
      <c r="AZ76" s="46">
        <f t="shared" si="153"/>
        <v>-1920838.0600000005</v>
      </c>
      <c r="BA76" s="46">
        <f t="shared" si="153"/>
        <v>523314.55000000075</v>
      </c>
      <c r="BB76" s="46">
        <f t="shared" si="153"/>
        <v>789814.34999999963</v>
      </c>
      <c r="BC76" s="46">
        <f t="shared" si="153"/>
        <v>-424199.68000000017</v>
      </c>
      <c r="BD76" s="46">
        <f t="shared" si="153"/>
        <v>254128.29000000004</v>
      </c>
      <c r="BE76" s="46">
        <f t="shared" si="153"/>
        <v>235435.8600000001</v>
      </c>
      <c r="BF76" s="46">
        <f t="shared" si="153"/>
        <v>412714.52</v>
      </c>
      <c r="BG76" s="46">
        <f t="shared" si="153"/>
        <v>155701.85000000009</v>
      </c>
      <c r="BH76" s="46">
        <f t="shared" si="153"/>
        <v>-9999.8499999996275</v>
      </c>
      <c r="BI76" s="46">
        <f t="shared" si="153"/>
        <v>-1481786.3399999999</v>
      </c>
      <c r="BJ76" s="46">
        <f t="shared" si="153"/>
        <v>171251.24000000022</v>
      </c>
      <c r="BK76" s="46">
        <f t="shared" si="153"/>
        <v>932068</v>
      </c>
      <c r="BL76" s="46">
        <f t="shared" si="153"/>
        <v>329009</v>
      </c>
      <c r="BM76" s="46">
        <f t="shared" si="153"/>
        <v>-1350709</v>
      </c>
      <c r="BN76" s="46">
        <f t="shared" si="153"/>
        <v>-1565720</v>
      </c>
      <c r="BO76" s="46">
        <f t="shared" si="153"/>
        <v>-385275</v>
      </c>
      <c r="BP76" s="276">
        <f t="shared" si="153"/>
        <v>-389604</v>
      </c>
      <c r="BQ76" s="276">
        <f t="shared" si="153"/>
        <v>-369896</v>
      </c>
      <c r="BR76" s="276">
        <f t="shared" si="153"/>
        <v>-466407</v>
      </c>
      <c r="BS76" s="360">
        <f t="shared" si="153"/>
        <v>-637479</v>
      </c>
      <c r="BT76" s="344">
        <f t="shared" si="153"/>
        <v>-900960</v>
      </c>
      <c r="BU76" s="344">
        <f t="shared" ref="BU76:CC76" si="154">AL76-Z76</f>
        <v>759163</v>
      </c>
      <c r="BV76" s="344">
        <f t="shared" si="154"/>
        <v>524458</v>
      </c>
      <c r="BW76" s="344">
        <f t="shared" si="154"/>
        <v>1014999</v>
      </c>
      <c r="BX76" s="344">
        <f t="shared" si="154"/>
        <v>1330885</v>
      </c>
      <c r="BY76" s="344">
        <f t="shared" si="154"/>
        <v>1814501</v>
      </c>
      <c r="BZ76" s="344">
        <f t="shared" si="154"/>
        <v>800830</v>
      </c>
      <c r="CA76" s="344">
        <f t="shared" si="154"/>
        <v>585466</v>
      </c>
      <c r="CB76" s="344">
        <f t="shared" si="154"/>
        <v>796512</v>
      </c>
      <c r="CC76" s="344">
        <f t="shared" si="154"/>
        <v>321020</v>
      </c>
      <c r="CD76" s="373"/>
      <c r="CE76" s="67">
        <f>'MONTHLY SUMMARIES'!H52</f>
        <v>2244498</v>
      </c>
    </row>
    <row r="77" spans="1:83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02">
        <v>3660188</v>
      </c>
      <c r="AL77" s="302">
        <v>8304375</v>
      </c>
      <c r="AM77" s="302">
        <v>10540422</v>
      </c>
      <c r="AN77" s="302">
        <v>14017733</v>
      </c>
      <c r="AO77" s="302">
        <v>12387828</v>
      </c>
      <c r="AP77" s="302">
        <v>9673802</v>
      </c>
      <c r="AQ77" s="302">
        <v>5189048</v>
      </c>
      <c r="AR77" s="302">
        <v>3161996</v>
      </c>
      <c r="AS77" s="302">
        <v>2794297</v>
      </c>
      <c r="AT77" s="302">
        <v>2220537</v>
      </c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360"/>
      <c r="BT77" s="344"/>
      <c r="BU77" s="344"/>
      <c r="BV77" s="344"/>
      <c r="BW77" s="344"/>
      <c r="BX77" s="344"/>
      <c r="BY77" s="344"/>
      <c r="BZ77" s="344"/>
      <c r="CA77" s="344"/>
      <c r="CB77" s="344"/>
      <c r="CC77" s="344"/>
      <c r="CD77" s="373"/>
      <c r="CE77" s="81">
        <f>CE76-CE78</f>
        <v>2220537</v>
      </c>
    </row>
    <row r="78" spans="1:83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02">
        <v>72635</v>
      </c>
      <c r="AL78" s="302">
        <v>194900</v>
      </c>
      <c r="AM78" s="302">
        <v>176742</v>
      </c>
      <c r="AN78" s="302">
        <v>225559</v>
      </c>
      <c r="AO78" s="302">
        <v>194473</v>
      </c>
      <c r="AP78" s="302">
        <v>156764</v>
      </c>
      <c r="AQ78" s="302">
        <v>88323</v>
      </c>
      <c r="AR78" s="302">
        <v>44541</v>
      </c>
      <c r="AS78" s="302">
        <v>35863</v>
      </c>
      <c r="AT78" s="302">
        <v>23961</v>
      </c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360"/>
      <c r="BT78" s="344"/>
      <c r="BU78" s="344"/>
      <c r="BV78" s="344"/>
      <c r="BW78" s="344"/>
      <c r="BX78" s="344"/>
      <c r="BY78" s="344"/>
      <c r="BZ78" s="344"/>
      <c r="CA78" s="344"/>
      <c r="CB78" s="344"/>
      <c r="CC78" s="344"/>
      <c r="CD78" s="373"/>
      <c r="CE78" s="67">
        <f>GETPIVOTDATA("VALUE",'CRS ESCO pvt'!$I$2,"DATE_FILE",$CE$8,"COMPANY",$CE$6,"TRIM_CAT","Resdiential-ESCO","TRIM_LINE",A75)</f>
        <v>23961</v>
      </c>
    </row>
    <row r="79" spans="1:83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02">
        <v>1540529</v>
      </c>
      <c r="AL79" s="302">
        <v>3138253</v>
      </c>
      <c r="AM79" s="302">
        <v>3905466</v>
      </c>
      <c r="AN79" s="302">
        <v>4858440</v>
      </c>
      <c r="AO79" s="302">
        <v>4472808</v>
      </c>
      <c r="AP79" s="302">
        <v>3536773</v>
      </c>
      <c r="AQ79" s="302">
        <v>2234312</v>
      </c>
      <c r="AR79" s="302">
        <v>1435711</v>
      </c>
      <c r="AS79" s="302">
        <v>1280091</v>
      </c>
      <c r="AT79" s="302">
        <v>1107472</v>
      </c>
      <c r="AU79" s="302"/>
      <c r="AV79" s="302"/>
      <c r="AW79" s="320"/>
      <c r="AX79" s="45">
        <f t="shared" ref="AX79:BT79" si="155">O79-C79</f>
        <v>-280296.4299999997</v>
      </c>
      <c r="AY79" s="46">
        <f t="shared" si="155"/>
        <v>-735009.5</v>
      </c>
      <c r="AZ79" s="46">
        <f t="shared" si="155"/>
        <v>-752146.58999999985</v>
      </c>
      <c r="BA79" s="46">
        <f t="shared" si="155"/>
        <v>-372925.29999999981</v>
      </c>
      <c r="BB79" s="46">
        <f t="shared" si="155"/>
        <v>-300197.87000000011</v>
      </c>
      <c r="BC79" s="46">
        <f t="shared" si="155"/>
        <v>-234763.1399999999</v>
      </c>
      <c r="BD79" s="46">
        <f t="shared" si="155"/>
        <v>4086.890000000014</v>
      </c>
      <c r="BE79" s="46">
        <f t="shared" si="155"/>
        <v>-48882.229999999981</v>
      </c>
      <c r="BF79" s="46">
        <f t="shared" si="155"/>
        <v>88952.920000000042</v>
      </c>
      <c r="BG79" s="46">
        <f t="shared" si="155"/>
        <v>93383.040000000037</v>
      </c>
      <c r="BH79" s="46">
        <f t="shared" si="155"/>
        <v>-91553.169999999925</v>
      </c>
      <c r="BI79" s="46">
        <f t="shared" si="155"/>
        <v>-482591.91999999993</v>
      </c>
      <c r="BJ79" s="46">
        <f t="shared" si="155"/>
        <v>573442.37999999989</v>
      </c>
      <c r="BK79" s="46">
        <f t="shared" si="155"/>
        <v>962471</v>
      </c>
      <c r="BL79" s="46">
        <f t="shared" si="155"/>
        <v>721231</v>
      </c>
      <c r="BM79" s="46">
        <f t="shared" si="155"/>
        <v>547529</v>
      </c>
      <c r="BN79" s="46">
        <f t="shared" si="155"/>
        <v>141063</v>
      </c>
      <c r="BO79" s="46">
        <f t="shared" si="155"/>
        <v>271904</v>
      </c>
      <c r="BP79" s="276">
        <f t="shared" si="155"/>
        <v>287960</v>
      </c>
      <c r="BQ79" s="276">
        <f t="shared" si="155"/>
        <v>76060</v>
      </c>
      <c r="BR79" s="276">
        <f t="shared" si="155"/>
        <v>-62440</v>
      </c>
      <c r="BS79" s="360">
        <f t="shared" si="155"/>
        <v>-136652</v>
      </c>
      <c r="BT79" s="344">
        <f t="shared" si="155"/>
        <v>212945</v>
      </c>
      <c r="BU79" s="344">
        <f t="shared" ref="BU79:CC79" si="156">AL79-Z79</f>
        <v>923424</v>
      </c>
      <c r="BV79" s="344">
        <f t="shared" si="156"/>
        <v>652909</v>
      </c>
      <c r="BW79" s="344">
        <f t="shared" si="156"/>
        <v>931410</v>
      </c>
      <c r="BX79" s="344">
        <f t="shared" si="156"/>
        <v>1166762</v>
      </c>
      <c r="BY79" s="344">
        <f t="shared" si="156"/>
        <v>815405</v>
      </c>
      <c r="BZ79" s="344">
        <f t="shared" si="156"/>
        <v>582045</v>
      </c>
      <c r="CA79" s="344">
        <f t="shared" si="156"/>
        <v>271193</v>
      </c>
      <c r="CB79" s="344">
        <f t="shared" si="156"/>
        <v>282522</v>
      </c>
      <c r="CC79" s="344">
        <f t="shared" si="156"/>
        <v>315260</v>
      </c>
      <c r="CD79" s="373"/>
      <c r="CE79" s="67">
        <f>'MONTHLY SUMMARIES'!H53</f>
        <v>1107472</v>
      </c>
    </row>
    <row r="80" spans="1:83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02">
        <v>1509919</v>
      </c>
      <c r="AL80" s="302">
        <v>3069509</v>
      </c>
      <c r="AM80" s="302">
        <v>3831398</v>
      </c>
      <c r="AN80" s="302">
        <v>4760702</v>
      </c>
      <c r="AO80" s="302">
        <v>4389393</v>
      </c>
      <c r="AP80" s="302">
        <v>3477943</v>
      </c>
      <c r="AQ80" s="302">
        <v>2204953</v>
      </c>
      <c r="AR80" s="302">
        <v>1420962</v>
      </c>
      <c r="AS80" s="302">
        <v>1268229</v>
      </c>
      <c r="AT80" s="302">
        <v>1098355</v>
      </c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360"/>
      <c r="BT80" s="344"/>
      <c r="BU80" s="344"/>
      <c r="BV80" s="344"/>
      <c r="BW80" s="344"/>
      <c r="BX80" s="344"/>
      <c r="BY80" s="344"/>
      <c r="BZ80" s="344"/>
      <c r="CA80" s="344"/>
      <c r="CB80" s="344"/>
      <c r="CC80" s="344"/>
      <c r="CD80" s="373"/>
      <c r="CE80" s="81">
        <f>CE79-CE81</f>
        <v>1098355</v>
      </c>
    </row>
    <row r="81" spans="1:83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02">
        <v>30610</v>
      </c>
      <c r="AL81" s="302">
        <v>68744</v>
      </c>
      <c r="AM81" s="302">
        <v>74068</v>
      </c>
      <c r="AN81" s="302">
        <v>97738</v>
      </c>
      <c r="AO81" s="302">
        <v>83415</v>
      </c>
      <c r="AP81" s="302">
        <v>58830</v>
      </c>
      <c r="AQ81" s="302">
        <v>29359</v>
      </c>
      <c r="AR81" s="302">
        <v>14749</v>
      </c>
      <c r="AS81" s="302">
        <v>11862</v>
      </c>
      <c r="AT81" s="302">
        <v>9117</v>
      </c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360"/>
      <c r="BT81" s="344"/>
      <c r="BU81" s="344"/>
      <c r="BV81" s="344"/>
      <c r="BW81" s="344"/>
      <c r="BX81" s="344"/>
      <c r="BY81" s="344"/>
      <c r="BZ81" s="344"/>
      <c r="CA81" s="344"/>
      <c r="CB81" s="344"/>
      <c r="CC81" s="344"/>
      <c r="CD81" s="373"/>
      <c r="CE81" s="67">
        <f>GETPIVOTDATA("VALUE",'CRS ESCO pvt'!$I$2,"DATE_FILE",$CE$8,"COMPANY",$CE$6,"TRIM_CAT","Low Income Resdiential-ESCO","TRIM_LINE",A75)</f>
        <v>9117</v>
      </c>
    </row>
    <row r="82" spans="1:83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02">
        <v>597529</v>
      </c>
      <c r="AL82" s="302">
        <v>973115</v>
      </c>
      <c r="AM82" s="302">
        <v>1248953</v>
      </c>
      <c r="AN82" s="302">
        <v>1277241</v>
      </c>
      <c r="AO82" s="302">
        <v>1137503</v>
      </c>
      <c r="AP82" s="302">
        <v>928981</v>
      </c>
      <c r="AQ82" s="302">
        <v>586275</v>
      </c>
      <c r="AR82" s="302">
        <v>344280</v>
      </c>
      <c r="AS82" s="302">
        <v>366154</v>
      </c>
      <c r="AT82" s="302">
        <v>305835</v>
      </c>
      <c r="AU82" s="302"/>
      <c r="AV82" s="302"/>
      <c r="AW82" s="320"/>
      <c r="AX82" s="45">
        <f t="shared" ref="AX82:BG84" si="157">O82-C82</f>
        <v>32060.429999999935</v>
      </c>
      <c r="AY82" s="46">
        <f t="shared" si="157"/>
        <v>377174.88</v>
      </c>
      <c r="AZ82" s="46">
        <f t="shared" si="157"/>
        <v>149476.1399999999</v>
      </c>
      <c r="BA82" s="46">
        <f t="shared" si="157"/>
        <v>126905.06999999995</v>
      </c>
      <c r="BB82" s="46">
        <f t="shared" si="157"/>
        <v>46698.119999999995</v>
      </c>
      <c r="BC82" s="46">
        <f t="shared" si="157"/>
        <v>-120008.28999999998</v>
      </c>
      <c r="BD82" s="46">
        <f t="shared" si="157"/>
        <v>43219.31</v>
      </c>
      <c r="BE82" s="46">
        <f t="shared" si="157"/>
        <v>14353.089999999997</v>
      </c>
      <c r="BF82" s="46">
        <f t="shared" si="157"/>
        <v>36954.579999999987</v>
      </c>
      <c r="BG82" s="46">
        <f t="shared" si="157"/>
        <v>-6309.140000000014</v>
      </c>
      <c r="BH82" s="46">
        <f t="shared" ref="BH82:BQ84" si="158">Y82-M82</f>
        <v>25290.840000000026</v>
      </c>
      <c r="BI82" s="46">
        <f t="shared" si="158"/>
        <v>-182055.66000000003</v>
      </c>
      <c r="BJ82" s="46">
        <f t="shared" si="158"/>
        <v>-88836.239999999991</v>
      </c>
      <c r="BK82" s="46">
        <f t="shared" si="158"/>
        <v>-338892</v>
      </c>
      <c r="BL82" s="46">
        <f t="shared" si="158"/>
        <v>-278529</v>
      </c>
      <c r="BM82" s="46">
        <f t="shared" si="158"/>
        <v>-177328</v>
      </c>
      <c r="BN82" s="46">
        <f t="shared" si="158"/>
        <v>-101815</v>
      </c>
      <c r="BO82" s="46">
        <f t="shared" si="158"/>
        <v>-29459</v>
      </c>
      <c r="BP82" s="276">
        <f t="shared" si="158"/>
        <v>-46460</v>
      </c>
      <c r="BQ82" s="276">
        <f t="shared" si="158"/>
        <v>-33746</v>
      </c>
      <c r="BR82" s="276">
        <f t="shared" ref="BR82:BT84" si="159">AI82-W82</f>
        <v>-23492</v>
      </c>
      <c r="BS82" s="360">
        <f t="shared" si="159"/>
        <v>-26462</v>
      </c>
      <c r="BT82" s="344">
        <f t="shared" si="159"/>
        <v>188232</v>
      </c>
      <c r="BU82" s="344">
        <f t="shared" ref="BU82:CC84" si="160">AL82-Z82</f>
        <v>330865</v>
      </c>
      <c r="BV82" s="344">
        <f t="shared" si="160"/>
        <v>452672</v>
      </c>
      <c r="BW82" s="344">
        <f t="shared" si="160"/>
        <v>225268</v>
      </c>
      <c r="BX82" s="344">
        <f t="shared" si="160"/>
        <v>185439</v>
      </c>
      <c r="BY82" s="344">
        <f t="shared" si="160"/>
        <v>256341</v>
      </c>
      <c r="BZ82" s="344">
        <f t="shared" si="160"/>
        <v>190653</v>
      </c>
      <c r="CA82" s="344">
        <f t="shared" si="160"/>
        <v>77574</v>
      </c>
      <c r="CB82" s="344">
        <f t="shared" si="160"/>
        <v>158005</v>
      </c>
      <c r="CC82" s="344">
        <f t="shared" si="160"/>
        <v>93065</v>
      </c>
      <c r="CD82" s="373"/>
      <c r="CE82" s="67">
        <f>'MONTHLY SUMMARIES'!H54</f>
        <v>305835</v>
      </c>
    </row>
    <row r="83" spans="1:83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02">
        <v>608040</v>
      </c>
      <c r="AL83" s="302">
        <v>963209</v>
      </c>
      <c r="AM83" s="302">
        <v>1028223</v>
      </c>
      <c r="AN83" s="302">
        <v>986839</v>
      </c>
      <c r="AO83" s="302">
        <v>916541</v>
      </c>
      <c r="AP83" s="302">
        <v>795113</v>
      </c>
      <c r="AQ83" s="302">
        <v>561736</v>
      </c>
      <c r="AR83" s="302">
        <v>327414</v>
      </c>
      <c r="AS83" s="302">
        <v>317574</v>
      </c>
      <c r="AT83" s="302">
        <v>246674</v>
      </c>
      <c r="AU83" s="302"/>
      <c r="AV83" s="302"/>
      <c r="AW83" s="320"/>
      <c r="AX83" s="45">
        <f t="shared" si="157"/>
        <v>-53373.020000000019</v>
      </c>
      <c r="AY83" s="46">
        <f t="shared" si="157"/>
        <v>139106.05000000005</v>
      </c>
      <c r="AZ83" s="46">
        <f t="shared" si="157"/>
        <v>258210.79000000004</v>
      </c>
      <c r="BA83" s="46">
        <f t="shared" si="157"/>
        <v>149066.5</v>
      </c>
      <c r="BB83" s="46">
        <f t="shared" si="157"/>
        <v>24515.179999999993</v>
      </c>
      <c r="BC83" s="46">
        <f t="shared" si="157"/>
        <v>-30508.359999999986</v>
      </c>
      <c r="BD83" s="46">
        <f t="shared" si="157"/>
        <v>-17524.98000000001</v>
      </c>
      <c r="BE83" s="46">
        <f t="shared" si="157"/>
        <v>26873.149999999994</v>
      </c>
      <c r="BF83" s="46">
        <f t="shared" si="157"/>
        <v>-26277.910000000003</v>
      </c>
      <c r="BG83" s="46">
        <f t="shared" si="157"/>
        <v>15987.5</v>
      </c>
      <c r="BH83" s="46">
        <f t="shared" si="158"/>
        <v>35864.210000000021</v>
      </c>
      <c r="BI83" s="46">
        <f t="shared" si="158"/>
        <v>80304.709999999963</v>
      </c>
      <c r="BJ83" s="46">
        <f t="shared" si="158"/>
        <v>35295.680000000051</v>
      </c>
      <c r="BK83" s="46">
        <f t="shared" si="158"/>
        <v>-88718</v>
      </c>
      <c r="BL83" s="46">
        <f t="shared" si="158"/>
        <v>-279667</v>
      </c>
      <c r="BM83" s="46">
        <f t="shared" si="158"/>
        <v>-150030</v>
      </c>
      <c r="BN83" s="46">
        <f t="shared" si="158"/>
        <v>-129383</v>
      </c>
      <c r="BO83" s="46">
        <f t="shared" si="158"/>
        <v>-63740</v>
      </c>
      <c r="BP83" s="276">
        <f t="shared" si="158"/>
        <v>1015</v>
      </c>
      <c r="BQ83" s="276">
        <f t="shared" si="158"/>
        <v>-7199</v>
      </c>
      <c r="BR83" s="276">
        <f t="shared" si="159"/>
        <v>-33063</v>
      </c>
      <c r="BS83" s="360">
        <f t="shared" si="159"/>
        <v>874</v>
      </c>
      <c r="BT83" s="344">
        <f t="shared" si="159"/>
        <v>239556</v>
      </c>
      <c r="BU83" s="344">
        <f t="shared" si="160"/>
        <v>341340</v>
      </c>
      <c r="BV83" s="344">
        <f t="shared" si="160"/>
        <v>388987</v>
      </c>
      <c r="BW83" s="344">
        <f t="shared" si="160"/>
        <v>157640</v>
      </c>
      <c r="BX83" s="344">
        <f t="shared" si="160"/>
        <v>97781</v>
      </c>
      <c r="BY83" s="344">
        <f t="shared" si="160"/>
        <v>186186</v>
      </c>
      <c r="BZ83" s="344">
        <f t="shared" si="160"/>
        <v>189237</v>
      </c>
      <c r="CA83" s="344">
        <f t="shared" si="160"/>
        <v>114674</v>
      </c>
      <c r="CB83" s="344">
        <f t="shared" si="160"/>
        <v>114050</v>
      </c>
      <c r="CC83" s="344">
        <f t="shared" si="160"/>
        <v>53413</v>
      </c>
      <c r="CD83" s="373"/>
      <c r="CE83" s="67">
        <f>'MONTHLY SUMMARIES'!H55</f>
        <v>246674</v>
      </c>
    </row>
    <row r="84" spans="1:83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02">
        <v>2172458</v>
      </c>
      <c r="AL84" s="302">
        <v>4059739</v>
      </c>
      <c r="AM84" s="302">
        <v>3641279</v>
      </c>
      <c r="AN84" s="302">
        <v>2696466</v>
      </c>
      <c r="AO84" s="302">
        <v>3009284</v>
      </c>
      <c r="AP84" s="302">
        <v>2968260</v>
      </c>
      <c r="AQ84" s="302">
        <v>2338772</v>
      </c>
      <c r="AR84" s="302">
        <v>1466326</v>
      </c>
      <c r="AS84" s="302">
        <v>1457717</v>
      </c>
      <c r="AT84" s="302">
        <v>964959</v>
      </c>
      <c r="AU84" s="302"/>
      <c r="AV84" s="302"/>
      <c r="AW84" s="320"/>
      <c r="AX84" s="45">
        <f t="shared" si="157"/>
        <v>44906.010000000009</v>
      </c>
      <c r="AY84" s="46">
        <f t="shared" si="157"/>
        <v>626265.60999999987</v>
      </c>
      <c r="AZ84" s="46">
        <f t="shared" si="157"/>
        <v>741255.60000000009</v>
      </c>
      <c r="BA84" s="46">
        <f t="shared" si="157"/>
        <v>246847.39000000013</v>
      </c>
      <c r="BB84" s="46">
        <f t="shared" si="157"/>
        <v>560177.30000000005</v>
      </c>
      <c r="BC84" s="46">
        <f t="shared" si="157"/>
        <v>-410464.70999999996</v>
      </c>
      <c r="BD84" s="46">
        <f t="shared" si="157"/>
        <v>765638.14</v>
      </c>
      <c r="BE84" s="46">
        <f t="shared" si="157"/>
        <v>420494.94999999995</v>
      </c>
      <c r="BF84" s="46">
        <f t="shared" si="157"/>
        <v>-133775.69999999995</v>
      </c>
      <c r="BG84" s="46">
        <f t="shared" si="157"/>
        <v>232052.51</v>
      </c>
      <c r="BH84" s="46">
        <f t="shared" si="158"/>
        <v>-117808.41999999993</v>
      </c>
      <c r="BI84" s="46">
        <f t="shared" si="158"/>
        <v>567404.27</v>
      </c>
      <c r="BJ84" s="46">
        <f t="shared" si="158"/>
        <v>-104720.89999999991</v>
      </c>
      <c r="BK84" s="46">
        <f t="shared" si="158"/>
        <v>-401240</v>
      </c>
      <c r="BL84" s="46">
        <f t="shared" si="158"/>
        <v>-1141263</v>
      </c>
      <c r="BM84" s="46">
        <f t="shared" si="158"/>
        <v>-972121</v>
      </c>
      <c r="BN84" s="46">
        <f t="shared" si="158"/>
        <v>-979158</v>
      </c>
      <c r="BO84" s="46">
        <f t="shared" si="158"/>
        <v>-17289</v>
      </c>
      <c r="BP84" s="276">
        <f t="shared" si="158"/>
        <v>-493180</v>
      </c>
      <c r="BQ84" s="276">
        <f t="shared" si="158"/>
        <v>-386805</v>
      </c>
      <c r="BR84" s="276">
        <f t="shared" si="159"/>
        <v>255941</v>
      </c>
      <c r="BS84" s="360">
        <f t="shared" si="159"/>
        <v>4914</v>
      </c>
      <c r="BT84" s="344">
        <f t="shared" si="159"/>
        <v>1161358</v>
      </c>
      <c r="BU84" s="344">
        <f t="shared" si="160"/>
        <v>2038085</v>
      </c>
      <c r="BV84" s="344">
        <f t="shared" si="160"/>
        <v>1942211</v>
      </c>
      <c r="BW84" s="344">
        <f t="shared" si="160"/>
        <v>-42807</v>
      </c>
      <c r="BX84" s="344">
        <f t="shared" si="160"/>
        <v>800867</v>
      </c>
      <c r="BY84" s="344">
        <f t="shared" si="160"/>
        <v>721222</v>
      </c>
      <c r="BZ84" s="344">
        <f t="shared" si="160"/>
        <v>684580</v>
      </c>
      <c r="CA84" s="344">
        <f t="shared" si="160"/>
        <v>272844</v>
      </c>
      <c r="CB84" s="344">
        <f t="shared" si="160"/>
        <v>536380</v>
      </c>
      <c r="CC84" s="344">
        <f t="shared" si="160"/>
        <v>350330</v>
      </c>
      <c r="CD84" s="373"/>
      <c r="CE84" s="67">
        <f>'MONTHLY SUMMARIES'!H56</f>
        <v>964959</v>
      </c>
    </row>
    <row r="85" spans="1:83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161">SUM(D76:D84)</f>
        <v>21799000.240000002</v>
      </c>
      <c r="E85" s="145">
        <f t="shared" si="161"/>
        <v>20709964.120000001</v>
      </c>
      <c r="F85" s="145">
        <f t="shared" si="161"/>
        <v>15695488.789999999</v>
      </c>
      <c r="G85" s="145">
        <f t="shared" si="161"/>
        <v>10065126.92</v>
      </c>
      <c r="H85" s="145">
        <f t="shared" si="161"/>
        <v>6902320.1800000006</v>
      </c>
      <c r="I85" s="145">
        <f t="shared" si="161"/>
        <v>3954948.3499999996</v>
      </c>
      <c r="J85" s="145">
        <f t="shared" si="161"/>
        <v>3809661.1800000006</v>
      </c>
      <c r="K85" s="145">
        <f t="shared" si="161"/>
        <v>4060337.59</v>
      </c>
      <c r="L85" s="146">
        <f t="shared" si="161"/>
        <v>4341955.24</v>
      </c>
      <c r="M85" s="145">
        <f t="shared" si="161"/>
        <v>7908454.3899999997</v>
      </c>
      <c r="N85" s="145">
        <f t="shared" si="161"/>
        <v>14739438.940000001</v>
      </c>
      <c r="O85" s="145">
        <f t="shared" si="161"/>
        <v>15993415.84</v>
      </c>
      <c r="P85" s="145">
        <f t="shared" si="161"/>
        <v>20710079</v>
      </c>
      <c r="Q85" s="145">
        <f t="shared" ref="Q85:V85" si="162">SUM(Q76:Q84)</f>
        <v>19185922</v>
      </c>
      <c r="R85" s="145">
        <f t="shared" si="162"/>
        <v>16368697</v>
      </c>
      <c r="S85" s="145">
        <f t="shared" si="162"/>
        <v>11186134</v>
      </c>
      <c r="T85" s="145">
        <f t="shared" si="162"/>
        <v>5682376</v>
      </c>
      <c r="U85" s="145">
        <f t="shared" si="162"/>
        <v>5004496</v>
      </c>
      <c r="V85" s="145">
        <f t="shared" si="162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03">
        <v>8651379</v>
      </c>
      <c r="AL85" s="303">
        <v>17633591</v>
      </c>
      <c r="AM85" s="303">
        <v>20541085</v>
      </c>
      <c r="AN85" s="303">
        <v>24062278</v>
      </c>
      <c r="AO85" s="303">
        <v>22118437</v>
      </c>
      <c r="AP85" s="303">
        <v>18059693</v>
      </c>
      <c r="AQ85" s="303">
        <v>10998466</v>
      </c>
      <c r="AR85" s="303">
        <v>6780268</v>
      </c>
      <c r="AS85" s="303">
        <v>6251696</v>
      </c>
      <c r="AT85" s="303">
        <v>4869438</v>
      </c>
      <c r="AU85" s="303"/>
      <c r="AV85" s="303"/>
      <c r="AW85" s="321"/>
      <c r="AX85" s="47">
        <f>SUM(AX76:AX84)</f>
        <v>-1165579.9499999993</v>
      </c>
      <c r="AY85" s="147">
        <f t="shared" ref="AY85:AZ85" si="163">SUM(AY76:AY84)</f>
        <v>-1088921.2399999995</v>
      </c>
      <c r="AZ85" s="147">
        <f t="shared" si="163"/>
        <v>-1524042.1200000006</v>
      </c>
      <c r="BA85" s="147">
        <f t="shared" ref="BA85:BB85" si="164">SUM(BA76:BA84)</f>
        <v>673208.21000000101</v>
      </c>
      <c r="BB85" s="147">
        <f t="shared" si="164"/>
        <v>1121007.0799999996</v>
      </c>
      <c r="BC85" s="147">
        <f t="shared" ref="BC85:BD85" si="165">SUM(BC76:BC84)</f>
        <v>-1219944.1800000002</v>
      </c>
      <c r="BD85" s="147">
        <f t="shared" si="165"/>
        <v>1049547.6499999999</v>
      </c>
      <c r="BE85" s="147">
        <f t="shared" ref="BE85:BF85" si="166">SUM(BE76:BE84)</f>
        <v>648274.82000000007</v>
      </c>
      <c r="BF85" s="147">
        <f t="shared" si="166"/>
        <v>378568.41000000003</v>
      </c>
      <c r="BG85" s="147">
        <f t="shared" ref="BG85:BH85" si="167">SUM(BG76:BG84)</f>
        <v>490815.76000000013</v>
      </c>
      <c r="BH85" s="147">
        <f t="shared" si="167"/>
        <v>-158206.38999999943</v>
      </c>
      <c r="BI85" s="147">
        <f t="shared" ref="BI85:BJ85" si="168">SUM(BI76:BI84)</f>
        <v>-1498724.94</v>
      </c>
      <c r="BJ85" s="147">
        <f t="shared" si="168"/>
        <v>586432.16000000027</v>
      </c>
      <c r="BK85" s="147">
        <f t="shared" ref="BK85:BL85" si="169">SUM(BK76:BK84)</f>
        <v>1065689</v>
      </c>
      <c r="BL85" s="147">
        <f t="shared" si="169"/>
        <v>-649219</v>
      </c>
      <c r="BM85" s="147">
        <f t="shared" ref="BM85:BN85" si="170">SUM(BM76:BM84)</f>
        <v>-2102659</v>
      </c>
      <c r="BN85" s="147">
        <f t="shared" si="170"/>
        <v>-2635013</v>
      </c>
      <c r="BO85" s="147">
        <f t="shared" ref="BO85:BP85" si="171">SUM(BO76:BO84)</f>
        <v>-223859</v>
      </c>
      <c r="BP85" s="277">
        <f t="shared" si="171"/>
        <v>-640269</v>
      </c>
      <c r="BQ85" s="277">
        <f t="shared" ref="BQ85:BR85" si="172">SUM(BQ76:BQ84)</f>
        <v>-721586</v>
      </c>
      <c r="BR85" s="277">
        <f t="shared" si="172"/>
        <v>-329461</v>
      </c>
      <c r="BS85" s="361">
        <f t="shared" ref="BS85:BT85" si="173">SUM(BS76:BS84)</f>
        <v>-794805</v>
      </c>
      <c r="BT85" s="345">
        <f t="shared" si="173"/>
        <v>901131</v>
      </c>
      <c r="BU85" s="345">
        <f t="shared" ref="BU85:BV85" si="174">SUM(BU76:BU84)</f>
        <v>4392877</v>
      </c>
      <c r="BV85" s="345">
        <f t="shared" si="174"/>
        <v>3961237</v>
      </c>
      <c r="BW85" s="345">
        <f t="shared" ref="BW85:BX85" si="175">SUM(BW76:BW84)</f>
        <v>2286510</v>
      </c>
      <c r="BX85" s="345">
        <f t="shared" si="175"/>
        <v>3581734</v>
      </c>
      <c r="BY85" s="345">
        <f t="shared" ref="BY85" si="176">SUM(BY76:BY84)</f>
        <v>3793655</v>
      </c>
      <c r="BZ85" s="345">
        <f t="shared" ref="BZ85" si="177">SUM(BZ76:BZ84)</f>
        <v>2447345</v>
      </c>
      <c r="CA85" s="345">
        <f t="shared" ref="CA85:CC85" si="178">SUM(CA76:CA84)</f>
        <v>1321751</v>
      </c>
      <c r="CB85" s="345">
        <f t="shared" ref="CB85:CC85" si="179">SUM(CB76:CB84)</f>
        <v>1887469</v>
      </c>
      <c r="CC85" s="345">
        <f t="shared" si="179"/>
        <v>1133088</v>
      </c>
      <c r="CD85" s="374"/>
      <c r="CE85" s="267">
        <f>CE76+CE79+CE82+CE83+CE84</f>
        <v>4869438</v>
      </c>
    </row>
    <row r="86" spans="1:8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362"/>
      <c r="BT86" s="343"/>
      <c r="BU86" s="343"/>
      <c r="BV86" s="343"/>
      <c r="BW86" s="343"/>
      <c r="BX86" s="343"/>
      <c r="BY86" s="343"/>
      <c r="BZ86" s="343"/>
      <c r="CA86" s="343"/>
      <c r="CB86" s="343"/>
      <c r="CC86" s="343"/>
      <c r="CD86" s="373"/>
      <c r="CE86" s="52"/>
    </row>
    <row r="87" spans="1:83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02">
        <v>45967546</v>
      </c>
      <c r="AL87" s="302">
        <v>45775914</v>
      </c>
      <c r="AM87" s="302">
        <v>48708483</v>
      </c>
      <c r="AN87" s="302">
        <v>54530966</v>
      </c>
      <c r="AO87" s="302">
        <v>56532781</v>
      </c>
      <c r="AP87" s="302">
        <v>59129370</v>
      </c>
      <c r="AQ87" s="302">
        <v>60226654</v>
      </c>
      <c r="AR87" s="302">
        <v>57808320</v>
      </c>
      <c r="AS87" s="302">
        <v>55138524</v>
      </c>
      <c r="AT87" s="302">
        <v>49215602</v>
      </c>
      <c r="AU87" s="302"/>
      <c r="AV87" s="302"/>
      <c r="AW87" s="320"/>
      <c r="AX87" s="45">
        <f t="shared" ref="AX87:BT87" si="180">O87-C87</f>
        <v>-844743.38000000268</v>
      </c>
      <c r="AY87" s="46">
        <f t="shared" si="180"/>
        <v>1084856.8800000027</v>
      </c>
      <c r="AZ87" s="46">
        <f t="shared" si="180"/>
        <v>4122406.6700000018</v>
      </c>
      <c r="BA87" s="46">
        <f t="shared" si="180"/>
        <v>5194700.2100000009</v>
      </c>
      <c r="BB87" s="46">
        <f t="shared" si="180"/>
        <v>7902571.2299999967</v>
      </c>
      <c r="BC87" s="46">
        <f t="shared" si="180"/>
        <v>11831808.18</v>
      </c>
      <c r="BD87" s="46">
        <f t="shared" si="180"/>
        <v>13979856.840000004</v>
      </c>
      <c r="BE87" s="46">
        <f t="shared" si="180"/>
        <v>16226394.960000001</v>
      </c>
      <c r="BF87" s="46">
        <f t="shared" si="180"/>
        <v>16771818.780000001</v>
      </c>
      <c r="BG87" s="46">
        <f t="shared" si="180"/>
        <v>16613352.039999999</v>
      </c>
      <c r="BH87" s="46">
        <f t="shared" si="180"/>
        <v>16099539.770000003</v>
      </c>
      <c r="BI87" s="46">
        <f t="shared" si="180"/>
        <v>15641969.700000003</v>
      </c>
      <c r="BJ87" s="46">
        <f t="shared" si="180"/>
        <v>13573280.5</v>
      </c>
      <c r="BK87" s="46">
        <f t="shared" si="180"/>
        <v>14098399</v>
      </c>
      <c r="BL87" s="46">
        <f t="shared" si="180"/>
        <v>11914548</v>
      </c>
      <c r="BM87" s="46">
        <f t="shared" si="180"/>
        <v>10554700</v>
      </c>
      <c r="BN87" s="46">
        <f t="shared" si="180"/>
        <v>5316286</v>
      </c>
      <c r="BO87" s="46">
        <f t="shared" si="180"/>
        <v>1300065</v>
      </c>
      <c r="BP87" s="276">
        <f t="shared" si="180"/>
        <v>-359007</v>
      </c>
      <c r="BQ87" s="276">
        <f t="shared" si="180"/>
        <v>-2602694</v>
      </c>
      <c r="BR87" s="276">
        <f t="shared" si="180"/>
        <v>-3868204</v>
      </c>
      <c r="BS87" s="360">
        <f t="shared" si="180"/>
        <v>-4478071</v>
      </c>
      <c r="BT87" s="344">
        <f t="shared" si="180"/>
        <v>-4321151</v>
      </c>
      <c r="BU87" s="344">
        <f t="shared" ref="BU87:CC87" si="181">AL87-Z87</f>
        <v>-4200386</v>
      </c>
      <c r="BV87" s="344">
        <f t="shared" si="181"/>
        <v>-3013631</v>
      </c>
      <c r="BW87" s="344">
        <f t="shared" si="181"/>
        <v>-2895394</v>
      </c>
      <c r="BX87" s="344">
        <f t="shared" si="181"/>
        <v>-6005993</v>
      </c>
      <c r="BY87" s="344">
        <f t="shared" si="181"/>
        <v>-6031209</v>
      </c>
      <c r="BZ87" s="344">
        <f t="shared" si="181"/>
        <v>-2744130</v>
      </c>
      <c r="CA87" s="344">
        <f t="shared" si="181"/>
        <v>-1936610</v>
      </c>
      <c r="CB87" s="344">
        <f t="shared" si="181"/>
        <v>-708191</v>
      </c>
      <c r="CC87" s="344">
        <f t="shared" si="181"/>
        <v>-2384828</v>
      </c>
      <c r="CD87" s="373"/>
      <c r="CE87" s="67">
        <f>'MONTHLY SUMMARIES'!H59</f>
        <v>49215602</v>
      </c>
    </row>
    <row r="88" spans="1:83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02">
        <v>45183263</v>
      </c>
      <c r="AL88" s="302">
        <v>44985273</v>
      </c>
      <c r="AM88" s="302">
        <v>47870326</v>
      </c>
      <c r="AN88" s="302">
        <v>53624639</v>
      </c>
      <c r="AO88" s="302">
        <v>55590708</v>
      </c>
      <c r="AP88" s="302">
        <v>58160682</v>
      </c>
      <c r="AQ88" s="302">
        <v>59363659</v>
      </c>
      <c r="AR88" s="302">
        <v>57099389</v>
      </c>
      <c r="AS88" s="302">
        <v>54440243</v>
      </c>
      <c r="AT88" s="302">
        <v>48671946</v>
      </c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360"/>
      <c r="BT88" s="344"/>
      <c r="BU88" s="344"/>
      <c r="BV88" s="344"/>
      <c r="BW88" s="344"/>
      <c r="BX88" s="344"/>
      <c r="BY88" s="344"/>
      <c r="BZ88" s="344"/>
      <c r="CA88" s="344"/>
      <c r="CB88" s="344"/>
      <c r="CC88" s="344"/>
      <c r="CD88" s="373"/>
      <c r="CE88" s="81">
        <f>CE87-CE89</f>
        <v>48671946</v>
      </c>
    </row>
    <row r="89" spans="1:83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02">
        <v>784283</v>
      </c>
      <c r="AL89" s="302">
        <v>790641</v>
      </c>
      <c r="AM89" s="302">
        <v>838157</v>
      </c>
      <c r="AN89" s="302">
        <v>906327</v>
      </c>
      <c r="AO89" s="302">
        <v>942073</v>
      </c>
      <c r="AP89" s="302">
        <v>968688</v>
      </c>
      <c r="AQ89" s="302">
        <v>862995</v>
      </c>
      <c r="AR89" s="302">
        <v>708931</v>
      </c>
      <c r="AS89" s="302">
        <v>698281</v>
      </c>
      <c r="AT89" s="302">
        <v>543656</v>
      </c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360"/>
      <c r="BT89" s="344"/>
      <c r="BU89" s="344"/>
      <c r="BV89" s="344"/>
      <c r="BW89" s="344"/>
      <c r="BX89" s="344"/>
      <c r="BY89" s="344"/>
      <c r="BZ89" s="344"/>
      <c r="CA89" s="344"/>
      <c r="CB89" s="344"/>
      <c r="CC89" s="344"/>
      <c r="CD89" s="373"/>
      <c r="CE89" s="67">
        <f>GETPIVOTDATA("VALUE",'CRS ESCO pvt'!$I$2,"DATE_FILE",$CE$8,"COMPANY",$CE$6,"TRIM_CAT","Resdiential-ESCO","TRIM_LINE",A86)</f>
        <v>543656</v>
      </c>
    </row>
    <row r="90" spans="1:83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02">
        <v>32698818</v>
      </c>
      <c r="AL90" s="302">
        <v>32883562</v>
      </c>
      <c r="AM90" s="302">
        <v>34020535</v>
      </c>
      <c r="AN90" s="302">
        <v>36570606</v>
      </c>
      <c r="AO90" s="302">
        <v>37633030</v>
      </c>
      <c r="AP90" s="302">
        <v>38688549</v>
      </c>
      <c r="AQ90" s="302">
        <v>39282361</v>
      </c>
      <c r="AR90" s="302">
        <v>39382783</v>
      </c>
      <c r="AS90" s="302">
        <v>38285637</v>
      </c>
      <c r="AT90" s="302">
        <v>36540143</v>
      </c>
      <c r="AU90" s="302"/>
      <c r="AV90" s="302"/>
      <c r="AW90" s="320"/>
      <c r="AX90" s="45">
        <f t="shared" ref="AX90:BT90" si="182">O90-C90</f>
        <v>3238755.1900000013</v>
      </c>
      <c r="AY90" s="46">
        <f t="shared" si="182"/>
        <v>3589117.9800000004</v>
      </c>
      <c r="AZ90" s="46">
        <f t="shared" si="182"/>
        <v>4040354.1000000015</v>
      </c>
      <c r="BA90" s="46">
        <f t="shared" si="182"/>
        <v>4192972.1400000006</v>
      </c>
      <c r="BB90" s="46">
        <f t="shared" si="182"/>
        <v>5789420.1600000001</v>
      </c>
      <c r="BC90" s="46">
        <f t="shared" si="182"/>
        <v>6130958.1799999997</v>
      </c>
      <c r="BD90" s="46">
        <f t="shared" si="182"/>
        <v>6713118.1700000018</v>
      </c>
      <c r="BE90" s="46">
        <f t="shared" si="182"/>
        <v>7244499.8599999994</v>
      </c>
      <c r="BF90" s="46">
        <f t="shared" si="182"/>
        <v>7208294.4499999993</v>
      </c>
      <c r="BG90" s="46">
        <f t="shared" si="182"/>
        <v>7070193.9699999988</v>
      </c>
      <c r="BH90" s="46">
        <f t="shared" si="182"/>
        <v>6844782.4699999988</v>
      </c>
      <c r="BI90" s="46">
        <f t="shared" si="182"/>
        <v>6693406.1000000015</v>
      </c>
      <c r="BJ90" s="46">
        <f t="shared" si="182"/>
        <v>6179965.2199999988</v>
      </c>
      <c r="BK90" s="46">
        <f t="shared" si="182"/>
        <v>6849880</v>
      </c>
      <c r="BL90" s="46">
        <f t="shared" si="182"/>
        <v>6845736</v>
      </c>
      <c r="BM90" s="46">
        <f t="shared" si="182"/>
        <v>7161885</v>
      </c>
      <c r="BN90" s="46">
        <f t="shared" si="182"/>
        <v>5016063</v>
      </c>
      <c r="BO90" s="46">
        <f t="shared" si="182"/>
        <v>3220722</v>
      </c>
      <c r="BP90" s="276">
        <f t="shared" si="182"/>
        <v>1692589</v>
      </c>
      <c r="BQ90" s="276">
        <f t="shared" si="182"/>
        <v>634821</v>
      </c>
      <c r="BR90" s="276">
        <f t="shared" si="182"/>
        <v>211363</v>
      </c>
      <c r="BS90" s="360">
        <f t="shared" si="182"/>
        <v>-681070</v>
      </c>
      <c r="BT90" s="344">
        <f t="shared" si="182"/>
        <v>-759474</v>
      </c>
      <c r="BU90" s="344">
        <f t="shared" ref="BU90:CC90" si="183">AL90-Z90</f>
        <v>-400872</v>
      </c>
      <c r="BV90" s="344">
        <f t="shared" si="183"/>
        <v>174450</v>
      </c>
      <c r="BW90" s="344">
        <f t="shared" si="183"/>
        <v>816036</v>
      </c>
      <c r="BX90" s="344">
        <f t="shared" si="183"/>
        <v>296513</v>
      </c>
      <c r="BY90" s="344">
        <f t="shared" si="183"/>
        <v>118259</v>
      </c>
      <c r="BZ90" s="344">
        <f t="shared" si="183"/>
        <v>492528</v>
      </c>
      <c r="CA90" s="344">
        <f t="shared" si="183"/>
        <v>2055059</v>
      </c>
      <c r="CB90" s="344">
        <f t="shared" si="183"/>
        <v>2327257</v>
      </c>
      <c r="CC90" s="344">
        <f t="shared" si="183"/>
        <v>1864770</v>
      </c>
      <c r="CD90" s="373"/>
      <c r="CE90" s="67">
        <f>'MONTHLY SUMMARIES'!H60</f>
        <v>36540143</v>
      </c>
    </row>
    <row r="91" spans="1:83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02">
        <v>31837754</v>
      </c>
      <c r="AL91" s="302">
        <v>32054129</v>
      </c>
      <c r="AM91" s="302">
        <v>33183321</v>
      </c>
      <c r="AN91" s="302">
        <v>35674779</v>
      </c>
      <c r="AO91" s="302">
        <v>36713222</v>
      </c>
      <c r="AP91" s="302">
        <v>37767201</v>
      </c>
      <c r="AQ91" s="302">
        <v>38425341</v>
      </c>
      <c r="AR91" s="302">
        <v>38880067</v>
      </c>
      <c r="AS91" s="302">
        <v>37811458</v>
      </c>
      <c r="AT91" s="302">
        <v>36082473</v>
      </c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360"/>
      <c r="BT91" s="344"/>
      <c r="BU91" s="344"/>
      <c r="BV91" s="344"/>
      <c r="BW91" s="344"/>
      <c r="BX91" s="344"/>
      <c r="BY91" s="344"/>
      <c r="BZ91" s="344"/>
      <c r="CA91" s="344"/>
      <c r="CB91" s="344"/>
      <c r="CC91" s="344"/>
      <c r="CD91" s="373"/>
      <c r="CE91" s="81">
        <f>CE90-CE92</f>
        <v>36082473</v>
      </c>
    </row>
    <row r="92" spans="1:83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02">
        <v>861064</v>
      </c>
      <c r="AL92" s="302">
        <v>829433</v>
      </c>
      <c r="AM92" s="302">
        <v>837214</v>
      </c>
      <c r="AN92" s="302">
        <v>895827</v>
      </c>
      <c r="AO92" s="302">
        <v>919808</v>
      </c>
      <c r="AP92" s="302">
        <v>921348</v>
      </c>
      <c r="AQ92" s="302">
        <v>857020</v>
      </c>
      <c r="AR92" s="302">
        <v>502716</v>
      </c>
      <c r="AS92" s="302">
        <v>474179</v>
      </c>
      <c r="AT92" s="302">
        <v>457670</v>
      </c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360"/>
      <c r="BT92" s="344"/>
      <c r="BU92" s="344"/>
      <c r="BV92" s="344"/>
      <c r="BW92" s="344"/>
      <c r="BX92" s="344"/>
      <c r="BY92" s="344"/>
      <c r="BZ92" s="344"/>
      <c r="CA92" s="344"/>
      <c r="CB92" s="344"/>
      <c r="CC92" s="344"/>
      <c r="CD92" s="373"/>
      <c r="CE92" s="67">
        <f>GETPIVOTDATA("VALUE",'CRS ESCO pvt'!$I$2,"DATE_FILE",$CE$8,"COMPANY",$CE$6,"TRIM_CAT","Low Income Resdiential-ESCO","TRIM_LINE",A86)</f>
        <v>457670</v>
      </c>
    </row>
    <row r="93" spans="1:83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02">
        <v>2247371</v>
      </c>
      <c r="AL93" s="302">
        <v>2281355</v>
      </c>
      <c r="AM93" s="302">
        <v>2460547</v>
      </c>
      <c r="AN93" s="302">
        <v>2479729</v>
      </c>
      <c r="AO93" s="302">
        <v>2500340</v>
      </c>
      <c r="AP93" s="302">
        <v>2641729</v>
      </c>
      <c r="AQ93" s="302">
        <v>2694117</v>
      </c>
      <c r="AR93" s="302">
        <v>2626394</v>
      </c>
      <c r="AS93" s="302">
        <v>2489856</v>
      </c>
      <c r="AT93" s="302">
        <v>2236463</v>
      </c>
      <c r="AU93" s="302"/>
      <c r="AV93" s="302"/>
      <c r="AW93" s="320"/>
      <c r="AX93" s="45">
        <f t="shared" ref="AX93:BG95" si="184">O93-C93</f>
        <v>91339.989999999991</v>
      </c>
      <c r="AY93" s="46">
        <f t="shared" si="184"/>
        <v>620145.05000000005</v>
      </c>
      <c r="AZ93" s="46">
        <f t="shared" si="184"/>
        <v>1275413.98</v>
      </c>
      <c r="BA93" s="46">
        <f t="shared" si="184"/>
        <v>1443758.8</v>
      </c>
      <c r="BB93" s="46">
        <f t="shared" si="184"/>
        <v>1617077.85</v>
      </c>
      <c r="BC93" s="46">
        <f t="shared" si="184"/>
        <v>1759047.21</v>
      </c>
      <c r="BD93" s="46">
        <f t="shared" si="184"/>
        <v>1639413.78</v>
      </c>
      <c r="BE93" s="46">
        <f t="shared" si="184"/>
        <v>1608073.08</v>
      </c>
      <c r="BF93" s="46">
        <f t="shared" si="184"/>
        <v>1644506.4</v>
      </c>
      <c r="BG93" s="46">
        <f t="shared" si="184"/>
        <v>1583279.51</v>
      </c>
      <c r="BH93" s="46">
        <f t="shared" ref="BH93:BQ95" si="185">Y93-M93</f>
        <v>1473577.21</v>
      </c>
      <c r="BI93" s="46">
        <f t="shared" si="185"/>
        <v>1455697.5699999998</v>
      </c>
      <c r="BJ93" s="46">
        <f t="shared" si="185"/>
        <v>1189533.78</v>
      </c>
      <c r="BK93" s="46">
        <f t="shared" si="185"/>
        <v>1020658</v>
      </c>
      <c r="BL93" s="46">
        <f t="shared" si="185"/>
        <v>494159</v>
      </c>
      <c r="BM93" s="46">
        <f t="shared" si="185"/>
        <v>426310</v>
      </c>
      <c r="BN93" s="46">
        <f t="shared" si="185"/>
        <v>362929</v>
      </c>
      <c r="BO93" s="46">
        <f t="shared" si="185"/>
        <v>218741</v>
      </c>
      <c r="BP93" s="276">
        <f t="shared" si="185"/>
        <v>33741</v>
      </c>
      <c r="BQ93" s="276">
        <f t="shared" si="185"/>
        <v>-151555</v>
      </c>
      <c r="BR93" s="276">
        <f t="shared" ref="BR93:BT95" si="186">AI93-W93</f>
        <v>-223040</v>
      </c>
      <c r="BS93" s="360">
        <f t="shared" si="186"/>
        <v>-198018</v>
      </c>
      <c r="BT93" s="344">
        <f t="shared" si="186"/>
        <v>-120793</v>
      </c>
      <c r="BU93" s="344">
        <f t="shared" ref="BU93:CC95" si="187">AL93-Z93</f>
        <v>-52228</v>
      </c>
      <c r="BV93" s="344">
        <f t="shared" si="187"/>
        <v>86781</v>
      </c>
      <c r="BW93" s="344">
        <f t="shared" si="187"/>
        <v>-257494</v>
      </c>
      <c r="BX93" s="344">
        <f t="shared" si="187"/>
        <v>-580493</v>
      </c>
      <c r="BY93" s="344">
        <f t="shared" si="187"/>
        <v>-776281</v>
      </c>
      <c r="BZ93" s="344">
        <f t="shared" si="187"/>
        <v>-825443</v>
      </c>
      <c r="CA93" s="344">
        <f t="shared" si="187"/>
        <v>-767260</v>
      </c>
      <c r="CB93" s="344">
        <f t="shared" si="187"/>
        <v>-555571</v>
      </c>
      <c r="CC93" s="344">
        <f t="shared" si="187"/>
        <v>-415040</v>
      </c>
      <c r="CD93" s="373"/>
      <c r="CE93" s="67">
        <f>'MONTHLY SUMMARIES'!H61</f>
        <v>2236463</v>
      </c>
    </row>
    <row r="94" spans="1:83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02">
        <v>1640397</v>
      </c>
      <c r="AL94" s="302">
        <v>1602611</v>
      </c>
      <c r="AM94" s="302">
        <v>1674579</v>
      </c>
      <c r="AN94" s="302">
        <v>1751134</v>
      </c>
      <c r="AO94" s="302">
        <v>1870138</v>
      </c>
      <c r="AP94" s="302">
        <v>1933514</v>
      </c>
      <c r="AQ94" s="302">
        <v>2030300</v>
      </c>
      <c r="AR94" s="302">
        <v>2059882</v>
      </c>
      <c r="AS94" s="302">
        <v>2049495</v>
      </c>
      <c r="AT94" s="302">
        <v>1787664</v>
      </c>
      <c r="AU94" s="302"/>
      <c r="AV94" s="302"/>
      <c r="AW94" s="320"/>
      <c r="AX94" s="45">
        <f t="shared" si="184"/>
        <v>75239.189999999944</v>
      </c>
      <c r="AY94" s="46">
        <f t="shared" si="184"/>
        <v>428279.35</v>
      </c>
      <c r="AZ94" s="46">
        <f t="shared" si="184"/>
        <v>711424.62999999989</v>
      </c>
      <c r="BA94" s="46">
        <f t="shared" si="184"/>
        <v>885626.25</v>
      </c>
      <c r="BB94" s="46">
        <f t="shared" si="184"/>
        <v>876875.59000000008</v>
      </c>
      <c r="BC94" s="46">
        <f t="shared" si="184"/>
        <v>1043344.55</v>
      </c>
      <c r="BD94" s="46">
        <f t="shared" si="184"/>
        <v>1304893.27</v>
      </c>
      <c r="BE94" s="46">
        <f t="shared" si="184"/>
        <v>1197297.67</v>
      </c>
      <c r="BF94" s="46">
        <f t="shared" si="184"/>
        <v>1174219.8799999999</v>
      </c>
      <c r="BG94" s="46">
        <f t="shared" si="184"/>
        <v>1023000.59</v>
      </c>
      <c r="BH94" s="46">
        <f t="shared" si="185"/>
        <v>996464.76</v>
      </c>
      <c r="BI94" s="46">
        <f t="shared" si="185"/>
        <v>1070661.3</v>
      </c>
      <c r="BJ94" s="46">
        <f t="shared" si="185"/>
        <v>779644.75</v>
      </c>
      <c r="BK94" s="46">
        <f t="shared" si="185"/>
        <v>671061</v>
      </c>
      <c r="BL94" s="46">
        <f t="shared" si="185"/>
        <v>445427</v>
      </c>
      <c r="BM94" s="46">
        <f t="shared" si="185"/>
        <v>298214</v>
      </c>
      <c r="BN94" s="46">
        <f t="shared" si="185"/>
        <v>25519</v>
      </c>
      <c r="BO94" s="46">
        <f t="shared" si="185"/>
        <v>-132313</v>
      </c>
      <c r="BP94" s="276">
        <f t="shared" si="185"/>
        <v>-204867</v>
      </c>
      <c r="BQ94" s="276">
        <f t="shared" si="185"/>
        <v>-214356</v>
      </c>
      <c r="BR94" s="276">
        <f t="shared" si="186"/>
        <v>-142949</v>
      </c>
      <c r="BS94" s="360">
        <f t="shared" si="186"/>
        <v>-199778</v>
      </c>
      <c r="BT94" s="344">
        <f t="shared" si="186"/>
        <v>-123633</v>
      </c>
      <c r="BU94" s="344">
        <f t="shared" si="187"/>
        <v>-186105</v>
      </c>
      <c r="BV94" s="344">
        <f t="shared" si="187"/>
        <v>-15333</v>
      </c>
      <c r="BW94" s="344">
        <f t="shared" si="187"/>
        <v>-173233</v>
      </c>
      <c r="BX94" s="344">
        <f t="shared" si="187"/>
        <v>-342148</v>
      </c>
      <c r="BY94" s="344">
        <f t="shared" si="187"/>
        <v>-572788</v>
      </c>
      <c r="BZ94" s="344">
        <f t="shared" si="187"/>
        <v>-345889</v>
      </c>
      <c r="CA94" s="344">
        <f t="shared" si="187"/>
        <v>-250384</v>
      </c>
      <c r="CB94" s="344">
        <f t="shared" si="187"/>
        <v>-73106</v>
      </c>
      <c r="CC94" s="344">
        <f t="shared" si="187"/>
        <v>-79483</v>
      </c>
      <c r="CD94" s="373"/>
      <c r="CE94" s="67">
        <f>'MONTHLY SUMMARIES'!H62</f>
        <v>1787664</v>
      </c>
    </row>
    <row r="95" spans="1:83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02">
        <v>4604955</v>
      </c>
      <c r="AL95" s="302">
        <v>4384863</v>
      </c>
      <c r="AM95" s="302">
        <v>4873568</v>
      </c>
      <c r="AN95" s="302">
        <v>5080699</v>
      </c>
      <c r="AO95" s="302">
        <v>5212913</v>
      </c>
      <c r="AP95" s="302">
        <v>5490406</v>
      </c>
      <c r="AQ95" s="302">
        <v>5793741</v>
      </c>
      <c r="AR95" s="302">
        <v>6476713</v>
      </c>
      <c r="AS95" s="302">
        <v>6664032</v>
      </c>
      <c r="AT95" s="302">
        <v>5193328</v>
      </c>
      <c r="AU95" s="302"/>
      <c r="AV95" s="302"/>
      <c r="AW95" s="320"/>
      <c r="AX95" s="45">
        <f t="shared" si="184"/>
        <v>410640.2099999995</v>
      </c>
      <c r="AY95" s="46">
        <f t="shared" si="184"/>
        <v>1636888.33</v>
      </c>
      <c r="AZ95" s="46">
        <f t="shared" si="184"/>
        <v>2185174.1399999997</v>
      </c>
      <c r="BA95" s="46">
        <f t="shared" si="184"/>
        <v>2178051.8200000003</v>
      </c>
      <c r="BB95" s="46">
        <f t="shared" si="184"/>
        <v>2866299.8499999996</v>
      </c>
      <c r="BC95" s="46">
        <f t="shared" si="184"/>
        <v>2216519.91</v>
      </c>
      <c r="BD95" s="46">
        <f t="shared" si="184"/>
        <v>4090111.54</v>
      </c>
      <c r="BE95" s="46">
        <f t="shared" si="184"/>
        <v>5990133.6699999999</v>
      </c>
      <c r="BF95" s="46">
        <f t="shared" si="184"/>
        <v>5733823.9100000001</v>
      </c>
      <c r="BG95" s="46">
        <f t="shared" si="184"/>
        <v>4888478.18</v>
      </c>
      <c r="BH95" s="46">
        <f t="shared" si="185"/>
        <v>4561170.43</v>
      </c>
      <c r="BI95" s="46">
        <f t="shared" si="185"/>
        <v>4318754</v>
      </c>
      <c r="BJ95" s="46">
        <f t="shared" si="185"/>
        <v>1660683.1100000003</v>
      </c>
      <c r="BK95" s="46">
        <f t="shared" si="185"/>
        <v>863517</v>
      </c>
      <c r="BL95" s="46">
        <f t="shared" si="185"/>
        <v>-218424</v>
      </c>
      <c r="BM95" s="46">
        <f t="shared" si="185"/>
        <v>-527177</v>
      </c>
      <c r="BN95" s="46">
        <f t="shared" si="185"/>
        <v>-3061898</v>
      </c>
      <c r="BO95" s="46">
        <f t="shared" si="185"/>
        <v>-3754395</v>
      </c>
      <c r="BP95" s="276">
        <f t="shared" si="185"/>
        <v>-3327129</v>
      </c>
      <c r="BQ95" s="276">
        <f t="shared" si="185"/>
        <v>-4115895</v>
      </c>
      <c r="BR95" s="276">
        <f t="shared" si="186"/>
        <v>-4149591</v>
      </c>
      <c r="BS95" s="360">
        <f t="shared" si="186"/>
        <v>-3920356</v>
      </c>
      <c r="BT95" s="344">
        <f t="shared" si="186"/>
        <v>-3486289</v>
      </c>
      <c r="BU95" s="344">
        <f t="shared" si="187"/>
        <v>-3562089</v>
      </c>
      <c r="BV95" s="344">
        <f t="shared" si="187"/>
        <v>-1026116</v>
      </c>
      <c r="BW95" s="344">
        <f t="shared" si="187"/>
        <v>-1148776</v>
      </c>
      <c r="BX95" s="344">
        <f t="shared" si="187"/>
        <v>-1564488</v>
      </c>
      <c r="BY95" s="344">
        <f t="shared" si="187"/>
        <v>-2086358</v>
      </c>
      <c r="BZ95" s="344">
        <f t="shared" si="187"/>
        <v>-196078</v>
      </c>
      <c r="CA95" s="344">
        <f t="shared" si="187"/>
        <v>797927</v>
      </c>
      <c r="CB95" s="344">
        <f t="shared" si="187"/>
        <v>832083</v>
      </c>
      <c r="CC95" s="344">
        <f t="shared" si="187"/>
        <v>58985</v>
      </c>
      <c r="CD95" s="373"/>
      <c r="CE95" s="67">
        <f>'MONTHLY SUMMARIES'!H63</f>
        <v>5193328</v>
      </c>
    </row>
    <row r="96" spans="1:83" s="134" customFormat="1" x14ac:dyDescent="0.3">
      <c r="A96" s="151"/>
      <c r="B96" s="41" t="s">
        <v>42</v>
      </c>
      <c r="C96" s="144">
        <f t="shared" ref="C96:P96" si="188">SUM(C87:C95)</f>
        <v>69177222.439999998</v>
      </c>
      <c r="D96" s="145">
        <f t="shared" si="188"/>
        <v>73209192.410000011</v>
      </c>
      <c r="E96" s="145">
        <f t="shared" si="188"/>
        <v>80129591.479999989</v>
      </c>
      <c r="F96" s="145">
        <f t="shared" si="188"/>
        <v>85422903.780000001</v>
      </c>
      <c r="G96" s="145">
        <f t="shared" si="188"/>
        <v>86935041.320000008</v>
      </c>
      <c r="H96" s="145">
        <f t="shared" si="188"/>
        <v>84620861.970000014</v>
      </c>
      <c r="I96" s="145">
        <f t="shared" si="188"/>
        <v>77242351.399999991</v>
      </c>
      <c r="J96" s="145">
        <f t="shared" si="188"/>
        <v>70112075.760000005</v>
      </c>
      <c r="K96" s="145">
        <f t="shared" si="188"/>
        <v>67632059.579999998</v>
      </c>
      <c r="L96" s="146">
        <f t="shared" si="188"/>
        <v>67265363.709999993</v>
      </c>
      <c r="M96" s="145">
        <f t="shared" si="188"/>
        <v>65994892.359999999</v>
      </c>
      <c r="N96" s="145">
        <f t="shared" si="188"/>
        <v>66149496.329999998</v>
      </c>
      <c r="O96" s="145">
        <f t="shared" si="188"/>
        <v>72148453.640000001</v>
      </c>
      <c r="P96" s="145">
        <f t="shared" si="188"/>
        <v>80568480</v>
      </c>
      <c r="Q96" s="145">
        <f t="shared" ref="Q96:AX96" si="189">SUM(Q87:Q95)</f>
        <v>92464365</v>
      </c>
      <c r="R96" s="145">
        <f t="shared" si="189"/>
        <v>99318013</v>
      </c>
      <c r="S96" s="145">
        <f t="shared" si="189"/>
        <v>105987286</v>
      </c>
      <c r="T96" s="145">
        <f t="shared" si="189"/>
        <v>107602540</v>
      </c>
      <c r="U96" s="145">
        <f t="shared" si="189"/>
        <v>104969745</v>
      </c>
      <c r="V96" s="145">
        <f t="shared" si="189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03">
        <v>87159087</v>
      </c>
      <c r="AL96" s="303">
        <v>86928305</v>
      </c>
      <c r="AM96" s="303">
        <v>91737712</v>
      </c>
      <c r="AN96" s="303">
        <v>100413134</v>
      </c>
      <c r="AO96" s="303">
        <v>103749202</v>
      </c>
      <c r="AP96" s="303">
        <v>107883568</v>
      </c>
      <c r="AQ96" s="303">
        <v>110027173</v>
      </c>
      <c r="AR96" s="303">
        <v>108354092</v>
      </c>
      <c r="AS96" s="303">
        <v>104627544</v>
      </c>
      <c r="AT96" s="303">
        <v>94973200</v>
      </c>
      <c r="AU96" s="303"/>
      <c r="AV96" s="303"/>
      <c r="AW96" s="321"/>
      <c r="AX96" s="47">
        <f t="shared" si="189"/>
        <v>2971231.1999999983</v>
      </c>
      <c r="AY96" s="147">
        <f t="shared" ref="AY96:AZ96" si="190">SUM(AY87:AY95)</f>
        <v>7359287.5900000026</v>
      </c>
      <c r="AZ96" s="147">
        <f t="shared" si="190"/>
        <v>12334773.520000003</v>
      </c>
      <c r="BA96" s="147">
        <f t="shared" ref="BA96:BB96" si="191">SUM(BA87:BA95)</f>
        <v>13895109.220000003</v>
      </c>
      <c r="BB96" s="147">
        <f t="shared" si="191"/>
        <v>19052244.679999996</v>
      </c>
      <c r="BC96" s="147">
        <f t="shared" ref="BC96:BD96" si="192">SUM(BC87:BC95)</f>
        <v>22981678.030000001</v>
      </c>
      <c r="BD96" s="147">
        <f t="shared" si="192"/>
        <v>27727393.600000005</v>
      </c>
      <c r="BE96" s="147">
        <f t="shared" ref="BE96:BF96" si="193">SUM(BE87:BE95)</f>
        <v>32266399.240000002</v>
      </c>
      <c r="BF96" s="147">
        <f t="shared" si="193"/>
        <v>32532663.419999998</v>
      </c>
      <c r="BG96" s="147">
        <f t="shared" ref="BG96:BH96" si="194">SUM(BG87:BG95)</f>
        <v>31178304.289999999</v>
      </c>
      <c r="BH96" s="147">
        <f t="shared" si="194"/>
        <v>29975534.640000004</v>
      </c>
      <c r="BI96" s="147">
        <f t="shared" ref="BI96:BJ96" si="195">SUM(BI87:BI95)</f>
        <v>29180488.670000006</v>
      </c>
      <c r="BJ96" s="147">
        <f t="shared" si="195"/>
        <v>23383107.359999999</v>
      </c>
      <c r="BK96" s="147">
        <f t="shared" ref="BK96:BL96" si="196">SUM(BK87:BK95)</f>
        <v>23503515</v>
      </c>
      <c r="BL96" s="147">
        <f t="shared" si="196"/>
        <v>19481446</v>
      </c>
      <c r="BM96" s="147">
        <f t="shared" ref="BM96:BN96" si="197">SUM(BM87:BM95)</f>
        <v>17913932</v>
      </c>
      <c r="BN96" s="147">
        <f t="shared" si="197"/>
        <v>7658899</v>
      </c>
      <c r="BO96" s="147">
        <f t="shared" ref="BO96:BP96" si="198">SUM(BO87:BO95)</f>
        <v>852820</v>
      </c>
      <c r="BP96" s="277">
        <f t="shared" si="198"/>
        <v>-2164673</v>
      </c>
      <c r="BQ96" s="277">
        <f t="shared" ref="BQ96:BR96" si="199">SUM(BQ87:BQ95)</f>
        <v>-6449679</v>
      </c>
      <c r="BR96" s="277">
        <f t="shared" si="199"/>
        <v>-8172421</v>
      </c>
      <c r="BS96" s="361">
        <f t="shared" ref="BS96:BT96" si="200">SUM(BS87:BS95)</f>
        <v>-9477293</v>
      </c>
      <c r="BT96" s="345">
        <f t="shared" si="200"/>
        <v>-8811340</v>
      </c>
      <c r="BU96" s="345">
        <f t="shared" ref="BU96:BV96" si="201">SUM(BU87:BU95)</f>
        <v>-8401680</v>
      </c>
      <c r="BV96" s="345">
        <f t="shared" si="201"/>
        <v>-3793849</v>
      </c>
      <c r="BW96" s="345">
        <f t="shared" ref="BW96:BX96" si="202">SUM(BW87:BW95)</f>
        <v>-3658861</v>
      </c>
      <c r="BX96" s="345">
        <f t="shared" si="202"/>
        <v>-8196609</v>
      </c>
      <c r="BY96" s="345">
        <f t="shared" ref="BY96" si="203">SUM(BY87:BY95)</f>
        <v>-9348377</v>
      </c>
      <c r="BZ96" s="345">
        <f t="shared" ref="BZ96" si="204">SUM(BZ87:BZ95)</f>
        <v>-3619012</v>
      </c>
      <c r="CA96" s="345">
        <f t="shared" ref="CA96:CC96" si="205">SUM(CA87:CA95)</f>
        <v>-101268</v>
      </c>
      <c r="CB96" s="345">
        <f t="shared" ref="CB96:CC96" si="206">SUM(CB87:CB95)</f>
        <v>1822472</v>
      </c>
      <c r="CC96" s="345">
        <f t="shared" si="206"/>
        <v>-955596</v>
      </c>
      <c r="CD96" s="374"/>
      <c r="CE96" s="267">
        <f>CE87+CE90+CE93+CE94+CE95</f>
        <v>94973200</v>
      </c>
    </row>
    <row r="97" spans="1:8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362"/>
      <c r="BT97" s="343"/>
      <c r="BU97" s="343"/>
      <c r="BV97" s="343"/>
      <c r="BW97" s="343"/>
      <c r="BX97" s="343"/>
      <c r="BY97" s="343"/>
      <c r="BZ97" s="343"/>
      <c r="CA97" s="343"/>
      <c r="CB97" s="343"/>
      <c r="CC97" s="343"/>
      <c r="CD97" s="373"/>
      <c r="CE97" s="52"/>
    </row>
    <row r="98" spans="1:84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02">
        <v>66026010</v>
      </c>
      <c r="AL98" s="302">
        <v>73669741</v>
      </c>
      <c r="AM98" s="302">
        <v>82645592</v>
      </c>
      <c r="AN98" s="302">
        <v>89340033</v>
      </c>
      <c r="AO98" s="302">
        <v>84152190</v>
      </c>
      <c r="AP98" s="302">
        <v>78924596</v>
      </c>
      <c r="AQ98" s="302">
        <v>71259500</v>
      </c>
      <c r="AR98" s="302">
        <v>65716216</v>
      </c>
      <c r="AS98" s="302">
        <v>62480180</v>
      </c>
      <c r="AT98" s="302">
        <v>55563595</v>
      </c>
      <c r="AU98" s="302"/>
      <c r="AV98" s="302"/>
      <c r="AW98" s="320"/>
      <c r="AX98" s="45">
        <f t="shared" ref="AX98:BT98" si="207">O98-C98</f>
        <v>-4501512.2300000042</v>
      </c>
      <c r="AY98" s="46">
        <f t="shared" si="207"/>
        <v>-5795383.3199999928</v>
      </c>
      <c r="AZ98" s="46">
        <f t="shared" si="207"/>
        <v>1775780.0600000024</v>
      </c>
      <c r="BA98" s="46">
        <f t="shared" si="207"/>
        <v>7723422.0099999979</v>
      </c>
      <c r="BB98" s="46">
        <f t="shared" si="207"/>
        <v>7093653.9200000018</v>
      </c>
      <c r="BC98" s="46">
        <f t="shared" si="207"/>
        <v>11405010.979999997</v>
      </c>
      <c r="BD98" s="46">
        <f t="shared" si="207"/>
        <v>13865815.920000002</v>
      </c>
      <c r="BE98" s="46">
        <f t="shared" si="207"/>
        <v>16805942.810000002</v>
      </c>
      <c r="BF98" s="46">
        <f t="shared" si="207"/>
        <v>17145412.060000002</v>
      </c>
      <c r="BG98" s="46">
        <f t="shared" si="207"/>
        <v>16120761.689999998</v>
      </c>
      <c r="BH98" s="46">
        <f t="shared" si="207"/>
        <v>15159867.299999997</v>
      </c>
      <c r="BI98" s="46">
        <f t="shared" si="207"/>
        <v>15437598.549999997</v>
      </c>
      <c r="BJ98" s="46">
        <f t="shared" si="207"/>
        <v>14349355.090000004</v>
      </c>
      <c r="BK98" s="46">
        <f t="shared" si="207"/>
        <v>15645237</v>
      </c>
      <c r="BL98" s="46">
        <f t="shared" si="207"/>
        <v>11101492</v>
      </c>
      <c r="BM98" s="46">
        <f t="shared" si="207"/>
        <v>7271561</v>
      </c>
      <c r="BN98" s="46">
        <f t="shared" si="207"/>
        <v>3749172</v>
      </c>
      <c r="BO98" s="46">
        <f t="shared" si="207"/>
        <v>536023</v>
      </c>
      <c r="BP98" s="276">
        <f t="shared" si="207"/>
        <v>-981257</v>
      </c>
      <c r="BQ98" s="276">
        <f t="shared" si="207"/>
        <v>-3230567</v>
      </c>
      <c r="BR98" s="276">
        <f t="shared" si="207"/>
        <v>-4717493</v>
      </c>
      <c r="BS98" s="360">
        <f t="shared" si="207"/>
        <v>-5779128</v>
      </c>
      <c r="BT98" s="344">
        <f t="shared" si="207"/>
        <v>-2524979</v>
      </c>
      <c r="BU98" s="344">
        <f t="shared" ref="BU98:CC98" si="208">AL98-Z98</f>
        <v>-1928388</v>
      </c>
      <c r="BV98" s="344">
        <f t="shared" si="208"/>
        <v>993055</v>
      </c>
      <c r="BW98" s="344">
        <f t="shared" si="208"/>
        <v>1889753</v>
      </c>
      <c r="BX98" s="344">
        <f t="shared" si="208"/>
        <v>-1395572</v>
      </c>
      <c r="BY98" s="344">
        <f t="shared" si="208"/>
        <v>-2143583</v>
      </c>
      <c r="BZ98" s="344">
        <f t="shared" si="208"/>
        <v>-556376</v>
      </c>
      <c r="CA98" s="344">
        <f t="shared" si="208"/>
        <v>-81414</v>
      </c>
      <c r="CB98" s="344">
        <f t="shared" si="208"/>
        <v>1395614</v>
      </c>
      <c r="CC98" s="344">
        <f t="shared" si="208"/>
        <v>-1307588</v>
      </c>
      <c r="CD98" s="373"/>
      <c r="CE98" s="67">
        <f>'MONTHLY SUMMARIES'!H66</f>
        <v>55563595</v>
      </c>
    </row>
    <row r="99" spans="1:84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02">
        <v>64778535</v>
      </c>
      <c r="AL99" s="302">
        <v>72238402</v>
      </c>
      <c r="AM99" s="302">
        <v>81218441</v>
      </c>
      <c r="AN99" s="302">
        <v>87846634</v>
      </c>
      <c r="AO99" s="302">
        <v>82756398</v>
      </c>
      <c r="AP99" s="302">
        <v>77635377</v>
      </c>
      <c r="AQ99" s="302">
        <v>70217741</v>
      </c>
      <c r="AR99" s="302">
        <v>64897397</v>
      </c>
      <c r="AS99" s="302">
        <v>61679267</v>
      </c>
      <c r="AT99" s="302">
        <v>54944765</v>
      </c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360"/>
      <c r="BT99" s="344"/>
      <c r="BU99" s="344"/>
      <c r="BV99" s="344"/>
      <c r="BW99" s="344"/>
      <c r="BX99" s="344"/>
      <c r="BY99" s="344"/>
      <c r="BZ99" s="344"/>
      <c r="CA99" s="344"/>
      <c r="CB99" s="344"/>
      <c r="CC99" s="344"/>
      <c r="CD99" s="373"/>
      <c r="CE99" s="81">
        <f>CE98-CE100</f>
        <v>54944765</v>
      </c>
    </row>
    <row r="100" spans="1:84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02">
        <v>1247475</v>
      </c>
      <c r="AL100" s="302">
        <v>1431339</v>
      </c>
      <c r="AM100" s="302">
        <v>1427151</v>
      </c>
      <c r="AN100" s="302">
        <v>1493399</v>
      </c>
      <c r="AO100" s="302">
        <v>1395792</v>
      </c>
      <c r="AP100" s="302">
        <v>1289219</v>
      </c>
      <c r="AQ100" s="302">
        <v>1041759</v>
      </c>
      <c r="AR100" s="302">
        <v>818819</v>
      </c>
      <c r="AS100" s="302">
        <v>800913</v>
      </c>
      <c r="AT100" s="302">
        <v>618830</v>
      </c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360"/>
      <c r="BT100" s="344"/>
      <c r="BU100" s="344"/>
      <c r="BV100" s="344"/>
      <c r="BW100" s="344"/>
      <c r="BX100" s="344"/>
      <c r="BY100" s="344"/>
      <c r="BZ100" s="344"/>
      <c r="CA100" s="344"/>
      <c r="CB100" s="344"/>
      <c r="CC100" s="344"/>
      <c r="CD100" s="373"/>
      <c r="CE100" s="67">
        <f>GETPIVOTDATA("VALUE",'CRS ESCO pvt'!$I$2,"DATE_FILE",$CE$8,"COMPANY",$CE$6,"TRIM_CAT","Resdiential-ESCO","TRIM_LINE",A97)</f>
        <v>618830</v>
      </c>
    </row>
    <row r="101" spans="1:84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02">
        <v>38148592</v>
      </c>
      <c r="AL101" s="302">
        <v>40775878</v>
      </c>
      <c r="AM101" s="302">
        <v>43899859</v>
      </c>
      <c r="AN101" s="302">
        <v>46682904</v>
      </c>
      <c r="AO101" s="302">
        <v>46171050</v>
      </c>
      <c r="AP101" s="302">
        <v>45258745</v>
      </c>
      <c r="AQ101" s="302">
        <v>43352400</v>
      </c>
      <c r="AR101" s="302">
        <v>42468168</v>
      </c>
      <c r="AS101" s="302">
        <v>41139198</v>
      </c>
      <c r="AT101" s="302">
        <v>38856853</v>
      </c>
      <c r="AU101" s="302"/>
      <c r="AV101" s="302"/>
      <c r="AW101" s="320"/>
      <c r="AX101" s="45">
        <f t="shared" ref="AX101:BT101" si="209">O101-C101</f>
        <v>2060790.8499999978</v>
      </c>
      <c r="AY101" s="46">
        <f t="shared" si="209"/>
        <v>1702827.6799999997</v>
      </c>
      <c r="AZ101" s="46">
        <f t="shared" si="209"/>
        <v>2675385.2800000012</v>
      </c>
      <c r="BA101" s="46">
        <f t="shared" si="209"/>
        <v>3777374.5599999987</v>
      </c>
      <c r="BB101" s="46">
        <f t="shared" si="209"/>
        <v>5030255.6000000015</v>
      </c>
      <c r="BC101" s="46">
        <f t="shared" si="209"/>
        <v>5846252.9600000009</v>
      </c>
      <c r="BD101" s="46">
        <f t="shared" si="209"/>
        <v>6566491.3399999999</v>
      </c>
      <c r="BE101" s="46">
        <f t="shared" si="209"/>
        <v>7149875.879999999</v>
      </c>
      <c r="BF101" s="46">
        <f t="shared" si="209"/>
        <v>7299211.5</v>
      </c>
      <c r="BG101" s="46">
        <f t="shared" si="209"/>
        <v>7111629.0599999987</v>
      </c>
      <c r="BH101" s="46">
        <f t="shared" si="209"/>
        <v>6430382.9699999988</v>
      </c>
      <c r="BI101" s="46">
        <f t="shared" si="209"/>
        <v>7089337.3399999999</v>
      </c>
      <c r="BJ101" s="46">
        <f t="shared" si="209"/>
        <v>7853763.5200000033</v>
      </c>
      <c r="BK101" s="46">
        <f t="shared" si="209"/>
        <v>8639887</v>
      </c>
      <c r="BL101" s="46">
        <f t="shared" si="209"/>
        <v>8090855</v>
      </c>
      <c r="BM101" s="46">
        <f t="shared" si="209"/>
        <v>8138075</v>
      </c>
      <c r="BN101" s="46">
        <f t="shared" si="209"/>
        <v>5541254</v>
      </c>
      <c r="BO101" s="46">
        <f t="shared" si="209"/>
        <v>3859652</v>
      </c>
      <c r="BP101" s="276">
        <f t="shared" si="209"/>
        <v>2143821</v>
      </c>
      <c r="BQ101" s="276">
        <f t="shared" si="209"/>
        <v>833265</v>
      </c>
      <c r="BR101" s="276">
        <f t="shared" si="209"/>
        <v>253227</v>
      </c>
      <c r="BS101" s="360">
        <f t="shared" si="209"/>
        <v>-592558</v>
      </c>
      <c r="BT101" s="344">
        <f t="shared" si="209"/>
        <v>476030</v>
      </c>
      <c r="BU101" s="344">
        <f t="shared" ref="BU101:CC101" si="210">AL101-Z101</f>
        <v>1066477</v>
      </c>
      <c r="BV101" s="344">
        <f t="shared" si="210"/>
        <v>2107137</v>
      </c>
      <c r="BW101" s="344">
        <f t="shared" si="210"/>
        <v>3026540</v>
      </c>
      <c r="BX101" s="344">
        <f t="shared" si="210"/>
        <v>2476041</v>
      </c>
      <c r="BY101" s="344">
        <f t="shared" si="210"/>
        <v>1663608</v>
      </c>
      <c r="BZ101" s="344">
        <f t="shared" si="210"/>
        <v>1516823</v>
      </c>
      <c r="CA101" s="344">
        <f t="shared" si="210"/>
        <v>2797377</v>
      </c>
      <c r="CB101" s="344">
        <f t="shared" si="210"/>
        <v>3241106</v>
      </c>
      <c r="CC101" s="344">
        <f t="shared" si="210"/>
        <v>2449324</v>
      </c>
      <c r="CD101" s="373"/>
      <c r="CE101" s="67">
        <f>'MONTHLY SUMMARIES'!H67</f>
        <v>38856853</v>
      </c>
    </row>
    <row r="102" spans="1:84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02">
        <v>37151134</v>
      </c>
      <c r="AL102" s="302">
        <v>39762757</v>
      </c>
      <c r="AM102" s="302">
        <v>42847399</v>
      </c>
      <c r="AN102" s="302">
        <v>45572460</v>
      </c>
      <c r="AO102" s="302">
        <v>45089159</v>
      </c>
      <c r="AP102" s="302">
        <v>44223870</v>
      </c>
      <c r="AQ102" s="302">
        <v>42436456</v>
      </c>
      <c r="AR102" s="302">
        <v>41928286</v>
      </c>
      <c r="AS102" s="302">
        <v>40634678</v>
      </c>
      <c r="AT102" s="302">
        <v>38374849</v>
      </c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360"/>
      <c r="BT102" s="344"/>
      <c r="BU102" s="344"/>
      <c r="BV102" s="344"/>
      <c r="BW102" s="344"/>
      <c r="BX102" s="344"/>
      <c r="BY102" s="344"/>
      <c r="BZ102" s="344"/>
      <c r="CA102" s="344"/>
      <c r="CB102" s="344"/>
      <c r="CC102" s="344"/>
      <c r="CD102" s="373"/>
      <c r="CE102" s="81">
        <f>CE101-CE103</f>
        <v>38374849</v>
      </c>
    </row>
    <row r="103" spans="1:84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02">
        <v>997458</v>
      </c>
      <c r="AL103" s="302">
        <v>1013121</v>
      </c>
      <c r="AM103" s="302">
        <v>1052460</v>
      </c>
      <c r="AN103" s="302">
        <v>1110444</v>
      </c>
      <c r="AO103" s="302">
        <v>1081891</v>
      </c>
      <c r="AP103" s="302">
        <v>1034875</v>
      </c>
      <c r="AQ103" s="302">
        <v>915944</v>
      </c>
      <c r="AR103" s="302">
        <v>539882</v>
      </c>
      <c r="AS103" s="302">
        <v>504520</v>
      </c>
      <c r="AT103" s="302">
        <v>482004</v>
      </c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360"/>
      <c r="BT103" s="344"/>
      <c r="BU103" s="344"/>
      <c r="BV103" s="344"/>
      <c r="BW103" s="344"/>
      <c r="BX103" s="344"/>
      <c r="BY103" s="344"/>
      <c r="BZ103" s="344"/>
      <c r="CA103" s="344"/>
      <c r="CB103" s="344"/>
      <c r="CC103" s="344"/>
      <c r="CD103" s="373"/>
      <c r="CE103" s="67">
        <f>GETPIVOTDATA("VALUE",'CRS ESCO pvt'!$I$2,"DATE_FILE",$CE$8,"COMPANY",$CE$6,"TRIM_CAT","Low Income Resdiential-ESCO","TRIM_LINE",A97)</f>
        <v>482004</v>
      </c>
    </row>
    <row r="104" spans="1:84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02">
        <v>5948470</v>
      </c>
      <c r="AL104" s="302">
        <v>6352005</v>
      </c>
      <c r="AM104" s="302">
        <v>6802887</v>
      </c>
      <c r="AN104" s="302">
        <v>6155202</v>
      </c>
      <c r="AO104" s="302">
        <v>5260531</v>
      </c>
      <c r="AP104" s="302">
        <v>4777209</v>
      </c>
      <c r="AQ104" s="302">
        <v>3990958</v>
      </c>
      <c r="AR104" s="302">
        <v>3592711</v>
      </c>
      <c r="AS104" s="302">
        <v>3452541</v>
      </c>
      <c r="AT104" s="302">
        <v>3082822</v>
      </c>
      <c r="AU104" s="302"/>
      <c r="AV104" s="302"/>
      <c r="AW104" s="320"/>
      <c r="AX104" s="45">
        <f t="shared" ref="AX104:BG106" si="211">O104-C104</f>
        <v>-45087.520000000484</v>
      </c>
      <c r="AY104" s="46">
        <f t="shared" si="211"/>
        <v>905875.54999999981</v>
      </c>
      <c r="AZ104" s="46">
        <f t="shared" si="211"/>
        <v>1678311.2599999998</v>
      </c>
      <c r="BA104" s="46">
        <f t="shared" si="211"/>
        <v>1790061.38</v>
      </c>
      <c r="BB104" s="46">
        <f t="shared" si="211"/>
        <v>1432003.67</v>
      </c>
      <c r="BC104" s="46">
        <f t="shared" si="211"/>
        <v>1653906</v>
      </c>
      <c r="BD104" s="46">
        <f t="shared" si="211"/>
        <v>1631578.6</v>
      </c>
      <c r="BE104" s="46">
        <f t="shared" si="211"/>
        <v>1656667.39</v>
      </c>
      <c r="BF104" s="46">
        <f t="shared" si="211"/>
        <v>1684444.07</v>
      </c>
      <c r="BG104" s="46">
        <f t="shared" si="211"/>
        <v>1403314.79</v>
      </c>
      <c r="BH104" s="46">
        <f t="shared" ref="BH104:BQ106" si="212">Y104-M104</f>
        <v>1662234.9700000002</v>
      </c>
      <c r="BI104" s="46">
        <f t="shared" si="212"/>
        <v>1485032.85</v>
      </c>
      <c r="BJ104" s="46">
        <f t="shared" si="212"/>
        <v>959801.20000000019</v>
      </c>
      <c r="BK104" s="46">
        <f t="shared" si="212"/>
        <v>31383</v>
      </c>
      <c r="BL104" s="46">
        <f t="shared" si="212"/>
        <v>-231516</v>
      </c>
      <c r="BM104" s="46">
        <f t="shared" si="212"/>
        <v>71864</v>
      </c>
      <c r="BN104" s="46">
        <f t="shared" si="212"/>
        <v>282588</v>
      </c>
      <c r="BO104" s="46">
        <f t="shared" si="212"/>
        <v>149260</v>
      </c>
      <c r="BP104" s="276">
        <f t="shared" si="212"/>
        <v>-11107</v>
      </c>
      <c r="BQ104" s="276">
        <f t="shared" si="212"/>
        <v>-99571</v>
      </c>
      <c r="BR104" s="276">
        <f t="shared" ref="BR104:BT106" si="213">AI104-W104</f>
        <v>-158371</v>
      </c>
      <c r="BS104" s="360">
        <f t="shared" si="213"/>
        <v>17718</v>
      </c>
      <c r="BT104" s="344">
        <f t="shared" si="213"/>
        <v>1447796</v>
      </c>
      <c r="BU104" s="344">
        <f t="shared" ref="BU104:CC106" si="214">AL104-Z104</f>
        <v>1288275</v>
      </c>
      <c r="BV104" s="344">
        <f t="shared" si="214"/>
        <v>1605885</v>
      </c>
      <c r="BW104" s="344">
        <f t="shared" si="214"/>
        <v>661339</v>
      </c>
      <c r="BX104" s="344">
        <f t="shared" si="214"/>
        <v>133824</v>
      </c>
      <c r="BY104" s="344">
        <f t="shared" si="214"/>
        <v>-134848</v>
      </c>
      <c r="BZ104" s="344">
        <f t="shared" si="214"/>
        <v>-424248</v>
      </c>
      <c r="CA104" s="344">
        <f t="shared" si="214"/>
        <v>-457606</v>
      </c>
      <c r="CB104" s="344">
        <f t="shared" si="214"/>
        <v>-179203</v>
      </c>
      <c r="CC104" s="344">
        <f t="shared" si="214"/>
        <v>-297583</v>
      </c>
      <c r="CD104" s="373"/>
      <c r="CE104" s="67">
        <f>'MONTHLY SUMMARIES'!H68</f>
        <v>3082822</v>
      </c>
    </row>
    <row r="105" spans="1:84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02">
        <v>5889145</v>
      </c>
      <c r="AL105" s="302">
        <v>5764366</v>
      </c>
      <c r="AM105" s="302">
        <v>5897849</v>
      </c>
      <c r="AN105" s="302">
        <v>4965781</v>
      </c>
      <c r="AO105" s="302">
        <v>4566922</v>
      </c>
      <c r="AP105" s="302">
        <v>4068604</v>
      </c>
      <c r="AQ105" s="302">
        <v>3308004</v>
      </c>
      <c r="AR105" s="302">
        <v>2949239</v>
      </c>
      <c r="AS105" s="302">
        <v>2958157</v>
      </c>
      <c r="AT105" s="302">
        <v>2613860</v>
      </c>
      <c r="AU105" s="302"/>
      <c r="AV105" s="302"/>
      <c r="AW105" s="320"/>
      <c r="AX105" s="45">
        <f t="shared" si="211"/>
        <v>-262034.88999999966</v>
      </c>
      <c r="AY105" s="46">
        <f t="shared" si="211"/>
        <v>596446.81999999983</v>
      </c>
      <c r="AZ105" s="46">
        <f t="shared" si="211"/>
        <v>1220179.0099999998</v>
      </c>
      <c r="BA105" s="46">
        <f t="shared" si="211"/>
        <v>1209151.9500000002</v>
      </c>
      <c r="BB105" s="46">
        <f t="shared" si="211"/>
        <v>745855.79999999981</v>
      </c>
      <c r="BC105" s="46">
        <f t="shared" si="211"/>
        <v>948252</v>
      </c>
      <c r="BD105" s="46">
        <f t="shared" si="211"/>
        <v>1239021.29</v>
      </c>
      <c r="BE105" s="46">
        <f t="shared" si="211"/>
        <v>1223546.05</v>
      </c>
      <c r="BF105" s="46">
        <f t="shared" si="211"/>
        <v>1172037.52</v>
      </c>
      <c r="BG105" s="46">
        <f t="shared" si="211"/>
        <v>949513.85000000009</v>
      </c>
      <c r="BH105" s="46">
        <f t="shared" si="212"/>
        <v>1629410.6</v>
      </c>
      <c r="BI105" s="46">
        <f t="shared" si="212"/>
        <v>1766501.42</v>
      </c>
      <c r="BJ105" s="46">
        <f t="shared" si="212"/>
        <v>906148.25999999978</v>
      </c>
      <c r="BK105" s="46">
        <f t="shared" si="212"/>
        <v>87233</v>
      </c>
      <c r="BL105" s="46">
        <f t="shared" si="212"/>
        <v>-205756</v>
      </c>
      <c r="BM105" s="46">
        <f t="shared" si="212"/>
        <v>46522</v>
      </c>
      <c r="BN105" s="46">
        <f t="shared" si="212"/>
        <v>-95251</v>
      </c>
      <c r="BO105" s="46">
        <f t="shared" si="212"/>
        <v>-168341</v>
      </c>
      <c r="BP105" s="276">
        <f t="shared" si="212"/>
        <v>-178676</v>
      </c>
      <c r="BQ105" s="276">
        <f t="shared" si="212"/>
        <v>-146424</v>
      </c>
      <c r="BR105" s="276">
        <f t="shared" si="213"/>
        <v>58654</v>
      </c>
      <c r="BS105" s="360">
        <f t="shared" si="213"/>
        <v>177001</v>
      </c>
      <c r="BT105" s="344">
        <f t="shared" si="213"/>
        <v>1979988</v>
      </c>
      <c r="BU105" s="344">
        <f t="shared" si="214"/>
        <v>1114090</v>
      </c>
      <c r="BV105" s="344">
        <f t="shared" si="214"/>
        <v>1813815</v>
      </c>
      <c r="BW105" s="344">
        <f t="shared" si="214"/>
        <v>563170</v>
      </c>
      <c r="BX105" s="344">
        <f t="shared" si="214"/>
        <v>427505</v>
      </c>
      <c r="BY105" s="344">
        <f t="shared" si="214"/>
        <v>54733</v>
      </c>
      <c r="BZ105" s="344">
        <f t="shared" si="214"/>
        <v>89238</v>
      </c>
      <c r="CA105" s="344">
        <f t="shared" si="214"/>
        <v>18157</v>
      </c>
      <c r="CB105" s="344">
        <f t="shared" si="214"/>
        <v>262062</v>
      </c>
      <c r="CC105" s="344">
        <f t="shared" si="214"/>
        <v>64950</v>
      </c>
      <c r="CD105" s="373"/>
      <c r="CE105" s="67">
        <f>'MONTHLY SUMMARIES'!H69</f>
        <v>2613860</v>
      </c>
    </row>
    <row r="106" spans="1:84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02">
        <v>19999703</v>
      </c>
      <c r="AL106" s="302">
        <v>20242629</v>
      </c>
      <c r="AM106" s="302">
        <v>18773880</v>
      </c>
      <c r="AN106" s="302">
        <v>16517432</v>
      </c>
      <c r="AO106" s="302">
        <v>14955663</v>
      </c>
      <c r="AP106" s="302">
        <v>14429759</v>
      </c>
      <c r="AQ106" s="302">
        <v>11143681</v>
      </c>
      <c r="AR106" s="302">
        <v>10524556</v>
      </c>
      <c r="AS106" s="302">
        <v>10954596</v>
      </c>
      <c r="AT106" s="302">
        <v>8257239</v>
      </c>
      <c r="AU106" s="302"/>
      <c r="AV106" s="302"/>
      <c r="AW106" s="320"/>
      <c r="AX106" s="45">
        <f t="shared" si="211"/>
        <v>254331.6099999994</v>
      </c>
      <c r="AY106" s="46">
        <f t="shared" si="211"/>
        <v>4752022.0999999996</v>
      </c>
      <c r="AZ106" s="46">
        <f t="shared" si="211"/>
        <v>3298623.51</v>
      </c>
      <c r="BA106" s="46">
        <f t="shared" si="211"/>
        <v>3787492.9399999995</v>
      </c>
      <c r="BB106" s="46">
        <f t="shared" si="211"/>
        <v>2965595.2100000009</v>
      </c>
      <c r="BC106" s="46">
        <f t="shared" si="211"/>
        <v>2931528.9700000007</v>
      </c>
      <c r="BD106" s="46">
        <f t="shared" si="211"/>
        <v>5198207.07</v>
      </c>
      <c r="BE106" s="46">
        <f t="shared" si="211"/>
        <v>6147339.2300000004</v>
      </c>
      <c r="BF106" s="46">
        <f t="shared" si="211"/>
        <v>5802701.9699999997</v>
      </c>
      <c r="BG106" s="46">
        <f t="shared" si="211"/>
        <v>4424113.38</v>
      </c>
      <c r="BH106" s="46">
        <f t="shared" si="212"/>
        <v>7022131.8000000007</v>
      </c>
      <c r="BI106" s="46">
        <f t="shared" si="212"/>
        <v>5547690.0099999998</v>
      </c>
      <c r="BJ106" s="46">
        <f t="shared" si="212"/>
        <v>1313760.8900000006</v>
      </c>
      <c r="BK106" s="46">
        <f t="shared" si="212"/>
        <v>-3425087</v>
      </c>
      <c r="BL106" s="46">
        <f t="shared" si="212"/>
        <v>-3137094</v>
      </c>
      <c r="BM106" s="46">
        <f t="shared" si="212"/>
        <v>-2429087</v>
      </c>
      <c r="BN106" s="46">
        <f t="shared" si="212"/>
        <v>-4046142</v>
      </c>
      <c r="BO106" s="46">
        <f t="shared" si="212"/>
        <v>-4533461</v>
      </c>
      <c r="BP106" s="276">
        <f t="shared" si="212"/>
        <v>-4320612</v>
      </c>
      <c r="BQ106" s="276">
        <f t="shared" si="212"/>
        <v>-3956593</v>
      </c>
      <c r="BR106" s="276">
        <f t="shared" si="213"/>
        <v>-3485586</v>
      </c>
      <c r="BS106" s="360">
        <f t="shared" si="213"/>
        <v>-1927180</v>
      </c>
      <c r="BT106" s="344">
        <f t="shared" si="213"/>
        <v>4341947</v>
      </c>
      <c r="BU106" s="344">
        <f t="shared" si="214"/>
        <v>2784214</v>
      </c>
      <c r="BV106" s="344">
        <f t="shared" si="214"/>
        <v>4713109</v>
      </c>
      <c r="BW106" s="344">
        <f t="shared" si="214"/>
        <v>2587053</v>
      </c>
      <c r="BX106" s="344">
        <f t="shared" si="214"/>
        <v>1667842</v>
      </c>
      <c r="BY106" s="344">
        <f t="shared" si="214"/>
        <v>583982</v>
      </c>
      <c r="BZ106" s="344">
        <f t="shared" si="214"/>
        <v>1304464</v>
      </c>
      <c r="CA106" s="344">
        <f t="shared" si="214"/>
        <v>2131618</v>
      </c>
      <c r="CB106" s="344">
        <f t="shared" si="214"/>
        <v>2929846</v>
      </c>
      <c r="CC106" s="344">
        <f t="shared" si="214"/>
        <v>450637</v>
      </c>
      <c r="CD106" s="373"/>
      <c r="CE106" s="67">
        <f>'MONTHLY SUMMARIES'!H70</f>
        <v>8257239</v>
      </c>
    </row>
    <row r="107" spans="1:84" s="134" customFormat="1" ht="15" thickBot="1" x14ac:dyDescent="0.35">
      <c r="A107" s="151"/>
      <c r="B107" s="54" t="s">
        <v>42</v>
      </c>
      <c r="C107" s="130">
        <f t="shared" ref="C107:V107" si="215">SUM(C98:C106)</f>
        <v>123897749.22</v>
      </c>
      <c r="D107" s="131">
        <f t="shared" si="215"/>
        <v>131793055.17</v>
      </c>
      <c r="E107" s="131">
        <f t="shared" si="215"/>
        <v>125530455.87999998</v>
      </c>
      <c r="F107" s="131">
        <f t="shared" si="215"/>
        <v>116048583.16000001</v>
      </c>
      <c r="G107" s="131">
        <f t="shared" si="215"/>
        <v>108425656.79999998</v>
      </c>
      <c r="H107" s="131">
        <f t="shared" si="215"/>
        <v>98214674.090000004</v>
      </c>
      <c r="I107" s="131">
        <f t="shared" si="215"/>
        <v>88181963.780000001</v>
      </c>
      <c r="J107" s="131">
        <f t="shared" si="215"/>
        <v>80631147.640000001</v>
      </c>
      <c r="K107" s="131">
        <f t="shared" si="215"/>
        <v>80041696.88000001</v>
      </c>
      <c r="L107" s="132">
        <f t="shared" si="215"/>
        <v>86550677.230000004</v>
      </c>
      <c r="M107" s="131">
        <f t="shared" si="215"/>
        <v>98387110.360000014</v>
      </c>
      <c r="N107" s="131">
        <f t="shared" si="215"/>
        <v>111153790.83</v>
      </c>
      <c r="O107" s="131">
        <f t="shared" si="215"/>
        <v>121404237.03999998</v>
      </c>
      <c r="P107" s="131">
        <f t="shared" si="215"/>
        <v>133954844</v>
      </c>
      <c r="Q107" s="131">
        <f t="shared" si="215"/>
        <v>136178735</v>
      </c>
      <c r="R107" s="131">
        <f t="shared" si="215"/>
        <v>134336086</v>
      </c>
      <c r="S107" s="131">
        <f t="shared" si="215"/>
        <v>125693021</v>
      </c>
      <c r="T107" s="131">
        <f t="shared" si="215"/>
        <v>120999625</v>
      </c>
      <c r="U107" s="131">
        <f t="shared" si="215"/>
        <v>116683078</v>
      </c>
      <c r="V107" s="131">
        <f t="shared" si="215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>
        <v>146804619</v>
      </c>
      <c r="AM107" s="257">
        <v>158020067</v>
      </c>
      <c r="AN107" s="257">
        <v>163661352</v>
      </c>
      <c r="AO107" s="257">
        <v>155106356</v>
      </c>
      <c r="AP107" s="257">
        <v>147458913</v>
      </c>
      <c r="AQ107" s="257">
        <v>133054543</v>
      </c>
      <c r="AR107" s="257">
        <v>125250890</v>
      </c>
      <c r="AS107" s="257">
        <v>120984672</v>
      </c>
      <c r="AT107" s="257">
        <v>108374369</v>
      </c>
      <c r="AU107" s="257"/>
      <c r="AV107" s="257"/>
      <c r="AW107" s="323"/>
      <c r="AX107" s="38">
        <f>SUM(AX98:AX106)</f>
        <v>-2493512.1800000072</v>
      </c>
      <c r="AY107" s="133">
        <f t="shared" ref="AY107:AZ107" si="216">SUM(AY98:AY106)</f>
        <v>2161788.8300000061</v>
      </c>
      <c r="AZ107" s="133">
        <f t="shared" si="216"/>
        <v>10648279.120000003</v>
      </c>
      <c r="BA107" s="133">
        <f t="shared" ref="BA107:BB107" si="217">SUM(BA98:BA106)</f>
        <v>18287502.839999996</v>
      </c>
      <c r="BB107" s="133">
        <f t="shared" si="217"/>
        <v>17267364.200000003</v>
      </c>
      <c r="BC107" s="133">
        <f t="shared" ref="BC107:BD107" si="218">SUM(BC98:BC106)</f>
        <v>22784950.909999996</v>
      </c>
      <c r="BD107" s="133">
        <f t="shared" si="218"/>
        <v>28501114.220000003</v>
      </c>
      <c r="BE107" s="133">
        <f t="shared" ref="BE107:BF107" si="219">SUM(BE98:BE106)</f>
        <v>32983371.360000003</v>
      </c>
      <c r="BF107" s="133">
        <f t="shared" si="219"/>
        <v>33103807.120000001</v>
      </c>
      <c r="BG107" s="133">
        <f t="shared" ref="BG107:BH107" si="220">SUM(BG98:BG106)</f>
        <v>30009332.769999996</v>
      </c>
      <c r="BH107" s="133">
        <f t="shared" si="220"/>
        <v>31904027.639999997</v>
      </c>
      <c r="BI107" s="133">
        <f t="shared" ref="BI107:BJ107" si="221">SUM(BI98:BI106)</f>
        <v>31326160.169999994</v>
      </c>
      <c r="BJ107" s="133">
        <f t="shared" si="221"/>
        <v>25382828.960000008</v>
      </c>
      <c r="BK107" s="133">
        <f t="shared" ref="BK107:BL107" si="222">SUM(BK98:BK106)</f>
        <v>20978653</v>
      </c>
      <c r="BL107" s="133">
        <f t="shared" si="222"/>
        <v>15617981</v>
      </c>
      <c r="BM107" s="133">
        <f t="shared" ref="BM107:BN107" si="223">SUM(BM98:BM106)</f>
        <v>13098935</v>
      </c>
      <c r="BN107" s="133">
        <f t="shared" si="223"/>
        <v>5431621</v>
      </c>
      <c r="BO107" s="133">
        <f t="shared" ref="BO107:BP107" si="224">SUM(BO98:BO106)</f>
        <v>-156867</v>
      </c>
      <c r="BP107" s="279">
        <f t="shared" si="224"/>
        <v>-3347831</v>
      </c>
      <c r="BQ107" s="279">
        <f t="shared" ref="BQ107:BR107" si="225">SUM(BQ98:BQ106)</f>
        <v>-6599890</v>
      </c>
      <c r="BR107" s="279">
        <f t="shared" si="225"/>
        <v>-8049569</v>
      </c>
      <c r="BS107" s="363">
        <f t="shared" ref="BS107:BT107" si="226">SUM(BS98:BS106)</f>
        <v>-8104147</v>
      </c>
      <c r="BT107" s="350">
        <f t="shared" si="226"/>
        <v>5720782</v>
      </c>
      <c r="BU107" s="350">
        <f t="shared" ref="BU107:BV107" si="227">SUM(BU98:BU106)</f>
        <v>4324668</v>
      </c>
      <c r="BV107" s="350">
        <f t="shared" si="227"/>
        <v>11233001</v>
      </c>
      <c r="BW107" s="350">
        <f t="shared" ref="BW107:BX107" si="228">SUM(BW98:BW106)</f>
        <v>8727855</v>
      </c>
      <c r="BX107" s="350">
        <f t="shared" si="228"/>
        <v>3309640</v>
      </c>
      <c r="BY107" s="350">
        <f t="shared" ref="BY107" si="229">SUM(BY98:BY106)</f>
        <v>23892</v>
      </c>
      <c r="BZ107" s="350">
        <f t="shared" ref="BZ107" si="230">SUM(BZ98:BZ106)</f>
        <v>1929901</v>
      </c>
      <c r="CA107" s="350">
        <f t="shared" ref="CA107:CC107" si="231">SUM(CA98:CA106)</f>
        <v>4408132</v>
      </c>
      <c r="CB107" s="350">
        <f t="shared" ref="CB107:CC107" si="232">SUM(CB98:CB106)</f>
        <v>7649425</v>
      </c>
      <c r="CC107" s="350">
        <f t="shared" si="232"/>
        <v>1359740</v>
      </c>
      <c r="CD107" s="374"/>
      <c r="CE107" s="38">
        <f>CE98+CE101+CE104+CE105+CE106</f>
        <v>108374369</v>
      </c>
    </row>
    <row r="108" spans="1:8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355"/>
      <c r="BT108" s="342"/>
      <c r="BU108" s="342"/>
      <c r="BV108" s="342"/>
      <c r="BW108" s="342"/>
      <c r="BX108" s="342"/>
      <c r="BY108" s="342"/>
      <c r="BZ108" s="342"/>
      <c r="CA108" s="342"/>
      <c r="CB108" s="342"/>
      <c r="CC108" s="342"/>
      <c r="CD108" s="371"/>
      <c r="CE108" s="81"/>
    </row>
    <row r="109" spans="1:84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298">
        <v>81044525</v>
      </c>
      <c r="AL109" s="298">
        <v>82336363</v>
      </c>
      <c r="AM109" s="298">
        <v>78012934</v>
      </c>
      <c r="AN109" s="298">
        <v>45079409</v>
      </c>
      <c r="AO109" s="298">
        <v>27200483</v>
      </c>
      <c r="AP109" s="298">
        <v>14312242</v>
      </c>
      <c r="AQ109" s="298">
        <v>10052605</v>
      </c>
      <c r="AR109" s="298">
        <v>9018256</v>
      </c>
      <c r="AS109" s="298">
        <v>9580024</v>
      </c>
      <c r="AT109" s="298">
        <v>14369076</v>
      </c>
      <c r="AU109" s="298"/>
      <c r="AV109" s="298"/>
      <c r="AW109" s="316"/>
      <c r="AX109" s="86">
        <f t="shared" ref="AX109:BG113" si="233">O109-C109</f>
        <v>-9097569</v>
      </c>
      <c r="AY109" s="87">
        <f t="shared" si="233"/>
        <v>4979584</v>
      </c>
      <c r="AZ109" s="87">
        <f t="shared" si="233"/>
        <v>9959640</v>
      </c>
      <c r="BA109" s="87">
        <f t="shared" si="233"/>
        <v>1177378</v>
      </c>
      <c r="BB109" s="87">
        <f t="shared" si="233"/>
        <v>1712656</v>
      </c>
      <c r="BC109" s="87">
        <f t="shared" si="233"/>
        <v>131743</v>
      </c>
      <c r="BD109" s="87">
        <f t="shared" si="233"/>
        <v>1765430</v>
      </c>
      <c r="BE109" s="87">
        <f t="shared" si="233"/>
        <v>-1224380</v>
      </c>
      <c r="BF109" s="87">
        <f t="shared" si="233"/>
        <v>-857340</v>
      </c>
      <c r="BG109" s="87">
        <f t="shared" si="233"/>
        <v>-13326602</v>
      </c>
      <c r="BH109" s="87">
        <f t="shared" ref="BH109:BQ113" si="234">Y109-M109</f>
        <v>-3869374</v>
      </c>
      <c r="BI109" s="87">
        <f t="shared" si="234"/>
        <v>11989171</v>
      </c>
      <c r="BJ109" s="87">
        <f t="shared" si="234"/>
        <v>14211642</v>
      </c>
      <c r="BK109" s="87">
        <f t="shared" si="234"/>
        <v>-3468114</v>
      </c>
      <c r="BL109" s="87">
        <f t="shared" si="234"/>
        <v>-12745643</v>
      </c>
      <c r="BM109" s="87">
        <f t="shared" si="234"/>
        <v>-417356</v>
      </c>
      <c r="BN109" s="87">
        <f t="shared" si="234"/>
        <v>-947390</v>
      </c>
      <c r="BO109" s="87">
        <f t="shared" si="234"/>
        <v>567432</v>
      </c>
      <c r="BP109" s="272">
        <f t="shared" si="234"/>
        <v>-986983</v>
      </c>
      <c r="BQ109" s="272">
        <f t="shared" si="234"/>
        <v>-3619653</v>
      </c>
      <c r="BR109" s="272">
        <f t="shared" ref="BR109:BT113" si="235">AI109-W109</f>
        <v>-2224908</v>
      </c>
      <c r="BS109" s="356">
        <f t="shared" si="235"/>
        <v>129780</v>
      </c>
      <c r="BT109" s="339">
        <f t="shared" si="235"/>
        <v>3064976</v>
      </c>
      <c r="BU109" s="339">
        <f t="shared" ref="BU109:CC113" si="236">AL109-Z109</f>
        <v>-1753406</v>
      </c>
      <c r="BV109" s="339">
        <f t="shared" si="236"/>
        <v>-1176828</v>
      </c>
      <c r="BW109" s="339">
        <f t="shared" si="236"/>
        <v>-2419252</v>
      </c>
      <c r="BX109" s="339">
        <f t="shared" si="236"/>
        <v>1516528</v>
      </c>
      <c r="BY109" s="339">
        <f t="shared" si="236"/>
        <v>-1712395</v>
      </c>
      <c r="BZ109" s="339">
        <f t="shared" si="236"/>
        <v>-566773</v>
      </c>
      <c r="CA109" s="339">
        <f t="shared" si="236"/>
        <v>-619321</v>
      </c>
      <c r="CB109" s="339">
        <f t="shared" si="236"/>
        <v>-110261</v>
      </c>
      <c r="CC109" s="339">
        <f t="shared" si="236"/>
        <v>2197238</v>
      </c>
      <c r="CD109" s="371"/>
      <c r="CE109" s="67">
        <f>'MONTHLY SUMMARIES'!H73</f>
        <v>14369076</v>
      </c>
      <c r="CF109" s="134"/>
    </row>
    <row r="110" spans="1:84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298">
        <v>8250960</v>
      </c>
      <c r="AL110" s="298">
        <v>8890289</v>
      </c>
      <c r="AM110" s="298">
        <v>8867364</v>
      </c>
      <c r="AN110" s="298">
        <v>5815939</v>
      </c>
      <c r="AO110" s="298">
        <v>3936998</v>
      </c>
      <c r="AP110" s="298">
        <v>2309749</v>
      </c>
      <c r="AQ110" s="298">
        <v>1545486</v>
      </c>
      <c r="AR110" s="298">
        <v>1138152</v>
      </c>
      <c r="AS110" s="298">
        <v>1088832</v>
      </c>
      <c r="AT110" s="298">
        <v>1687719</v>
      </c>
      <c r="AU110" s="298"/>
      <c r="AV110" s="298"/>
      <c r="AW110" s="316"/>
      <c r="AX110" s="86">
        <f t="shared" si="233"/>
        <v>-1388164</v>
      </c>
      <c r="AY110" s="87">
        <f t="shared" si="233"/>
        <v>-104901</v>
      </c>
      <c r="AZ110" s="87">
        <f t="shared" si="233"/>
        <v>83266</v>
      </c>
      <c r="BA110" s="87">
        <f t="shared" si="233"/>
        <v>89633</v>
      </c>
      <c r="BB110" s="87">
        <f t="shared" si="233"/>
        <v>314484</v>
      </c>
      <c r="BC110" s="87">
        <f t="shared" si="233"/>
        <v>-11448</v>
      </c>
      <c r="BD110" s="87">
        <f t="shared" si="233"/>
        <v>171544</v>
      </c>
      <c r="BE110" s="87">
        <f t="shared" si="233"/>
        <v>-102326</v>
      </c>
      <c r="BF110" s="87">
        <f t="shared" si="233"/>
        <v>220022</v>
      </c>
      <c r="BG110" s="87">
        <f t="shared" si="233"/>
        <v>-719154</v>
      </c>
      <c r="BH110" s="87">
        <f t="shared" si="234"/>
        <v>1160146</v>
      </c>
      <c r="BI110" s="87">
        <f t="shared" si="234"/>
        <v>1741407</v>
      </c>
      <c r="BJ110" s="87">
        <f t="shared" si="234"/>
        <v>2238951</v>
      </c>
      <c r="BK110" s="87">
        <f t="shared" si="234"/>
        <v>921328</v>
      </c>
      <c r="BL110" s="87">
        <f t="shared" si="234"/>
        <v>-328822</v>
      </c>
      <c r="BM110" s="87">
        <f t="shared" si="234"/>
        <v>516375</v>
      </c>
      <c r="BN110" s="87">
        <f t="shared" si="234"/>
        <v>429810</v>
      </c>
      <c r="BO110" s="87">
        <f t="shared" si="234"/>
        <v>248329</v>
      </c>
      <c r="BP110" s="272">
        <f t="shared" si="234"/>
        <v>57359</v>
      </c>
      <c r="BQ110" s="272">
        <f t="shared" si="234"/>
        <v>-111635</v>
      </c>
      <c r="BR110" s="272">
        <f t="shared" si="235"/>
        <v>65835</v>
      </c>
      <c r="BS110" s="356">
        <f t="shared" si="235"/>
        <v>1004041</v>
      </c>
      <c r="BT110" s="339">
        <f t="shared" si="235"/>
        <v>297856</v>
      </c>
      <c r="BU110" s="339">
        <f t="shared" si="236"/>
        <v>872789</v>
      </c>
      <c r="BV110" s="339">
        <f t="shared" si="236"/>
        <v>855216</v>
      </c>
      <c r="BW110" s="339">
        <f t="shared" si="236"/>
        <v>94147</v>
      </c>
      <c r="BX110" s="339">
        <f t="shared" si="236"/>
        <v>886598</v>
      </c>
      <c r="BY110" s="339">
        <f t="shared" si="236"/>
        <v>74917</v>
      </c>
      <c r="BZ110" s="339">
        <f t="shared" si="236"/>
        <v>-187521</v>
      </c>
      <c r="CA110" s="339">
        <f t="shared" si="236"/>
        <v>27132</v>
      </c>
      <c r="CB110" s="339">
        <f t="shared" si="236"/>
        <v>54141</v>
      </c>
      <c r="CC110" s="339">
        <f t="shared" si="236"/>
        <v>366085</v>
      </c>
      <c r="CD110" s="371"/>
      <c r="CE110" s="67">
        <f>'MONTHLY SUMMARIES'!H74</f>
        <v>1687719</v>
      </c>
      <c r="CF110" s="134"/>
    </row>
    <row r="111" spans="1:84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298">
        <v>11077056</v>
      </c>
      <c r="AL111" s="298">
        <v>11546034</v>
      </c>
      <c r="AM111" s="298">
        <v>10740187</v>
      </c>
      <c r="AN111" s="298">
        <v>6317159</v>
      </c>
      <c r="AO111" s="298">
        <v>3792835</v>
      </c>
      <c r="AP111" s="298">
        <v>2377846</v>
      </c>
      <c r="AQ111" s="298">
        <v>1730419</v>
      </c>
      <c r="AR111" s="298">
        <v>1720553</v>
      </c>
      <c r="AS111" s="298">
        <v>1764687</v>
      </c>
      <c r="AT111" s="298">
        <v>2252628</v>
      </c>
      <c r="AU111" s="298"/>
      <c r="AV111" s="298"/>
      <c r="AW111" s="316"/>
      <c r="AX111" s="86">
        <f t="shared" si="233"/>
        <v>-1798403</v>
      </c>
      <c r="AY111" s="87">
        <f t="shared" si="233"/>
        <v>-875204</v>
      </c>
      <c r="AZ111" s="87">
        <f t="shared" si="233"/>
        <v>-7948</v>
      </c>
      <c r="BA111" s="87">
        <f t="shared" si="233"/>
        <v>-562059</v>
      </c>
      <c r="BB111" s="87">
        <f t="shared" si="233"/>
        <v>-125664</v>
      </c>
      <c r="BC111" s="87">
        <f t="shared" si="233"/>
        <v>-276326</v>
      </c>
      <c r="BD111" s="87">
        <f t="shared" si="233"/>
        <v>4614</v>
      </c>
      <c r="BE111" s="87">
        <f t="shared" si="233"/>
        <v>-237595</v>
      </c>
      <c r="BF111" s="87">
        <f t="shared" si="233"/>
        <v>-203044</v>
      </c>
      <c r="BG111" s="87">
        <f t="shared" si="233"/>
        <v>-1541847</v>
      </c>
      <c r="BH111" s="87">
        <f t="shared" si="234"/>
        <v>-791066</v>
      </c>
      <c r="BI111" s="87">
        <f t="shared" si="234"/>
        <v>1351407</v>
      </c>
      <c r="BJ111" s="87">
        <f t="shared" si="234"/>
        <v>2421203</v>
      </c>
      <c r="BK111" s="87">
        <f t="shared" si="234"/>
        <v>437709</v>
      </c>
      <c r="BL111" s="87">
        <f t="shared" si="234"/>
        <v>-669803</v>
      </c>
      <c r="BM111" s="87">
        <f t="shared" si="234"/>
        <v>430247</v>
      </c>
      <c r="BN111" s="87">
        <f t="shared" si="234"/>
        <v>64955</v>
      </c>
      <c r="BO111" s="87">
        <f t="shared" si="234"/>
        <v>206871</v>
      </c>
      <c r="BP111" s="272">
        <f t="shared" si="234"/>
        <v>59729</v>
      </c>
      <c r="BQ111" s="272">
        <f t="shared" si="234"/>
        <v>-370935</v>
      </c>
      <c r="BR111" s="272">
        <f t="shared" si="235"/>
        <v>-39684</v>
      </c>
      <c r="BS111" s="356">
        <f t="shared" si="235"/>
        <v>-388684</v>
      </c>
      <c r="BT111" s="339">
        <f t="shared" si="235"/>
        <v>587477</v>
      </c>
      <c r="BU111" s="339">
        <f t="shared" si="236"/>
        <v>561636</v>
      </c>
      <c r="BV111" s="339">
        <f t="shared" si="236"/>
        <v>-458467</v>
      </c>
      <c r="BW111" s="339">
        <f t="shared" si="236"/>
        <v>-163287</v>
      </c>
      <c r="BX111" s="339">
        <f t="shared" si="236"/>
        <v>154868</v>
      </c>
      <c r="BY111" s="339">
        <f t="shared" si="236"/>
        <v>-156763</v>
      </c>
      <c r="BZ111" s="339">
        <f t="shared" si="236"/>
        <v>-1331</v>
      </c>
      <c r="CA111" s="339">
        <f t="shared" si="236"/>
        <v>45539</v>
      </c>
      <c r="CB111" s="339">
        <f t="shared" si="236"/>
        <v>13222</v>
      </c>
      <c r="CC111" s="339">
        <f t="shared" si="236"/>
        <v>205150</v>
      </c>
      <c r="CD111" s="371"/>
      <c r="CE111" s="67">
        <f>'MONTHLY SUMMARIES'!H75</f>
        <v>2252628</v>
      </c>
      <c r="CF111" s="134"/>
    </row>
    <row r="112" spans="1:84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298">
        <v>12387092</v>
      </c>
      <c r="AL112" s="298">
        <v>13077341</v>
      </c>
      <c r="AM112" s="298">
        <v>12471542</v>
      </c>
      <c r="AN112" s="298">
        <v>8032768</v>
      </c>
      <c r="AO112" s="298">
        <v>5480934</v>
      </c>
      <c r="AP112" s="298">
        <v>3650895</v>
      </c>
      <c r="AQ112" s="298">
        <v>2731457</v>
      </c>
      <c r="AR112" s="298">
        <v>2511787</v>
      </c>
      <c r="AS112" s="298">
        <v>2656071</v>
      </c>
      <c r="AT112" s="298">
        <v>3386534</v>
      </c>
      <c r="AU112" s="298"/>
      <c r="AV112" s="298"/>
      <c r="AW112" s="316"/>
      <c r="AX112" s="86">
        <f t="shared" si="233"/>
        <v>-2290283</v>
      </c>
      <c r="AY112" s="87">
        <f t="shared" si="233"/>
        <v>-1518276</v>
      </c>
      <c r="AZ112" s="87">
        <f t="shared" si="233"/>
        <v>-340587</v>
      </c>
      <c r="BA112" s="87">
        <f t="shared" si="233"/>
        <v>-616672</v>
      </c>
      <c r="BB112" s="87">
        <f t="shared" si="233"/>
        <v>-543864</v>
      </c>
      <c r="BC112" s="87">
        <f t="shared" si="233"/>
        <v>-453997</v>
      </c>
      <c r="BD112" s="87">
        <f t="shared" si="233"/>
        <v>-87174</v>
      </c>
      <c r="BE112" s="87">
        <f t="shared" si="233"/>
        <v>-419414</v>
      </c>
      <c r="BF112" s="87">
        <f t="shared" si="233"/>
        <v>-888867</v>
      </c>
      <c r="BG112" s="87">
        <f t="shared" si="233"/>
        <v>-1550926</v>
      </c>
      <c r="BH112" s="87">
        <f t="shared" si="234"/>
        <v>-598807</v>
      </c>
      <c r="BI112" s="87">
        <f t="shared" si="234"/>
        <v>1776520</v>
      </c>
      <c r="BJ112" s="87">
        <f t="shared" si="234"/>
        <v>2566586</v>
      </c>
      <c r="BK112" s="87">
        <f t="shared" si="234"/>
        <v>626368</v>
      </c>
      <c r="BL112" s="87">
        <f t="shared" si="234"/>
        <v>-952822</v>
      </c>
      <c r="BM112" s="87">
        <f t="shared" si="234"/>
        <v>248743</v>
      </c>
      <c r="BN112" s="87">
        <f t="shared" si="234"/>
        <v>69740</v>
      </c>
      <c r="BO112" s="87">
        <f t="shared" si="234"/>
        <v>480559</v>
      </c>
      <c r="BP112" s="272">
        <f t="shared" si="234"/>
        <v>37159</v>
      </c>
      <c r="BQ112" s="272">
        <f t="shared" si="234"/>
        <v>-475776</v>
      </c>
      <c r="BR112" s="272">
        <f t="shared" si="235"/>
        <v>108493</v>
      </c>
      <c r="BS112" s="356">
        <f t="shared" si="235"/>
        <v>-505376</v>
      </c>
      <c r="BT112" s="339">
        <f t="shared" si="235"/>
        <v>7850</v>
      </c>
      <c r="BU112" s="339">
        <f t="shared" si="236"/>
        <v>109334</v>
      </c>
      <c r="BV112" s="339">
        <f t="shared" si="236"/>
        <v>-705202</v>
      </c>
      <c r="BW112" s="339">
        <f t="shared" si="236"/>
        <v>-235094</v>
      </c>
      <c r="BX112" s="339">
        <f t="shared" si="236"/>
        <v>376712</v>
      </c>
      <c r="BY112" s="339">
        <f t="shared" si="236"/>
        <v>139632</v>
      </c>
      <c r="BZ112" s="339">
        <f t="shared" si="236"/>
        <v>72140</v>
      </c>
      <c r="CA112" s="339">
        <f t="shared" si="236"/>
        <v>-325020</v>
      </c>
      <c r="CB112" s="339">
        <f t="shared" si="236"/>
        <v>58730</v>
      </c>
      <c r="CC112" s="339">
        <f t="shared" si="236"/>
        <v>222542</v>
      </c>
      <c r="CD112" s="371"/>
      <c r="CE112" s="67">
        <f>'MONTHLY SUMMARIES'!H76</f>
        <v>3386534</v>
      </c>
      <c r="CF112" s="134"/>
    </row>
    <row r="113" spans="1:84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298">
        <v>55669769</v>
      </c>
      <c r="AL113" s="298">
        <v>58441791</v>
      </c>
      <c r="AM113" s="298">
        <v>55037149</v>
      </c>
      <c r="AN113" s="298">
        <v>42185148</v>
      </c>
      <c r="AO113" s="298">
        <v>31492172</v>
      </c>
      <c r="AP113" s="298">
        <v>23342266</v>
      </c>
      <c r="AQ113" s="298">
        <v>18708091</v>
      </c>
      <c r="AR113" s="298">
        <v>16317992</v>
      </c>
      <c r="AS113" s="298">
        <v>17806103</v>
      </c>
      <c r="AT113" s="298">
        <v>19963577</v>
      </c>
      <c r="AU113" s="298"/>
      <c r="AV113" s="298"/>
      <c r="AW113" s="316"/>
      <c r="AX113" s="86">
        <f t="shared" si="233"/>
        <v>-5791203</v>
      </c>
      <c r="AY113" s="87">
        <f t="shared" si="233"/>
        <v>-12587884</v>
      </c>
      <c r="AZ113" s="87">
        <f t="shared" si="233"/>
        <v>-4542176</v>
      </c>
      <c r="BA113" s="87">
        <f t="shared" si="233"/>
        <v>-3408874</v>
      </c>
      <c r="BB113" s="87">
        <f t="shared" si="233"/>
        <v>-1101579</v>
      </c>
      <c r="BC113" s="87">
        <f t="shared" si="233"/>
        <v>-1529690</v>
      </c>
      <c r="BD113" s="87">
        <f t="shared" si="233"/>
        <v>-6730435</v>
      </c>
      <c r="BE113" s="87">
        <f t="shared" si="233"/>
        <v>-4198993</v>
      </c>
      <c r="BF113" s="87">
        <f t="shared" si="233"/>
        <v>-1414684</v>
      </c>
      <c r="BG113" s="87">
        <f t="shared" si="233"/>
        <v>-9663669</v>
      </c>
      <c r="BH113" s="87">
        <f t="shared" si="234"/>
        <v>435696</v>
      </c>
      <c r="BI113" s="87">
        <f t="shared" si="234"/>
        <v>8330188</v>
      </c>
      <c r="BJ113" s="87">
        <f t="shared" si="234"/>
        <v>4449710</v>
      </c>
      <c r="BK113" s="87">
        <f t="shared" si="234"/>
        <v>-1454542</v>
      </c>
      <c r="BL113" s="87">
        <f t="shared" si="234"/>
        <v>-1209376</v>
      </c>
      <c r="BM113" s="87">
        <f t="shared" si="234"/>
        <v>35562493</v>
      </c>
      <c r="BN113" s="87">
        <f t="shared" si="234"/>
        <v>-801928</v>
      </c>
      <c r="BO113" s="87">
        <f t="shared" si="234"/>
        <v>4513641</v>
      </c>
      <c r="BP113" s="272">
        <f t="shared" si="234"/>
        <v>1692984</v>
      </c>
      <c r="BQ113" s="272">
        <f t="shared" si="234"/>
        <v>27717768</v>
      </c>
      <c r="BR113" s="272">
        <f t="shared" si="235"/>
        <v>51671</v>
      </c>
      <c r="BS113" s="356">
        <f t="shared" si="235"/>
        <v>2282860</v>
      </c>
      <c r="BT113" s="339">
        <f t="shared" si="235"/>
        <v>-3762548</v>
      </c>
      <c r="BU113" s="339">
        <f t="shared" si="236"/>
        <v>-3779193</v>
      </c>
      <c r="BV113" s="339">
        <f t="shared" si="236"/>
        <v>-2259511</v>
      </c>
      <c r="BW113" s="339">
        <f t="shared" si="236"/>
        <v>-1453722</v>
      </c>
      <c r="BX113" s="339">
        <f t="shared" si="236"/>
        <v>-1185124</v>
      </c>
      <c r="BY113" s="339">
        <f t="shared" si="236"/>
        <v>-35372787</v>
      </c>
      <c r="BZ113" s="339">
        <f t="shared" si="236"/>
        <v>1077532</v>
      </c>
      <c r="CA113" s="339">
        <f t="shared" si="236"/>
        <v>-9797145</v>
      </c>
      <c r="CB113" s="339">
        <f t="shared" si="236"/>
        <v>-1747840</v>
      </c>
      <c r="CC113" s="339">
        <f t="shared" si="236"/>
        <v>-28899787</v>
      </c>
      <c r="CD113" s="371"/>
      <c r="CE113" s="67">
        <f>'MONTHLY SUMMARIES'!H77</f>
        <v>19963577</v>
      </c>
      <c r="CF113" s="134"/>
    </row>
    <row r="114" spans="1:84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237">SUM(D109:D113)</f>
        <v>124651563</v>
      </c>
      <c r="E114" s="141">
        <f t="shared" si="237"/>
        <v>80908111</v>
      </c>
      <c r="F114" s="141">
        <f t="shared" si="237"/>
        <v>50000486</v>
      </c>
      <c r="G114" s="141">
        <f t="shared" si="237"/>
        <v>35302791</v>
      </c>
      <c r="H114" s="141">
        <f t="shared" si="237"/>
        <v>37498441</v>
      </c>
      <c r="I114" s="141">
        <f t="shared" si="237"/>
        <v>38643498</v>
      </c>
      <c r="J114" s="141">
        <f t="shared" si="237"/>
        <v>50611245</v>
      </c>
      <c r="K114" s="141">
        <f t="shared" si="237"/>
        <v>76041526</v>
      </c>
      <c r="L114" s="142">
        <f t="shared" si="237"/>
        <v>157800688</v>
      </c>
      <c r="M114" s="141">
        <f t="shared" si="237"/>
        <v>171897196</v>
      </c>
      <c r="N114" s="141">
        <f t="shared" si="237"/>
        <v>153091965</v>
      </c>
      <c r="O114" s="141">
        <f t="shared" si="237"/>
        <v>142985876</v>
      </c>
      <c r="P114" s="141">
        <f t="shared" si="237"/>
        <v>114544882</v>
      </c>
      <c r="Q114" s="141">
        <f t="shared" si="237"/>
        <v>86060306</v>
      </c>
      <c r="R114" s="141">
        <f t="shared" si="237"/>
        <v>46679892</v>
      </c>
      <c r="S114" s="141">
        <f t="shared" si="237"/>
        <v>35558824</v>
      </c>
      <c r="T114" s="141">
        <f t="shared" si="237"/>
        <v>35358723</v>
      </c>
      <c r="U114" s="141">
        <f t="shared" si="237"/>
        <v>33767477</v>
      </c>
      <c r="V114" s="141">
        <f t="shared" si="237"/>
        <v>44428537</v>
      </c>
      <c r="W114" s="141">
        <f t="shared" si="237"/>
        <v>72897613</v>
      </c>
      <c r="X114" s="142">
        <f t="shared" si="237"/>
        <v>130998490</v>
      </c>
      <c r="Y114" s="141">
        <v>168233791</v>
      </c>
      <c r="Z114" s="198">
        <v>178280658</v>
      </c>
      <c r="AA114" s="141">
        <f t="shared" ref="AA114" si="238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299">
        <v>168429402</v>
      </c>
      <c r="AL114" s="299">
        <v>174291818</v>
      </c>
      <c r="AM114" s="299">
        <v>165129176</v>
      </c>
      <c r="AN114" s="299">
        <v>107430423</v>
      </c>
      <c r="AO114" s="299">
        <v>71903422</v>
      </c>
      <c r="AP114" s="299">
        <v>45992998</v>
      </c>
      <c r="AQ114" s="299">
        <v>34768058</v>
      </c>
      <c r="AR114" s="299">
        <v>30706740</v>
      </c>
      <c r="AS114" s="299">
        <v>32895717</v>
      </c>
      <c r="AT114" s="299">
        <v>41659534</v>
      </c>
      <c r="AU114" s="299"/>
      <c r="AV114" s="299"/>
      <c r="AW114" s="317"/>
      <c r="AX114" s="88">
        <f t="shared" ref="AX114:AX121" si="239">SUM(AX109:AX113)</f>
        <v>-20365622</v>
      </c>
      <c r="AY114" s="143">
        <f t="shared" ref="AY114:AZ114" si="240">SUM(AY109:AY113)</f>
        <v>-10106681</v>
      </c>
      <c r="AZ114" s="143">
        <f t="shared" si="240"/>
        <v>5152195</v>
      </c>
      <c r="BA114" s="143">
        <f t="shared" ref="BA114:BB114" si="241">SUM(BA109:BA113)</f>
        <v>-3320594</v>
      </c>
      <c r="BB114" s="143">
        <f t="shared" si="241"/>
        <v>256033</v>
      </c>
      <c r="BC114" s="143">
        <f t="shared" ref="BC114:BD114" si="242">SUM(BC109:BC113)</f>
        <v>-2139718</v>
      </c>
      <c r="BD114" s="143">
        <f t="shared" si="242"/>
        <v>-4876021</v>
      </c>
      <c r="BE114" s="143">
        <f t="shared" ref="BE114:BF114" si="243">SUM(BE109:BE113)</f>
        <v>-6182708</v>
      </c>
      <c r="BF114" s="143">
        <f t="shared" si="243"/>
        <v>-3143913</v>
      </c>
      <c r="BG114" s="143">
        <f t="shared" ref="BG114:BH114" si="244">SUM(BG109:BG113)</f>
        <v>-26802198</v>
      </c>
      <c r="BH114" s="143">
        <f t="shared" si="244"/>
        <v>-3663405</v>
      </c>
      <c r="BI114" s="143">
        <f t="shared" ref="BI114:BJ114" si="245">SUM(BI109:BI113)</f>
        <v>25188693</v>
      </c>
      <c r="BJ114" s="143">
        <f t="shared" si="245"/>
        <v>25888092</v>
      </c>
      <c r="BK114" s="143">
        <f t="shared" ref="BK114:BL114" si="246">SUM(BK109:BK113)</f>
        <v>-2937251</v>
      </c>
      <c r="BL114" s="143">
        <f t="shared" si="246"/>
        <v>-15906466</v>
      </c>
      <c r="BM114" s="143">
        <f t="shared" ref="BM114:BN114" si="247">SUM(BM109:BM113)</f>
        <v>36340502</v>
      </c>
      <c r="BN114" s="143">
        <f t="shared" si="247"/>
        <v>-1184813</v>
      </c>
      <c r="BO114" s="143">
        <f t="shared" ref="BO114:BP114" si="248">SUM(BO109:BO113)</f>
        <v>6016832</v>
      </c>
      <c r="BP114" s="273">
        <f t="shared" si="248"/>
        <v>860248</v>
      </c>
      <c r="BQ114" s="273">
        <f t="shared" ref="BQ114:BR114" si="249">SUM(BQ109:BQ113)</f>
        <v>23139769</v>
      </c>
      <c r="BR114" s="273">
        <f t="shared" si="249"/>
        <v>-2038593</v>
      </c>
      <c r="BS114" s="357">
        <f t="shared" ref="BS114:BT114" si="250">SUM(BS109:BS113)</f>
        <v>2522621</v>
      </c>
      <c r="BT114" s="340">
        <f t="shared" si="250"/>
        <v>195611</v>
      </c>
      <c r="BU114" s="340">
        <f t="shared" ref="BU114:BV114" si="251">SUM(BU109:BU113)</f>
        <v>-3988840</v>
      </c>
      <c r="BV114" s="340">
        <f t="shared" si="251"/>
        <v>-3744792</v>
      </c>
      <c r="BW114" s="340">
        <f t="shared" ref="BW114:BX114" si="252">SUM(BW109:BW113)</f>
        <v>-4177208</v>
      </c>
      <c r="BX114" s="340">
        <f t="shared" si="252"/>
        <v>1749582</v>
      </c>
      <c r="BY114" s="340">
        <f t="shared" ref="BY114" si="253">SUM(BY109:BY113)</f>
        <v>-37027396</v>
      </c>
      <c r="BZ114" s="340">
        <f t="shared" ref="BZ114" si="254">SUM(BZ109:BZ113)</f>
        <v>394047</v>
      </c>
      <c r="CA114" s="340">
        <f t="shared" ref="CA114:CC114" si="255">SUM(CA109:CA113)</f>
        <v>-10668815</v>
      </c>
      <c r="CB114" s="340">
        <f t="shared" ref="CB114:CC114" si="256">SUM(CB109:CB113)</f>
        <v>-1732008</v>
      </c>
      <c r="CC114" s="340">
        <f t="shared" si="256"/>
        <v>-25908772</v>
      </c>
      <c r="CD114" s="372"/>
      <c r="CE114" s="88">
        <f t="shared" ref="CE114" si="257">SUM(CE109:CE113)</f>
        <v>41659534</v>
      </c>
      <c r="CF114" s="134"/>
    </row>
    <row r="115" spans="1:8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362"/>
      <c r="BT115" s="343"/>
      <c r="BU115" s="343"/>
      <c r="BV115" s="343"/>
      <c r="BW115" s="343"/>
      <c r="BX115" s="343"/>
      <c r="BY115" s="343"/>
      <c r="BZ115" s="343"/>
      <c r="CA115" s="343"/>
      <c r="CB115" s="343"/>
      <c r="CC115" s="343"/>
      <c r="CD115" s="373"/>
      <c r="CE115" s="52"/>
      <c r="CF115" s="134"/>
    </row>
    <row r="116" spans="1:84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08">
        <v>154703632</v>
      </c>
      <c r="AL116" s="308">
        <v>153098181</v>
      </c>
      <c r="AM116" s="308">
        <v>154013871</v>
      </c>
      <c r="AN116" s="308">
        <v>96593987</v>
      </c>
      <c r="AO116" s="308">
        <v>55894860</v>
      </c>
      <c r="AP116" s="308">
        <v>31114009</v>
      </c>
      <c r="AQ116" s="308">
        <v>24998847</v>
      </c>
      <c r="AR116" s="308">
        <v>22007060</v>
      </c>
      <c r="AS116" s="308">
        <v>22866757</v>
      </c>
      <c r="AT116" s="308">
        <v>32913315</v>
      </c>
      <c r="AU116" s="308"/>
      <c r="AV116" s="308"/>
      <c r="AW116" s="327"/>
      <c r="AX116" s="37">
        <f t="shared" ref="AX116:BG120" si="258">O116-C116</f>
        <v>-19671755.13000001</v>
      </c>
      <c r="AY116" s="103">
        <f t="shared" si="258"/>
        <v>2847286.9400000125</v>
      </c>
      <c r="AZ116" s="103">
        <f t="shared" si="258"/>
        <v>10297466.109999999</v>
      </c>
      <c r="BA116" s="103">
        <f t="shared" si="258"/>
        <v>-100894.91000000015</v>
      </c>
      <c r="BB116" s="103">
        <f t="shared" si="258"/>
        <v>1634488.7999999989</v>
      </c>
      <c r="BC116" s="103">
        <f t="shared" si="258"/>
        <v>-951094.69999999925</v>
      </c>
      <c r="BD116" s="103">
        <f t="shared" si="258"/>
        <v>1358083.1799999997</v>
      </c>
      <c r="BE116" s="103">
        <f t="shared" si="258"/>
        <v>-3445180.75</v>
      </c>
      <c r="BF116" s="103">
        <f t="shared" si="258"/>
        <v>-1296979.0700000003</v>
      </c>
      <c r="BG116" s="103">
        <f t="shared" si="258"/>
        <v>-11565377.289999992</v>
      </c>
      <c r="BH116" s="103">
        <f t="shared" ref="BH116:BQ120" si="259">Y116-M116</f>
        <v>2554037.3799999952</v>
      </c>
      <c r="BI116" s="103">
        <f t="shared" si="259"/>
        <v>25712798.280000001</v>
      </c>
      <c r="BJ116" s="103">
        <f t="shared" si="259"/>
        <v>28359687.100000009</v>
      </c>
      <c r="BK116" s="103">
        <f t="shared" si="259"/>
        <v>785758.75999999046</v>
      </c>
      <c r="BL116" s="103">
        <f t="shared" si="259"/>
        <v>-13428313.130000003</v>
      </c>
      <c r="BM116" s="103">
        <f t="shared" si="259"/>
        <v>2319058.5800000019</v>
      </c>
      <c r="BN116" s="103">
        <f t="shared" si="259"/>
        <v>278921.3900000006</v>
      </c>
      <c r="BO116" s="103">
        <f t="shared" si="259"/>
        <v>2602018.0500000007</v>
      </c>
      <c r="BP116" s="282">
        <f t="shared" si="259"/>
        <v>1482692.1500000004</v>
      </c>
      <c r="BQ116" s="282">
        <f t="shared" si="259"/>
        <v>161669</v>
      </c>
      <c r="BR116" s="282">
        <f t="shared" ref="BR116:BT120" si="260">AI116-W116</f>
        <v>6915902.1300000027</v>
      </c>
      <c r="BS116" s="364">
        <f t="shared" si="260"/>
        <v>21127152.939999998</v>
      </c>
      <c r="BT116" s="344">
        <f t="shared" si="260"/>
        <v>31535066</v>
      </c>
      <c r="BU116" s="344">
        <f t="shared" ref="BU116:CC120" si="261">AL116-Z116</f>
        <v>21422517</v>
      </c>
      <c r="BV116" s="344">
        <f t="shared" si="261"/>
        <v>28809896.379999995</v>
      </c>
      <c r="BW116" s="344">
        <f t="shared" si="261"/>
        <v>18294442.840000004</v>
      </c>
      <c r="BX116" s="344">
        <f t="shared" si="261"/>
        <v>15935829</v>
      </c>
      <c r="BY116" s="344">
        <f t="shared" si="261"/>
        <v>6737872.4699999988</v>
      </c>
      <c r="BZ116" s="344">
        <f t="shared" si="261"/>
        <v>6691569</v>
      </c>
      <c r="CA116" s="344">
        <f t="shared" si="261"/>
        <v>4799003.2899999991</v>
      </c>
      <c r="CB116" s="344">
        <f t="shared" si="261"/>
        <v>5201656</v>
      </c>
      <c r="CC116" s="344">
        <f t="shared" si="261"/>
        <v>12543753</v>
      </c>
      <c r="CD116" s="373"/>
      <c r="CE116" s="67">
        <f>'MONTHLY SUMMARIES'!H80</f>
        <v>32913315</v>
      </c>
      <c r="CF116" s="134"/>
    </row>
    <row r="117" spans="1:84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08">
        <v>15722309</v>
      </c>
      <c r="AL117" s="308">
        <v>16512181</v>
      </c>
      <c r="AM117" s="308">
        <v>17398176</v>
      </c>
      <c r="AN117" s="308">
        <v>12222668</v>
      </c>
      <c r="AO117" s="308">
        <v>7961107</v>
      </c>
      <c r="AP117" s="308">
        <v>4809201</v>
      </c>
      <c r="AQ117" s="308">
        <v>3595077</v>
      </c>
      <c r="AR117" s="308">
        <v>2686594</v>
      </c>
      <c r="AS117" s="308">
        <v>2572125</v>
      </c>
      <c r="AT117" s="308">
        <v>3844590</v>
      </c>
      <c r="AU117" s="308"/>
      <c r="AV117" s="308"/>
      <c r="AW117" s="327"/>
      <c r="AX117" s="37">
        <f t="shared" si="258"/>
        <v>-2569156.2000000011</v>
      </c>
      <c r="AY117" s="103">
        <f t="shared" si="258"/>
        <v>-607698.91999999993</v>
      </c>
      <c r="AZ117" s="103">
        <f t="shared" si="258"/>
        <v>-278850.79999999981</v>
      </c>
      <c r="BA117" s="103">
        <f t="shared" si="258"/>
        <v>-58469.419999999925</v>
      </c>
      <c r="BB117" s="103">
        <f t="shared" si="258"/>
        <v>361974.8600000001</v>
      </c>
      <c r="BC117" s="103">
        <f t="shared" si="258"/>
        <v>-119174.60999999987</v>
      </c>
      <c r="BD117" s="103">
        <f t="shared" si="258"/>
        <v>134567.44999999995</v>
      </c>
      <c r="BE117" s="103">
        <f t="shared" si="258"/>
        <v>-267625.01</v>
      </c>
      <c r="BF117" s="103">
        <f t="shared" si="258"/>
        <v>327623.39000000013</v>
      </c>
      <c r="BG117" s="103">
        <f t="shared" si="258"/>
        <v>-231052.30000000075</v>
      </c>
      <c r="BH117" s="103">
        <f t="shared" si="259"/>
        <v>2586840.67</v>
      </c>
      <c r="BI117" s="103">
        <f t="shared" si="259"/>
        <v>3392579.9700000007</v>
      </c>
      <c r="BJ117" s="103">
        <f t="shared" si="259"/>
        <v>4086571.5500000007</v>
      </c>
      <c r="BK117" s="103">
        <f t="shared" si="259"/>
        <v>2119230.5799999991</v>
      </c>
      <c r="BL117" s="103">
        <f t="shared" si="259"/>
        <v>19878.290000000037</v>
      </c>
      <c r="BM117" s="103">
        <f t="shared" si="259"/>
        <v>1093607.83</v>
      </c>
      <c r="BN117" s="103">
        <f t="shared" si="259"/>
        <v>895392.1399999999</v>
      </c>
      <c r="BO117" s="103">
        <f t="shared" si="259"/>
        <v>572912.7899999998</v>
      </c>
      <c r="BP117" s="282">
        <f t="shared" si="259"/>
        <v>410058.02</v>
      </c>
      <c r="BQ117" s="282">
        <f t="shared" si="259"/>
        <v>346860</v>
      </c>
      <c r="BR117" s="282">
        <f t="shared" si="260"/>
        <v>1101248.96</v>
      </c>
      <c r="BS117" s="364">
        <f t="shared" si="260"/>
        <v>3796069.3900000006</v>
      </c>
      <c r="BT117" s="344">
        <f t="shared" si="260"/>
        <v>3230389</v>
      </c>
      <c r="BU117" s="344">
        <f t="shared" si="261"/>
        <v>3994301</v>
      </c>
      <c r="BV117" s="344">
        <f t="shared" si="261"/>
        <v>4782843.91</v>
      </c>
      <c r="BW117" s="344">
        <f t="shared" si="261"/>
        <v>2888015.7300000004</v>
      </c>
      <c r="BX117" s="344">
        <f t="shared" si="261"/>
        <v>3270746.25</v>
      </c>
      <c r="BY117" s="344">
        <f t="shared" si="261"/>
        <v>1445904.63</v>
      </c>
      <c r="BZ117" s="344">
        <f t="shared" si="261"/>
        <v>766631</v>
      </c>
      <c r="CA117" s="344">
        <f t="shared" si="261"/>
        <v>777815.3600000001</v>
      </c>
      <c r="CB117" s="344">
        <f t="shared" si="261"/>
        <v>715345</v>
      </c>
      <c r="CC117" s="344">
        <f t="shared" si="261"/>
        <v>1669735</v>
      </c>
      <c r="CD117" s="373"/>
      <c r="CE117" s="67">
        <f>'MONTHLY SUMMARIES'!H81</f>
        <v>3844590</v>
      </c>
      <c r="CF117" s="134"/>
    </row>
    <row r="118" spans="1:84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08">
        <v>16203872</v>
      </c>
      <c r="AL118" s="308">
        <v>16529190</v>
      </c>
      <c r="AM118" s="308">
        <v>16368585</v>
      </c>
      <c r="AN118" s="308">
        <v>10381847</v>
      </c>
      <c r="AO118" s="308">
        <v>6217470</v>
      </c>
      <c r="AP118" s="308">
        <v>4179858</v>
      </c>
      <c r="AQ118" s="308">
        <v>3438202</v>
      </c>
      <c r="AR118" s="308">
        <v>3257941</v>
      </c>
      <c r="AS118" s="308">
        <v>3270984</v>
      </c>
      <c r="AT118" s="308">
        <v>4207313</v>
      </c>
      <c r="AU118" s="308"/>
      <c r="AV118" s="308"/>
      <c r="AW118" s="327"/>
      <c r="AX118" s="37">
        <f t="shared" si="258"/>
        <v>-2901003.0700000003</v>
      </c>
      <c r="AY118" s="103">
        <f t="shared" si="258"/>
        <v>-1460074.2899999991</v>
      </c>
      <c r="AZ118" s="103">
        <f t="shared" si="258"/>
        <v>-352846.04000000004</v>
      </c>
      <c r="BA118" s="103">
        <f t="shared" si="258"/>
        <v>-704461.23999999976</v>
      </c>
      <c r="BB118" s="103">
        <f t="shared" si="258"/>
        <v>-194526.62000000011</v>
      </c>
      <c r="BC118" s="103">
        <f t="shared" si="258"/>
        <v>-444884.08999999985</v>
      </c>
      <c r="BD118" s="103">
        <f t="shared" si="258"/>
        <v>-67498.180000000168</v>
      </c>
      <c r="BE118" s="103">
        <f t="shared" si="258"/>
        <v>-530771.68000000017</v>
      </c>
      <c r="BF118" s="103">
        <f t="shared" si="258"/>
        <v>-323342.43999999948</v>
      </c>
      <c r="BG118" s="103">
        <f t="shared" si="258"/>
        <v>-1594171.629999999</v>
      </c>
      <c r="BH118" s="103">
        <f t="shared" si="259"/>
        <v>-508593.16999999993</v>
      </c>
      <c r="BI118" s="103">
        <f t="shared" si="259"/>
        <v>1858062.2799999993</v>
      </c>
      <c r="BJ118" s="103">
        <f t="shared" si="259"/>
        <v>3017405.8800000008</v>
      </c>
      <c r="BK118" s="103">
        <f t="shared" si="259"/>
        <v>746974.29</v>
      </c>
      <c r="BL118" s="103">
        <f t="shared" si="259"/>
        <v>-632035.29</v>
      </c>
      <c r="BM118" s="103">
        <f t="shared" si="259"/>
        <v>531432.89999999991</v>
      </c>
      <c r="BN118" s="103">
        <f t="shared" si="259"/>
        <v>110524.12000000011</v>
      </c>
      <c r="BO118" s="103">
        <f t="shared" si="259"/>
        <v>365027.14999999991</v>
      </c>
      <c r="BP118" s="282">
        <f t="shared" si="259"/>
        <v>301493.93000000017</v>
      </c>
      <c r="BQ118" s="282">
        <f t="shared" si="259"/>
        <v>30741</v>
      </c>
      <c r="BR118" s="282">
        <f t="shared" si="260"/>
        <v>879937.76999999955</v>
      </c>
      <c r="BS118" s="364">
        <f t="shared" si="260"/>
        <v>2005433.7599999998</v>
      </c>
      <c r="BT118" s="344">
        <f t="shared" si="260"/>
        <v>3644126</v>
      </c>
      <c r="BU118" s="344">
        <f t="shared" si="261"/>
        <v>3460817</v>
      </c>
      <c r="BV118" s="344">
        <f t="shared" si="261"/>
        <v>3030929.42</v>
      </c>
      <c r="BW118" s="344">
        <f t="shared" si="261"/>
        <v>2250608.7199999997</v>
      </c>
      <c r="BX118" s="344">
        <f t="shared" si="261"/>
        <v>1699715.9100000001</v>
      </c>
      <c r="BY118" s="344">
        <f t="shared" si="261"/>
        <v>932085.25</v>
      </c>
      <c r="BZ118" s="344">
        <f t="shared" si="261"/>
        <v>955837</v>
      </c>
      <c r="CA118" s="344">
        <f t="shared" si="261"/>
        <v>804408.25</v>
      </c>
      <c r="CB118" s="344">
        <f t="shared" si="261"/>
        <v>673560</v>
      </c>
      <c r="CC118" s="344">
        <f t="shared" si="261"/>
        <v>1385380</v>
      </c>
      <c r="CD118" s="373"/>
      <c r="CE118" s="67">
        <f>'MONTHLY SUMMARIES'!H82</f>
        <v>4207313</v>
      </c>
      <c r="CF118" s="134"/>
    </row>
    <row r="119" spans="1:84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08">
        <v>15674545</v>
      </c>
      <c r="AL119" s="308">
        <v>16144882</v>
      </c>
      <c r="AM119" s="308">
        <v>16115330</v>
      </c>
      <c r="AN119" s="308">
        <v>10954769</v>
      </c>
      <c r="AO119" s="308">
        <v>7180008</v>
      </c>
      <c r="AP119" s="308">
        <v>4834979</v>
      </c>
      <c r="AQ119" s="308">
        <v>4125451</v>
      </c>
      <c r="AR119" s="308">
        <v>3429510</v>
      </c>
      <c r="AS119" s="308">
        <v>3518458</v>
      </c>
      <c r="AT119" s="308">
        <v>4839438</v>
      </c>
      <c r="AU119" s="308"/>
      <c r="AV119" s="308"/>
      <c r="AW119" s="327"/>
      <c r="AX119" s="37">
        <f t="shared" si="258"/>
        <v>-3292308.66</v>
      </c>
      <c r="AY119" s="103">
        <f t="shared" si="258"/>
        <v>-1942931.2000000011</v>
      </c>
      <c r="AZ119" s="103">
        <f t="shared" si="258"/>
        <v>-672657.56000000052</v>
      </c>
      <c r="BA119" s="103">
        <f t="shared" si="258"/>
        <v>-728412.5</v>
      </c>
      <c r="BB119" s="103">
        <f t="shared" si="258"/>
        <v>-637463.48999999976</v>
      </c>
      <c r="BC119" s="103">
        <f t="shared" si="258"/>
        <v>-685529.3200000003</v>
      </c>
      <c r="BD119" s="103">
        <f t="shared" si="258"/>
        <v>-282884.29999999981</v>
      </c>
      <c r="BE119" s="103">
        <f t="shared" si="258"/>
        <v>-667590.29</v>
      </c>
      <c r="BF119" s="103">
        <f t="shared" si="258"/>
        <v>-1140617.7299999995</v>
      </c>
      <c r="BG119" s="103">
        <f t="shared" si="258"/>
        <v>-1424248.3500000015</v>
      </c>
      <c r="BH119" s="103">
        <f t="shared" si="259"/>
        <v>-317284.1400000006</v>
      </c>
      <c r="BI119" s="103">
        <f t="shared" si="259"/>
        <v>2039621.7699999996</v>
      </c>
      <c r="BJ119" s="103">
        <f t="shared" si="259"/>
        <v>2805965.2699999996</v>
      </c>
      <c r="BK119" s="103">
        <f t="shared" si="259"/>
        <v>969502.95000000112</v>
      </c>
      <c r="BL119" s="103">
        <f t="shared" si="259"/>
        <v>-787325.8599999994</v>
      </c>
      <c r="BM119" s="103">
        <f t="shared" si="259"/>
        <v>332194.52</v>
      </c>
      <c r="BN119" s="103">
        <f t="shared" si="259"/>
        <v>235677.75999999978</v>
      </c>
      <c r="BO119" s="103">
        <f t="shared" si="259"/>
        <v>690057.18000000017</v>
      </c>
      <c r="BP119" s="282">
        <f t="shared" si="259"/>
        <v>308124.06999999983</v>
      </c>
      <c r="BQ119" s="282">
        <f t="shared" si="259"/>
        <v>92146</v>
      </c>
      <c r="BR119" s="282">
        <f t="shared" si="260"/>
        <v>1014847.5199999996</v>
      </c>
      <c r="BS119" s="364">
        <f t="shared" si="260"/>
        <v>1893624.2100000009</v>
      </c>
      <c r="BT119" s="344">
        <f t="shared" si="260"/>
        <v>3122886</v>
      </c>
      <c r="BU119" s="344">
        <f t="shared" si="261"/>
        <v>2916426</v>
      </c>
      <c r="BV119" s="344">
        <f t="shared" si="261"/>
        <v>2774087.4600000009</v>
      </c>
      <c r="BW119" s="344">
        <f t="shared" si="261"/>
        <v>2259378.0399999991</v>
      </c>
      <c r="BX119" s="344">
        <f t="shared" si="261"/>
        <v>2079188.5999999996</v>
      </c>
      <c r="BY119" s="344">
        <f t="shared" si="261"/>
        <v>1436923.81</v>
      </c>
      <c r="BZ119" s="344">
        <f t="shared" si="261"/>
        <v>1424666</v>
      </c>
      <c r="CA119" s="344">
        <f t="shared" si="261"/>
        <v>583559.96</v>
      </c>
      <c r="CB119" s="344">
        <f t="shared" si="261"/>
        <v>832671</v>
      </c>
      <c r="CC119" s="344">
        <f t="shared" si="261"/>
        <v>1645667</v>
      </c>
      <c r="CD119" s="373"/>
      <c r="CE119" s="67">
        <f>'MONTHLY SUMMARIES'!H83</f>
        <v>4839438</v>
      </c>
      <c r="CF119" s="134"/>
    </row>
    <row r="120" spans="1:84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08">
        <v>46589499</v>
      </c>
      <c r="AL120" s="308">
        <v>44991739</v>
      </c>
      <c r="AM120" s="308">
        <v>47153175</v>
      </c>
      <c r="AN120" s="308">
        <v>36766578</v>
      </c>
      <c r="AO120" s="308">
        <v>26234450</v>
      </c>
      <c r="AP120" s="308">
        <v>16213538</v>
      </c>
      <c r="AQ120" s="308">
        <v>13421197</v>
      </c>
      <c r="AR120" s="308">
        <v>11862846</v>
      </c>
      <c r="AS120" s="308">
        <v>12308025</v>
      </c>
      <c r="AT120" s="308">
        <v>14964691</v>
      </c>
      <c r="AU120" s="308"/>
      <c r="AV120" s="308"/>
      <c r="AW120" s="327"/>
      <c r="AX120" s="37">
        <f t="shared" si="258"/>
        <v>-7484443.3999999985</v>
      </c>
      <c r="AY120" s="103">
        <f t="shared" si="258"/>
        <v>-15166014.619999997</v>
      </c>
      <c r="AZ120" s="103">
        <f t="shared" si="258"/>
        <v>-3077382.1799999997</v>
      </c>
      <c r="BA120" s="103">
        <f t="shared" si="258"/>
        <v>-2495201.9399999995</v>
      </c>
      <c r="BB120" s="103">
        <f t="shared" si="258"/>
        <v>-293489.4299999997</v>
      </c>
      <c r="BC120" s="103">
        <f t="shared" si="258"/>
        <v>-1294601.4399999995</v>
      </c>
      <c r="BD120" s="103">
        <f t="shared" si="258"/>
        <v>-3292636.4499999993</v>
      </c>
      <c r="BE120" s="103">
        <f t="shared" si="258"/>
        <v>-3898804.08</v>
      </c>
      <c r="BF120" s="103">
        <f t="shared" si="258"/>
        <v>-1161997.3299999982</v>
      </c>
      <c r="BG120" s="103">
        <f t="shared" si="258"/>
        <v>-5665846.200000003</v>
      </c>
      <c r="BH120" s="103">
        <f t="shared" si="259"/>
        <v>-855959.8200000003</v>
      </c>
      <c r="BI120" s="103">
        <f t="shared" si="259"/>
        <v>5065222.8299999982</v>
      </c>
      <c r="BJ120" s="103">
        <f t="shared" si="259"/>
        <v>2837052.7100000009</v>
      </c>
      <c r="BK120" s="103">
        <f t="shared" si="259"/>
        <v>95497.339999999851</v>
      </c>
      <c r="BL120" s="103">
        <f t="shared" si="259"/>
        <v>-2931107.7600000016</v>
      </c>
      <c r="BM120" s="103">
        <f t="shared" si="259"/>
        <v>15866149.220000001</v>
      </c>
      <c r="BN120" s="103">
        <f t="shared" si="259"/>
        <v>-486736.41000000015</v>
      </c>
      <c r="BO120" s="103">
        <f t="shared" si="259"/>
        <v>2304181.1400000006</v>
      </c>
      <c r="BP120" s="282">
        <f t="shared" si="259"/>
        <v>2250248.2599999998</v>
      </c>
      <c r="BQ120" s="282">
        <f t="shared" si="259"/>
        <v>6738637</v>
      </c>
      <c r="BR120" s="282">
        <f t="shared" si="260"/>
        <v>1998878</v>
      </c>
      <c r="BS120" s="364">
        <f t="shared" si="260"/>
        <v>7576133.3599999994</v>
      </c>
      <c r="BT120" s="344">
        <f t="shared" si="260"/>
        <v>8484336</v>
      </c>
      <c r="BU120" s="344">
        <f t="shared" si="261"/>
        <v>4606870</v>
      </c>
      <c r="BV120" s="344">
        <f t="shared" si="261"/>
        <v>9439751.6400000006</v>
      </c>
      <c r="BW120" s="344">
        <f t="shared" si="261"/>
        <v>6933932.870000001</v>
      </c>
      <c r="BX120" s="344">
        <f t="shared" si="261"/>
        <v>6019196.8200000003</v>
      </c>
      <c r="BY120" s="344">
        <f t="shared" si="261"/>
        <v>-11833056.460000001</v>
      </c>
      <c r="BZ120" s="344">
        <f t="shared" si="261"/>
        <v>4097019</v>
      </c>
      <c r="CA120" s="344">
        <f t="shared" si="261"/>
        <v>-1324897.8800000008</v>
      </c>
      <c r="CB120" s="344">
        <f t="shared" si="261"/>
        <v>1346582</v>
      </c>
      <c r="CC120" s="344">
        <f t="shared" si="261"/>
        <v>-2427286</v>
      </c>
      <c r="CD120" s="373"/>
      <c r="CE120" s="67">
        <f>'MONTHLY SUMMARIES'!H84</f>
        <v>14964691</v>
      </c>
      <c r="CF120" s="134"/>
    </row>
    <row r="121" spans="1:84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262">SUM(D116:D120)</f>
        <v>145905938.97</v>
      </c>
      <c r="E121" s="136">
        <f t="shared" si="262"/>
        <v>86326392.640000001</v>
      </c>
      <c r="F121" s="136">
        <f t="shared" si="262"/>
        <v>46376852.259999998</v>
      </c>
      <c r="G121" s="136">
        <f t="shared" si="262"/>
        <v>33738288.880000003</v>
      </c>
      <c r="H121" s="136">
        <f t="shared" si="262"/>
        <v>34565149.870000005</v>
      </c>
      <c r="I121" s="136">
        <f t="shared" si="262"/>
        <v>33164286.869999997</v>
      </c>
      <c r="J121" s="136">
        <f t="shared" si="262"/>
        <v>47392016.810000002</v>
      </c>
      <c r="K121" s="136">
        <f t="shared" si="262"/>
        <v>76922660.799999997</v>
      </c>
      <c r="L121" s="138">
        <f t="shared" si="262"/>
        <v>181801823.10999998</v>
      </c>
      <c r="M121" s="136">
        <f t="shared" si="262"/>
        <v>195418013.07999998</v>
      </c>
      <c r="N121" s="145">
        <f t="shared" si="262"/>
        <v>172806956.87</v>
      </c>
      <c r="O121" s="145">
        <f t="shared" si="262"/>
        <v>161104945.68000001</v>
      </c>
      <c r="P121" s="145">
        <f t="shared" si="262"/>
        <v>129576506.88</v>
      </c>
      <c r="Q121" s="145">
        <f t="shared" si="262"/>
        <v>92242122.170000002</v>
      </c>
      <c r="R121" s="145">
        <f t="shared" si="262"/>
        <v>42289412.25</v>
      </c>
      <c r="S121" s="145">
        <f t="shared" si="262"/>
        <v>34609273</v>
      </c>
      <c r="T121" s="145">
        <f t="shared" si="262"/>
        <v>31069865.710000001</v>
      </c>
      <c r="U121" s="145">
        <f t="shared" si="262"/>
        <v>31013918.57</v>
      </c>
      <c r="V121" s="145">
        <f t="shared" si="262"/>
        <v>38582045</v>
      </c>
      <c r="W121" s="145">
        <f t="shared" si="262"/>
        <v>73327347.620000005</v>
      </c>
      <c r="X121" s="138">
        <f t="shared" si="262"/>
        <v>161321127.33999997</v>
      </c>
      <c r="Y121" s="145">
        <v>198877054</v>
      </c>
      <c r="Z121" s="247">
        <v>210875242</v>
      </c>
      <c r="AA121" s="145">
        <f t="shared" ref="AA121" si="263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07">
        <v>248893857</v>
      </c>
      <c r="AL121" s="307">
        <v>247276173</v>
      </c>
      <c r="AM121" s="307">
        <v>251049137</v>
      </c>
      <c r="AN121" s="307">
        <v>166919849</v>
      </c>
      <c r="AO121" s="307">
        <v>103487895</v>
      </c>
      <c r="AP121" s="307">
        <v>61151585</v>
      </c>
      <c r="AQ121" s="307">
        <v>49578774</v>
      </c>
      <c r="AR121" s="307">
        <v>43243951</v>
      </c>
      <c r="AS121" s="307">
        <v>44536349</v>
      </c>
      <c r="AT121" s="307">
        <v>60769347</v>
      </c>
      <c r="AU121" s="307"/>
      <c r="AV121" s="307"/>
      <c r="AW121" s="326"/>
      <c r="AX121" s="137">
        <f t="shared" si="239"/>
        <v>-35918666.460000008</v>
      </c>
      <c r="AY121" s="139">
        <f t="shared" ref="AY121:AZ121" si="264">SUM(AY116:AY120)</f>
        <v>-16329432.089999985</v>
      </c>
      <c r="AZ121" s="139">
        <f t="shared" si="264"/>
        <v>5915729.5299999993</v>
      </c>
      <c r="BA121" s="139">
        <f t="shared" ref="BA121:BB121" si="265">SUM(BA116:BA120)</f>
        <v>-4087440.0099999993</v>
      </c>
      <c r="BB121" s="139">
        <f t="shared" si="265"/>
        <v>870984.11999999941</v>
      </c>
      <c r="BC121" s="139">
        <f t="shared" ref="BC121:BD121" si="266">SUM(BC116:BC120)</f>
        <v>-3495284.1599999988</v>
      </c>
      <c r="BD121" s="139">
        <f t="shared" si="266"/>
        <v>-2150368.2999999998</v>
      </c>
      <c r="BE121" s="139">
        <f t="shared" ref="BE121:BF121" si="267">SUM(BE116:BE120)</f>
        <v>-8809971.8099999987</v>
      </c>
      <c r="BF121" s="139">
        <f t="shared" si="267"/>
        <v>-3595313.1799999974</v>
      </c>
      <c r="BG121" s="139">
        <f t="shared" ref="BG121:BH121" si="268">SUM(BG116:BG120)</f>
        <v>-20480695.769999996</v>
      </c>
      <c r="BH121" s="139">
        <f t="shared" si="268"/>
        <v>3459040.9199999943</v>
      </c>
      <c r="BI121" s="139">
        <f t="shared" ref="BI121:BJ121" si="269">SUM(BI116:BI120)</f>
        <v>38068285.129999995</v>
      </c>
      <c r="BJ121" s="139">
        <f t="shared" si="269"/>
        <v>41106682.510000013</v>
      </c>
      <c r="BK121" s="139">
        <f t="shared" ref="BK121:BL121" si="270">SUM(BK116:BK120)</f>
        <v>4716963.9199999906</v>
      </c>
      <c r="BL121" s="139">
        <f t="shared" si="270"/>
        <v>-17758903.750000004</v>
      </c>
      <c r="BM121" s="139">
        <f t="shared" ref="BM121:BN121" si="271">SUM(BM116:BM120)</f>
        <v>20142443.050000004</v>
      </c>
      <c r="BN121" s="139">
        <f t="shared" si="271"/>
        <v>1033779.0000000002</v>
      </c>
      <c r="BO121" s="139">
        <f t="shared" ref="BO121:BP121" si="272">SUM(BO116:BO120)</f>
        <v>6534196.3100000015</v>
      </c>
      <c r="BP121" s="283">
        <f t="shared" si="272"/>
        <v>4752616.43</v>
      </c>
      <c r="BQ121" s="283">
        <f t="shared" ref="BQ121:BR121" si="273">SUM(BQ116:BQ120)</f>
        <v>7370053</v>
      </c>
      <c r="BR121" s="283">
        <f t="shared" si="273"/>
        <v>11910814.380000003</v>
      </c>
      <c r="BS121" s="365">
        <f t="shared" ref="BS121:BT121" si="274">SUM(BS116:BS120)</f>
        <v>36398413.659999996</v>
      </c>
      <c r="BT121" s="345">
        <f t="shared" si="274"/>
        <v>50016803</v>
      </c>
      <c r="BU121" s="345">
        <f t="shared" ref="BU121:BV121" si="275">SUM(BU116:BU120)</f>
        <v>36400931</v>
      </c>
      <c r="BV121" s="345">
        <f t="shared" si="275"/>
        <v>48837508.809999995</v>
      </c>
      <c r="BW121" s="345">
        <f t="shared" ref="BW121:BX121" si="276">SUM(BW116:BW120)</f>
        <v>32626378.200000003</v>
      </c>
      <c r="BX121" s="345">
        <f t="shared" si="276"/>
        <v>29004676.579999998</v>
      </c>
      <c r="BY121" s="345">
        <f t="shared" ref="BY121" si="277">SUM(BY116:BY120)</f>
        <v>-1280270.3000000026</v>
      </c>
      <c r="BZ121" s="345">
        <f t="shared" ref="BZ121" si="278">SUM(BZ116:BZ120)</f>
        <v>13935722</v>
      </c>
      <c r="CA121" s="345">
        <f t="shared" ref="CA121:CC121" si="279">SUM(CA116:CA120)</f>
        <v>5639888.9799999986</v>
      </c>
      <c r="CB121" s="345">
        <f t="shared" ref="CB121:CC121" si="280">SUM(CB116:CB120)</f>
        <v>8769814</v>
      </c>
      <c r="CC121" s="345">
        <f t="shared" si="280"/>
        <v>14817249</v>
      </c>
      <c r="CD121" s="374"/>
      <c r="CE121" s="137">
        <f t="shared" ref="CE121:CE128" si="281">SUM(CE116:CE120)</f>
        <v>60769347</v>
      </c>
    </row>
    <row r="122" spans="1:84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362"/>
      <c r="BT122" s="343"/>
      <c r="BU122" s="343"/>
      <c r="BV122" s="343"/>
      <c r="BW122" s="343"/>
      <c r="BX122" s="343"/>
      <c r="BY122" s="343"/>
      <c r="BZ122" s="343"/>
      <c r="CA122" s="343"/>
      <c r="CB122" s="343"/>
      <c r="CC122" s="343"/>
      <c r="CD122" s="373"/>
      <c r="CE122" s="52"/>
      <c r="CF122" s="134"/>
    </row>
    <row r="123" spans="1:84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>
        <v>1525041</v>
      </c>
      <c r="AM123" s="205">
        <v>1482130</v>
      </c>
      <c r="AN123" s="205">
        <v>811707</v>
      </c>
      <c r="AO123" s="205">
        <v>461112</v>
      </c>
      <c r="AP123" s="205">
        <v>238633</v>
      </c>
      <c r="AQ123" s="205">
        <v>173553</v>
      </c>
      <c r="AR123" s="205">
        <v>164337</v>
      </c>
      <c r="AS123" s="205">
        <v>180698</v>
      </c>
      <c r="AT123" s="205">
        <v>280909</v>
      </c>
      <c r="AU123" s="205"/>
      <c r="AV123" s="205"/>
      <c r="AW123" s="102"/>
      <c r="AX123" s="178">
        <f t="shared" ref="AX123:BG127" si="282">O123-C123</f>
        <v>1389935.9700000002</v>
      </c>
      <c r="AY123" s="103">
        <f t="shared" si="282"/>
        <v>1133145.4200000002</v>
      </c>
      <c r="AZ123" s="103">
        <f t="shared" si="282"/>
        <v>841298.01</v>
      </c>
      <c r="BA123" s="103">
        <f t="shared" si="282"/>
        <v>333386.38</v>
      </c>
      <c r="BB123" s="103">
        <f t="shared" si="282"/>
        <v>249900.6</v>
      </c>
      <c r="BC123" s="103">
        <f t="shared" si="282"/>
        <v>187815.56000000003</v>
      </c>
      <c r="BD123" s="103">
        <f t="shared" si="282"/>
        <v>208181.5</v>
      </c>
      <c r="BE123" s="103">
        <f t="shared" si="282"/>
        <v>300399.64</v>
      </c>
      <c r="BF123" s="103">
        <f t="shared" si="282"/>
        <v>584942.65999999992</v>
      </c>
      <c r="BG123" s="103">
        <f t="shared" si="282"/>
        <v>1039789.61</v>
      </c>
      <c r="BH123" s="103">
        <f t="shared" ref="BH123:BQ127" si="283">Y123-M123</f>
        <v>1198317.17</v>
      </c>
      <c r="BI123" s="103">
        <f t="shared" si="283"/>
        <v>816855.77</v>
      </c>
      <c r="BJ123" s="103">
        <f t="shared" si="283"/>
        <v>-16097.14000000013</v>
      </c>
      <c r="BK123" s="103">
        <f t="shared" si="283"/>
        <v>-311363.69000000006</v>
      </c>
      <c r="BL123" s="103">
        <f t="shared" si="283"/>
        <v>-415463.29</v>
      </c>
      <c r="BM123" s="103">
        <f t="shared" si="283"/>
        <v>-63463.270000000019</v>
      </c>
      <c r="BN123" s="103">
        <f t="shared" si="283"/>
        <v>-70152.149999999994</v>
      </c>
      <c r="BO123" s="103">
        <f t="shared" si="283"/>
        <v>-22910.600000000006</v>
      </c>
      <c r="BP123" s="282">
        <f t="shared" si="283"/>
        <v>-47620.679999999993</v>
      </c>
      <c r="BQ123" s="282">
        <f t="shared" si="283"/>
        <v>-103258</v>
      </c>
      <c r="BR123" s="282">
        <f t="shared" ref="BR123:BT127" si="284">AI123-W123</f>
        <v>-93934.819999999949</v>
      </c>
      <c r="BS123" s="364">
        <f t="shared" si="284"/>
        <v>-49936.520000000019</v>
      </c>
      <c r="BT123" s="344">
        <f t="shared" si="284"/>
        <v>23657</v>
      </c>
      <c r="BU123" s="344">
        <f t="shared" ref="BU123:CC127" si="285">AL123-Z123</f>
        <v>-34469</v>
      </c>
      <c r="BV123" s="344">
        <f t="shared" si="285"/>
        <v>57641.290000000037</v>
      </c>
      <c r="BW123" s="344">
        <f t="shared" si="285"/>
        <v>-46637.160000000033</v>
      </c>
      <c r="BX123" s="344">
        <f t="shared" si="285"/>
        <v>6668.5800000000163</v>
      </c>
      <c r="BY123" s="344">
        <f t="shared" si="285"/>
        <v>-47575.44</v>
      </c>
      <c r="BZ123" s="344">
        <f t="shared" si="285"/>
        <v>-16571</v>
      </c>
      <c r="CA123" s="344">
        <f t="shared" si="285"/>
        <v>-10795.290000000008</v>
      </c>
      <c r="CB123" s="344">
        <f t="shared" si="285"/>
        <v>8777</v>
      </c>
      <c r="CC123" s="344">
        <f t="shared" si="285"/>
        <v>60002</v>
      </c>
      <c r="CD123" s="373"/>
      <c r="CE123" s="67">
        <f>'MONTHLY SUMMARIES'!H87</f>
        <v>280909</v>
      </c>
      <c r="CF123" s="134"/>
    </row>
    <row r="124" spans="1:84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>
        <v>286327</v>
      </c>
      <c r="AM124" s="205">
        <v>295198</v>
      </c>
      <c r="AN124" s="205">
        <v>167982</v>
      </c>
      <c r="AO124" s="205">
        <v>97416</v>
      </c>
      <c r="AP124" s="205">
        <v>54801</v>
      </c>
      <c r="AQ124" s="205">
        <v>38509</v>
      </c>
      <c r="AR124" s="205">
        <v>37086</v>
      </c>
      <c r="AS124" s="205">
        <v>37067</v>
      </c>
      <c r="AT124" s="205">
        <v>56479</v>
      </c>
      <c r="AU124" s="205"/>
      <c r="AV124" s="205"/>
      <c r="AW124" s="102"/>
      <c r="AX124" s="178">
        <f t="shared" si="282"/>
        <v>210797.23</v>
      </c>
      <c r="AY124" s="103">
        <f t="shared" si="282"/>
        <v>190955.02000000002</v>
      </c>
      <c r="AZ124" s="103">
        <f t="shared" si="282"/>
        <v>117349.67000000001</v>
      </c>
      <c r="BA124" s="103">
        <f t="shared" si="282"/>
        <v>54713.88</v>
      </c>
      <c r="BB124" s="103">
        <f t="shared" si="282"/>
        <v>46103.07</v>
      </c>
      <c r="BC124" s="103">
        <f t="shared" si="282"/>
        <v>31073.75</v>
      </c>
      <c r="BD124" s="103">
        <f t="shared" si="282"/>
        <v>36045.259999999995</v>
      </c>
      <c r="BE124" s="103">
        <f t="shared" si="282"/>
        <v>41018.03</v>
      </c>
      <c r="BF124" s="103">
        <f t="shared" si="282"/>
        <v>84250.150000000009</v>
      </c>
      <c r="BG124" s="103">
        <f t="shared" si="282"/>
        <v>112295.79</v>
      </c>
      <c r="BH124" s="103">
        <f t="shared" si="283"/>
        <v>121721.84</v>
      </c>
      <c r="BI124" s="103">
        <f t="shared" si="283"/>
        <v>72792.25</v>
      </c>
      <c r="BJ124" s="103">
        <f t="shared" si="283"/>
        <v>4305.5299999999988</v>
      </c>
      <c r="BK124" s="103">
        <f t="shared" si="283"/>
        <v>-47924.53</v>
      </c>
      <c r="BL124" s="103">
        <f t="shared" si="283"/>
        <v>-65062.420000000013</v>
      </c>
      <c r="BM124" s="103">
        <f t="shared" si="283"/>
        <v>-8585.9399999999951</v>
      </c>
      <c r="BN124" s="103">
        <f t="shared" si="283"/>
        <v>-14746.400000000001</v>
      </c>
      <c r="BO124" s="103">
        <f t="shared" si="283"/>
        <v>-718.41000000000349</v>
      </c>
      <c r="BP124" s="282">
        <f t="shared" si="283"/>
        <v>-8106.0999999999985</v>
      </c>
      <c r="BQ124" s="282">
        <f t="shared" si="283"/>
        <v>-12146</v>
      </c>
      <c r="BR124" s="282">
        <f t="shared" si="284"/>
        <v>-17607.630000000005</v>
      </c>
      <c r="BS124" s="364">
        <f t="shared" si="284"/>
        <v>7065.75</v>
      </c>
      <c r="BT124" s="344">
        <f t="shared" si="284"/>
        <v>13706</v>
      </c>
      <c r="BU124" s="344">
        <f t="shared" si="285"/>
        <v>17257</v>
      </c>
      <c r="BV124" s="344">
        <f t="shared" si="285"/>
        <v>41058.03</v>
      </c>
      <c r="BW124" s="344">
        <f t="shared" si="285"/>
        <v>-4412.820000000007</v>
      </c>
      <c r="BX124" s="344">
        <f t="shared" si="285"/>
        <v>17507.070000000007</v>
      </c>
      <c r="BY124" s="344">
        <f t="shared" si="285"/>
        <v>-5679.93</v>
      </c>
      <c r="BZ124" s="344">
        <f t="shared" si="285"/>
        <v>-1549</v>
      </c>
      <c r="CA124" s="344">
        <f t="shared" si="285"/>
        <v>-1723.7099999999991</v>
      </c>
      <c r="CB124" s="344">
        <f t="shared" si="285"/>
        <v>949</v>
      </c>
      <c r="CC124" s="344">
        <f t="shared" si="285"/>
        <v>11561</v>
      </c>
      <c r="CD124" s="373"/>
      <c r="CE124" s="67">
        <f>'MONTHLY SUMMARIES'!H88</f>
        <v>56479</v>
      </c>
      <c r="CF124" s="134"/>
    </row>
    <row r="125" spans="1:84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>
        <v>428702</v>
      </c>
      <c r="AM125" s="205">
        <v>397519</v>
      </c>
      <c r="AN125" s="205">
        <v>249637</v>
      </c>
      <c r="AO125" s="205">
        <v>159495</v>
      </c>
      <c r="AP125" s="205">
        <v>108596</v>
      </c>
      <c r="AQ125" s="205">
        <v>87423</v>
      </c>
      <c r="AR125" s="205">
        <v>96812</v>
      </c>
      <c r="AS125" s="205">
        <v>101776</v>
      </c>
      <c r="AT125" s="205">
        <v>140314</v>
      </c>
      <c r="AU125" s="205"/>
      <c r="AV125" s="205"/>
      <c r="AW125" s="102"/>
      <c r="AX125" s="178">
        <f t="shared" si="282"/>
        <v>298721.93999999994</v>
      </c>
      <c r="AY125" s="103">
        <f t="shared" si="282"/>
        <v>210151.36</v>
      </c>
      <c r="AZ125" s="103">
        <f t="shared" si="282"/>
        <v>155193.11000000002</v>
      </c>
      <c r="BA125" s="103">
        <f t="shared" si="282"/>
        <v>78599.67</v>
      </c>
      <c r="BB125" s="103">
        <f t="shared" si="282"/>
        <v>63999.29</v>
      </c>
      <c r="BC125" s="103">
        <f t="shared" si="282"/>
        <v>52300.47</v>
      </c>
      <c r="BD125" s="103">
        <f t="shared" si="282"/>
        <v>62914.95</v>
      </c>
      <c r="BE125" s="103">
        <f t="shared" si="282"/>
        <v>83288.37</v>
      </c>
      <c r="BF125" s="103">
        <f t="shared" si="282"/>
        <v>140112.13</v>
      </c>
      <c r="BG125" s="103">
        <f t="shared" si="282"/>
        <v>244530.50000000003</v>
      </c>
      <c r="BH125" s="103">
        <f t="shared" si="283"/>
        <v>287415.81</v>
      </c>
      <c r="BI125" s="103">
        <f t="shared" si="283"/>
        <v>220570.39</v>
      </c>
      <c r="BJ125" s="103">
        <f t="shared" si="283"/>
        <v>86671.22000000003</v>
      </c>
      <c r="BK125" s="103">
        <f t="shared" si="283"/>
        <v>13174.700000000012</v>
      </c>
      <c r="BL125" s="103">
        <f t="shared" si="283"/>
        <v>-2118.140000000014</v>
      </c>
      <c r="BM125" s="103">
        <f t="shared" si="283"/>
        <v>18863.840000000011</v>
      </c>
      <c r="BN125" s="103">
        <f t="shared" si="283"/>
        <v>15014.71</v>
      </c>
      <c r="BO125" s="103">
        <f t="shared" si="283"/>
        <v>23124.979999999996</v>
      </c>
      <c r="BP125" s="282">
        <f t="shared" si="283"/>
        <v>9135.18</v>
      </c>
      <c r="BQ125" s="282">
        <f t="shared" si="283"/>
        <v>2097</v>
      </c>
      <c r="BR125" s="282">
        <f t="shared" si="284"/>
        <v>19756.839999999997</v>
      </c>
      <c r="BS125" s="364">
        <f t="shared" si="284"/>
        <v>45040.289999999979</v>
      </c>
      <c r="BT125" s="344">
        <f t="shared" si="284"/>
        <v>75395</v>
      </c>
      <c r="BU125" s="344">
        <f t="shared" si="285"/>
        <v>62844</v>
      </c>
      <c r="BV125" s="344">
        <f t="shared" si="285"/>
        <v>11214.559999999998</v>
      </c>
      <c r="BW125" s="344">
        <f t="shared" si="285"/>
        <v>25504.399999999994</v>
      </c>
      <c r="BX125" s="344">
        <f t="shared" si="285"/>
        <v>6115.75</v>
      </c>
      <c r="BY125" s="344">
        <f t="shared" si="285"/>
        <v>10802.679999999993</v>
      </c>
      <c r="BZ125" s="344">
        <f t="shared" si="285"/>
        <v>7595</v>
      </c>
      <c r="CA125" s="344">
        <f t="shared" si="285"/>
        <v>19742.800000000003</v>
      </c>
      <c r="CB125" s="344">
        <f t="shared" si="285"/>
        <v>27427</v>
      </c>
      <c r="CC125" s="344">
        <f t="shared" si="285"/>
        <v>51839</v>
      </c>
      <c r="CD125" s="373"/>
      <c r="CE125" s="67">
        <f>'MONTHLY SUMMARIES'!H89</f>
        <v>140314</v>
      </c>
      <c r="CF125" s="134"/>
    </row>
    <row r="126" spans="1:84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>
        <v>606800</v>
      </c>
      <c r="AM126" s="205">
        <v>610091</v>
      </c>
      <c r="AN126" s="205">
        <v>395312</v>
      </c>
      <c r="AO126" s="205">
        <v>242533</v>
      </c>
      <c r="AP126" s="205">
        <v>166099</v>
      </c>
      <c r="AQ126" s="205">
        <v>133898</v>
      </c>
      <c r="AR126" s="205">
        <v>131573</v>
      </c>
      <c r="AS126" s="205">
        <v>146826</v>
      </c>
      <c r="AT126" s="205">
        <v>216227</v>
      </c>
      <c r="AU126" s="205"/>
      <c r="AV126" s="205"/>
      <c r="AW126" s="102"/>
      <c r="AX126" s="178">
        <f t="shared" si="282"/>
        <v>527282.68999999994</v>
      </c>
      <c r="AY126" s="103">
        <f t="shared" si="282"/>
        <v>364405.66</v>
      </c>
      <c r="AZ126" s="103">
        <f t="shared" si="282"/>
        <v>274447.60000000003</v>
      </c>
      <c r="BA126" s="103">
        <f t="shared" si="282"/>
        <v>144163.60999999999</v>
      </c>
      <c r="BB126" s="103">
        <f t="shared" si="282"/>
        <v>101231.81999999999</v>
      </c>
      <c r="BC126" s="103">
        <f t="shared" si="282"/>
        <v>76255.200000000012</v>
      </c>
      <c r="BD126" s="103">
        <f t="shared" si="282"/>
        <v>104872.31</v>
      </c>
      <c r="BE126" s="103">
        <f t="shared" si="282"/>
        <v>174300.55</v>
      </c>
      <c r="BF126" s="103">
        <f t="shared" si="282"/>
        <v>244290.22999999998</v>
      </c>
      <c r="BG126" s="103">
        <f t="shared" si="282"/>
        <v>415210.69</v>
      </c>
      <c r="BH126" s="103">
        <f t="shared" si="283"/>
        <v>470243.28</v>
      </c>
      <c r="BI126" s="103">
        <f t="shared" si="283"/>
        <v>390219.25</v>
      </c>
      <c r="BJ126" s="103">
        <f t="shared" si="283"/>
        <v>-9145.4899999999907</v>
      </c>
      <c r="BK126" s="103">
        <f t="shared" si="283"/>
        <v>-4731.179999999993</v>
      </c>
      <c r="BL126" s="103">
        <f t="shared" si="283"/>
        <v>-20932.600000000035</v>
      </c>
      <c r="BM126" s="103">
        <f t="shared" si="283"/>
        <v>2103.3000000000175</v>
      </c>
      <c r="BN126" s="103">
        <f t="shared" si="283"/>
        <v>8786.4900000000052</v>
      </c>
      <c r="BO126" s="103">
        <f t="shared" si="283"/>
        <v>41631.26999999999</v>
      </c>
      <c r="BP126" s="282">
        <f t="shared" si="283"/>
        <v>11901</v>
      </c>
      <c r="BQ126" s="282">
        <f t="shared" si="283"/>
        <v>-34697</v>
      </c>
      <c r="BR126" s="282">
        <f t="shared" si="284"/>
        <v>2127.8800000000047</v>
      </c>
      <c r="BS126" s="364">
        <f t="shared" si="284"/>
        <v>47842.260000000009</v>
      </c>
      <c r="BT126" s="344">
        <f t="shared" si="284"/>
        <v>43391</v>
      </c>
      <c r="BU126" s="344">
        <f t="shared" si="285"/>
        <v>-8907</v>
      </c>
      <c r="BV126" s="344">
        <f t="shared" si="285"/>
        <v>91598.530000000028</v>
      </c>
      <c r="BW126" s="344">
        <f t="shared" si="285"/>
        <v>34960.679999999993</v>
      </c>
      <c r="BX126" s="344">
        <f t="shared" si="285"/>
        <v>-11396.429999999993</v>
      </c>
      <c r="BY126" s="344">
        <f t="shared" si="285"/>
        <v>19648.51999999999</v>
      </c>
      <c r="BZ126" s="344">
        <f t="shared" si="285"/>
        <v>15558</v>
      </c>
      <c r="CA126" s="344">
        <f t="shared" si="285"/>
        <v>12453.740000000005</v>
      </c>
      <c r="CB126" s="344">
        <f t="shared" si="285"/>
        <v>28685</v>
      </c>
      <c r="CC126" s="344">
        <f t="shared" si="285"/>
        <v>74357</v>
      </c>
      <c r="CD126" s="373"/>
      <c r="CE126" s="67">
        <f>'MONTHLY SUMMARIES'!H90</f>
        <v>216227</v>
      </c>
      <c r="CF126" s="134"/>
    </row>
    <row r="127" spans="1:84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>
        <v>1811844</v>
      </c>
      <c r="AM127" s="205">
        <v>1822649</v>
      </c>
      <c r="AN127" s="205">
        <v>1321545</v>
      </c>
      <c r="AO127" s="205">
        <v>899622</v>
      </c>
      <c r="AP127" s="205">
        <v>396550</v>
      </c>
      <c r="AQ127" s="205">
        <v>408351</v>
      </c>
      <c r="AR127" s="205">
        <v>508400</v>
      </c>
      <c r="AS127" s="205">
        <v>480132</v>
      </c>
      <c r="AT127" s="205">
        <v>886980</v>
      </c>
      <c r="AU127" s="205"/>
      <c r="AV127" s="205"/>
      <c r="AW127" s="102"/>
      <c r="AX127" s="178">
        <f t="shared" si="282"/>
        <v>1504534.9000000001</v>
      </c>
      <c r="AY127" s="103">
        <f t="shared" si="282"/>
        <v>1118809.3500000001</v>
      </c>
      <c r="AZ127" s="103">
        <f t="shared" si="282"/>
        <v>893340.9</v>
      </c>
      <c r="BA127" s="103">
        <f t="shared" si="282"/>
        <v>376690.64</v>
      </c>
      <c r="BB127" s="103">
        <f t="shared" si="282"/>
        <v>290498.05</v>
      </c>
      <c r="BC127" s="103">
        <f t="shared" si="282"/>
        <v>270725.80000000005</v>
      </c>
      <c r="BD127" s="103">
        <f t="shared" si="282"/>
        <v>279398.38</v>
      </c>
      <c r="BE127" s="103">
        <f t="shared" si="282"/>
        <v>325046.59000000003</v>
      </c>
      <c r="BF127" s="103">
        <f t="shared" si="282"/>
        <v>725343.52999999991</v>
      </c>
      <c r="BG127" s="103">
        <f t="shared" si="282"/>
        <v>1368459.78</v>
      </c>
      <c r="BH127" s="103">
        <f t="shared" si="283"/>
        <v>1485672.93</v>
      </c>
      <c r="BI127" s="103">
        <f t="shared" si="283"/>
        <v>1313378.8199999998</v>
      </c>
      <c r="BJ127" s="103">
        <f t="shared" si="283"/>
        <v>279950.87999999989</v>
      </c>
      <c r="BK127" s="103">
        <f t="shared" si="283"/>
        <v>67185.379999999888</v>
      </c>
      <c r="BL127" s="103">
        <f t="shared" si="283"/>
        <v>-75718.530000000028</v>
      </c>
      <c r="BM127" s="103">
        <f t="shared" si="283"/>
        <v>124235.23999999999</v>
      </c>
      <c r="BN127" s="103">
        <f t="shared" si="283"/>
        <v>129046.02000000002</v>
      </c>
      <c r="BO127" s="103">
        <f t="shared" si="283"/>
        <v>76592.19</v>
      </c>
      <c r="BP127" s="282">
        <f t="shared" si="283"/>
        <v>71411.729999999981</v>
      </c>
      <c r="BQ127" s="282">
        <f t="shared" si="283"/>
        <v>90980</v>
      </c>
      <c r="BR127" s="282">
        <f t="shared" si="284"/>
        <v>24855.300000000047</v>
      </c>
      <c r="BS127" s="364">
        <f t="shared" si="284"/>
        <v>96681.229999999981</v>
      </c>
      <c r="BT127" s="344">
        <f t="shared" si="284"/>
        <v>216465</v>
      </c>
      <c r="BU127" s="344">
        <f t="shared" si="285"/>
        <v>-34992</v>
      </c>
      <c r="BV127" s="344">
        <f t="shared" si="285"/>
        <v>36444.560000000056</v>
      </c>
      <c r="BW127" s="344">
        <f t="shared" si="285"/>
        <v>134415.27000000002</v>
      </c>
      <c r="BX127" s="344">
        <f t="shared" si="285"/>
        <v>81479.180000000051</v>
      </c>
      <c r="BY127" s="344">
        <f t="shared" si="285"/>
        <v>-105327.48999999999</v>
      </c>
      <c r="BZ127" s="344">
        <f t="shared" si="285"/>
        <v>-12015</v>
      </c>
      <c r="CA127" s="344">
        <f t="shared" si="285"/>
        <v>160396.59999999998</v>
      </c>
      <c r="CB127" s="344">
        <f t="shared" si="285"/>
        <v>128585</v>
      </c>
      <c r="CC127" s="344">
        <f t="shared" si="285"/>
        <v>468267</v>
      </c>
      <c r="CD127" s="373"/>
      <c r="CE127" s="67">
        <f>'MONTHLY SUMMARIES'!H91</f>
        <v>886980</v>
      </c>
      <c r="CF127" s="134"/>
    </row>
    <row r="128" spans="1:84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286">SUM(D123:D127)</f>
        <v>68545.14</v>
      </c>
      <c r="E128" s="136">
        <f t="shared" si="286"/>
        <v>57469.54</v>
      </c>
      <c r="F128" s="136">
        <f t="shared" si="286"/>
        <v>32103.31</v>
      </c>
      <c r="G128" s="136">
        <f t="shared" si="286"/>
        <v>29034.5</v>
      </c>
      <c r="H128" s="136">
        <f t="shared" si="286"/>
        <v>22243.65</v>
      </c>
      <c r="I128" s="136">
        <f t="shared" si="286"/>
        <v>23942.469999999998</v>
      </c>
      <c r="J128" s="136">
        <f t="shared" si="286"/>
        <v>47853.819999999992</v>
      </c>
      <c r="K128" s="136">
        <f t="shared" si="286"/>
        <v>100375.73</v>
      </c>
      <c r="L128" s="138">
        <f t="shared" si="286"/>
        <v>362471.62</v>
      </c>
      <c r="M128" s="136">
        <f t="shared" si="286"/>
        <v>690625.97</v>
      </c>
      <c r="N128" s="136">
        <f t="shared" si="286"/>
        <v>1843164.52</v>
      </c>
      <c r="O128" s="136">
        <f t="shared" si="286"/>
        <v>4023945.03</v>
      </c>
      <c r="P128" s="136">
        <f t="shared" si="286"/>
        <v>3086011.95</v>
      </c>
      <c r="Q128" s="145">
        <f t="shared" si="286"/>
        <v>2339098.83</v>
      </c>
      <c r="R128" s="145">
        <f t="shared" si="286"/>
        <v>1019657.49</v>
      </c>
      <c r="S128" s="145">
        <f t="shared" si="286"/>
        <v>780767.33</v>
      </c>
      <c r="T128" s="145">
        <f t="shared" si="286"/>
        <v>640414.42999999993</v>
      </c>
      <c r="U128" s="145">
        <f t="shared" si="286"/>
        <v>715354.87</v>
      </c>
      <c r="V128" s="145">
        <f t="shared" si="286"/>
        <v>971907</v>
      </c>
      <c r="W128" s="145">
        <f t="shared" si="286"/>
        <v>1879314.43</v>
      </c>
      <c r="X128" s="138">
        <f t="shared" si="286"/>
        <v>3542757.9899999998</v>
      </c>
      <c r="Y128" s="145">
        <v>4253997</v>
      </c>
      <c r="Z128" s="247">
        <v>4656981</v>
      </c>
      <c r="AA128" s="145">
        <f t="shared" ref="AA128" si="287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07">
        <v>4626611</v>
      </c>
      <c r="AL128" s="307">
        <v>4658714</v>
      </c>
      <c r="AM128" s="307">
        <v>4607587</v>
      </c>
      <c r="AN128" s="307">
        <v>2946183</v>
      </c>
      <c r="AO128" s="307">
        <v>1860178</v>
      </c>
      <c r="AP128" s="307">
        <v>964679</v>
      </c>
      <c r="AQ128" s="307">
        <v>841734</v>
      </c>
      <c r="AR128" s="307">
        <v>938208</v>
      </c>
      <c r="AS128" s="307">
        <v>946499</v>
      </c>
      <c r="AT128" s="307">
        <v>1580909</v>
      </c>
      <c r="AU128" s="307"/>
      <c r="AV128" s="307"/>
      <c r="AW128" s="326"/>
      <c r="AX128" s="189">
        <f t="shared" si="286"/>
        <v>3931272.7300000004</v>
      </c>
      <c r="AY128" s="139">
        <f t="shared" si="286"/>
        <v>3017466.8100000005</v>
      </c>
      <c r="AZ128" s="139">
        <f t="shared" ref="AZ128:BA128" si="288">SUM(AZ123:AZ127)</f>
        <v>2281629.29</v>
      </c>
      <c r="BA128" s="139">
        <f t="shared" si="288"/>
        <v>987554.18</v>
      </c>
      <c r="BB128" s="139">
        <f t="shared" ref="BB128:BC128" si="289">SUM(BB123:BB127)</f>
        <v>751732.83</v>
      </c>
      <c r="BC128" s="139">
        <f t="shared" si="289"/>
        <v>618170.78</v>
      </c>
      <c r="BD128" s="139">
        <f t="shared" ref="BD128:BE128" si="290">SUM(BD123:BD127)</f>
        <v>691412.4</v>
      </c>
      <c r="BE128" s="139">
        <f t="shared" si="290"/>
        <v>924053.18000000017</v>
      </c>
      <c r="BF128" s="139">
        <f t="shared" ref="BF128:BG128" si="291">SUM(BF123:BF127)</f>
        <v>1778938.6999999997</v>
      </c>
      <c r="BG128" s="139">
        <f t="shared" si="291"/>
        <v>3180286.37</v>
      </c>
      <c r="BH128" s="139">
        <f t="shared" ref="BH128:BI128" si="292">SUM(BH123:BH127)</f>
        <v>3563371.0300000003</v>
      </c>
      <c r="BI128" s="139">
        <f t="shared" si="292"/>
        <v>2813816.48</v>
      </c>
      <c r="BJ128" s="139">
        <f t="shared" ref="BJ128:BK128" si="293">SUM(BJ123:BJ127)</f>
        <v>345684.99999999977</v>
      </c>
      <c r="BK128" s="139">
        <f t="shared" si="293"/>
        <v>-283659.32000000018</v>
      </c>
      <c r="BL128" s="139">
        <f t="shared" ref="BL128:BM128" si="294">SUM(BL123:BL127)</f>
        <v>-579294.98</v>
      </c>
      <c r="BM128" s="139">
        <f t="shared" si="294"/>
        <v>73153.17</v>
      </c>
      <c r="BN128" s="139">
        <f t="shared" ref="BN128:BO128" si="295">SUM(BN123:BN127)</f>
        <v>67948.670000000027</v>
      </c>
      <c r="BO128" s="139">
        <f t="shared" si="295"/>
        <v>117719.42999999998</v>
      </c>
      <c r="BP128" s="283">
        <f t="shared" ref="BP128:BQ128" si="296">SUM(BP123:BP127)</f>
        <v>36721.12999999999</v>
      </c>
      <c r="BQ128" s="283">
        <f t="shared" si="296"/>
        <v>-57024</v>
      </c>
      <c r="BR128" s="283">
        <f t="shared" ref="BR128:BT128" si="297">SUM(BR123:BR127)</f>
        <v>-64802.429999999906</v>
      </c>
      <c r="BS128" s="365">
        <f t="shared" si="297"/>
        <v>146693.00999999995</v>
      </c>
      <c r="BT128" s="345">
        <f t="shared" si="297"/>
        <v>372614</v>
      </c>
      <c r="BU128" s="345">
        <f t="shared" ref="BU128:BV128" si="298">SUM(BU123:BU127)</f>
        <v>1733</v>
      </c>
      <c r="BV128" s="345">
        <f t="shared" si="298"/>
        <v>237956.97000000012</v>
      </c>
      <c r="BW128" s="345">
        <f t="shared" ref="BW128:BX128" si="299">SUM(BW123:BW127)</f>
        <v>143830.36999999997</v>
      </c>
      <c r="BX128" s="345">
        <f t="shared" si="299"/>
        <v>100374.15000000008</v>
      </c>
      <c r="BY128" s="345">
        <f t="shared" ref="BY128" si="300">SUM(BY123:BY127)</f>
        <v>-128131.66</v>
      </c>
      <c r="BZ128" s="345">
        <f t="shared" ref="BZ128" si="301">SUM(BZ123:BZ127)</f>
        <v>-6982</v>
      </c>
      <c r="CA128" s="345">
        <f t="shared" ref="CA128:CC128" si="302">SUM(CA123:CA127)</f>
        <v>180074.13999999998</v>
      </c>
      <c r="CB128" s="345">
        <f t="shared" ref="CB128:CC128" si="303">SUM(CB123:CB127)</f>
        <v>194423</v>
      </c>
      <c r="CC128" s="345">
        <f t="shared" si="303"/>
        <v>666026</v>
      </c>
      <c r="CD128" s="374"/>
      <c r="CE128" s="137">
        <f t="shared" si="281"/>
        <v>1580909</v>
      </c>
    </row>
    <row r="129" spans="1:8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362"/>
      <c r="BT129" s="343"/>
      <c r="BU129" s="343"/>
      <c r="BV129" s="343"/>
      <c r="BW129" s="343"/>
      <c r="BX129" s="343"/>
      <c r="BY129" s="343"/>
      <c r="BZ129" s="343"/>
      <c r="CA129" s="343"/>
      <c r="CB129" s="343"/>
      <c r="CC129" s="343"/>
      <c r="CD129" s="373"/>
      <c r="CE129" s="52"/>
      <c r="CF129" s="134"/>
    </row>
    <row r="130" spans="1:84" s="40" customFormat="1" x14ac:dyDescent="0.3">
      <c r="A130" s="150"/>
      <c r="B130" s="41" t="s">
        <v>37</v>
      </c>
      <c r="C130" s="100">
        <f t="shared" ref="C130" si="304">C116+C123</f>
        <v>116566692.53</v>
      </c>
      <c r="D130" s="101">
        <f t="shared" ref="D130:P130" si="305">D116+D123</f>
        <v>74703060.890000001</v>
      </c>
      <c r="E130" s="101">
        <f t="shared" si="305"/>
        <v>43118486.720000006</v>
      </c>
      <c r="F130" s="101">
        <f t="shared" si="305"/>
        <v>22174258.189999998</v>
      </c>
      <c r="G130" s="101">
        <f t="shared" si="305"/>
        <v>16404243.360000001</v>
      </c>
      <c r="H130" s="101">
        <f t="shared" si="305"/>
        <v>15567360.689999999</v>
      </c>
      <c r="I130" s="101">
        <f t="shared" si="305"/>
        <v>14835685.85</v>
      </c>
      <c r="J130" s="101">
        <f t="shared" si="305"/>
        <v>23676839.109999999</v>
      </c>
      <c r="K130" s="101">
        <f t="shared" si="305"/>
        <v>45400509.099999994</v>
      </c>
      <c r="L130" s="102">
        <f t="shared" si="305"/>
        <v>112681444.25999999</v>
      </c>
      <c r="M130" s="101">
        <f t="shared" si="305"/>
        <v>120918349.45</v>
      </c>
      <c r="N130" s="101">
        <f t="shared" si="305"/>
        <v>106705519.95</v>
      </c>
      <c r="O130" s="101">
        <f t="shared" si="305"/>
        <v>98284873.36999999</v>
      </c>
      <c r="P130" s="101">
        <f t="shared" si="305"/>
        <v>78683493.25</v>
      </c>
      <c r="Q130" s="101">
        <f t="shared" ref="Q130:R130" si="306">Q116+Q123</f>
        <v>54257250.840000004</v>
      </c>
      <c r="R130" s="101">
        <f t="shared" si="306"/>
        <v>22406749.66</v>
      </c>
      <c r="S130" s="101">
        <f t="shared" ref="S130:T130" si="307">S116+S123</f>
        <v>18288632.759999998</v>
      </c>
      <c r="T130" s="101">
        <f t="shared" si="307"/>
        <v>14804081.550000001</v>
      </c>
      <c r="U130" s="101">
        <f t="shared" ref="U130:V130" si="308">U116+U123</f>
        <v>16401950.529999999</v>
      </c>
      <c r="V130" s="101">
        <f t="shared" si="308"/>
        <v>20532058</v>
      </c>
      <c r="W130" s="101">
        <f t="shared" ref="W130:X130" si="309">W116+W123</f>
        <v>44688472.689999998</v>
      </c>
      <c r="X130" s="102">
        <f t="shared" si="309"/>
        <v>102155856.58</v>
      </c>
      <c r="Y130" s="101">
        <v>124670704</v>
      </c>
      <c r="Z130" s="205">
        <v>133235174</v>
      </c>
      <c r="AA130" s="101">
        <f t="shared" ref="AA130" si="310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08">
        <v>156229427</v>
      </c>
      <c r="AL130" s="308">
        <v>154623222</v>
      </c>
      <c r="AM130" s="308">
        <v>155496001</v>
      </c>
      <c r="AN130" s="308">
        <v>97405694</v>
      </c>
      <c r="AO130" s="308">
        <v>56355972</v>
      </c>
      <c r="AP130" s="308">
        <v>31352642</v>
      </c>
      <c r="AQ130" s="308">
        <v>25172400</v>
      </c>
      <c r="AR130" s="308">
        <v>22171397</v>
      </c>
      <c r="AS130" s="308">
        <v>23047455</v>
      </c>
      <c r="AT130" s="308">
        <v>33194224</v>
      </c>
      <c r="AU130" s="308"/>
      <c r="AV130" s="308"/>
      <c r="AW130" s="327"/>
      <c r="AX130" s="37">
        <f t="shared" ref="AX130:BT130" si="311">O130-C130</f>
        <v>-18281819.160000011</v>
      </c>
      <c r="AY130" s="103">
        <f t="shared" si="311"/>
        <v>3980432.3599999994</v>
      </c>
      <c r="AZ130" s="103">
        <f t="shared" si="311"/>
        <v>11138764.119999997</v>
      </c>
      <c r="BA130" s="103">
        <f t="shared" si="311"/>
        <v>232491.47000000253</v>
      </c>
      <c r="BB130" s="103">
        <f t="shared" si="311"/>
        <v>1884389.3999999966</v>
      </c>
      <c r="BC130" s="103">
        <f t="shared" si="311"/>
        <v>-763279.13999999873</v>
      </c>
      <c r="BD130" s="103">
        <f t="shared" si="311"/>
        <v>1566264.6799999997</v>
      </c>
      <c r="BE130" s="103">
        <f t="shared" si="311"/>
        <v>-3144781.1099999994</v>
      </c>
      <c r="BF130" s="103">
        <f t="shared" si="311"/>
        <v>-712036.40999999642</v>
      </c>
      <c r="BG130" s="103">
        <f t="shared" si="311"/>
        <v>-10525587.679999992</v>
      </c>
      <c r="BH130" s="103">
        <f t="shared" si="311"/>
        <v>3752354.549999997</v>
      </c>
      <c r="BI130" s="103">
        <f t="shared" si="311"/>
        <v>26529654.049999997</v>
      </c>
      <c r="BJ130" s="103">
        <f t="shared" si="311"/>
        <v>28343589.960000008</v>
      </c>
      <c r="BK130" s="103">
        <f t="shared" si="311"/>
        <v>474395.06999999285</v>
      </c>
      <c r="BL130" s="103">
        <f t="shared" si="311"/>
        <v>-13843776.420000002</v>
      </c>
      <c r="BM130" s="103">
        <f t="shared" si="311"/>
        <v>2255595.3100000024</v>
      </c>
      <c r="BN130" s="103">
        <f t="shared" si="311"/>
        <v>208769.24000000209</v>
      </c>
      <c r="BO130" s="103">
        <f t="shared" si="311"/>
        <v>2579107.4499999993</v>
      </c>
      <c r="BP130" s="282">
        <f t="shared" si="311"/>
        <v>1435071.4700000007</v>
      </c>
      <c r="BQ130" s="282">
        <f t="shared" si="311"/>
        <v>58411</v>
      </c>
      <c r="BR130" s="282">
        <f t="shared" si="311"/>
        <v>6821967.3100000024</v>
      </c>
      <c r="BS130" s="364">
        <f t="shared" si="311"/>
        <v>21077216.420000002</v>
      </c>
      <c r="BT130" s="344">
        <f t="shared" si="311"/>
        <v>31558723</v>
      </c>
      <c r="BU130" s="344">
        <f t="shared" ref="BU130:CC130" si="312">AL130-Z130</f>
        <v>21388048</v>
      </c>
      <c r="BV130" s="344">
        <f t="shared" si="312"/>
        <v>28867537.670000002</v>
      </c>
      <c r="BW130" s="344">
        <f t="shared" si="312"/>
        <v>18247805.680000007</v>
      </c>
      <c r="BX130" s="344">
        <f t="shared" si="312"/>
        <v>15942497.579999998</v>
      </c>
      <c r="BY130" s="344">
        <f t="shared" si="312"/>
        <v>6690297.0299999975</v>
      </c>
      <c r="BZ130" s="344">
        <f t="shared" si="312"/>
        <v>6674998</v>
      </c>
      <c r="CA130" s="344">
        <f t="shared" si="312"/>
        <v>4788208</v>
      </c>
      <c r="CB130" s="344">
        <f t="shared" si="312"/>
        <v>5210433</v>
      </c>
      <c r="CC130" s="344">
        <f t="shared" si="312"/>
        <v>12603755</v>
      </c>
      <c r="CD130" s="373"/>
      <c r="CE130" s="67">
        <f>'MONTHLY SUMMARIES'!H94</f>
        <v>33194224</v>
      </c>
      <c r="CF130" s="134"/>
    </row>
    <row r="131" spans="1:84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08">
        <v>152635170</v>
      </c>
      <c r="AL131" s="308">
        <v>151075907</v>
      </c>
      <c r="AM131" s="308">
        <v>152006130</v>
      </c>
      <c r="AN131" s="308">
        <v>95373925</v>
      </c>
      <c r="AO131" s="308">
        <v>55128651</v>
      </c>
      <c r="AP131" s="308">
        <v>30700591</v>
      </c>
      <c r="AQ131" s="308">
        <v>24697796</v>
      </c>
      <c r="AR131" s="308">
        <v>21708072</v>
      </c>
      <c r="AS131" s="308">
        <v>22571476</v>
      </c>
      <c r="AT131" s="308">
        <v>32479887</v>
      </c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364"/>
      <c r="BT131" s="344"/>
      <c r="BU131" s="344"/>
      <c r="BV131" s="344"/>
      <c r="BW131" s="344"/>
      <c r="BX131" s="344"/>
      <c r="BY131" s="344"/>
      <c r="BZ131" s="344"/>
      <c r="CA131" s="344"/>
      <c r="CB131" s="344"/>
      <c r="CC131" s="344"/>
      <c r="CD131" s="373"/>
      <c r="CE131" s="81">
        <f>CE130-CE132</f>
        <v>32479887</v>
      </c>
    </row>
    <row r="132" spans="1:84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08">
        <v>3594257</v>
      </c>
      <c r="AL132" s="308">
        <v>3547315</v>
      </c>
      <c r="AM132" s="308">
        <v>3489871</v>
      </c>
      <c r="AN132" s="308">
        <v>2031769</v>
      </c>
      <c r="AO132" s="308">
        <v>1227321</v>
      </c>
      <c r="AP132" s="308">
        <v>652051</v>
      </c>
      <c r="AQ132" s="308">
        <v>474604</v>
      </c>
      <c r="AR132" s="308">
        <v>463325</v>
      </c>
      <c r="AS132" s="308">
        <v>475979</v>
      </c>
      <c r="AT132" s="308">
        <v>714337</v>
      </c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364"/>
      <c r="BT132" s="344"/>
      <c r="BU132" s="344"/>
      <c r="BV132" s="344"/>
      <c r="BW132" s="344"/>
      <c r="BX132" s="344"/>
      <c r="BY132" s="344"/>
      <c r="BZ132" s="344"/>
      <c r="CA132" s="344"/>
      <c r="CB132" s="344"/>
      <c r="CC132" s="344"/>
      <c r="CD132" s="373"/>
      <c r="CE132" s="67">
        <f>GETPIVOTDATA("VALUE",'CRS ESCO pvt'!$I$2,"DATE_FILE",$CE$8,"COMPANY",$CE$6,"TRIM_CAT","Resdiential-ESCO","TRIM_LINE",11)+GETPIVOTDATA("VALUE",'CRS ESCO pvt'!$I$2,"DATE_FILE",$CE$8,"COMPANY",$CE$6,"TRIM_CAT","Resdiential-ESCO","TRIM_LINE",12)</f>
        <v>714337</v>
      </c>
    </row>
    <row r="133" spans="1:84" s="40" customFormat="1" x14ac:dyDescent="0.3">
      <c r="A133" s="150"/>
      <c r="B133" s="41" t="s">
        <v>38</v>
      </c>
      <c r="C133" s="100">
        <f t="shared" ref="C133:P133" si="313">C117+C124</f>
        <v>11136953.950000001</v>
      </c>
      <c r="D133" s="101">
        <f t="shared" si="313"/>
        <v>7852484.9400000004</v>
      </c>
      <c r="E133" s="101">
        <f t="shared" si="313"/>
        <v>4976954.9399999995</v>
      </c>
      <c r="F133" s="101">
        <f t="shared" si="313"/>
        <v>2342510.9500000002</v>
      </c>
      <c r="G133" s="101">
        <f t="shared" si="313"/>
        <v>1579780.33</v>
      </c>
      <c r="H133" s="101">
        <f t="shared" si="313"/>
        <v>1463494.83</v>
      </c>
      <c r="I133" s="101">
        <f t="shared" si="313"/>
        <v>1320333.3700000001</v>
      </c>
      <c r="J133" s="101">
        <f t="shared" si="313"/>
        <v>2111665.98</v>
      </c>
      <c r="K133" s="101">
        <f t="shared" si="313"/>
        <v>3787331.13</v>
      </c>
      <c r="L133" s="102">
        <f t="shared" si="313"/>
        <v>9437299.370000001</v>
      </c>
      <c r="M133" s="101">
        <f t="shared" si="313"/>
        <v>10045327.49</v>
      </c>
      <c r="N133" s="101">
        <f t="shared" si="313"/>
        <v>9321577.7799999993</v>
      </c>
      <c r="O133" s="101">
        <f t="shared" si="313"/>
        <v>8778594.9799999986</v>
      </c>
      <c r="P133" s="101">
        <f t="shared" si="313"/>
        <v>7435741.04</v>
      </c>
      <c r="Q133" s="101">
        <f t="shared" ref="Q133:R133" si="314">Q117+Q124</f>
        <v>4815453.8099999996</v>
      </c>
      <c r="R133" s="101">
        <f t="shared" si="314"/>
        <v>2338755.41</v>
      </c>
      <c r="S133" s="101">
        <f t="shared" ref="S133:T133" si="315">S117+S124</f>
        <v>1987858.26</v>
      </c>
      <c r="T133" s="101">
        <f t="shared" si="315"/>
        <v>1375393.9700000002</v>
      </c>
      <c r="U133" s="101">
        <f t="shared" ref="U133:V133" si="316">U117+U124</f>
        <v>1490946.08</v>
      </c>
      <c r="V133" s="101">
        <f t="shared" si="316"/>
        <v>1885059</v>
      </c>
      <c r="W133" s="101">
        <f t="shared" ref="W133:X133" si="317">W117+W124</f>
        <v>4199204.67</v>
      </c>
      <c r="X133" s="102">
        <f t="shared" si="317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08">
        <v>15997985</v>
      </c>
      <c r="AL133" s="308">
        <v>16798508</v>
      </c>
      <c r="AM133" s="308">
        <v>17693374</v>
      </c>
      <c r="AN133" s="308">
        <v>12390650</v>
      </c>
      <c r="AO133" s="308">
        <v>8058523</v>
      </c>
      <c r="AP133" s="308">
        <v>4864002</v>
      </c>
      <c r="AQ133" s="308">
        <v>3633586</v>
      </c>
      <c r="AR133" s="308">
        <v>2723680</v>
      </c>
      <c r="AS133" s="308">
        <v>2609192</v>
      </c>
      <c r="AT133" s="308">
        <v>3901069</v>
      </c>
      <c r="AU133" s="308"/>
      <c r="AV133" s="308"/>
      <c r="AW133" s="327"/>
      <c r="AX133" s="37">
        <f t="shared" ref="AX133:BT133" si="318">O133-C133</f>
        <v>-2358358.9700000025</v>
      </c>
      <c r="AY133" s="103">
        <f t="shared" si="318"/>
        <v>-416743.90000000037</v>
      </c>
      <c r="AZ133" s="103">
        <f t="shared" si="318"/>
        <v>-161501.12999999989</v>
      </c>
      <c r="BA133" s="103">
        <f t="shared" si="318"/>
        <v>-3755.5400000000373</v>
      </c>
      <c r="BB133" s="103">
        <f t="shared" si="318"/>
        <v>408077.92999999993</v>
      </c>
      <c r="BC133" s="103">
        <f t="shared" si="318"/>
        <v>-88100.85999999987</v>
      </c>
      <c r="BD133" s="103">
        <f t="shared" si="318"/>
        <v>170612.70999999996</v>
      </c>
      <c r="BE133" s="103">
        <f t="shared" si="318"/>
        <v>-226606.97999999998</v>
      </c>
      <c r="BF133" s="103">
        <f t="shared" si="318"/>
        <v>411873.54000000004</v>
      </c>
      <c r="BG133" s="103">
        <f t="shared" si="318"/>
        <v>-118756.51000000164</v>
      </c>
      <c r="BH133" s="103">
        <f t="shared" si="318"/>
        <v>2708562.51</v>
      </c>
      <c r="BI133" s="103">
        <f t="shared" si="318"/>
        <v>3465372.2200000007</v>
      </c>
      <c r="BJ133" s="103">
        <f t="shared" si="318"/>
        <v>4090877.0800000019</v>
      </c>
      <c r="BK133" s="103">
        <f t="shared" si="318"/>
        <v>2071306.0499999998</v>
      </c>
      <c r="BL133" s="103">
        <f t="shared" si="318"/>
        <v>-45184.129999999888</v>
      </c>
      <c r="BM133" s="103">
        <f t="shared" si="318"/>
        <v>1085021.8900000001</v>
      </c>
      <c r="BN133" s="103">
        <f t="shared" si="318"/>
        <v>880645.74</v>
      </c>
      <c r="BO133" s="103">
        <f t="shared" si="318"/>
        <v>572194.37999999966</v>
      </c>
      <c r="BP133" s="282">
        <f t="shared" si="318"/>
        <v>401951.91999999993</v>
      </c>
      <c r="BQ133" s="282">
        <f t="shared" si="318"/>
        <v>334714</v>
      </c>
      <c r="BR133" s="282">
        <f t="shared" si="318"/>
        <v>1083641.33</v>
      </c>
      <c r="BS133" s="364">
        <f t="shared" si="318"/>
        <v>3803135.1400000006</v>
      </c>
      <c r="BT133" s="344">
        <f t="shared" si="318"/>
        <v>3244095</v>
      </c>
      <c r="BU133" s="344">
        <f t="shared" ref="BU133:CC133" si="319">AL133-Z133</f>
        <v>4011558</v>
      </c>
      <c r="BV133" s="344">
        <f t="shared" si="319"/>
        <v>4823901.9399999995</v>
      </c>
      <c r="BW133" s="344">
        <f t="shared" si="319"/>
        <v>2883602.91</v>
      </c>
      <c r="BX133" s="344">
        <f t="shared" si="319"/>
        <v>3288253.3200000003</v>
      </c>
      <c r="BY133" s="344">
        <f t="shared" si="319"/>
        <v>1440224.6999999997</v>
      </c>
      <c r="BZ133" s="344">
        <f t="shared" si="319"/>
        <v>765082</v>
      </c>
      <c r="CA133" s="344">
        <f t="shared" si="319"/>
        <v>776091.65000000014</v>
      </c>
      <c r="CB133" s="344">
        <f t="shared" si="319"/>
        <v>716294</v>
      </c>
      <c r="CC133" s="344">
        <f t="shared" si="319"/>
        <v>1681296</v>
      </c>
      <c r="CD133" s="373"/>
      <c r="CE133" s="67">
        <f>'MONTHLY SUMMARIES'!H95</f>
        <v>3901069</v>
      </c>
    </row>
    <row r="134" spans="1:84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08">
        <v>15404893</v>
      </c>
      <c r="AL134" s="308">
        <v>16187716</v>
      </c>
      <c r="AM134" s="308">
        <v>17064400</v>
      </c>
      <c r="AN134" s="308">
        <v>12015204</v>
      </c>
      <c r="AO134" s="308">
        <v>7834618</v>
      </c>
      <c r="AP134" s="308">
        <v>4726028</v>
      </c>
      <c r="AQ134" s="308">
        <v>3532055</v>
      </c>
      <c r="AR134" s="308">
        <v>2641447</v>
      </c>
      <c r="AS134" s="308">
        <v>2525712</v>
      </c>
      <c r="AT134" s="308">
        <v>3782657</v>
      </c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364"/>
      <c r="BT134" s="344"/>
      <c r="BU134" s="344"/>
      <c r="BV134" s="344"/>
      <c r="BW134" s="344"/>
      <c r="BX134" s="344"/>
      <c r="BY134" s="344"/>
      <c r="BZ134" s="344"/>
      <c r="CA134" s="344"/>
      <c r="CB134" s="344"/>
      <c r="CC134" s="344"/>
      <c r="CD134" s="373"/>
      <c r="CE134" s="81">
        <f>CE133-CE135</f>
        <v>3782657</v>
      </c>
    </row>
    <row r="135" spans="1:84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08">
        <v>593092</v>
      </c>
      <c r="AL135" s="308">
        <v>610792</v>
      </c>
      <c r="AM135" s="308">
        <v>628974</v>
      </c>
      <c r="AN135" s="308">
        <v>375446</v>
      </c>
      <c r="AO135" s="308">
        <v>223905</v>
      </c>
      <c r="AP135" s="308">
        <v>137974</v>
      </c>
      <c r="AQ135" s="308">
        <v>101531</v>
      </c>
      <c r="AR135" s="308">
        <v>82233</v>
      </c>
      <c r="AS135" s="308">
        <v>83480</v>
      </c>
      <c r="AT135" s="308">
        <v>118412</v>
      </c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364"/>
      <c r="BT135" s="344"/>
      <c r="BU135" s="344"/>
      <c r="BV135" s="344"/>
      <c r="BW135" s="344"/>
      <c r="BX135" s="344"/>
      <c r="BY135" s="344"/>
      <c r="BZ135" s="344"/>
      <c r="CA135" s="344"/>
      <c r="CB135" s="344"/>
      <c r="CC135" s="344"/>
      <c r="CD135" s="373"/>
      <c r="CE135" s="67">
        <f>GETPIVOTDATA("VALUE",'CRS ESCO pvt'!$I$2,"DATE_FILE",$CE$8,"COMPANY",$CE$6,"TRIM_CAT","Low Income Resdiential-ESCO","TRIM_LINE",11)+GETPIVOTDATA("VALUE",'CRS ESCO pvt'!$I$2,"DATE_FILE",$CE$8,"COMPANY",$CE$6,"TRIM_CAT","Low Income Resdiential-ESCO","TRIM_LINE",12)</f>
        <v>118412</v>
      </c>
    </row>
    <row r="136" spans="1:84" s="40" customFormat="1" x14ac:dyDescent="0.3">
      <c r="A136" s="150"/>
      <c r="B136" s="41" t="s">
        <v>39</v>
      </c>
      <c r="C136" s="100">
        <f t="shared" ref="C136:P136" si="320">C118+C125</f>
        <v>13222164.049999999</v>
      </c>
      <c r="D136" s="101">
        <f t="shared" si="320"/>
        <v>8845144.8199999984</v>
      </c>
      <c r="E136" s="101">
        <f t="shared" si="320"/>
        <v>5502939.7000000002</v>
      </c>
      <c r="F136" s="101">
        <f t="shared" si="320"/>
        <v>3421130.9</v>
      </c>
      <c r="G136" s="101">
        <f t="shared" si="320"/>
        <v>2567181.5</v>
      </c>
      <c r="H136" s="101">
        <f t="shared" si="320"/>
        <v>2535033.44</v>
      </c>
      <c r="I136" s="101">
        <f t="shared" si="320"/>
        <v>2365727.12</v>
      </c>
      <c r="J136" s="101">
        <f t="shared" si="320"/>
        <v>3325053.31</v>
      </c>
      <c r="K136" s="101">
        <f t="shared" si="320"/>
        <v>5062260.7</v>
      </c>
      <c r="L136" s="102">
        <f t="shared" si="320"/>
        <v>11869269.08</v>
      </c>
      <c r="M136" s="101">
        <f t="shared" si="320"/>
        <v>13116258.359999999</v>
      </c>
      <c r="N136" s="101">
        <f t="shared" si="320"/>
        <v>11355598.33</v>
      </c>
      <c r="O136" s="101">
        <f t="shared" si="320"/>
        <v>10619882.92</v>
      </c>
      <c r="P136" s="101">
        <f t="shared" si="320"/>
        <v>7595221.8900000006</v>
      </c>
      <c r="Q136" s="101">
        <f t="shared" ref="Q136:R136" si="321">Q118+Q125</f>
        <v>5305286.7699999996</v>
      </c>
      <c r="R136" s="101">
        <f t="shared" si="321"/>
        <v>2795269.33</v>
      </c>
      <c r="S136" s="101">
        <f t="shared" ref="S136:T136" si="322">S118+S125</f>
        <v>2436654.17</v>
      </c>
      <c r="T136" s="101">
        <f t="shared" si="322"/>
        <v>2142449.8200000003</v>
      </c>
      <c r="U136" s="101">
        <f t="shared" ref="U136:V136" si="323">U118+U125</f>
        <v>2361143.8899999997</v>
      </c>
      <c r="V136" s="101">
        <f t="shared" si="323"/>
        <v>2877570</v>
      </c>
      <c r="W136" s="101">
        <f t="shared" ref="W136:X136" si="324">W118+W125</f>
        <v>4879030.3900000006</v>
      </c>
      <c r="X136" s="102">
        <f t="shared" si="324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08">
        <v>16614602</v>
      </c>
      <c r="AL136" s="308">
        <v>16957892</v>
      </c>
      <c r="AM136" s="308">
        <v>16766104</v>
      </c>
      <c r="AN136" s="308">
        <v>10631484</v>
      </c>
      <c r="AO136" s="308">
        <v>6376965</v>
      </c>
      <c r="AP136" s="308">
        <v>4288454</v>
      </c>
      <c r="AQ136" s="308">
        <v>3525625</v>
      </c>
      <c r="AR136" s="308">
        <v>3354753</v>
      </c>
      <c r="AS136" s="308">
        <v>3372760</v>
      </c>
      <c r="AT136" s="308">
        <v>4347627</v>
      </c>
      <c r="AU136" s="308"/>
      <c r="AV136" s="308"/>
      <c r="AW136" s="327"/>
      <c r="AX136" s="37">
        <f t="shared" ref="AX136:BG138" si="325">O136-C136</f>
        <v>-2602281.129999999</v>
      </c>
      <c r="AY136" s="103">
        <f t="shared" si="325"/>
        <v>-1249922.9299999978</v>
      </c>
      <c r="AZ136" s="103">
        <f t="shared" si="325"/>
        <v>-197652.93000000063</v>
      </c>
      <c r="BA136" s="103">
        <f t="shared" si="325"/>
        <v>-625861.56999999983</v>
      </c>
      <c r="BB136" s="103">
        <f t="shared" si="325"/>
        <v>-130527.33000000007</v>
      </c>
      <c r="BC136" s="103">
        <f t="shared" si="325"/>
        <v>-392583.61999999965</v>
      </c>
      <c r="BD136" s="103">
        <f t="shared" si="325"/>
        <v>-4583.230000000447</v>
      </c>
      <c r="BE136" s="103">
        <f t="shared" si="325"/>
        <v>-447483.31000000006</v>
      </c>
      <c r="BF136" s="103">
        <f t="shared" si="325"/>
        <v>-183230.30999999959</v>
      </c>
      <c r="BG136" s="103">
        <f t="shared" si="325"/>
        <v>-1349641.129999999</v>
      </c>
      <c r="BH136" s="103">
        <f t="shared" ref="BH136:BQ138" si="326">Y136-M136</f>
        <v>-221177.3599999994</v>
      </c>
      <c r="BI136" s="103">
        <f t="shared" si="326"/>
        <v>2078632.67</v>
      </c>
      <c r="BJ136" s="103">
        <f t="shared" si="326"/>
        <v>3104077.0999999996</v>
      </c>
      <c r="BK136" s="103">
        <f t="shared" si="326"/>
        <v>760148.98999999929</v>
      </c>
      <c r="BL136" s="103">
        <f t="shared" si="326"/>
        <v>-634153.4299999997</v>
      </c>
      <c r="BM136" s="103">
        <f t="shared" si="326"/>
        <v>550296.73999999976</v>
      </c>
      <c r="BN136" s="103">
        <f t="shared" si="326"/>
        <v>125538.83000000007</v>
      </c>
      <c r="BO136" s="103">
        <f t="shared" si="326"/>
        <v>388152.12999999989</v>
      </c>
      <c r="BP136" s="282">
        <f t="shared" si="326"/>
        <v>310629.11000000034</v>
      </c>
      <c r="BQ136" s="282">
        <f t="shared" si="326"/>
        <v>32838</v>
      </c>
      <c r="BR136" s="282">
        <f t="shared" ref="BR136:BT138" si="327">AI136-W136</f>
        <v>899694.6099999994</v>
      </c>
      <c r="BS136" s="364">
        <f t="shared" si="327"/>
        <v>2050474.0499999989</v>
      </c>
      <c r="BT136" s="344">
        <f t="shared" si="327"/>
        <v>3719521</v>
      </c>
      <c r="BU136" s="344">
        <f t="shared" ref="BU136:CC138" si="328">AL136-Z136</f>
        <v>3523661</v>
      </c>
      <c r="BV136" s="344">
        <f t="shared" si="328"/>
        <v>3042143.9800000004</v>
      </c>
      <c r="BW136" s="344">
        <f t="shared" si="328"/>
        <v>2276113.12</v>
      </c>
      <c r="BX136" s="344">
        <f t="shared" si="328"/>
        <v>1705831.6600000001</v>
      </c>
      <c r="BY136" s="344">
        <f t="shared" si="328"/>
        <v>942887.93000000017</v>
      </c>
      <c r="BZ136" s="344">
        <f t="shared" si="328"/>
        <v>963432</v>
      </c>
      <c r="CA136" s="344">
        <f t="shared" si="328"/>
        <v>824151.04999999981</v>
      </c>
      <c r="CB136" s="344">
        <f t="shared" si="328"/>
        <v>700987</v>
      </c>
      <c r="CC136" s="344">
        <f t="shared" si="328"/>
        <v>1437219</v>
      </c>
      <c r="CD136" s="373"/>
      <c r="CE136" s="67">
        <f>'MONTHLY SUMMARIES'!H96</f>
        <v>4347627</v>
      </c>
    </row>
    <row r="137" spans="1:84" s="40" customFormat="1" x14ac:dyDescent="0.3">
      <c r="A137" s="150"/>
      <c r="B137" s="41" t="s">
        <v>40</v>
      </c>
      <c r="C137" s="100">
        <f t="shared" ref="C137:P137" si="329">C119+C126</f>
        <v>13827941.199999999</v>
      </c>
      <c r="D137" s="101">
        <f t="shared" si="329"/>
        <v>9669496.0500000007</v>
      </c>
      <c r="E137" s="101">
        <f t="shared" si="329"/>
        <v>6561217.25</v>
      </c>
      <c r="F137" s="101">
        <f t="shared" si="329"/>
        <v>3794456.7399999998</v>
      </c>
      <c r="G137" s="101">
        <f t="shared" si="329"/>
        <v>3110892.42</v>
      </c>
      <c r="H137" s="101">
        <f t="shared" si="329"/>
        <v>2842654.97</v>
      </c>
      <c r="I137" s="101">
        <f t="shared" si="329"/>
        <v>2661914.92</v>
      </c>
      <c r="J137" s="101">
        <f t="shared" si="329"/>
        <v>3771481.74</v>
      </c>
      <c r="K137" s="101">
        <f t="shared" si="329"/>
        <v>5948693.0999999996</v>
      </c>
      <c r="L137" s="102">
        <f t="shared" si="329"/>
        <v>11832321.190000001</v>
      </c>
      <c r="M137" s="101">
        <f t="shared" si="329"/>
        <v>12931720.860000001</v>
      </c>
      <c r="N137" s="101">
        <f t="shared" si="329"/>
        <v>11414321.98</v>
      </c>
      <c r="O137" s="101">
        <f t="shared" si="329"/>
        <v>11062915.23</v>
      </c>
      <c r="P137" s="101">
        <f t="shared" si="329"/>
        <v>8090970.5099999998</v>
      </c>
      <c r="Q137" s="101">
        <f t="shared" ref="Q137:R137" si="330">Q119+Q126</f>
        <v>6163007.29</v>
      </c>
      <c r="R137" s="101">
        <f t="shared" si="330"/>
        <v>3210207.85</v>
      </c>
      <c r="S137" s="101">
        <f t="shared" ref="S137:T137" si="331">S119+S126</f>
        <v>2574660.75</v>
      </c>
      <c r="T137" s="101">
        <f t="shared" si="331"/>
        <v>2233380.85</v>
      </c>
      <c r="U137" s="101">
        <f t="shared" ref="U137:V137" si="332">U119+U126</f>
        <v>2483902.9300000002</v>
      </c>
      <c r="V137" s="101">
        <f t="shared" si="332"/>
        <v>3278192</v>
      </c>
      <c r="W137" s="101">
        <f t="shared" ref="W137:X137" si="333">W119+W126</f>
        <v>5052365.6000000006</v>
      </c>
      <c r="X137" s="102">
        <f t="shared" si="333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08">
        <v>16250957</v>
      </c>
      <c r="AL137" s="308">
        <v>16751682</v>
      </c>
      <c r="AM137" s="308">
        <v>16725421</v>
      </c>
      <c r="AN137" s="308">
        <v>11350081</v>
      </c>
      <c r="AO137" s="308">
        <v>7422541</v>
      </c>
      <c r="AP137" s="308">
        <v>5001078</v>
      </c>
      <c r="AQ137" s="308">
        <v>4259349</v>
      </c>
      <c r="AR137" s="308">
        <v>3561083</v>
      </c>
      <c r="AS137" s="308">
        <v>3665284</v>
      </c>
      <c r="AT137" s="308">
        <v>5055665</v>
      </c>
      <c r="AU137" s="308"/>
      <c r="AV137" s="308"/>
      <c r="AW137" s="327"/>
      <c r="AX137" s="37">
        <f t="shared" si="325"/>
        <v>-2765025.9699999988</v>
      </c>
      <c r="AY137" s="103">
        <f t="shared" si="325"/>
        <v>-1578525.540000001</v>
      </c>
      <c r="AZ137" s="103">
        <f t="shared" si="325"/>
        <v>-398209.95999999996</v>
      </c>
      <c r="BA137" s="103">
        <f t="shared" si="325"/>
        <v>-584248.88999999966</v>
      </c>
      <c r="BB137" s="103">
        <f t="shared" si="325"/>
        <v>-536231.66999999993</v>
      </c>
      <c r="BC137" s="103">
        <f t="shared" si="325"/>
        <v>-609274.12000000011</v>
      </c>
      <c r="BD137" s="103">
        <f t="shared" si="325"/>
        <v>-178011.98999999976</v>
      </c>
      <c r="BE137" s="103">
        <f t="shared" si="325"/>
        <v>-493289.74000000022</v>
      </c>
      <c r="BF137" s="103">
        <f t="shared" si="325"/>
        <v>-896327.49999999907</v>
      </c>
      <c r="BG137" s="103">
        <f t="shared" si="325"/>
        <v>-1009037.660000002</v>
      </c>
      <c r="BH137" s="103">
        <f t="shared" si="326"/>
        <v>152959.13999999873</v>
      </c>
      <c r="BI137" s="103">
        <f t="shared" si="326"/>
        <v>2429841.0199999996</v>
      </c>
      <c r="BJ137" s="103">
        <f t="shared" si="326"/>
        <v>2796819.7799999993</v>
      </c>
      <c r="BK137" s="103">
        <f t="shared" si="326"/>
        <v>964771.77000000142</v>
      </c>
      <c r="BL137" s="103">
        <f t="shared" si="326"/>
        <v>-808258.46</v>
      </c>
      <c r="BM137" s="103">
        <f t="shared" si="326"/>
        <v>334297.81999999983</v>
      </c>
      <c r="BN137" s="103">
        <f t="shared" si="326"/>
        <v>244464.25</v>
      </c>
      <c r="BO137" s="103">
        <f t="shared" si="326"/>
        <v>731688.44999999972</v>
      </c>
      <c r="BP137" s="282">
        <f t="shared" si="326"/>
        <v>320025.06999999983</v>
      </c>
      <c r="BQ137" s="282">
        <f t="shared" si="326"/>
        <v>57449</v>
      </c>
      <c r="BR137" s="282">
        <f t="shared" si="327"/>
        <v>1016975.3999999994</v>
      </c>
      <c r="BS137" s="364">
        <f t="shared" si="327"/>
        <v>1941466.4700000007</v>
      </c>
      <c r="BT137" s="344">
        <f t="shared" si="327"/>
        <v>3166277</v>
      </c>
      <c r="BU137" s="344">
        <f t="shared" si="328"/>
        <v>2907519</v>
      </c>
      <c r="BV137" s="344">
        <f t="shared" si="328"/>
        <v>2865685.99</v>
      </c>
      <c r="BW137" s="344">
        <f t="shared" si="328"/>
        <v>2294338.7199999988</v>
      </c>
      <c r="BX137" s="344">
        <f t="shared" si="328"/>
        <v>2067792.17</v>
      </c>
      <c r="BY137" s="344">
        <f t="shared" si="328"/>
        <v>1456572.33</v>
      </c>
      <c r="BZ137" s="344">
        <f t="shared" si="328"/>
        <v>1440224</v>
      </c>
      <c r="CA137" s="344">
        <f t="shared" si="328"/>
        <v>596013.70000000019</v>
      </c>
      <c r="CB137" s="344">
        <f t="shared" si="328"/>
        <v>861356</v>
      </c>
      <c r="CC137" s="344">
        <f t="shared" si="328"/>
        <v>1720024</v>
      </c>
      <c r="CD137" s="373"/>
      <c r="CE137" s="67">
        <f>'MONTHLY SUMMARIES'!H97</f>
        <v>5055665</v>
      </c>
    </row>
    <row r="138" spans="1:84" s="40" customFormat="1" x14ac:dyDescent="0.3">
      <c r="A138" s="150"/>
      <c r="B138" s="41" t="s">
        <v>41</v>
      </c>
      <c r="C138" s="100">
        <f t="shared" ref="C138:P138" si="334">C120+C127</f>
        <v>42362532.709999993</v>
      </c>
      <c r="D138" s="101">
        <f t="shared" si="334"/>
        <v>44904297.409999996</v>
      </c>
      <c r="E138" s="101">
        <f t="shared" si="334"/>
        <v>26224263.57</v>
      </c>
      <c r="F138" s="101">
        <f t="shared" si="334"/>
        <v>14676598.789999999</v>
      </c>
      <c r="G138" s="101">
        <f t="shared" si="334"/>
        <v>10105225.77</v>
      </c>
      <c r="H138" s="101">
        <f t="shared" si="334"/>
        <v>12178849.59</v>
      </c>
      <c r="I138" s="101">
        <f t="shared" si="334"/>
        <v>12004568.08</v>
      </c>
      <c r="J138" s="101">
        <f t="shared" si="334"/>
        <v>14554830.49</v>
      </c>
      <c r="K138" s="101">
        <f t="shared" si="334"/>
        <v>16824242.5</v>
      </c>
      <c r="L138" s="102">
        <f t="shared" si="334"/>
        <v>36343960.830000006</v>
      </c>
      <c r="M138" s="101">
        <f t="shared" si="334"/>
        <v>39096982.890000001</v>
      </c>
      <c r="N138" s="101">
        <f t="shared" si="334"/>
        <v>35853103.350000001</v>
      </c>
      <c r="O138" s="101">
        <f t="shared" si="334"/>
        <v>36382624.210000001</v>
      </c>
      <c r="P138" s="101">
        <f t="shared" si="334"/>
        <v>30857092.140000001</v>
      </c>
      <c r="Q138" s="101">
        <f t="shared" ref="Q138:R138" si="335">Q120+Q127</f>
        <v>24040222.290000003</v>
      </c>
      <c r="R138" s="101">
        <f t="shared" si="335"/>
        <v>12558087.49</v>
      </c>
      <c r="S138" s="101">
        <f t="shared" ref="S138:T138" si="336">S120+S127</f>
        <v>10102234.390000001</v>
      </c>
      <c r="T138" s="101">
        <f t="shared" si="336"/>
        <v>11154973.950000001</v>
      </c>
      <c r="U138" s="101">
        <f t="shared" ref="U138:V138" si="337">U120+U127</f>
        <v>8991330.0099999998</v>
      </c>
      <c r="V138" s="101">
        <f t="shared" si="337"/>
        <v>10981073</v>
      </c>
      <c r="W138" s="101">
        <f t="shared" ref="W138:X138" si="338">W120+W127</f>
        <v>16387588.699999999</v>
      </c>
      <c r="X138" s="102">
        <f t="shared" si="338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08">
        <v>48427497</v>
      </c>
      <c r="AL138" s="308">
        <v>46803583</v>
      </c>
      <c r="AM138" s="308">
        <v>48975824</v>
      </c>
      <c r="AN138" s="308">
        <v>38088123</v>
      </c>
      <c r="AO138" s="308">
        <v>27134072</v>
      </c>
      <c r="AP138" s="308">
        <v>16610088</v>
      </c>
      <c r="AQ138" s="308">
        <v>13829548</v>
      </c>
      <c r="AR138" s="308">
        <v>12371246</v>
      </c>
      <c r="AS138" s="308">
        <v>12788157</v>
      </c>
      <c r="AT138" s="308">
        <v>15851671</v>
      </c>
      <c r="AU138" s="308"/>
      <c r="AV138" s="308"/>
      <c r="AW138" s="327"/>
      <c r="AX138" s="37">
        <f t="shared" si="325"/>
        <v>-5979908.4999999925</v>
      </c>
      <c r="AY138" s="103">
        <f t="shared" si="325"/>
        <v>-14047205.269999996</v>
      </c>
      <c r="AZ138" s="103">
        <f t="shared" si="325"/>
        <v>-2184041.2799999975</v>
      </c>
      <c r="BA138" s="103">
        <f t="shared" si="325"/>
        <v>-2118511.2999999989</v>
      </c>
      <c r="BB138" s="103">
        <f t="shared" si="325"/>
        <v>-2991.3799999989569</v>
      </c>
      <c r="BC138" s="103">
        <f t="shared" si="325"/>
        <v>-1023875.6399999987</v>
      </c>
      <c r="BD138" s="103">
        <f t="shared" si="325"/>
        <v>-3013238.0700000003</v>
      </c>
      <c r="BE138" s="103">
        <f t="shared" si="325"/>
        <v>-3573757.49</v>
      </c>
      <c r="BF138" s="103">
        <f t="shared" si="325"/>
        <v>-436653.80000000075</v>
      </c>
      <c r="BG138" s="103">
        <f t="shared" si="325"/>
        <v>-4297386.4200000055</v>
      </c>
      <c r="BH138" s="103">
        <f t="shared" si="326"/>
        <v>629713.1099999994</v>
      </c>
      <c r="BI138" s="103">
        <f t="shared" si="326"/>
        <v>6378601.6499999985</v>
      </c>
      <c r="BJ138" s="103">
        <f t="shared" si="326"/>
        <v>3117003.5899999961</v>
      </c>
      <c r="BK138" s="103">
        <f t="shared" si="326"/>
        <v>162682.71999999881</v>
      </c>
      <c r="BL138" s="103">
        <f t="shared" si="326"/>
        <v>-3006826.2900000028</v>
      </c>
      <c r="BM138" s="103">
        <f t="shared" si="326"/>
        <v>15990384.459999999</v>
      </c>
      <c r="BN138" s="103">
        <f t="shared" si="326"/>
        <v>-357690.3900000006</v>
      </c>
      <c r="BO138" s="103">
        <f t="shared" si="326"/>
        <v>2380773.33</v>
      </c>
      <c r="BP138" s="282">
        <f t="shared" si="326"/>
        <v>2321659.9900000002</v>
      </c>
      <c r="BQ138" s="282">
        <f t="shared" si="326"/>
        <v>6829617</v>
      </c>
      <c r="BR138" s="282">
        <f t="shared" si="327"/>
        <v>2023733.3000000007</v>
      </c>
      <c r="BS138" s="364">
        <f t="shared" si="327"/>
        <v>7672814.5899999999</v>
      </c>
      <c r="BT138" s="344">
        <f t="shared" si="327"/>
        <v>8700801</v>
      </c>
      <c r="BU138" s="344">
        <f t="shared" si="328"/>
        <v>4571878</v>
      </c>
      <c r="BV138" s="344">
        <f t="shared" si="328"/>
        <v>9476196.200000003</v>
      </c>
      <c r="BW138" s="344">
        <f t="shared" si="328"/>
        <v>7068348.1400000006</v>
      </c>
      <c r="BX138" s="344">
        <f t="shared" si="328"/>
        <v>6100676</v>
      </c>
      <c r="BY138" s="344">
        <f t="shared" si="328"/>
        <v>-11938383.949999999</v>
      </c>
      <c r="BZ138" s="344">
        <f t="shared" si="328"/>
        <v>4085004</v>
      </c>
      <c r="CA138" s="344">
        <f t="shared" si="328"/>
        <v>-1164501.2800000012</v>
      </c>
      <c r="CB138" s="344">
        <f t="shared" si="328"/>
        <v>1475167</v>
      </c>
      <c r="CC138" s="344">
        <f t="shared" si="328"/>
        <v>-1959019</v>
      </c>
      <c r="CD138" s="373"/>
      <c r="CE138" s="67">
        <f>'MONTHLY SUMMARIES'!H98</f>
        <v>15851671</v>
      </c>
    </row>
    <row r="139" spans="1:84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339">SUM(D130:D138)</f>
        <v>145974484.10999998</v>
      </c>
      <c r="E139" s="131">
        <f t="shared" si="339"/>
        <v>86383862.180000007</v>
      </c>
      <c r="F139" s="131">
        <f t="shared" si="339"/>
        <v>46408955.569999993</v>
      </c>
      <c r="G139" s="131">
        <f t="shared" si="339"/>
        <v>33767323.379999995</v>
      </c>
      <c r="H139" s="131">
        <f t="shared" si="339"/>
        <v>34587393.519999996</v>
      </c>
      <c r="I139" s="131">
        <f t="shared" si="339"/>
        <v>33188229.339999996</v>
      </c>
      <c r="J139" s="131">
        <f t="shared" si="339"/>
        <v>47439870.630000003</v>
      </c>
      <c r="K139" s="131">
        <f t="shared" si="339"/>
        <v>77023036.530000001</v>
      </c>
      <c r="L139" s="132">
        <f t="shared" si="339"/>
        <v>182164294.73000002</v>
      </c>
      <c r="M139" s="131">
        <f t="shared" si="339"/>
        <v>196108639.05000001</v>
      </c>
      <c r="N139" s="131">
        <f t="shared" si="339"/>
        <v>174650121.38999999</v>
      </c>
      <c r="O139" s="131">
        <f t="shared" si="339"/>
        <v>165128890.71000001</v>
      </c>
      <c r="P139" s="131">
        <f t="shared" si="339"/>
        <v>132662518.83000001</v>
      </c>
      <c r="Q139" s="131">
        <f t="shared" si="339"/>
        <v>94581221.000000015</v>
      </c>
      <c r="R139" s="131">
        <f t="shared" si="339"/>
        <v>43309069.740000002</v>
      </c>
      <c r="S139" s="131">
        <f t="shared" si="339"/>
        <v>35390040.329999998</v>
      </c>
      <c r="T139" s="131">
        <f t="shared" si="339"/>
        <v>31710280.140000008</v>
      </c>
      <c r="U139" s="131">
        <f t="shared" si="339"/>
        <v>31729273.439999998</v>
      </c>
      <c r="V139" s="131">
        <f t="shared" ref="V139" si="340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341">SUM(Y130+Y133+Y136+Y137+Y138)</f>
        <v>203131051</v>
      </c>
      <c r="Z139" s="131">
        <f t="shared" si="341"/>
        <v>215532223</v>
      </c>
      <c r="AA139" s="131">
        <f t="shared" si="341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>
        <v>251934887</v>
      </c>
      <c r="AM139" s="257">
        <v>255656724</v>
      </c>
      <c r="AN139" s="257">
        <v>169866032</v>
      </c>
      <c r="AO139" s="257">
        <v>105348073</v>
      </c>
      <c r="AP139" s="257">
        <v>62116264</v>
      </c>
      <c r="AQ139" s="257">
        <v>50420508</v>
      </c>
      <c r="AR139" s="257">
        <v>44182159</v>
      </c>
      <c r="AS139" s="257">
        <v>45482848</v>
      </c>
      <c r="AT139" s="257">
        <v>62350256</v>
      </c>
      <c r="AU139" s="257"/>
      <c r="AV139" s="257"/>
      <c r="AW139" s="323"/>
      <c r="AX139" s="38">
        <f>SUM(AX130:AX138)</f>
        <v>-31987393.730000004</v>
      </c>
      <c r="AY139" s="133">
        <f t="shared" ref="AY139:AZ139" si="342">SUM(AY130:AY138)</f>
        <v>-13311965.279999996</v>
      </c>
      <c r="AZ139" s="133">
        <f t="shared" si="342"/>
        <v>8197358.8200000003</v>
      </c>
      <c r="BA139" s="133">
        <f t="shared" ref="BA139:BB139" si="343">SUM(BA130:BA138)</f>
        <v>-3099885.8299999959</v>
      </c>
      <c r="BB139" s="133">
        <f t="shared" si="343"/>
        <v>1622716.9499999974</v>
      </c>
      <c r="BC139" s="133">
        <f t="shared" ref="BC139:BD139" si="344">SUM(BC130:BC138)</f>
        <v>-2877113.3799999971</v>
      </c>
      <c r="BD139" s="133">
        <f t="shared" si="344"/>
        <v>-1458955.9000000008</v>
      </c>
      <c r="BE139" s="133">
        <f t="shared" ref="BE139:BF139" si="345">SUM(BE130:BE138)</f>
        <v>-7885918.6299999999</v>
      </c>
      <c r="BF139" s="133">
        <f t="shared" si="345"/>
        <v>-1816374.4799999958</v>
      </c>
      <c r="BG139" s="133">
        <f t="shared" ref="BG139:BH139" si="346">SUM(BG130:BG138)</f>
        <v>-17300409.399999999</v>
      </c>
      <c r="BH139" s="133">
        <f t="shared" si="346"/>
        <v>7022411.9499999955</v>
      </c>
      <c r="BI139" s="133">
        <f t="shared" ref="BI139:BJ139" si="347">SUM(BI130:BI138)</f>
        <v>40882101.609999992</v>
      </c>
      <c r="BJ139" s="133">
        <f t="shared" si="347"/>
        <v>41452367.510000005</v>
      </c>
      <c r="BK139" s="133">
        <f t="shared" ref="BK139:BL139" si="348">SUM(BK130:BK138)</f>
        <v>4433304.5999999922</v>
      </c>
      <c r="BL139" s="133">
        <f t="shared" si="348"/>
        <v>-18338198.730000004</v>
      </c>
      <c r="BM139" s="133">
        <f t="shared" ref="BM139:BN139" si="349">SUM(BM130:BM138)</f>
        <v>20215596.219999999</v>
      </c>
      <c r="BN139" s="133">
        <f t="shared" si="349"/>
        <v>1101727.6700000016</v>
      </c>
      <c r="BO139" s="133">
        <f t="shared" ref="BO139:BP139" si="350">SUM(BO130:BO138)</f>
        <v>6651915.7399999984</v>
      </c>
      <c r="BP139" s="279">
        <f t="shared" si="350"/>
        <v>4789337.5600000005</v>
      </c>
      <c r="BQ139" s="279">
        <f t="shared" ref="BQ139:BR139" si="351">SUM(BQ130:BQ138)</f>
        <v>7313029</v>
      </c>
      <c r="BR139" s="279">
        <f t="shared" si="351"/>
        <v>11846011.950000003</v>
      </c>
      <c r="BS139" s="363">
        <f t="shared" ref="BS139:BT139" si="352">SUM(BS130:BS138)</f>
        <v>36545106.670000002</v>
      </c>
      <c r="BT139" s="350">
        <f t="shared" si="352"/>
        <v>50389417</v>
      </c>
      <c r="BU139" s="350">
        <f t="shared" ref="BU139:BV139" si="353">SUM(BU130:BU138)</f>
        <v>36402664</v>
      </c>
      <c r="BV139" s="350">
        <f t="shared" si="353"/>
        <v>49075465.780000009</v>
      </c>
      <c r="BW139" s="350">
        <f t="shared" ref="BW139:BX139" si="354">SUM(BW130:BW138)</f>
        <v>32770208.570000008</v>
      </c>
      <c r="BX139" s="350">
        <f t="shared" si="354"/>
        <v>29105050.729999997</v>
      </c>
      <c r="BY139" s="350">
        <f t="shared" ref="BY139" si="355">SUM(BY130:BY138)</f>
        <v>-1408401.9600000028</v>
      </c>
      <c r="BZ139" s="350">
        <f t="shared" ref="BZ139" si="356">SUM(BZ130:BZ138)</f>
        <v>13928740</v>
      </c>
      <c r="CA139" s="350">
        <f t="shared" ref="CA139:CC139" si="357">SUM(CA130:CA138)</f>
        <v>5819963.1199999992</v>
      </c>
      <c r="CB139" s="350">
        <f t="shared" ref="CB139:CC139" si="358">SUM(CB130:CB138)</f>
        <v>8964237</v>
      </c>
      <c r="CC139" s="350">
        <f t="shared" si="358"/>
        <v>15483275</v>
      </c>
      <c r="CD139" s="374"/>
      <c r="CE139" s="268">
        <f>CE130+CE133+CE136+CE137+CE138</f>
        <v>62350256</v>
      </c>
    </row>
    <row r="140" spans="1:84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359"/>
      <c r="BT140" s="343"/>
      <c r="BU140" s="343"/>
      <c r="BV140" s="343"/>
      <c r="BW140" s="343"/>
      <c r="BX140" s="343"/>
      <c r="BY140" s="343"/>
      <c r="BZ140" s="343"/>
      <c r="CA140" s="343"/>
      <c r="CB140" s="343"/>
      <c r="CC140" s="343"/>
      <c r="CD140" s="373"/>
      <c r="CE140" s="98"/>
    </row>
    <row r="141" spans="1:84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08">
        <v>102947364</v>
      </c>
      <c r="AL141" s="308">
        <v>134138502</v>
      </c>
      <c r="AM141" s="308">
        <v>138387589</v>
      </c>
      <c r="AN141" s="308">
        <v>99097647</v>
      </c>
      <c r="AO141" s="308">
        <v>81265866</v>
      </c>
      <c r="AP141" s="308">
        <v>57078308</v>
      </c>
      <c r="AQ141" s="308">
        <v>41676064</v>
      </c>
      <c r="AR141" s="308">
        <v>41605197</v>
      </c>
      <c r="AS141" s="308">
        <v>35453864</v>
      </c>
      <c r="AT141" s="308">
        <v>39320232</v>
      </c>
      <c r="AU141" s="308"/>
      <c r="AV141" s="308"/>
      <c r="AW141" s="327"/>
      <c r="AX141" s="37">
        <f t="shared" ref="AX141:BG145" si="359">O141-C141</f>
        <v>-6373502.3599999994</v>
      </c>
      <c r="AY141" s="103">
        <f t="shared" si="359"/>
        <v>-11956452</v>
      </c>
      <c r="AZ141" s="103">
        <f t="shared" si="359"/>
        <v>603708.1099999994</v>
      </c>
      <c r="BA141" s="103">
        <f t="shared" si="359"/>
        <v>357145.75</v>
      </c>
      <c r="BB141" s="103">
        <f t="shared" si="359"/>
        <v>-3844734.1399999969</v>
      </c>
      <c r="BC141" s="103">
        <f t="shared" si="359"/>
        <v>-2137589.879999999</v>
      </c>
      <c r="BD141" s="103">
        <f t="shared" si="359"/>
        <v>-868488.87999999896</v>
      </c>
      <c r="BE141" s="103">
        <f t="shared" si="359"/>
        <v>-3106436.7399999984</v>
      </c>
      <c r="BF141" s="103">
        <f t="shared" si="359"/>
        <v>885154.92000000179</v>
      </c>
      <c r="BG141" s="103">
        <f t="shared" si="359"/>
        <v>-4511452.5099999905</v>
      </c>
      <c r="BH141" s="103">
        <f t="shared" ref="BH141:BQ145" si="360">Y141-M141</f>
        <v>-8081743.6899999976</v>
      </c>
      <c r="BI141" s="103">
        <f t="shared" si="360"/>
        <v>9835143.9899999946</v>
      </c>
      <c r="BJ141" s="103">
        <f t="shared" si="360"/>
        <v>24292893.400000006</v>
      </c>
      <c r="BK141" s="103">
        <f t="shared" si="360"/>
        <v>8077519.0700000077</v>
      </c>
      <c r="BL141" s="103">
        <f t="shared" si="360"/>
        <v>-6027553.7199999988</v>
      </c>
      <c r="BM141" s="103">
        <f t="shared" si="360"/>
        <v>1007024.2899999991</v>
      </c>
      <c r="BN141" s="103">
        <f t="shared" si="360"/>
        <v>2413759.379999999</v>
      </c>
      <c r="BO141" s="103">
        <f t="shared" si="360"/>
        <v>3150628.3299999982</v>
      </c>
      <c r="BP141" s="282">
        <f t="shared" si="360"/>
        <v>687903.75</v>
      </c>
      <c r="BQ141" s="282">
        <f t="shared" si="360"/>
        <v>462975</v>
      </c>
      <c r="BR141" s="282">
        <f t="shared" ref="BR141:BT145" si="361">AI141-W141</f>
        <v>2445971.4200000018</v>
      </c>
      <c r="BS141" s="364">
        <f t="shared" si="361"/>
        <v>7929448.2099999934</v>
      </c>
      <c r="BT141" s="344">
        <f t="shared" si="361"/>
        <v>17532363</v>
      </c>
      <c r="BU141" s="344">
        <f t="shared" ref="BU141:CC145" si="362">AL141-Z141</f>
        <v>34920894</v>
      </c>
      <c r="BV141" s="344">
        <f t="shared" si="362"/>
        <v>18800181.409999996</v>
      </c>
      <c r="BW141" s="344">
        <f t="shared" si="362"/>
        <v>15917984.189999998</v>
      </c>
      <c r="BX141" s="344">
        <f t="shared" si="362"/>
        <v>19980286.670000002</v>
      </c>
      <c r="BY141" s="344">
        <f t="shared" si="362"/>
        <v>12413955.719999999</v>
      </c>
      <c r="BZ141" s="344">
        <f t="shared" si="362"/>
        <v>7046657</v>
      </c>
      <c r="CA141" s="344">
        <f t="shared" si="362"/>
        <v>9708806.8200000003</v>
      </c>
      <c r="CB141" s="344">
        <f t="shared" si="362"/>
        <v>7336249</v>
      </c>
      <c r="CC141" s="344">
        <f t="shared" si="362"/>
        <v>10802914</v>
      </c>
      <c r="CD141" s="373"/>
      <c r="CE141" s="67">
        <f>'MONTHLY SUMMARIES'!H101</f>
        <v>39320232</v>
      </c>
    </row>
    <row r="142" spans="1:84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08">
        <v>5810209</v>
      </c>
      <c r="AL142" s="308">
        <v>7510329</v>
      </c>
      <c r="AM142" s="308">
        <v>9178439</v>
      </c>
      <c r="AN142" s="308">
        <v>6862843</v>
      </c>
      <c r="AO142" s="308">
        <v>6962135</v>
      </c>
      <c r="AP142" s="308">
        <v>5268344</v>
      </c>
      <c r="AQ142" s="308">
        <v>3412421</v>
      </c>
      <c r="AR142" s="308">
        <v>3853133</v>
      </c>
      <c r="AS142" s="308">
        <v>2895788</v>
      </c>
      <c r="AT142" s="308">
        <v>3045318</v>
      </c>
      <c r="AU142" s="308"/>
      <c r="AV142" s="308"/>
      <c r="AW142" s="327"/>
      <c r="AX142" s="37">
        <f t="shared" si="359"/>
        <v>-706894.71999999974</v>
      </c>
      <c r="AY142" s="103">
        <f t="shared" si="359"/>
        <v>-1524534.1200000006</v>
      </c>
      <c r="AZ142" s="103">
        <f t="shared" si="359"/>
        <v>43499.879999999888</v>
      </c>
      <c r="BA142" s="103">
        <f t="shared" si="359"/>
        <v>-1151121.9299999997</v>
      </c>
      <c r="BB142" s="103">
        <f t="shared" si="359"/>
        <v>-59785.759999999776</v>
      </c>
      <c r="BC142" s="103">
        <f t="shared" si="359"/>
        <v>-63948.800000000047</v>
      </c>
      <c r="BD142" s="103">
        <f t="shared" si="359"/>
        <v>-124449.55000000005</v>
      </c>
      <c r="BE142" s="103">
        <f t="shared" si="359"/>
        <v>-381194.3600000001</v>
      </c>
      <c r="BF142" s="103">
        <f t="shared" si="359"/>
        <v>-108990.33000000007</v>
      </c>
      <c r="BG142" s="103">
        <f t="shared" si="359"/>
        <v>141826.25999999978</v>
      </c>
      <c r="BH142" s="103">
        <f t="shared" si="360"/>
        <v>-401285.87999999989</v>
      </c>
      <c r="BI142" s="103">
        <f t="shared" si="360"/>
        <v>167991.53000000026</v>
      </c>
      <c r="BJ142" s="103">
        <f t="shared" si="360"/>
        <v>2740430.8899999997</v>
      </c>
      <c r="BK142" s="103">
        <f t="shared" si="360"/>
        <v>833889.08000000054</v>
      </c>
      <c r="BL142" s="103">
        <f t="shared" si="360"/>
        <v>1341187.5300000003</v>
      </c>
      <c r="BM142" s="103">
        <f t="shared" si="360"/>
        <v>1251369.9299999997</v>
      </c>
      <c r="BN142" s="103">
        <f t="shared" si="360"/>
        <v>770088.79999999981</v>
      </c>
      <c r="BO142" s="103">
        <f t="shared" si="360"/>
        <v>1123399.7</v>
      </c>
      <c r="BP142" s="282">
        <f t="shared" si="360"/>
        <v>801111.78</v>
      </c>
      <c r="BQ142" s="282">
        <f t="shared" si="360"/>
        <v>556681</v>
      </c>
      <c r="BR142" s="282">
        <f t="shared" si="361"/>
        <v>2487635.87</v>
      </c>
      <c r="BS142" s="364">
        <f t="shared" si="361"/>
        <v>3661483.91</v>
      </c>
      <c r="BT142" s="344">
        <f t="shared" si="361"/>
        <v>1544671</v>
      </c>
      <c r="BU142" s="344">
        <f t="shared" si="362"/>
        <v>1805766</v>
      </c>
      <c r="BV142" s="344">
        <f t="shared" si="362"/>
        <v>1704258.04</v>
      </c>
      <c r="BW142" s="344">
        <f t="shared" si="362"/>
        <v>2210873.3899999997</v>
      </c>
      <c r="BX142" s="344">
        <f t="shared" si="362"/>
        <v>1550558.4299999997</v>
      </c>
      <c r="BY142" s="344">
        <f t="shared" si="362"/>
        <v>1244695.8700000001</v>
      </c>
      <c r="BZ142" s="344">
        <f t="shared" si="362"/>
        <v>396313</v>
      </c>
      <c r="CA142" s="344">
        <f t="shared" si="362"/>
        <v>834922.5</v>
      </c>
      <c r="CB142" s="344">
        <f t="shared" si="362"/>
        <v>372235</v>
      </c>
      <c r="CC142" s="344">
        <f t="shared" si="362"/>
        <v>888066</v>
      </c>
      <c r="CD142" s="373"/>
      <c r="CE142" s="67">
        <f>'MONTHLY SUMMARIES'!H102</f>
        <v>3045318</v>
      </c>
    </row>
    <row r="143" spans="1:84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08">
        <v>10429619</v>
      </c>
      <c r="AL143" s="308">
        <v>16741000</v>
      </c>
      <c r="AM143" s="308">
        <v>17779706</v>
      </c>
      <c r="AN143" s="308">
        <v>13448224</v>
      </c>
      <c r="AO143" s="308">
        <v>10152702</v>
      </c>
      <c r="AP143" s="308">
        <v>6220872</v>
      </c>
      <c r="AQ143" s="308">
        <v>4526949</v>
      </c>
      <c r="AR143" s="308">
        <v>4217419</v>
      </c>
      <c r="AS143" s="308">
        <v>3294631</v>
      </c>
      <c r="AT143" s="308">
        <v>4016441</v>
      </c>
      <c r="AU143" s="308"/>
      <c r="AV143" s="308"/>
      <c r="AW143" s="327"/>
      <c r="AX143" s="37">
        <f t="shared" si="359"/>
        <v>-1809263.4499999993</v>
      </c>
      <c r="AY143" s="103">
        <f t="shared" si="359"/>
        <v>-4153950.6099999994</v>
      </c>
      <c r="AZ143" s="103">
        <f t="shared" si="359"/>
        <v>-1773436.7999999998</v>
      </c>
      <c r="BA143" s="103">
        <f t="shared" si="359"/>
        <v>231097.33999999985</v>
      </c>
      <c r="BB143" s="103">
        <f t="shared" si="359"/>
        <v>-230749.45000000019</v>
      </c>
      <c r="BC143" s="103">
        <f t="shared" si="359"/>
        <v>-462568.54000000004</v>
      </c>
      <c r="BD143" s="103">
        <f t="shared" si="359"/>
        <v>-302505.95000000019</v>
      </c>
      <c r="BE143" s="103">
        <f t="shared" si="359"/>
        <v>-656267.74000000022</v>
      </c>
      <c r="BF143" s="103">
        <f t="shared" si="359"/>
        <v>-255503.29000000004</v>
      </c>
      <c r="BG143" s="103">
        <f t="shared" si="359"/>
        <v>-862864.58999999985</v>
      </c>
      <c r="BH143" s="103">
        <f t="shared" si="360"/>
        <v>-3404135.4000000004</v>
      </c>
      <c r="BI143" s="103">
        <f t="shared" si="360"/>
        <v>905929.78999999911</v>
      </c>
      <c r="BJ143" s="103">
        <f t="shared" si="360"/>
        <v>3942594.4499999993</v>
      </c>
      <c r="BK143" s="103">
        <f t="shared" si="360"/>
        <v>2701430.7899999991</v>
      </c>
      <c r="BL143" s="103">
        <f t="shared" si="360"/>
        <v>-385514.05999999959</v>
      </c>
      <c r="BM143" s="103">
        <f t="shared" si="360"/>
        <v>-694370.19000000041</v>
      </c>
      <c r="BN143" s="103">
        <f t="shared" si="360"/>
        <v>-81195.819999999832</v>
      </c>
      <c r="BO143" s="103">
        <f t="shared" si="360"/>
        <v>624574.26000000024</v>
      </c>
      <c r="BP143" s="282">
        <f t="shared" si="360"/>
        <v>335460.70999999996</v>
      </c>
      <c r="BQ143" s="282">
        <f t="shared" si="360"/>
        <v>195540</v>
      </c>
      <c r="BR143" s="282">
        <f t="shared" si="361"/>
        <v>505628.93999999994</v>
      </c>
      <c r="BS143" s="364">
        <f t="shared" si="361"/>
        <v>640654.59999999963</v>
      </c>
      <c r="BT143" s="344">
        <f t="shared" si="361"/>
        <v>1643673</v>
      </c>
      <c r="BU143" s="344">
        <f t="shared" si="362"/>
        <v>5400811</v>
      </c>
      <c r="BV143" s="344">
        <f t="shared" si="362"/>
        <v>2251692.2300000004</v>
      </c>
      <c r="BW143" s="344">
        <f t="shared" si="362"/>
        <v>3299746.8900000006</v>
      </c>
      <c r="BX143" s="344">
        <f t="shared" si="362"/>
        <v>3236730.3499999996</v>
      </c>
      <c r="BY143" s="344">
        <f t="shared" si="362"/>
        <v>1814901.8600000003</v>
      </c>
      <c r="BZ143" s="344">
        <f t="shared" si="362"/>
        <v>1090297</v>
      </c>
      <c r="CA143" s="344">
        <f t="shared" si="362"/>
        <v>995567.81999999983</v>
      </c>
      <c r="CB143" s="344">
        <f t="shared" si="362"/>
        <v>446136</v>
      </c>
      <c r="CC143" s="344">
        <f t="shared" si="362"/>
        <v>1380863</v>
      </c>
      <c r="CD143" s="373"/>
      <c r="CE143" s="67">
        <f>'MONTHLY SUMMARIES'!H103</f>
        <v>4016441</v>
      </c>
    </row>
    <row r="144" spans="1:84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08">
        <v>10624362</v>
      </c>
      <c r="AL144" s="308">
        <v>17157556</v>
      </c>
      <c r="AM144" s="308">
        <v>18222980</v>
      </c>
      <c r="AN144" s="308">
        <v>13840601</v>
      </c>
      <c r="AO144" s="308">
        <v>10023198</v>
      </c>
      <c r="AP144" s="308">
        <v>7024349</v>
      </c>
      <c r="AQ144" s="308">
        <v>4927696</v>
      </c>
      <c r="AR144" s="308">
        <v>4371977</v>
      </c>
      <c r="AS144" s="308">
        <v>3400066</v>
      </c>
      <c r="AT144" s="308">
        <v>4355372</v>
      </c>
      <c r="AU144" s="308"/>
      <c r="AV144" s="308"/>
      <c r="AW144" s="327"/>
      <c r="AX144" s="37">
        <f t="shared" si="359"/>
        <v>-1582975.0500000007</v>
      </c>
      <c r="AY144" s="103">
        <f t="shared" si="359"/>
        <v>-4913437.1899999995</v>
      </c>
      <c r="AZ144" s="103">
        <f t="shared" si="359"/>
        <v>-2006247.42</v>
      </c>
      <c r="BA144" s="103">
        <f t="shared" si="359"/>
        <v>175360.36000000034</v>
      </c>
      <c r="BB144" s="103">
        <f t="shared" si="359"/>
        <v>-481978.48</v>
      </c>
      <c r="BC144" s="103">
        <f t="shared" si="359"/>
        <v>-810232.21</v>
      </c>
      <c r="BD144" s="103">
        <f t="shared" si="359"/>
        <v>-761424.37000000011</v>
      </c>
      <c r="BE144" s="103">
        <f t="shared" si="359"/>
        <v>-960905.33000000007</v>
      </c>
      <c r="BF144" s="103">
        <f t="shared" si="359"/>
        <v>-170126.90999999968</v>
      </c>
      <c r="BG144" s="103">
        <f t="shared" si="359"/>
        <v>-720116.23000000045</v>
      </c>
      <c r="BH144" s="103">
        <f t="shared" si="360"/>
        <v>-4095230.3000000007</v>
      </c>
      <c r="BI144" s="103">
        <f t="shared" si="360"/>
        <v>822396.91000000015</v>
      </c>
      <c r="BJ144" s="103">
        <f t="shared" si="360"/>
        <v>3898447.4400000013</v>
      </c>
      <c r="BK144" s="103">
        <f t="shared" si="360"/>
        <v>2927600.6500000004</v>
      </c>
      <c r="BL144" s="103">
        <f t="shared" si="360"/>
        <v>-370907.66999999993</v>
      </c>
      <c r="BM144" s="103">
        <f t="shared" si="360"/>
        <v>-584377.61000000034</v>
      </c>
      <c r="BN144" s="103">
        <f t="shared" si="360"/>
        <v>106529.4700000002</v>
      </c>
      <c r="BO144" s="103">
        <f t="shared" si="360"/>
        <v>893168.75999999978</v>
      </c>
      <c r="BP144" s="282">
        <f t="shared" si="360"/>
        <v>457000.16000000015</v>
      </c>
      <c r="BQ144" s="282">
        <f t="shared" si="360"/>
        <v>136435</v>
      </c>
      <c r="BR144" s="282">
        <f t="shared" si="361"/>
        <v>355997.33999999985</v>
      </c>
      <c r="BS144" s="364">
        <f t="shared" si="361"/>
        <v>442496.5</v>
      </c>
      <c r="BT144" s="344">
        <f t="shared" si="361"/>
        <v>1793143</v>
      </c>
      <c r="BU144" s="344">
        <f t="shared" si="362"/>
        <v>5844985</v>
      </c>
      <c r="BV144" s="344">
        <f t="shared" si="362"/>
        <v>1748850.9399999995</v>
      </c>
      <c r="BW144" s="344">
        <f t="shared" si="362"/>
        <v>3338017.34</v>
      </c>
      <c r="BX144" s="344">
        <f t="shared" si="362"/>
        <v>2473878.3200000003</v>
      </c>
      <c r="BY144" s="344">
        <f t="shared" si="362"/>
        <v>2150828.1900000004</v>
      </c>
      <c r="BZ144" s="344">
        <f t="shared" si="362"/>
        <v>1164188</v>
      </c>
      <c r="CA144" s="344">
        <f t="shared" si="362"/>
        <v>1034247.5</v>
      </c>
      <c r="CB144" s="344">
        <f t="shared" si="362"/>
        <v>472771</v>
      </c>
      <c r="CC144" s="344">
        <f t="shared" si="362"/>
        <v>1735629</v>
      </c>
      <c r="CD144" s="373"/>
      <c r="CE144" s="67">
        <f>'MONTHLY SUMMARIES'!H104</f>
        <v>4355372</v>
      </c>
    </row>
    <row r="145" spans="1:84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08">
        <v>31295524</v>
      </c>
      <c r="AL145" s="308">
        <v>51087364</v>
      </c>
      <c r="AM145" s="308">
        <v>59929968</v>
      </c>
      <c r="AN145" s="308">
        <v>47018550</v>
      </c>
      <c r="AO145" s="308">
        <v>37389192</v>
      </c>
      <c r="AP145" s="308">
        <v>24993272</v>
      </c>
      <c r="AQ145" s="308">
        <v>16564937</v>
      </c>
      <c r="AR145" s="308">
        <v>16432536</v>
      </c>
      <c r="AS145" s="308">
        <v>11527989</v>
      </c>
      <c r="AT145" s="308">
        <v>16536215</v>
      </c>
      <c r="AU145" s="308"/>
      <c r="AV145" s="308"/>
      <c r="AW145" s="327"/>
      <c r="AX145" s="37">
        <f t="shared" si="359"/>
        <v>3320471.8699999973</v>
      </c>
      <c r="AY145" s="103">
        <f t="shared" si="359"/>
        <v>-13218997.399999999</v>
      </c>
      <c r="AZ145" s="103">
        <f t="shared" si="359"/>
        <v>-13652473.629999999</v>
      </c>
      <c r="BA145" s="103">
        <f t="shared" si="359"/>
        <v>4021149.2699999996</v>
      </c>
      <c r="BB145" s="103">
        <f t="shared" si="359"/>
        <v>-2279511.9299999997</v>
      </c>
      <c r="BC145" s="103">
        <f t="shared" si="359"/>
        <v>-1685774.4700000007</v>
      </c>
      <c r="BD145" s="103">
        <f t="shared" si="359"/>
        <v>-4426290.08</v>
      </c>
      <c r="BE145" s="103">
        <f t="shared" si="359"/>
        <v>-3577260.0199999996</v>
      </c>
      <c r="BF145" s="103">
        <f t="shared" si="359"/>
        <v>1576046.2799999993</v>
      </c>
      <c r="BG145" s="103">
        <f t="shared" si="359"/>
        <v>-1612286.5500000007</v>
      </c>
      <c r="BH145" s="103">
        <f t="shared" si="360"/>
        <v>-13640705.75</v>
      </c>
      <c r="BI145" s="103">
        <f t="shared" si="360"/>
        <v>5236280.25</v>
      </c>
      <c r="BJ145" s="103">
        <f t="shared" si="360"/>
        <v>8462595.0700000003</v>
      </c>
      <c r="BK145" s="103">
        <f t="shared" si="360"/>
        <v>6750625.0799999982</v>
      </c>
      <c r="BL145" s="103">
        <f t="shared" si="360"/>
        <v>4175289.1999999993</v>
      </c>
      <c r="BM145" s="103">
        <f t="shared" si="360"/>
        <v>-5028349.8099999987</v>
      </c>
      <c r="BN145" s="103">
        <f t="shared" si="360"/>
        <v>136075.84999999963</v>
      </c>
      <c r="BO145" s="103">
        <f t="shared" si="360"/>
        <v>3489805.2100000009</v>
      </c>
      <c r="BP145" s="282">
        <f t="shared" si="360"/>
        <v>504073.91000000015</v>
      </c>
      <c r="BQ145" s="282">
        <f t="shared" si="360"/>
        <v>-637256</v>
      </c>
      <c r="BR145" s="282">
        <f t="shared" si="361"/>
        <v>-124022.33000000007</v>
      </c>
      <c r="BS145" s="364">
        <f t="shared" si="361"/>
        <v>804276.03000000119</v>
      </c>
      <c r="BT145" s="344">
        <f t="shared" si="361"/>
        <v>1562960</v>
      </c>
      <c r="BU145" s="344">
        <f t="shared" si="362"/>
        <v>14594404</v>
      </c>
      <c r="BV145" s="344">
        <f t="shared" si="362"/>
        <v>8625388.0600000024</v>
      </c>
      <c r="BW145" s="344">
        <f t="shared" si="362"/>
        <v>10938163.82</v>
      </c>
      <c r="BX145" s="344">
        <f t="shared" si="362"/>
        <v>6038960.1099999994</v>
      </c>
      <c r="BY145" s="344">
        <f t="shared" si="362"/>
        <v>6529541.6499999985</v>
      </c>
      <c r="BZ145" s="344">
        <f t="shared" si="362"/>
        <v>3353379</v>
      </c>
      <c r="CA145" s="344">
        <f t="shared" si="362"/>
        <v>2862364.6999999993</v>
      </c>
      <c r="CB145" s="344">
        <f t="shared" si="362"/>
        <v>1670183</v>
      </c>
      <c r="CC145" s="344">
        <f t="shared" si="362"/>
        <v>7394382</v>
      </c>
      <c r="CD145" s="373"/>
      <c r="CE145" s="67">
        <f>'MONTHLY SUMMARIES'!H105</f>
        <v>16536215</v>
      </c>
    </row>
    <row r="146" spans="1:84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363">SUM(D141:D145)</f>
        <v>159039386.01999998</v>
      </c>
      <c r="E146" s="136">
        <f t="shared" si="363"/>
        <v>130565127.69999999</v>
      </c>
      <c r="F146" s="137">
        <f t="shared" si="363"/>
        <v>76846294.310000002</v>
      </c>
      <c r="G146" s="136">
        <f t="shared" si="363"/>
        <v>61608735.079999998</v>
      </c>
      <c r="H146" s="136">
        <f t="shared" si="363"/>
        <v>50922890.300000004</v>
      </c>
      <c r="I146" s="136">
        <f t="shared" si="363"/>
        <v>49972372.520000003</v>
      </c>
      <c r="J146" s="136">
        <f t="shared" si="363"/>
        <v>53039413.189999998</v>
      </c>
      <c r="K146" s="136">
        <f t="shared" si="363"/>
        <v>53997515.090000004</v>
      </c>
      <c r="L146" s="138">
        <f t="shared" si="363"/>
        <v>110838126.36999999</v>
      </c>
      <c r="M146" s="136">
        <f t="shared" si="363"/>
        <v>166653369.01999998</v>
      </c>
      <c r="N146" s="136">
        <f t="shared" si="363"/>
        <v>147100148.53</v>
      </c>
      <c r="O146" s="136">
        <f t="shared" si="363"/>
        <v>167031350.06999999</v>
      </c>
      <c r="P146" s="136">
        <f t="shared" si="363"/>
        <v>123272014.70000002</v>
      </c>
      <c r="Q146" s="136">
        <f t="shared" si="363"/>
        <v>113780177.83999999</v>
      </c>
      <c r="R146" s="136">
        <f t="shared" si="363"/>
        <v>80479925.100000009</v>
      </c>
      <c r="S146" s="136">
        <f t="shared" si="363"/>
        <v>54711975.32</v>
      </c>
      <c r="T146" s="136">
        <f t="shared" si="363"/>
        <v>45762776.400000006</v>
      </c>
      <c r="U146" s="136">
        <f t="shared" si="363"/>
        <v>43489213.689999998</v>
      </c>
      <c r="V146" s="136">
        <f t="shared" si="363"/>
        <v>44357349</v>
      </c>
      <c r="W146" s="136">
        <f t="shared" si="363"/>
        <v>55924095.760000005</v>
      </c>
      <c r="X146" s="138">
        <f t="shared" si="363"/>
        <v>103273232.75000001</v>
      </c>
      <c r="Y146" s="136">
        <v>137030268</v>
      </c>
      <c r="Z146" s="247">
        <v>164067891</v>
      </c>
      <c r="AA146" s="136">
        <f t="shared" ref="AA146" si="364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07">
        <v>161107078</v>
      </c>
      <c r="AL146" s="307">
        <v>226634751</v>
      </c>
      <c r="AM146" s="307">
        <v>243498682</v>
      </c>
      <c r="AN146" s="307">
        <v>180267865</v>
      </c>
      <c r="AO146" s="307">
        <v>145793093</v>
      </c>
      <c r="AP146" s="307">
        <v>100585145</v>
      </c>
      <c r="AQ146" s="307">
        <v>71108067</v>
      </c>
      <c r="AR146" s="307">
        <v>70480262</v>
      </c>
      <c r="AS146" s="307">
        <v>56572338</v>
      </c>
      <c r="AT146" s="307">
        <v>67273578</v>
      </c>
      <c r="AU146" s="307"/>
      <c r="AV146" s="307"/>
      <c r="AW146" s="326"/>
      <c r="AX146" s="137">
        <f t="shared" si="286"/>
        <v>-7152163.7100000009</v>
      </c>
      <c r="AY146" s="139">
        <f t="shared" ref="AY146:AZ146" si="365">SUM(AY141:AY145)</f>
        <v>-35767371.32</v>
      </c>
      <c r="AZ146" s="139">
        <f t="shared" si="365"/>
        <v>-16784949.859999999</v>
      </c>
      <c r="BA146" s="139">
        <f t="shared" ref="BA146:BB146" si="366">SUM(BA141:BA145)</f>
        <v>3633630.79</v>
      </c>
      <c r="BB146" s="139">
        <f t="shared" si="366"/>
        <v>-6896759.7599999961</v>
      </c>
      <c r="BC146" s="139">
        <f t="shared" ref="BC146:BD146" si="367">SUM(BC141:BC145)</f>
        <v>-5160113.8999999994</v>
      </c>
      <c r="BD146" s="139">
        <f t="shared" si="367"/>
        <v>-6483158.8299999991</v>
      </c>
      <c r="BE146" s="139">
        <f t="shared" ref="BE146:BF146" si="368">SUM(BE141:BE145)</f>
        <v>-8682064.1899999976</v>
      </c>
      <c r="BF146" s="139">
        <f t="shared" si="368"/>
        <v>1926580.6700000013</v>
      </c>
      <c r="BG146" s="139">
        <f t="shared" ref="BG146:BH146" si="369">SUM(BG141:BG145)</f>
        <v>-7564893.6199999917</v>
      </c>
      <c r="BH146" s="139">
        <f t="shared" si="369"/>
        <v>-29623101.019999996</v>
      </c>
      <c r="BI146" s="139">
        <f t="shared" ref="BI146:BJ146" si="370">SUM(BI141:BI145)</f>
        <v>16967742.469999995</v>
      </c>
      <c r="BJ146" s="139">
        <f t="shared" si="370"/>
        <v>43336961.250000007</v>
      </c>
      <c r="BK146" s="139">
        <f t="shared" ref="BK146:BL146" si="371">SUM(BK141:BK145)</f>
        <v>21291064.670000006</v>
      </c>
      <c r="BL146" s="139">
        <f t="shared" si="371"/>
        <v>-1267498.7199999988</v>
      </c>
      <c r="BM146" s="139">
        <f t="shared" ref="BM146:BN146" si="372">SUM(BM141:BM145)</f>
        <v>-4048703.3900000006</v>
      </c>
      <c r="BN146" s="139">
        <f t="shared" si="372"/>
        <v>3345257.6799999988</v>
      </c>
      <c r="BO146" s="139">
        <f t="shared" ref="BO146:BP146" si="373">SUM(BO141:BO145)</f>
        <v>9281576.2599999998</v>
      </c>
      <c r="BP146" s="283">
        <f t="shared" si="373"/>
        <v>2785550.3100000005</v>
      </c>
      <c r="BQ146" s="283">
        <f t="shared" ref="BQ146:BR146" si="374">SUM(BQ141:BQ145)</f>
        <v>714375</v>
      </c>
      <c r="BR146" s="283">
        <f t="shared" si="374"/>
        <v>5671211.2400000021</v>
      </c>
      <c r="BS146" s="365">
        <f t="shared" ref="BS146:BT146" si="375">SUM(BS141:BS145)</f>
        <v>13478359.249999994</v>
      </c>
      <c r="BT146" s="345">
        <f t="shared" si="375"/>
        <v>24076810</v>
      </c>
      <c r="BU146" s="345">
        <f t="shared" ref="BU146:BV146" si="376">SUM(BU141:BU145)</f>
        <v>62566860</v>
      </c>
      <c r="BV146" s="345">
        <f t="shared" si="376"/>
        <v>33130370.68</v>
      </c>
      <c r="BW146" s="345">
        <f t="shared" ref="BW146:BX146" si="377">SUM(BW141:BW145)</f>
        <v>35704785.629999995</v>
      </c>
      <c r="BX146" s="345">
        <f t="shared" si="377"/>
        <v>33280413.880000003</v>
      </c>
      <c r="BY146" s="345">
        <f t="shared" ref="BY146" si="378">SUM(BY141:BY145)</f>
        <v>24153923.289999999</v>
      </c>
      <c r="BZ146" s="345">
        <f t="shared" ref="BZ146" si="379">SUM(BZ141:BZ145)</f>
        <v>13050834</v>
      </c>
      <c r="CA146" s="345">
        <f t="shared" ref="CA146:CC146" si="380">SUM(CA141:CA145)</f>
        <v>15435909.34</v>
      </c>
      <c r="CB146" s="345">
        <f t="shared" ref="CB146:CC146" si="381">SUM(CB141:CB145)</f>
        <v>10297574</v>
      </c>
      <c r="CC146" s="345">
        <f t="shared" si="381"/>
        <v>22201854</v>
      </c>
      <c r="CD146" s="374"/>
      <c r="CE146" s="47">
        <f t="shared" ref="CE146:CE160" si="382">SUM(CE141:CE145)</f>
        <v>67273578</v>
      </c>
      <c r="CF146" s="40"/>
    </row>
    <row r="147" spans="1:8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358"/>
      <c r="BT147" s="342"/>
      <c r="BU147" s="342"/>
      <c r="BV147" s="342"/>
      <c r="BW147" s="342"/>
      <c r="BX147" s="342"/>
      <c r="BY147" s="342"/>
      <c r="BZ147" s="342"/>
      <c r="CA147" s="342"/>
      <c r="CB147" s="342"/>
      <c r="CC147" s="342"/>
      <c r="CD147" s="371"/>
      <c r="CE147" s="93"/>
      <c r="CF147" s="40"/>
    </row>
    <row r="148" spans="1:84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09">
        <v>513366</v>
      </c>
      <c r="AL148" s="309">
        <v>529320</v>
      </c>
      <c r="AM148" s="309">
        <v>573240</v>
      </c>
      <c r="AN148" s="309">
        <v>487068</v>
      </c>
      <c r="AO148" s="309">
        <v>504613</v>
      </c>
      <c r="AP148" s="309">
        <v>532034</v>
      </c>
      <c r="AQ148" s="309">
        <v>488972</v>
      </c>
      <c r="AR148" s="309">
        <v>522115</v>
      </c>
      <c r="AS148" s="309">
        <v>491652</v>
      </c>
      <c r="AT148" s="309">
        <v>495734</v>
      </c>
      <c r="AU148" s="309"/>
      <c r="AV148" s="309"/>
      <c r="AW148" s="328"/>
      <c r="AX148" s="36">
        <f t="shared" ref="AX148:BG152" si="383">O148-C148</f>
        <v>83586</v>
      </c>
      <c r="AY148" s="108">
        <f t="shared" si="383"/>
        <v>32464</v>
      </c>
      <c r="AZ148" s="108">
        <f t="shared" si="383"/>
        <v>47471</v>
      </c>
      <c r="BA148" s="108">
        <f t="shared" si="383"/>
        <v>83526</v>
      </c>
      <c r="BB148" s="108">
        <f t="shared" si="383"/>
        <v>27243</v>
      </c>
      <c r="BC148" s="108">
        <f t="shared" si="383"/>
        <v>38012</v>
      </c>
      <c r="BD148" s="108">
        <f t="shared" si="383"/>
        <v>46678</v>
      </c>
      <c r="BE148" s="108">
        <f t="shared" si="383"/>
        <v>-23439</v>
      </c>
      <c r="BF148" s="108">
        <f t="shared" si="383"/>
        <v>29833</v>
      </c>
      <c r="BG148" s="108">
        <f t="shared" si="383"/>
        <v>16198</v>
      </c>
      <c r="BH148" s="108">
        <f t="shared" ref="BH148:BQ152" si="384">Y148-M148</f>
        <v>-51014</v>
      </c>
      <c r="BI148" s="108">
        <f t="shared" si="384"/>
        <v>3035</v>
      </c>
      <c r="BJ148" s="108">
        <f t="shared" si="384"/>
        <v>22501</v>
      </c>
      <c r="BK148" s="108">
        <f t="shared" si="384"/>
        <v>-1230</v>
      </c>
      <c r="BL148" s="108">
        <f t="shared" si="384"/>
        <v>-15579</v>
      </c>
      <c r="BM148" s="108">
        <f t="shared" si="384"/>
        <v>7261</v>
      </c>
      <c r="BN148" s="108">
        <f t="shared" si="384"/>
        <v>-7116</v>
      </c>
      <c r="BO148" s="108">
        <f t="shared" si="384"/>
        <v>10192</v>
      </c>
      <c r="BP148" s="284">
        <f t="shared" si="384"/>
        <v>-22257</v>
      </c>
      <c r="BQ148" s="284">
        <f t="shared" si="384"/>
        <v>-1449</v>
      </c>
      <c r="BR148" s="284">
        <f t="shared" ref="BR148:BT152" si="385">AI148-W148</f>
        <v>17837</v>
      </c>
      <c r="BS148" s="366">
        <f t="shared" si="385"/>
        <v>-18145</v>
      </c>
      <c r="BT148" s="339">
        <f t="shared" si="385"/>
        <v>40624</v>
      </c>
      <c r="BU148" s="339">
        <f t="shared" ref="BU148:CC152" si="386">AL148-Z148</f>
        <v>35996</v>
      </c>
      <c r="BV148" s="339">
        <f t="shared" si="386"/>
        <v>982</v>
      </c>
      <c r="BW148" s="339">
        <f t="shared" si="386"/>
        <v>-14524</v>
      </c>
      <c r="BX148" s="339">
        <f t="shared" si="386"/>
        <v>-6409</v>
      </c>
      <c r="BY148" s="339">
        <f t="shared" si="386"/>
        <v>8527</v>
      </c>
      <c r="BZ148" s="339">
        <f t="shared" si="386"/>
        <v>-8698</v>
      </c>
      <c r="CA148" s="339">
        <f t="shared" si="386"/>
        <v>16291</v>
      </c>
      <c r="CB148" s="339">
        <f t="shared" si="386"/>
        <v>16796</v>
      </c>
      <c r="CC148" s="339">
        <f t="shared" si="386"/>
        <v>7072</v>
      </c>
      <c r="CD148" s="371"/>
      <c r="CE148" s="67">
        <f>'MONTHLY SUMMARIES'!H108</f>
        <v>495734</v>
      </c>
      <c r="CF148" s="40"/>
    </row>
    <row r="149" spans="1:84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09">
        <v>38819</v>
      </c>
      <c r="AL149" s="309">
        <v>40774</v>
      </c>
      <c r="AM149" s="309">
        <v>48838</v>
      </c>
      <c r="AN149" s="309">
        <v>39236</v>
      </c>
      <c r="AO149" s="309">
        <v>47609</v>
      </c>
      <c r="AP149" s="309">
        <v>39848</v>
      </c>
      <c r="AQ149" s="309">
        <v>32912</v>
      </c>
      <c r="AR149" s="309">
        <v>36804</v>
      </c>
      <c r="AS149" s="309">
        <v>33514</v>
      </c>
      <c r="AT149" s="309">
        <v>34616</v>
      </c>
      <c r="AU149" s="309"/>
      <c r="AV149" s="309"/>
      <c r="AW149" s="328"/>
      <c r="AX149" s="36">
        <f t="shared" si="383"/>
        <v>887</v>
      </c>
      <c r="AY149" s="108">
        <f t="shared" si="383"/>
        <v>-3293</v>
      </c>
      <c r="AZ149" s="108">
        <f t="shared" si="383"/>
        <v>5815</v>
      </c>
      <c r="BA149" s="108">
        <f t="shared" si="383"/>
        <v>-7271</v>
      </c>
      <c r="BB149" s="108">
        <f t="shared" si="383"/>
        <v>706</v>
      </c>
      <c r="BC149" s="108">
        <f t="shared" si="383"/>
        <v>1404</v>
      </c>
      <c r="BD149" s="108">
        <f t="shared" si="383"/>
        <v>2100</v>
      </c>
      <c r="BE149" s="108">
        <f t="shared" si="383"/>
        <v>-1229</v>
      </c>
      <c r="BF149" s="108">
        <f t="shared" si="383"/>
        <v>2312</v>
      </c>
      <c r="BG149" s="108">
        <f t="shared" si="383"/>
        <v>3644</v>
      </c>
      <c r="BH149" s="108">
        <f t="shared" si="384"/>
        <v>-336</v>
      </c>
      <c r="BI149" s="108">
        <f t="shared" si="384"/>
        <v>1179</v>
      </c>
      <c r="BJ149" s="108">
        <f t="shared" si="384"/>
        <v>12925</v>
      </c>
      <c r="BK149" s="108">
        <f t="shared" si="384"/>
        <v>2714</v>
      </c>
      <c r="BL149" s="108">
        <f t="shared" si="384"/>
        <v>4832</v>
      </c>
      <c r="BM149" s="108">
        <f t="shared" si="384"/>
        <v>9434</v>
      </c>
      <c r="BN149" s="108">
        <f t="shared" si="384"/>
        <v>4249</v>
      </c>
      <c r="BO149" s="108">
        <f t="shared" si="384"/>
        <v>6487</v>
      </c>
      <c r="BP149" s="284">
        <f t="shared" si="384"/>
        <v>3436</v>
      </c>
      <c r="BQ149" s="284">
        <f t="shared" si="384"/>
        <v>4281</v>
      </c>
      <c r="BR149" s="284">
        <f t="shared" si="385"/>
        <v>9775</v>
      </c>
      <c r="BS149" s="366">
        <f t="shared" si="385"/>
        <v>10055</v>
      </c>
      <c r="BT149" s="339">
        <f t="shared" si="385"/>
        <v>4607</v>
      </c>
      <c r="BU149" s="339">
        <f t="shared" si="386"/>
        <v>3284</v>
      </c>
      <c r="BV149" s="339">
        <f t="shared" si="386"/>
        <v>1404</v>
      </c>
      <c r="BW149" s="339">
        <f t="shared" si="386"/>
        <v>4289</v>
      </c>
      <c r="BX149" s="339">
        <f t="shared" si="386"/>
        <v>3998</v>
      </c>
      <c r="BY149" s="339">
        <f t="shared" si="386"/>
        <v>1664</v>
      </c>
      <c r="BZ149" s="339">
        <f t="shared" si="386"/>
        <v>79</v>
      </c>
      <c r="CA149" s="339">
        <f t="shared" si="386"/>
        <v>2567</v>
      </c>
      <c r="CB149" s="339">
        <f t="shared" si="386"/>
        <v>1447</v>
      </c>
      <c r="CC149" s="339">
        <f t="shared" si="386"/>
        <v>2427</v>
      </c>
      <c r="CD149" s="371"/>
      <c r="CE149" s="67">
        <f>'MONTHLY SUMMARIES'!H109</f>
        <v>34616</v>
      </c>
      <c r="CF149" s="40"/>
    </row>
    <row r="150" spans="1:84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09">
        <v>30013</v>
      </c>
      <c r="AL150" s="309">
        <v>35188</v>
      </c>
      <c r="AM150" s="309">
        <v>35941</v>
      </c>
      <c r="AN150" s="309">
        <v>31491</v>
      </c>
      <c r="AO150" s="309">
        <v>30764</v>
      </c>
      <c r="AP150" s="309">
        <v>31189</v>
      </c>
      <c r="AQ150" s="309">
        <v>30638</v>
      </c>
      <c r="AR150" s="309">
        <v>31528</v>
      </c>
      <c r="AS150" s="309">
        <v>28607</v>
      </c>
      <c r="AT150" s="309">
        <v>31079</v>
      </c>
      <c r="AU150" s="309"/>
      <c r="AV150" s="309"/>
      <c r="AW150" s="328"/>
      <c r="AX150" s="36">
        <f t="shared" si="383"/>
        <v>3449</v>
      </c>
      <c r="AY150" s="108">
        <f t="shared" si="383"/>
        <v>-3794</v>
      </c>
      <c r="AZ150" s="108">
        <f t="shared" si="383"/>
        <v>-2821</v>
      </c>
      <c r="BA150" s="108">
        <f t="shared" si="383"/>
        <v>3942</v>
      </c>
      <c r="BB150" s="108">
        <f t="shared" si="383"/>
        <v>1958</v>
      </c>
      <c r="BC150" s="108">
        <f t="shared" si="383"/>
        <v>83</v>
      </c>
      <c r="BD150" s="108">
        <f t="shared" si="383"/>
        <v>3212</v>
      </c>
      <c r="BE150" s="108">
        <f t="shared" si="383"/>
        <v>-2563</v>
      </c>
      <c r="BF150" s="108">
        <f t="shared" si="383"/>
        <v>1943</v>
      </c>
      <c r="BG150" s="108">
        <f t="shared" si="383"/>
        <v>1388</v>
      </c>
      <c r="BH150" s="108">
        <f t="shared" si="384"/>
        <v>-6956</v>
      </c>
      <c r="BI150" s="108">
        <f t="shared" si="384"/>
        <v>1397</v>
      </c>
      <c r="BJ150" s="108">
        <f t="shared" si="384"/>
        <v>4841</v>
      </c>
      <c r="BK150" s="108">
        <f t="shared" si="384"/>
        <v>4105</v>
      </c>
      <c r="BL150" s="108">
        <f t="shared" si="384"/>
        <v>1087</v>
      </c>
      <c r="BM150" s="108">
        <f t="shared" si="384"/>
        <v>-866</v>
      </c>
      <c r="BN150" s="108">
        <f t="shared" si="384"/>
        <v>-1657</v>
      </c>
      <c r="BO150" s="108">
        <f t="shared" si="384"/>
        <v>2180</v>
      </c>
      <c r="BP150" s="284">
        <f t="shared" si="384"/>
        <v>-1635</v>
      </c>
      <c r="BQ150" s="284">
        <f t="shared" si="384"/>
        <v>-2702</v>
      </c>
      <c r="BR150" s="284">
        <f t="shared" si="385"/>
        <v>2293</v>
      </c>
      <c r="BS150" s="366">
        <f t="shared" si="385"/>
        <v>-1735</v>
      </c>
      <c r="BT150" s="339">
        <f t="shared" si="385"/>
        <v>1458</v>
      </c>
      <c r="BU150" s="339">
        <f t="shared" si="386"/>
        <v>4737</v>
      </c>
      <c r="BV150" s="339">
        <f t="shared" si="386"/>
        <v>-2929</v>
      </c>
      <c r="BW150" s="339">
        <f t="shared" si="386"/>
        <v>195</v>
      </c>
      <c r="BX150" s="339">
        <f t="shared" si="386"/>
        <v>-1185</v>
      </c>
      <c r="BY150" s="339">
        <f t="shared" si="386"/>
        <v>24</v>
      </c>
      <c r="BZ150" s="339">
        <f t="shared" si="386"/>
        <v>-468</v>
      </c>
      <c r="CA150" s="339">
        <f t="shared" si="386"/>
        <v>-695</v>
      </c>
      <c r="CB150" s="339">
        <f t="shared" si="386"/>
        <v>-1117</v>
      </c>
      <c r="CC150" s="339">
        <f t="shared" si="386"/>
        <v>4265</v>
      </c>
      <c r="CD150" s="371"/>
      <c r="CE150" s="67">
        <f>'MONTHLY SUMMARIES'!H110</f>
        <v>31079</v>
      </c>
      <c r="CF150" s="40"/>
    </row>
    <row r="151" spans="1:84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09">
        <v>11031</v>
      </c>
      <c r="AL151" s="309">
        <v>13497</v>
      </c>
      <c r="AM151" s="309">
        <v>13564</v>
      </c>
      <c r="AN151" s="309">
        <v>11981</v>
      </c>
      <c r="AO151" s="309">
        <v>11163</v>
      </c>
      <c r="AP151" s="309">
        <v>11839</v>
      </c>
      <c r="AQ151" s="309">
        <v>11605</v>
      </c>
      <c r="AR151" s="309">
        <v>11986</v>
      </c>
      <c r="AS151" s="309">
        <v>10744</v>
      </c>
      <c r="AT151" s="309">
        <v>11746</v>
      </c>
      <c r="AU151" s="309"/>
      <c r="AV151" s="309"/>
      <c r="AW151" s="328"/>
      <c r="AX151" s="36">
        <f t="shared" si="383"/>
        <v>1319</v>
      </c>
      <c r="AY151" s="108">
        <f t="shared" si="383"/>
        <v>-2301</v>
      </c>
      <c r="AZ151" s="108">
        <f t="shared" si="383"/>
        <v>-1719</v>
      </c>
      <c r="BA151" s="108">
        <f t="shared" si="383"/>
        <v>1308</v>
      </c>
      <c r="BB151" s="108">
        <f t="shared" si="383"/>
        <v>549</v>
      </c>
      <c r="BC151" s="108">
        <f t="shared" si="383"/>
        <v>-499</v>
      </c>
      <c r="BD151" s="108">
        <f t="shared" si="383"/>
        <v>972</v>
      </c>
      <c r="BE151" s="108">
        <f t="shared" si="383"/>
        <v>-1618</v>
      </c>
      <c r="BF151" s="108">
        <f t="shared" si="383"/>
        <v>873</v>
      </c>
      <c r="BG151" s="108">
        <f t="shared" si="383"/>
        <v>349</v>
      </c>
      <c r="BH151" s="108">
        <f t="shared" si="384"/>
        <v>-3359</v>
      </c>
      <c r="BI151" s="108">
        <f t="shared" si="384"/>
        <v>270</v>
      </c>
      <c r="BJ151" s="108">
        <f t="shared" si="384"/>
        <v>1826</v>
      </c>
      <c r="BK151" s="108">
        <f t="shared" si="384"/>
        <v>1951</v>
      </c>
      <c r="BL151" s="108">
        <f t="shared" si="384"/>
        <v>386</v>
      </c>
      <c r="BM151" s="108">
        <f t="shared" si="384"/>
        <v>-189</v>
      </c>
      <c r="BN151" s="108">
        <f t="shared" si="384"/>
        <v>-882</v>
      </c>
      <c r="BO151" s="108">
        <f t="shared" si="384"/>
        <v>1120</v>
      </c>
      <c r="BP151" s="284">
        <f t="shared" si="384"/>
        <v>-515</v>
      </c>
      <c r="BQ151" s="284">
        <f t="shared" si="384"/>
        <v>-1356</v>
      </c>
      <c r="BR151" s="284">
        <f t="shared" si="385"/>
        <v>949</v>
      </c>
      <c r="BS151" s="366">
        <f t="shared" si="385"/>
        <v>-535</v>
      </c>
      <c r="BT151" s="339">
        <f t="shared" si="385"/>
        <v>595</v>
      </c>
      <c r="BU151" s="339">
        <f t="shared" si="386"/>
        <v>2537</v>
      </c>
      <c r="BV151" s="339">
        <f t="shared" si="386"/>
        <v>-1210</v>
      </c>
      <c r="BW151" s="339">
        <f t="shared" si="386"/>
        <v>332</v>
      </c>
      <c r="BX151" s="339">
        <f t="shared" si="386"/>
        <v>-688</v>
      </c>
      <c r="BY151" s="339">
        <f t="shared" si="386"/>
        <v>121</v>
      </c>
      <c r="BZ151" s="339">
        <f t="shared" si="386"/>
        <v>80</v>
      </c>
      <c r="CA151" s="339">
        <f t="shared" si="386"/>
        <v>-188</v>
      </c>
      <c r="CB151" s="339">
        <f t="shared" si="386"/>
        <v>-514</v>
      </c>
      <c r="CC151" s="339">
        <f t="shared" si="386"/>
        <v>2253</v>
      </c>
      <c r="CD151" s="371"/>
      <c r="CE151" s="67">
        <f>'MONTHLY SUMMARIES'!H111</f>
        <v>11746</v>
      </c>
      <c r="CF151" s="40"/>
    </row>
    <row r="152" spans="1:84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09">
        <v>8274</v>
      </c>
      <c r="AL152" s="309">
        <v>10468</v>
      </c>
      <c r="AM152" s="309">
        <v>10923</v>
      </c>
      <c r="AN152" s="309">
        <v>9684</v>
      </c>
      <c r="AO152" s="309">
        <v>8497</v>
      </c>
      <c r="AP152" s="309">
        <v>9030</v>
      </c>
      <c r="AQ152" s="309">
        <v>8938</v>
      </c>
      <c r="AR152" s="309">
        <v>9149</v>
      </c>
      <c r="AS152" s="309">
        <v>8212</v>
      </c>
      <c r="AT152" s="309">
        <v>9162</v>
      </c>
      <c r="AU152" s="309"/>
      <c r="AV152" s="309"/>
      <c r="AW152" s="328"/>
      <c r="AX152" s="36">
        <f t="shared" si="383"/>
        <v>1570</v>
      </c>
      <c r="AY152" s="108">
        <f t="shared" si="383"/>
        <v>-2421</v>
      </c>
      <c r="AZ152" s="108">
        <f t="shared" si="383"/>
        <v>-1909</v>
      </c>
      <c r="BA152" s="108">
        <f t="shared" si="383"/>
        <v>1283</v>
      </c>
      <c r="BB152" s="108">
        <f t="shared" si="383"/>
        <v>655</v>
      </c>
      <c r="BC152" s="108">
        <f t="shared" si="383"/>
        <v>-588</v>
      </c>
      <c r="BD152" s="108">
        <f t="shared" si="383"/>
        <v>233</v>
      </c>
      <c r="BE152" s="108">
        <f t="shared" si="383"/>
        <v>-1343</v>
      </c>
      <c r="BF152" s="108">
        <f t="shared" si="383"/>
        <v>882</v>
      </c>
      <c r="BG152" s="108">
        <f t="shared" si="383"/>
        <v>283</v>
      </c>
      <c r="BH152" s="108">
        <f t="shared" si="384"/>
        <v>-2587</v>
      </c>
      <c r="BI152" s="108">
        <f t="shared" si="384"/>
        <v>695</v>
      </c>
      <c r="BJ152" s="108">
        <f t="shared" si="384"/>
        <v>1524</v>
      </c>
      <c r="BK152" s="108">
        <f t="shared" si="384"/>
        <v>1940</v>
      </c>
      <c r="BL152" s="108">
        <f t="shared" si="384"/>
        <v>874</v>
      </c>
      <c r="BM152" s="108">
        <f t="shared" si="384"/>
        <v>-311</v>
      </c>
      <c r="BN152" s="108">
        <f t="shared" si="384"/>
        <v>-827</v>
      </c>
      <c r="BO152" s="108">
        <f t="shared" si="384"/>
        <v>1414</v>
      </c>
      <c r="BP152" s="284">
        <f t="shared" si="384"/>
        <v>-209</v>
      </c>
      <c r="BQ152" s="284">
        <f t="shared" si="384"/>
        <v>-1525</v>
      </c>
      <c r="BR152" s="284">
        <f t="shared" si="385"/>
        <v>572</v>
      </c>
      <c r="BS152" s="366">
        <f t="shared" si="385"/>
        <v>-290</v>
      </c>
      <c r="BT152" s="339">
        <f t="shared" si="385"/>
        <v>173</v>
      </c>
      <c r="BU152" s="339">
        <f t="shared" si="386"/>
        <v>1929</v>
      </c>
      <c r="BV152" s="339">
        <f t="shared" si="386"/>
        <v>-645</v>
      </c>
      <c r="BW152" s="339">
        <f t="shared" si="386"/>
        <v>626</v>
      </c>
      <c r="BX152" s="339">
        <f t="shared" si="386"/>
        <v>-631</v>
      </c>
      <c r="BY152" s="339">
        <f t="shared" si="386"/>
        <v>27</v>
      </c>
      <c r="BZ152" s="339">
        <f t="shared" si="386"/>
        <v>124</v>
      </c>
      <c r="CA152" s="339">
        <f t="shared" si="386"/>
        <v>-390</v>
      </c>
      <c r="CB152" s="339">
        <f t="shared" si="386"/>
        <v>-603</v>
      </c>
      <c r="CC152" s="339">
        <f t="shared" si="386"/>
        <v>2371</v>
      </c>
      <c r="CD152" s="371"/>
      <c r="CE152" s="67">
        <f>'MONTHLY SUMMARIES'!H112</f>
        <v>9162</v>
      </c>
      <c r="CF152" s="40"/>
    </row>
    <row r="153" spans="1:84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387">SUM(D148:D152)</f>
        <v>558407</v>
      </c>
      <c r="E153" s="72">
        <f t="shared" si="387"/>
        <v>569124</v>
      </c>
      <c r="F153" s="74">
        <f t="shared" si="387"/>
        <v>515460</v>
      </c>
      <c r="G153" s="72">
        <f t="shared" si="387"/>
        <v>557070</v>
      </c>
      <c r="H153" s="72">
        <f t="shared" si="387"/>
        <v>534192</v>
      </c>
      <c r="I153" s="72">
        <f t="shared" si="387"/>
        <v>524705</v>
      </c>
      <c r="J153" s="72">
        <f t="shared" si="387"/>
        <v>596892</v>
      </c>
      <c r="K153" s="72">
        <f t="shared" si="387"/>
        <v>524504</v>
      </c>
      <c r="L153" s="73">
        <f t="shared" si="387"/>
        <v>593444</v>
      </c>
      <c r="M153" s="72">
        <f t="shared" si="387"/>
        <v>618298</v>
      </c>
      <c r="N153" s="72">
        <f t="shared" si="387"/>
        <v>574188</v>
      </c>
      <c r="O153" s="72">
        <f t="shared" si="387"/>
        <v>641287</v>
      </c>
      <c r="P153" s="72">
        <f t="shared" si="387"/>
        <v>579062</v>
      </c>
      <c r="Q153" s="72">
        <f t="shared" si="387"/>
        <v>615961</v>
      </c>
      <c r="R153" s="72">
        <f t="shared" si="387"/>
        <v>598248</v>
      </c>
      <c r="S153" s="72">
        <f t="shared" si="387"/>
        <v>588181</v>
      </c>
      <c r="T153" s="72">
        <f t="shared" si="387"/>
        <v>572604</v>
      </c>
      <c r="U153" s="72">
        <f t="shared" si="387"/>
        <v>577900</v>
      </c>
      <c r="V153" s="72">
        <f t="shared" si="387"/>
        <v>566700</v>
      </c>
      <c r="W153" s="72">
        <f t="shared" si="387"/>
        <v>560347</v>
      </c>
      <c r="X153" s="73">
        <f t="shared" si="387"/>
        <v>615306</v>
      </c>
      <c r="Y153" s="72">
        <v>554046</v>
      </c>
      <c r="Z153" s="195">
        <v>580764</v>
      </c>
      <c r="AA153" s="72">
        <f t="shared" ref="AA153" si="388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296">
        <v>601503</v>
      </c>
      <c r="AL153" s="296">
        <v>629247</v>
      </c>
      <c r="AM153" s="296">
        <v>682506</v>
      </c>
      <c r="AN153" s="296">
        <v>579460</v>
      </c>
      <c r="AO153" s="296">
        <v>602646</v>
      </c>
      <c r="AP153" s="296">
        <v>623940</v>
      </c>
      <c r="AQ153" s="296">
        <v>573065</v>
      </c>
      <c r="AR153" s="296">
        <v>611582</v>
      </c>
      <c r="AS153" s="296">
        <v>572729</v>
      </c>
      <c r="AT153" s="296">
        <v>582337</v>
      </c>
      <c r="AU153" s="296"/>
      <c r="AV153" s="296"/>
      <c r="AW153" s="314"/>
      <c r="AX153" s="74">
        <f t="shared" si="387"/>
        <v>90811</v>
      </c>
      <c r="AY153" s="75">
        <f t="shared" ref="AY153:AZ153" si="389">SUM(AY148:AY152)</f>
        <v>20655</v>
      </c>
      <c r="AZ153" s="75">
        <f t="shared" si="389"/>
        <v>46837</v>
      </c>
      <c r="BA153" s="75">
        <f t="shared" ref="BA153:BB153" si="390">SUM(BA148:BA152)</f>
        <v>82788</v>
      </c>
      <c r="BB153" s="75">
        <f t="shared" si="390"/>
        <v>31111</v>
      </c>
      <c r="BC153" s="75">
        <f t="shared" ref="BC153:BD153" si="391">SUM(BC148:BC152)</f>
        <v>38412</v>
      </c>
      <c r="BD153" s="75">
        <f t="shared" si="391"/>
        <v>53195</v>
      </c>
      <c r="BE153" s="75">
        <f t="shared" ref="BE153:BF153" si="392">SUM(BE148:BE152)</f>
        <v>-30192</v>
      </c>
      <c r="BF153" s="75">
        <f t="shared" si="392"/>
        <v>35843</v>
      </c>
      <c r="BG153" s="75">
        <f t="shared" ref="BG153:BH153" si="393">SUM(BG148:BG152)</f>
        <v>21862</v>
      </c>
      <c r="BH153" s="75">
        <f t="shared" si="393"/>
        <v>-64252</v>
      </c>
      <c r="BI153" s="75">
        <f t="shared" ref="BI153:BJ153" si="394">SUM(BI148:BI152)</f>
        <v>6576</v>
      </c>
      <c r="BJ153" s="75">
        <f t="shared" si="394"/>
        <v>43617</v>
      </c>
      <c r="BK153" s="75">
        <f t="shared" ref="BK153:BL153" si="395">SUM(BK148:BK152)</f>
        <v>9480</v>
      </c>
      <c r="BL153" s="75">
        <f t="shared" si="395"/>
        <v>-8400</v>
      </c>
      <c r="BM153" s="75">
        <f t="shared" ref="BM153:BN153" si="396">SUM(BM148:BM152)</f>
        <v>15329</v>
      </c>
      <c r="BN153" s="75">
        <f t="shared" si="396"/>
        <v>-6233</v>
      </c>
      <c r="BO153" s="75">
        <f t="shared" ref="BO153:BP153" si="397">SUM(BO148:BO152)</f>
        <v>21393</v>
      </c>
      <c r="BP153" s="270">
        <f t="shared" si="397"/>
        <v>-21180</v>
      </c>
      <c r="BQ153" s="270">
        <f t="shared" ref="BQ153:BR153" si="398">SUM(BQ148:BQ152)</f>
        <v>-2751</v>
      </c>
      <c r="BR153" s="270">
        <f t="shared" si="398"/>
        <v>31426</v>
      </c>
      <c r="BS153" s="354">
        <f t="shared" ref="BS153:BT153" si="399">SUM(BS148:BS152)</f>
        <v>-10650</v>
      </c>
      <c r="BT153" s="120">
        <f t="shared" si="399"/>
        <v>47457</v>
      </c>
      <c r="BU153" s="120">
        <f t="shared" ref="BU153:BV153" si="400">SUM(BU148:BU152)</f>
        <v>48483</v>
      </c>
      <c r="BV153" s="120">
        <f t="shared" si="400"/>
        <v>-2398</v>
      </c>
      <c r="BW153" s="120">
        <f t="shared" ref="BW153:BX153" si="401">SUM(BW148:BW152)</f>
        <v>-9082</v>
      </c>
      <c r="BX153" s="120">
        <f t="shared" si="401"/>
        <v>-4915</v>
      </c>
      <c r="BY153" s="120">
        <f t="shared" ref="BY153" si="402">SUM(BY148:BY152)</f>
        <v>10363</v>
      </c>
      <c r="BZ153" s="120">
        <f t="shared" ref="BZ153" si="403">SUM(BZ148:BZ152)</f>
        <v>-8883</v>
      </c>
      <c r="CA153" s="120">
        <f t="shared" ref="CA153:CC153" si="404">SUM(CA148:CA152)</f>
        <v>17585</v>
      </c>
      <c r="CB153" s="120">
        <f t="shared" ref="CB153:CC153" si="405">SUM(CB148:CB152)</f>
        <v>16009</v>
      </c>
      <c r="CC153" s="120">
        <f t="shared" si="405"/>
        <v>18388</v>
      </c>
      <c r="CD153" s="372"/>
      <c r="CE153" s="74">
        <f t="shared" si="382"/>
        <v>582337</v>
      </c>
      <c r="CF153" s="40"/>
    </row>
    <row r="154" spans="1:8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359"/>
      <c r="BT154" s="343"/>
      <c r="BU154" s="343"/>
      <c r="BV154" s="343"/>
      <c r="BW154" s="343"/>
      <c r="BX154" s="343"/>
      <c r="BY154" s="343"/>
      <c r="BZ154" s="343"/>
      <c r="CA154" s="343"/>
      <c r="CB154" s="343"/>
      <c r="CC154" s="343"/>
      <c r="CD154" s="373"/>
      <c r="CE154" s="98"/>
    </row>
    <row r="155" spans="1:84" s="40" customFormat="1" x14ac:dyDescent="0.3">
      <c r="A155" s="150"/>
      <c r="B155" s="41" t="s">
        <v>37</v>
      </c>
      <c r="C155" s="100">
        <f t="shared" ref="C155:O155" si="406">C130-C141</f>
        <v>14898675.980000004</v>
      </c>
      <c r="D155" s="101">
        <f t="shared" si="406"/>
        <v>-12355534.849999994</v>
      </c>
      <c r="E155" s="101">
        <f t="shared" si="406"/>
        <v>-23590938.219999991</v>
      </c>
      <c r="F155" s="37">
        <f t="shared" si="406"/>
        <v>-21125924.050000004</v>
      </c>
      <c r="G155" s="101">
        <f t="shared" si="406"/>
        <v>-19656138.399999999</v>
      </c>
      <c r="H155" s="101">
        <f t="shared" si="406"/>
        <v>-15315991.040000001</v>
      </c>
      <c r="I155" s="101">
        <f t="shared" si="406"/>
        <v>-13462514.279999999</v>
      </c>
      <c r="J155" s="101">
        <f t="shared" si="406"/>
        <v>-7483940.629999999</v>
      </c>
      <c r="K155" s="101">
        <f t="shared" si="406"/>
        <v>11584632.439999998</v>
      </c>
      <c r="L155" s="102">
        <f t="shared" si="406"/>
        <v>40740124.959999993</v>
      </c>
      <c r="M155" s="101">
        <f t="shared" si="406"/>
        <v>27421604.760000005</v>
      </c>
      <c r="N155" s="101">
        <f t="shared" si="406"/>
        <v>17323055.939999998</v>
      </c>
      <c r="O155" s="101">
        <f t="shared" si="406"/>
        <v>2990359.1799999923</v>
      </c>
      <c r="P155" s="101">
        <f t="shared" ref="P155:R155" si="407">P130-P141</f>
        <v>3581349.5100000054</v>
      </c>
      <c r="Q155" s="101">
        <f t="shared" si="407"/>
        <v>-13055882.209999993</v>
      </c>
      <c r="R155" s="101">
        <f t="shared" si="407"/>
        <v>-21250578.330000002</v>
      </c>
      <c r="S155" s="101">
        <f t="shared" ref="S155:T155" si="408">S130-S141</f>
        <v>-13927014.860000003</v>
      </c>
      <c r="T155" s="101">
        <f t="shared" si="408"/>
        <v>-13941680.300000001</v>
      </c>
      <c r="U155" s="101">
        <f t="shared" ref="U155:V155" si="409">U130-U141</f>
        <v>-11027760.720000001</v>
      </c>
      <c r="V155" s="101">
        <f t="shared" si="409"/>
        <v>-7522285</v>
      </c>
      <c r="W155" s="101">
        <f t="shared" ref="W155:AA155" si="410">W130-W141</f>
        <v>9987441.1099999994</v>
      </c>
      <c r="X155" s="102">
        <f t="shared" si="410"/>
        <v>34725989.789999992</v>
      </c>
      <c r="Y155" s="101">
        <f t="shared" si="410"/>
        <v>39255703</v>
      </c>
      <c r="Z155" s="101">
        <f t="shared" si="410"/>
        <v>34017566</v>
      </c>
      <c r="AA155" s="101">
        <f t="shared" si="41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08">
        <v>53282063</v>
      </c>
      <c r="AL155" s="308">
        <v>20484720</v>
      </c>
      <c r="AM155" s="308">
        <v>17108412</v>
      </c>
      <c r="AN155" s="308">
        <v>-1691953</v>
      </c>
      <c r="AO155" s="308">
        <v>-24909894</v>
      </c>
      <c r="AP155" s="308">
        <v>-25725666</v>
      </c>
      <c r="AQ155" s="308">
        <v>-16503664</v>
      </c>
      <c r="AR155" s="308">
        <v>-19433800</v>
      </c>
      <c r="AS155" s="308">
        <v>-12406409</v>
      </c>
      <c r="AT155" s="308">
        <v>-6126008</v>
      </c>
      <c r="AU155" s="308"/>
      <c r="AV155" s="308"/>
      <c r="AW155" s="327"/>
      <c r="AX155" s="37">
        <f t="shared" ref="AX155:BG159" si="411">O155-C155</f>
        <v>-11908316.800000012</v>
      </c>
      <c r="AY155" s="103">
        <f t="shared" si="411"/>
        <v>15936884.359999999</v>
      </c>
      <c r="AZ155" s="103">
        <f t="shared" si="411"/>
        <v>10535056.009999998</v>
      </c>
      <c r="BA155" s="103">
        <f t="shared" si="411"/>
        <v>-124654.27999999747</v>
      </c>
      <c r="BB155" s="103">
        <f t="shared" si="411"/>
        <v>5729123.5399999954</v>
      </c>
      <c r="BC155" s="103">
        <f t="shared" si="411"/>
        <v>1374310.7400000002</v>
      </c>
      <c r="BD155" s="103">
        <f t="shared" si="411"/>
        <v>2434753.5599999987</v>
      </c>
      <c r="BE155" s="103">
        <f t="shared" si="411"/>
        <v>-38344.370000001043</v>
      </c>
      <c r="BF155" s="103">
        <f t="shared" si="411"/>
        <v>-1597191.3299999982</v>
      </c>
      <c r="BG155" s="103">
        <f t="shared" si="411"/>
        <v>-6014135.1700000018</v>
      </c>
      <c r="BH155" s="103">
        <f t="shared" ref="BH155:BQ159" si="412">Y155-M155</f>
        <v>11834098.239999995</v>
      </c>
      <c r="BI155" s="103">
        <f t="shared" si="412"/>
        <v>16694510.060000002</v>
      </c>
      <c r="BJ155" s="103">
        <f t="shared" si="412"/>
        <v>4050696.5600000024</v>
      </c>
      <c r="BK155" s="103">
        <f t="shared" si="412"/>
        <v>-7603124.0000000149</v>
      </c>
      <c r="BL155" s="103">
        <f t="shared" si="412"/>
        <v>-7816222.700000003</v>
      </c>
      <c r="BM155" s="103">
        <f t="shared" si="412"/>
        <v>1248571.0200000033</v>
      </c>
      <c r="BN155" s="103">
        <f t="shared" si="412"/>
        <v>-2204990.1399999969</v>
      </c>
      <c r="BO155" s="103">
        <f t="shared" si="412"/>
        <v>-571520.87999999896</v>
      </c>
      <c r="BP155" s="282">
        <f t="shared" si="412"/>
        <v>747167.72000000067</v>
      </c>
      <c r="BQ155" s="282">
        <f t="shared" si="412"/>
        <v>-404564</v>
      </c>
      <c r="BR155" s="282">
        <f t="shared" ref="BR155:BT159" si="413">AI155-W155</f>
        <v>4375995.8900000006</v>
      </c>
      <c r="BS155" s="364">
        <f t="shared" si="413"/>
        <v>13147768.210000008</v>
      </c>
      <c r="BT155" s="344">
        <f t="shared" si="413"/>
        <v>14026360</v>
      </c>
      <c r="BU155" s="344">
        <f t="shared" ref="BU155:CC159" si="414">AL155-Z155</f>
        <v>-13532846</v>
      </c>
      <c r="BV155" s="344">
        <f t="shared" si="414"/>
        <v>10067356.260000005</v>
      </c>
      <c r="BW155" s="344">
        <f t="shared" si="414"/>
        <v>2329821.4900000095</v>
      </c>
      <c r="BX155" s="344">
        <f t="shared" si="414"/>
        <v>-4037789.0900000036</v>
      </c>
      <c r="BY155" s="344">
        <f t="shared" si="414"/>
        <v>-5723658.6900000013</v>
      </c>
      <c r="BZ155" s="344">
        <f t="shared" si="414"/>
        <v>-371659</v>
      </c>
      <c r="CA155" s="344">
        <f t="shared" si="414"/>
        <v>-4920598.82</v>
      </c>
      <c r="CB155" s="344">
        <f t="shared" si="414"/>
        <v>-2125816</v>
      </c>
      <c r="CC155" s="344">
        <f t="shared" si="414"/>
        <v>1800841</v>
      </c>
      <c r="CD155" s="373"/>
      <c r="CE155" s="67">
        <f>'MONTHLY SUMMARIES'!H115</f>
        <v>-6126008</v>
      </c>
    </row>
    <row r="156" spans="1:84" s="40" customFormat="1" x14ac:dyDescent="0.3">
      <c r="A156" s="150"/>
      <c r="B156" s="41" t="s">
        <v>38</v>
      </c>
      <c r="C156" s="100">
        <f t="shared" ref="C156:O156" si="415">C133-C142</f>
        <v>5696309.1600000011</v>
      </c>
      <c r="D156" s="101">
        <f t="shared" si="415"/>
        <v>2509870.29</v>
      </c>
      <c r="E156" s="101">
        <f t="shared" si="415"/>
        <v>950065.77999999933</v>
      </c>
      <c r="F156" s="37">
        <f t="shared" si="415"/>
        <v>-1580889.1799999997</v>
      </c>
      <c r="G156" s="101">
        <f t="shared" si="415"/>
        <v>-726024.62999999989</v>
      </c>
      <c r="H156" s="101">
        <f t="shared" si="415"/>
        <v>-495264.77</v>
      </c>
      <c r="I156" s="101">
        <f t="shared" si="415"/>
        <v>-526557.39999999991</v>
      </c>
      <c r="J156" s="101">
        <f t="shared" si="415"/>
        <v>129900.61999999988</v>
      </c>
      <c r="K156" s="101">
        <f t="shared" si="415"/>
        <v>1985551.67</v>
      </c>
      <c r="L156" s="102">
        <f t="shared" si="415"/>
        <v>6853913.540000001</v>
      </c>
      <c r="M156" s="101">
        <f t="shared" si="415"/>
        <v>5378503.6100000003</v>
      </c>
      <c r="N156" s="101">
        <f t="shared" si="415"/>
        <v>3785006.3099999996</v>
      </c>
      <c r="O156" s="101">
        <f t="shared" si="415"/>
        <v>4044844.9099999983</v>
      </c>
      <c r="P156" s="101">
        <f t="shared" ref="P156:R156" si="416">P133-P142</f>
        <v>3617660.5100000002</v>
      </c>
      <c r="Q156" s="101">
        <f t="shared" si="416"/>
        <v>745064.76999999955</v>
      </c>
      <c r="R156" s="101">
        <f t="shared" si="416"/>
        <v>-433522.79000000004</v>
      </c>
      <c r="S156" s="101">
        <f t="shared" ref="S156:T156" si="417">S133-S142</f>
        <v>-258160.94000000018</v>
      </c>
      <c r="T156" s="101">
        <f t="shared" si="417"/>
        <v>-519416.82999999984</v>
      </c>
      <c r="U156" s="101">
        <f t="shared" ref="U156:V156" si="418">U133-U142</f>
        <v>-231495.1399999999</v>
      </c>
      <c r="V156" s="101">
        <f t="shared" si="418"/>
        <v>284488</v>
      </c>
      <c r="W156" s="101">
        <f t="shared" ref="W156:AA156" si="419">W133-W142</f>
        <v>2506415.54</v>
      </c>
      <c r="X156" s="102">
        <f t="shared" si="419"/>
        <v>6593330.7699999996</v>
      </c>
      <c r="Y156" s="101">
        <f t="shared" si="419"/>
        <v>8488352</v>
      </c>
      <c r="Z156" s="101">
        <f t="shared" si="419"/>
        <v>7082387</v>
      </c>
      <c r="AA156" s="101">
        <f t="shared" si="419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08">
        <v>10187776</v>
      </c>
      <c r="AL156" s="308">
        <v>9288179</v>
      </c>
      <c r="AM156" s="308">
        <v>8514935</v>
      </c>
      <c r="AN156" s="308">
        <v>5527807</v>
      </c>
      <c r="AO156" s="308">
        <v>1096388</v>
      </c>
      <c r="AP156" s="308">
        <v>-404342</v>
      </c>
      <c r="AQ156" s="308">
        <v>221165</v>
      </c>
      <c r="AR156" s="308">
        <v>-1129453</v>
      </c>
      <c r="AS156" s="308">
        <v>-286596</v>
      </c>
      <c r="AT156" s="308">
        <v>855751</v>
      </c>
      <c r="AU156" s="308"/>
      <c r="AV156" s="308"/>
      <c r="AW156" s="327"/>
      <c r="AX156" s="37">
        <f t="shared" si="411"/>
        <v>-1651464.2500000028</v>
      </c>
      <c r="AY156" s="103">
        <f t="shared" si="411"/>
        <v>1107790.2200000002</v>
      </c>
      <c r="AZ156" s="103">
        <f t="shared" si="411"/>
        <v>-205001.00999999978</v>
      </c>
      <c r="BA156" s="103">
        <f t="shared" si="411"/>
        <v>1147366.3899999997</v>
      </c>
      <c r="BB156" s="103">
        <f t="shared" si="411"/>
        <v>467863.68999999971</v>
      </c>
      <c r="BC156" s="103">
        <f t="shared" si="411"/>
        <v>-24152.059999999823</v>
      </c>
      <c r="BD156" s="103">
        <f t="shared" si="411"/>
        <v>295062.26</v>
      </c>
      <c r="BE156" s="103">
        <f t="shared" si="411"/>
        <v>154587.38000000012</v>
      </c>
      <c r="BF156" s="103">
        <f t="shared" si="411"/>
        <v>520863.87000000011</v>
      </c>
      <c r="BG156" s="103">
        <f t="shared" si="411"/>
        <v>-260582.77000000142</v>
      </c>
      <c r="BH156" s="103">
        <f t="shared" si="412"/>
        <v>3109848.3899999997</v>
      </c>
      <c r="BI156" s="103">
        <f t="shared" si="412"/>
        <v>3297380.6900000004</v>
      </c>
      <c r="BJ156" s="103">
        <f t="shared" si="412"/>
        <v>1350446.1900000023</v>
      </c>
      <c r="BK156" s="103">
        <f t="shared" si="412"/>
        <v>1237416.9699999993</v>
      </c>
      <c r="BL156" s="103">
        <f t="shared" si="412"/>
        <v>-1386371.6600000001</v>
      </c>
      <c r="BM156" s="103">
        <f t="shared" si="412"/>
        <v>-166348.03999999957</v>
      </c>
      <c r="BN156" s="103">
        <f t="shared" si="412"/>
        <v>110556.94000000018</v>
      </c>
      <c r="BO156" s="103">
        <f t="shared" si="412"/>
        <v>-551205.3200000003</v>
      </c>
      <c r="BP156" s="282">
        <f t="shared" si="412"/>
        <v>-399159.8600000001</v>
      </c>
      <c r="BQ156" s="282">
        <f t="shared" si="412"/>
        <v>-221967</v>
      </c>
      <c r="BR156" s="282">
        <f t="shared" si="413"/>
        <v>-1403994.54</v>
      </c>
      <c r="BS156" s="364">
        <f t="shared" si="413"/>
        <v>141651.23000000045</v>
      </c>
      <c r="BT156" s="344">
        <f t="shared" si="413"/>
        <v>1699424</v>
      </c>
      <c r="BU156" s="344">
        <f t="shared" si="414"/>
        <v>2205792</v>
      </c>
      <c r="BV156" s="344">
        <f t="shared" si="414"/>
        <v>3119643.8999999994</v>
      </c>
      <c r="BW156" s="344">
        <f t="shared" si="414"/>
        <v>672729.52000000048</v>
      </c>
      <c r="BX156" s="344">
        <f t="shared" si="414"/>
        <v>1737694.8900000006</v>
      </c>
      <c r="BY156" s="344">
        <f t="shared" si="414"/>
        <v>195528.82999999961</v>
      </c>
      <c r="BZ156" s="344">
        <f t="shared" si="414"/>
        <v>368769</v>
      </c>
      <c r="CA156" s="344">
        <f t="shared" si="414"/>
        <v>-58830.84999999986</v>
      </c>
      <c r="CB156" s="344">
        <f t="shared" si="414"/>
        <v>344059</v>
      </c>
      <c r="CC156" s="344">
        <f t="shared" si="414"/>
        <v>793230</v>
      </c>
      <c r="CD156" s="373"/>
      <c r="CE156" s="67">
        <f>'MONTHLY SUMMARIES'!H116</f>
        <v>855751</v>
      </c>
    </row>
    <row r="157" spans="1:84" s="40" customFormat="1" x14ac:dyDescent="0.3">
      <c r="A157" s="150"/>
      <c r="B157" s="41" t="s">
        <v>39</v>
      </c>
      <c r="C157" s="100">
        <f t="shared" ref="C157:O159" si="420">C136-C143</f>
        <v>-172518.72000000067</v>
      </c>
      <c r="D157" s="101">
        <f t="shared" si="420"/>
        <v>-2755852.1100000013</v>
      </c>
      <c r="E157" s="101">
        <f t="shared" si="420"/>
        <v>-3571982.8099999996</v>
      </c>
      <c r="F157" s="37">
        <f t="shared" si="420"/>
        <v>-1448112.0900000003</v>
      </c>
      <c r="G157" s="101">
        <f t="shared" si="420"/>
        <v>-1181415.77</v>
      </c>
      <c r="H157" s="101">
        <f t="shared" si="420"/>
        <v>-524812.02</v>
      </c>
      <c r="I157" s="101">
        <f t="shared" si="420"/>
        <v>-449813.12000000011</v>
      </c>
      <c r="J157" s="101">
        <f t="shared" si="420"/>
        <v>228747.56999999983</v>
      </c>
      <c r="K157" s="101">
        <f t="shared" si="420"/>
        <v>1676812.35</v>
      </c>
      <c r="L157" s="102">
        <f t="shared" si="420"/>
        <v>4859090.09</v>
      </c>
      <c r="M157" s="101">
        <f t="shared" si="420"/>
        <v>926176.95999999903</v>
      </c>
      <c r="N157" s="101">
        <f t="shared" si="420"/>
        <v>921339.11999999918</v>
      </c>
      <c r="O157" s="101">
        <f t="shared" si="420"/>
        <v>-965536.40000000037</v>
      </c>
      <c r="P157" s="101">
        <f t="shared" ref="P157:R157" si="421">P136-P143</f>
        <v>148175.5700000003</v>
      </c>
      <c r="Q157" s="101">
        <f t="shared" si="421"/>
        <v>-1996198.9400000004</v>
      </c>
      <c r="R157" s="101">
        <f t="shared" si="421"/>
        <v>-2305071</v>
      </c>
      <c r="S157" s="101">
        <f t="shared" ref="S157:T157" si="422">S136-S143</f>
        <v>-1081193.6499999999</v>
      </c>
      <c r="T157" s="101">
        <f t="shared" si="422"/>
        <v>-454827.09999999963</v>
      </c>
      <c r="U157" s="101">
        <f t="shared" ref="U157:V157" si="423">U136-U143</f>
        <v>-151890.40000000037</v>
      </c>
      <c r="V157" s="101">
        <f t="shared" si="423"/>
        <v>437532</v>
      </c>
      <c r="W157" s="101">
        <f t="shared" ref="W157:AA157" si="424">W136-W143</f>
        <v>1749085.3300000005</v>
      </c>
      <c r="X157" s="102">
        <f t="shared" si="424"/>
        <v>4372313.5500000007</v>
      </c>
      <c r="Y157" s="101">
        <f t="shared" si="424"/>
        <v>4109135</v>
      </c>
      <c r="Z157" s="101">
        <f t="shared" si="424"/>
        <v>2094042</v>
      </c>
      <c r="AA157" s="101">
        <f t="shared" si="424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08">
        <v>6184983</v>
      </c>
      <c r="AL157" s="308">
        <v>216892</v>
      </c>
      <c r="AM157" s="308">
        <v>-1013602</v>
      </c>
      <c r="AN157" s="308">
        <v>-2816740</v>
      </c>
      <c r="AO157" s="308">
        <v>-3775737</v>
      </c>
      <c r="AP157" s="308">
        <v>-1932418</v>
      </c>
      <c r="AQ157" s="308">
        <v>-1001324</v>
      </c>
      <c r="AR157" s="308">
        <v>-862666</v>
      </c>
      <c r="AS157" s="308">
        <v>78129</v>
      </c>
      <c r="AT157" s="308">
        <v>331186</v>
      </c>
      <c r="AU157" s="308"/>
      <c r="AV157" s="308"/>
      <c r="AW157" s="327"/>
      <c r="AX157" s="37">
        <f t="shared" si="411"/>
        <v>-793017.6799999997</v>
      </c>
      <c r="AY157" s="103">
        <f t="shared" si="411"/>
        <v>2904027.6800000016</v>
      </c>
      <c r="AZ157" s="103">
        <f t="shared" si="411"/>
        <v>1575783.8699999992</v>
      </c>
      <c r="BA157" s="103">
        <f t="shared" si="411"/>
        <v>-856958.90999999968</v>
      </c>
      <c r="BB157" s="103">
        <f t="shared" si="411"/>
        <v>100222.12000000011</v>
      </c>
      <c r="BC157" s="103">
        <f t="shared" si="411"/>
        <v>69984.920000000391</v>
      </c>
      <c r="BD157" s="103">
        <f t="shared" si="411"/>
        <v>297922.71999999974</v>
      </c>
      <c r="BE157" s="103">
        <f t="shared" si="411"/>
        <v>208784.43000000017</v>
      </c>
      <c r="BF157" s="103">
        <f t="shared" si="411"/>
        <v>72272.980000000447</v>
      </c>
      <c r="BG157" s="103">
        <f t="shared" si="411"/>
        <v>-486776.53999999911</v>
      </c>
      <c r="BH157" s="103">
        <f t="shared" si="412"/>
        <v>3182958.040000001</v>
      </c>
      <c r="BI157" s="103">
        <f t="shared" si="412"/>
        <v>1172702.8800000008</v>
      </c>
      <c r="BJ157" s="103">
        <f t="shared" si="412"/>
        <v>-838517.34999999963</v>
      </c>
      <c r="BK157" s="103">
        <f t="shared" si="412"/>
        <v>-1941281.7999999998</v>
      </c>
      <c r="BL157" s="103">
        <f t="shared" si="412"/>
        <v>-248639.37000000011</v>
      </c>
      <c r="BM157" s="103">
        <f t="shared" si="412"/>
        <v>1244666.9300000002</v>
      </c>
      <c r="BN157" s="103">
        <f t="shared" si="412"/>
        <v>206734.64999999991</v>
      </c>
      <c r="BO157" s="103">
        <f t="shared" si="412"/>
        <v>-236422.13000000035</v>
      </c>
      <c r="BP157" s="282">
        <f t="shared" si="412"/>
        <v>-24831.599999999627</v>
      </c>
      <c r="BQ157" s="282">
        <f t="shared" si="412"/>
        <v>-162702</v>
      </c>
      <c r="BR157" s="282">
        <f t="shared" si="413"/>
        <v>394065.66999999946</v>
      </c>
      <c r="BS157" s="364">
        <f t="shared" si="413"/>
        <v>1409819.4499999993</v>
      </c>
      <c r="BT157" s="344">
        <f t="shared" si="413"/>
        <v>2075848</v>
      </c>
      <c r="BU157" s="344">
        <f t="shared" si="414"/>
        <v>-1877150</v>
      </c>
      <c r="BV157" s="344">
        <f t="shared" si="414"/>
        <v>790451.75</v>
      </c>
      <c r="BW157" s="344">
        <f t="shared" si="414"/>
        <v>-1023633.7700000005</v>
      </c>
      <c r="BX157" s="344">
        <f t="shared" si="414"/>
        <v>-1530898.6899999995</v>
      </c>
      <c r="BY157" s="344">
        <f t="shared" si="414"/>
        <v>-872013.93000000017</v>
      </c>
      <c r="BZ157" s="344">
        <f t="shared" si="414"/>
        <v>-126865</v>
      </c>
      <c r="CA157" s="344">
        <f t="shared" si="414"/>
        <v>-171416.77000000002</v>
      </c>
      <c r="CB157" s="344">
        <f t="shared" si="414"/>
        <v>254851</v>
      </c>
      <c r="CC157" s="344">
        <f t="shared" si="414"/>
        <v>56356</v>
      </c>
      <c r="CD157" s="373"/>
      <c r="CE157" s="67">
        <f>'MONTHLY SUMMARIES'!H117</f>
        <v>331186</v>
      </c>
    </row>
    <row r="158" spans="1:84" s="40" customFormat="1" x14ac:dyDescent="0.3">
      <c r="A158" s="150"/>
      <c r="B158" s="41" t="s">
        <v>40</v>
      </c>
      <c r="C158" s="100">
        <f t="shared" si="420"/>
        <v>-330715.47000000067</v>
      </c>
      <c r="D158" s="101">
        <f t="shared" si="420"/>
        <v>-2818924.1499999985</v>
      </c>
      <c r="E158" s="101">
        <f t="shared" si="420"/>
        <v>-3365257.5199999996</v>
      </c>
      <c r="F158" s="37">
        <f t="shared" si="420"/>
        <v>-1488081.3199999998</v>
      </c>
      <c r="G158" s="101">
        <f t="shared" si="420"/>
        <v>-1028064.5899999999</v>
      </c>
      <c r="H158" s="101">
        <f t="shared" si="420"/>
        <v>-412137.98</v>
      </c>
      <c r="I158" s="101">
        <f t="shared" si="420"/>
        <v>-569804.29</v>
      </c>
      <c r="J158" s="101">
        <f t="shared" si="420"/>
        <v>327268.41000000015</v>
      </c>
      <c r="K158" s="101">
        <f t="shared" si="420"/>
        <v>2420890.5299999998</v>
      </c>
      <c r="L158" s="102">
        <f t="shared" si="420"/>
        <v>4654058.4600000009</v>
      </c>
      <c r="M158" s="101">
        <f t="shared" si="420"/>
        <v>5271.5600000005215</v>
      </c>
      <c r="N158" s="101">
        <f t="shared" si="420"/>
        <v>924147.8900000006</v>
      </c>
      <c r="O158" s="101">
        <f t="shared" si="420"/>
        <v>-1512766.3899999987</v>
      </c>
      <c r="P158" s="101">
        <f t="shared" ref="P158:R158" si="425">P137-P144</f>
        <v>515987.5</v>
      </c>
      <c r="Q158" s="101">
        <f t="shared" si="425"/>
        <v>-1757220.0599999996</v>
      </c>
      <c r="R158" s="101">
        <f t="shared" si="425"/>
        <v>-2247690.5699999998</v>
      </c>
      <c r="S158" s="101">
        <f t="shared" ref="S158:T158" si="426">S137-S144</f>
        <v>-1082317.7799999998</v>
      </c>
      <c r="T158" s="101">
        <f t="shared" si="426"/>
        <v>-211179.89000000013</v>
      </c>
      <c r="U158" s="101">
        <f t="shared" ref="U158:V158" si="427">U137-U144</f>
        <v>13608.090000000317</v>
      </c>
      <c r="V158" s="101">
        <f t="shared" si="427"/>
        <v>794884</v>
      </c>
      <c r="W158" s="101">
        <f t="shared" ref="W158:AA158" si="428">W137-W144</f>
        <v>1694689.9400000004</v>
      </c>
      <c r="X158" s="102">
        <f t="shared" si="428"/>
        <v>4365137.0299999993</v>
      </c>
      <c r="Y158" s="101">
        <f t="shared" si="428"/>
        <v>4253461</v>
      </c>
      <c r="Z158" s="101">
        <f t="shared" si="428"/>
        <v>2531592</v>
      </c>
      <c r="AA158" s="101">
        <f t="shared" si="428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08">
        <v>5626595</v>
      </c>
      <c r="AL158" s="308">
        <v>-405874</v>
      </c>
      <c r="AM158" s="308">
        <v>-1497559</v>
      </c>
      <c r="AN158" s="308">
        <v>-2490520</v>
      </c>
      <c r="AO158" s="308">
        <v>-2600657</v>
      </c>
      <c r="AP158" s="308">
        <v>-2023271</v>
      </c>
      <c r="AQ158" s="308">
        <v>-668347</v>
      </c>
      <c r="AR158" s="308">
        <v>-810894</v>
      </c>
      <c r="AS158" s="308">
        <v>265218</v>
      </c>
      <c r="AT158" s="308">
        <v>700293</v>
      </c>
      <c r="AU158" s="308"/>
      <c r="AV158" s="308"/>
      <c r="AW158" s="327"/>
      <c r="AX158" s="37">
        <f t="shared" si="411"/>
        <v>-1182050.9199999981</v>
      </c>
      <c r="AY158" s="103">
        <f t="shared" si="411"/>
        <v>3334911.6499999985</v>
      </c>
      <c r="AZ158" s="103">
        <f t="shared" si="411"/>
        <v>1608037.46</v>
      </c>
      <c r="BA158" s="103">
        <f t="shared" si="411"/>
        <v>-759609.25</v>
      </c>
      <c r="BB158" s="103">
        <f t="shared" si="411"/>
        <v>-54253.189999999944</v>
      </c>
      <c r="BC158" s="103">
        <f t="shared" si="411"/>
        <v>200958.08999999985</v>
      </c>
      <c r="BD158" s="103">
        <f t="shared" si="411"/>
        <v>583412.38000000035</v>
      </c>
      <c r="BE158" s="103">
        <f t="shared" si="411"/>
        <v>467615.58999999985</v>
      </c>
      <c r="BF158" s="103">
        <f t="shared" si="411"/>
        <v>-726200.58999999939</v>
      </c>
      <c r="BG158" s="103">
        <f t="shared" si="411"/>
        <v>-288921.43000000156</v>
      </c>
      <c r="BH158" s="103">
        <f t="shared" si="412"/>
        <v>4248189.4399999995</v>
      </c>
      <c r="BI158" s="103">
        <f t="shared" si="412"/>
        <v>1607444.1099999994</v>
      </c>
      <c r="BJ158" s="103">
        <f t="shared" si="412"/>
        <v>-1101627.660000002</v>
      </c>
      <c r="BK158" s="103">
        <f t="shared" si="412"/>
        <v>-1962828.879999999</v>
      </c>
      <c r="BL158" s="103">
        <f t="shared" si="412"/>
        <v>-437350.79000000004</v>
      </c>
      <c r="BM158" s="103">
        <f t="shared" si="412"/>
        <v>918675.43000000017</v>
      </c>
      <c r="BN158" s="103">
        <f t="shared" si="412"/>
        <v>137934.7799999998</v>
      </c>
      <c r="BO158" s="103">
        <f t="shared" si="412"/>
        <v>-161480.31000000006</v>
      </c>
      <c r="BP158" s="282">
        <f t="shared" si="412"/>
        <v>-136975.09000000032</v>
      </c>
      <c r="BQ158" s="282">
        <f t="shared" si="412"/>
        <v>-78986</v>
      </c>
      <c r="BR158" s="282">
        <f t="shared" si="413"/>
        <v>660978.05999999959</v>
      </c>
      <c r="BS158" s="364">
        <f t="shared" si="413"/>
        <v>1498969.9700000007</v>
      </c>
      <c r="BT158" s="344">
        <f t="shared" si="413"/>
        <v>1373134</v>
      </c>
      <c r="BU158" s="344">
        <f t="shared" si="414"/>
        <v>-2937466</v>
      </c>
      <c r="BV158" s="344">
        <f t="shared" si="414"/>
        <v>1116835.0500000007</v>
      </c>
      <c r="BW158" s="344">
        <f t="shared" si="414"/>
        <v>-1043678.620000001</v>
      </c>
      <c r="BX158" s="344">
        <f t="shared" si="414"/>
        <v>-406086.15000000037</v>
      </c>
      <c r="BY158" s="344">
        <f t="shared" si="414"/>
        <v>-694255.86000000034</v>
      </c>
      <c r="BZ158" s="344">
        <f t="shared" si="414"/>
        <v>276036</v>
      </c>
      <c r="CA158" s="344">
        <f t="shared" si="414"/>
        <v>-438233.79999999981</v>
      </c>
      <c r="CB158" s="344">
        <f t="shared" si="414"/>
        <v>388585</v>
      </c>
      <c r="CC158" s="344">
        <f t="shared" si="414"/>
        <v>-15605</v>
      </c>
      <c r="CD158" s="373"/>
      <c r="CE158" s="67">
        <f>'MONTHLY SUMMARIES'!H118</f>
        <v>700293</v>
      </c>
    </row>
    <row r="159" spans="1:84" s="40" customFormat="1" x14ac:dyDescent="0.3">
      <c r="A159" s="150"/>
      <c r="B159" s="41" t="s">
        <v>41</v>
      </c>
      <c r="C159" s="100">
        <f t="shared" si="420"/>
        <v>2841019.7099999934</v>
      </c>
      <c r="D159" s="101">
        <f t="shared" si="420"/>
        <v>2355538.9099999964</v>
      </c>
      <c r="E159" s="101">
        <f t="shared" si="420"/>
        <v>-14603152.75</v>
      </c>
      <c r="F159" s="37">
        <f t="shared" si="420"/>
        <v>-4794332.1000000015</v>
      </c>
      <c r="G159" s="101">
        <f t="shared" si="420"/>
        <v>-5249768.3100000005</v>
      </c>
      <c r="H159" s="101">
        <f t="shared" si="420"/>
        <v>412709.02999999933</v>
      </c>
      <c r="I159" s="101">
        <f t="shared" si="420"/>
        <v>-1775454.0899999999</v>
      </c>
      <c r="J159" s="101">
        <f t="shared" si="420"/>
        <v>1198481.4700000007</v>
      </c>
      <c r="K159" s="101">
        <f t="shared" si="420"/>
        <v>5357634.4499999993</v>
      </c>
      <c r="L159" s="102">
        <f t="shared" si="420"/>
        <v>14218981.310000006</v>
      </c>
      <c r="M159" s="101">
        <f t="shared" si="420"/>
        <v>-4276286.8599999994</v>
      </c>
      <c r="N159" s="101">
        <f t="shared" si="420"/>
        <v>4596423.6000000015</v>
      </c>
      <c r="O159" s="101">
        <f t="shared" si="420"/>
        <v>-6459360.6599999964</v>
      </c>
      <c r="P159" s="101">
        <f t="shared" ref="P159:R159" si="429">P138-P145</f>
        <v>1527331.0399999991</v>
      </c>
      <c r="Q159" s="101">
        <f t="shared" si="429"/>
        <v>-3134720.3999999985</v>
      </c>
      <c r="R159" s="101">
        <f t="shared" si="429"/>
        <v>-10933992.67</v>
      </c>
      <c r="S159" s="101">
        <f t="shared" ref="S159:T159" si="430">S138-S145</f>
        <v>-2973247.76</v>
      </c>
      <c r="T159" s="101">
        <f t="shared" si="430"/>
        <v>1074607.8600000013</v>
      </c>
      <c r="U159" s="101">
        <f t="shared" ref="U159:V159" si="431">U138-U145</f>
        <v>-362402.08000000007</v>
      </c>
      <c r="V159" s="101">
        <f t="shared" si="431"/>
        <v>1201984</v>
      </c>
      <c r="W159" s="101">
        <f t="shared" ref="W159:AA159" si="432">W138-W145</f>
        <v>3344934.3699999992</v>
      </c>
      <c r="X159" s="102">
        <f t="shared" si="432"/>
        <v>11533881.440000001</v>
      </c>
      <c r="Y159" s="101">
        <f t="shared" si="432"/>
        <v>9994132</v>
      </c>
      <c r="Z159" s="101">
        <f t="shared" si="432"/>
        <v>5738745</v>
      </c>
      <c r="AA159" s="101">
        <f t="shared" si="432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08">
        <v>17131973</v>
      </c>
      <c r="AL159" s="308">
        <v>-4283781</v>
      </c>
      <c r="AM159" s="308">
        <v>-10954144</v>
      </c>
      <c r="AN159" s="308">
        <v>-8930427</v>
      </c>
      <c r="AO159" s="308">
        <v>-10255120</v>
      </c>
      <c r="AP159" s="308">
        <v>-8383184</v>
      </c>
      <c r="AQ159" s="308">
        <v>-2735389</v>
      </c>
      <c r="AR159" s="308">
        <v>-4061290</v>
      </c>
      <c r="AS159" s="308">
        <v>1260168</v>
      </c>
      <c r="AT159" s="308">
        <v>-684544</v>
      </c>
      <c r="AU159" s="308"/>
      <c r="AV159" s="308"/>
      <c r="AW159" s="327"/>
      <c r="AX159" s="37">
        <f t="shared" si="411"/>
        <v>-9300380.3699999899</v>
      </c>
      <c r="AY159" s="103">
        <f t="shared" si="411"/>
        <v>-828207.86999999732</v>
      </c>
      <c r="AZ159" s="103">
        <f t="shared" si="411"/>
        <v>11468432.350000001</v>
      </c>
      <c r="BA159" s="103">
        <f t="shared" si="411"/>
        <v>-6139660.5699999984</v>
      </c>
      <c r="BB159" s="103">
        <f t="shared" si="411"/>
        <v>2276520.5500000007</v>
      </c>
      <c r="BC159" s="103">
        <f t="shared" si="411"/>
        <v>661898.83000000194</v>
      </c>
      <c r="BD159" s="103">
        <f t="shared" si="411"/>
        <v>1413052.0099999998</v>
      </c>
      <c r="BE159" s="103">
        <f t="shared" si="411"/>
        <v>3502.5299999993294</v>
      </c>
      <c r="BF159" s="103">
        <f t="shared" si="411"/>
        <v>-2012700.08</v>
      </c>
      <c r="BG159" s="103">
        <f t="shared" si="411"/>
        <v>-2685099.8700000048</v>
      </c>
      <c r="BH159" s="103">
        <f t="shared" si="412"/>
        <v>14270418.859999999</v>
      </c>
      <c r="BI159" s="103">
        <f t="shared" si="412"/>
        <v>1142321.3999999985</v>
      </c>
      <c r="BJ159" s="103">
        <f t="shared" si="412"/>
        <v>-5345591.4800000042</v>
      </c>
      <c r="BK159" s="103">
        <f t="shared" si="412"/>
        <v>-6587942.3599999994</v>
      </c>
      <c r="BL159" s="103">
        <f t="shared" si="412"/>
        <v>-7182115.4900000021</v>
      </c>
      <c r="BM159" s="103">
        <f t="shared" si="412"/>
        <v>21018734.269999996</v>
      </c>
      <c r="BN159" s="103">
        <f t="shared" si="412"/>
        <v>-493766.24000000022</v>
      </c>
      <c r="BO159" s="103">
        <f t="shared" si="412"/>
        <v>-1109031.8800000008</v>
      </c>
      <c r="BP159" s="282">
        <f t="shared" si="412"/>
        <v>1817586.08</v>
      </c>
      <c r="BQ159" s="282">
        <f t="shared" si="412"/>
        <v>7466873</v>
      </c>
      <c r="BR159" s="282">
        <f t="shared" si="413"/>
        <v>2147755.6300000008</v>
      </c>
      <c r="BS159" s="364">
        <f t="shared" si="413"/>
        <v>6868538.5599999987</v>
      </c>
      <c r="BT159" s="344">
        <f t="shared" si="413"/>
        <v>7137841</v>
      </c>
      <c r="BU159" s="344">
        <f t="shared" si="414"/>
        <v>-10022526</v>
      </c>
      <c r="BV159" s="344">
        <f t="shared" si="414"/>
        <v>850808.1400000006</v>
      </c>
      <c r="BW159" s="344">
        <f t="shared" si="414"/>
        <v>-3869815.6799999997</v>
      </c>
      <c r="BX159" s="344">
        <f t="shared" si="414"/>
        <v>61715.890000000596</v>
      </c>
      <c r="BY159" s="344">
        <f t="shared" si="414"/>
        <v>-18467925.599999998</v>
      </c>
      <c r="BZ159" s="344">
        <f t="shared" si="414"/>
        <v>731625</v>
      </c>
      <c r="CA159" s="344">
        <f t="shared" si="414"/>
        <v>-4026865.9800000004</v>
      </c>
      <c r="CB159" s="344">
        <f t="shared" si="414"/>
        <v>-195016</v>
      </c>
      <c r="CC159" s="344">
        <f t="shared" si="414"/>
        <v>-9353401</v>
      </c>
      <c r="CD159" s="373"/>
      <c r="CE159" s="67">
        <f>'MONTHLY SUMMARIES'!H119</f>
        <v>-684544</v>
      </c>
    </row>
    <row r="160" spans="1:84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433">SUM(D155:D159)</f>
        <v>-13064901.909999998</v>
      </c>
      <c r="E160" s="131">
        <f t="shared" si="433"/>
        <v>-44181265.519999988</v>
      </c>
      <c r="F160" s="38">
        <f t="shared" si="433"/>
        <v>-30437338.740000006</v>
      </c>
      <c r="G160" s="131">
        <f t="shared" si="433"/>
        <v>-27841411.699999996</v>
      </c>
      <c r="H160" s="131">
        <f t="shared" si="433"/>
        <v>-16335496.780000001</v>
      </c>
      <c r="I160" s="131">
        <f t="shared" si="433"/>
        <v>-16784143.18</v>
      </c>
      <c r="J160" s="131">
        <f t="shared" si="433"/>
        <v>-5599542.5599999987</v>
      </c>
      <c r="K160" s="131">
        <f t="shared" si="433"/>
        <v>23025521.439999998</v>
      </c>
      <c r="L160" s="132">
        <f t="shared" si="433"/>
        <v>71326168.359999999</v>
      </c>
      <c r="M160" s="131">
        <f t="shared" si="433"/>
        <v>29455270.030000009</v>
      </c>
      <c r="N160" s="131">
        <f t="shared" si="433"/>
        <v>27549972.859999999</v>
      </c>
      <c r="O160" s="131">
        <f t="shared" si="433"/>
        <v>-1902459.360000005</v>
      </c>
      <c r="P160" s="131">
        <f t="shared" si="433"/>
        <v>9390504.1300000045</v>
      </c>
      <c r="Q160" s="131">
        <f t="shared" si="433"/>
        <v>-19198956.839999992</v>
      </c>
      <c r="R160" s="131">
        <f t="shared" si="433"/>
        <v>-37170855.359999999</v>
      </c>
      <c r="S160" s="131">
        <f t="shared" si="433"/>
        <v>-19321934.990000002</v>
      </c>
      <c r="T160" s="131">
        <f t="shared" si="433"/>
        <v>-14052496.26</v>
      </c>
      <c r="U160" s="131">
        <f t="shared" si="433"/>
        <v>-11759940.250000002</v>
      </c>
      <c r="V160" s="131">
        <f t="shared" ref="V160:W160" si="434">SUM(V155:V159)</f>
        <v>-4803397</v>
      </c>
      <c r="W160" s="131">
        <f t="shared" si="434"/>
        <v>19282566.289999999</v>
      </c>
      <c r="X160" s="132">
        <f t="shared" ref="X160:AA160" si="435">SUM(X155:X159)</f>
        <v>61590652.579999983</v>
      </c>
      <c r="Y160" s="131">
        <f t="shared" si="435"/>
        <v>66100783</v>
      </c>
      <c r="Z160" s="131">
        <f t="shared" si="435"/>
        <v>51464332</v>
      </c>
      <c r="AA160" s="131">
        <f t="shared" si="435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>
        <v>25300136</v>
      </c>
      <c r="AM160" s="257">
        <v>12158042</v>
      </c>
      <c r="AN160" s="257">
        <v>-10401833</v>
      </c>
      <c r="AO160" s="257">
        <v>-40445020</v>
      </c>
      <c r="AP160" s="257">
        <v>-38468881</v>
      </c>
      <c r="AQ160" s="257">
        <v>-20687559</v>
      </c>
      <c r="AR160" s="257">
        <v>-26298103</v>
      </c>
      <c r="AS160" s="257">
        <v>-11089490</v>
      </c>
      <c r="AT160" s="257">
        <v>-4923322</v>
      </c>
      <c r="AU160" s="257"/>
      <c r="AV160" s="257"/>
      <c r="AW160" s="323"/>
      <c r="AX160" s="38">
        <f t="shared" si="387"/>
        <v>-24835230.020000003</v>
      </c>
      <c r="AY160" s="133">
        <f t="shared" ref="AY160:AZ160" si="436">SUM(AY155:AY159)</f>
        <v>22455406.039999999</v>
      </c>
      <c r="AZ160" s="133">
        <f t="shared" si="436"/>
        <v>24982308.68</v>
      </c>
      <c r="BA160" s="133">
        <f t="shared" ref="BA160:BB160" si="437">SUM(BA155:BA159)</f>
        <v>-6733516.6199999955</v>
      </c>
      <c r="BB160" s="133">
        <f t="shared" si="437"/>
        <v>8519476.7099999953</v>
      </c>
      <c r="BC160" s="133">
        <f t="shared" ref="BC160:BD160" si="438">SUM(BC155:BC159)</f>
        <v>2283000.5200000023</v>
      </c>
      <c r="BD160" s="133">
        <f t="shared" si="438"/>
        <v>5024202.9299999978</v>
      </c>
      <c r="BE160" s="133">
        <f t="shared" ref="BE160:BF160" si="439">SUM(BE155:BE159)</f>
        <v>796145.55999999843</v>
      </c>
      <c r="BF160" s="133">
        <f t="shared" si="439"/>
        <v>-3742955.1499999971</v>
      </c>
      <c r="BG160" s="133">
        <f t="shared" ref="BG160:BH160" si="440">SUM(BG155:BG159)</f>
        <v>-9735515.7800000086</v>
      </c>
      <c r="BH160" s="133">
        <f t="shared" si="440"/>
        <v>36645512.969999991</v>
      </c>
      <c r="BI160" s="133">
        <f t="shared" ref="BI160:BJ160" si="441">SUM(BI155:BI159)</f>
        <v>23914359.140000001</v>
      </c>
      <c r="BJ160" s="133">
        <f t="shared" si="441"/>
        <v>-1884593.7400000012</v>
      </c>
      <c r="BK160" s="133">
        <f t="shared" ref="BK160:BL160" si="442">SUM(BK155:BK159)</f>
        <v>-16857760.070000015</v>
      </c>
      <c r="BL160" s="133">
        <f t="shared" si="442"/>
        <v>-17070700.010000005</v>
      </c>
      <c r="BM160" s="133">
        <f t="shared" ref="BM160:BN160" si="443">SUM(BM155:BM159)</f>
        <v>24264299.609999999</v>
      </c>
      <c r="BN160" s="133">
        <f t="shared" si="443"/>
        <v>-2243530.009999997</v>
      </c>
      <c r="BO160" s="133">
        <f t="shared" ref="BO160:BP160" si="444">SUM(BO155:BO159)</f>
        <v>-2629660.5200000005</v>
      </c>
      <c r="BP160" s="279">
        <f t="shared" si="444"/>
        <v>2003787.2500000007</v>
      </c>
      <c r="BQ160" s="279">
        <f t="shared" ref="BQ160:BR160" si="445">SUM(BQ155:BQ159)</f>
        <v>6598654</v>
      </c>
      <c r="BR160" s="279">
        <f t="shared" si="445"/>
        <v>6174800.7100000009</v>
      </c>
      <c r="BS160" s="363">
        <f t="shared" ref="BS160:BT160" si="446">SUM(BS155:BS159)</f>
        <v>23066747.420000009</v>
      </c>
      <c r="BT160" s="350">
        <f t="shared" si="446"/>
        <v>26312607</v>
      </c>
      <c r="BU160" s="350">
        <f t="shared" ref="BU160:BV160" si="447">SUM(BU155:BU159)</f>
        <v>-26164196</v>
      </c>
      <c r="BV160" s="350">
        <f t="shared" si="447"/>
        <v>15945095.100000005</v>
      </c>
      <c r="BW160" s="350">
        <f t="shared" ref="BW160:BX160" si="448">SUM(BW155:BW159)</f>
        <v>-2934577.0599999912</v>
      </c>
      <c r="BX160" s="350">
        <f t="shared" si="448"/>
        <v>-4175363.1500000022</v>
      </c>
      <c r="BY160" s="350">
        <f t="shared" ref="BY160" si="449">SUM(BY155:BY159)</f>
        <v>-25562325.25</v>
      </c>
      <c r="BZ160" s="350">
        <f t="shared" ref="BZ160" si="450">SUM(BZ155:BZ159)</f>
        <v>877906</v>
      </c>
      <c r="CA160" s="350">
        <f t="shared" ref="CA160:CC160" si="451">SUM(CA155:CA159)</f>
        <v>-9615946.2199999988</v>
      </c>
      <c r="CB160" s="350">
        <f t="shared" ref="CB160:CC160" si="452">SUM(CB155:CB159)</f>
        <v>-1333337</v>
      </c>
      <c r="CC160" s="350">
        <f t="shared" si="452"/>
        <v>-6718579</v>
      </c>
      <c r="CD160" s="374"/>
      <c r="CE160" s="38">
        <f t="shared" si="382"/>
        <v>-4923322</v>
      </c>
    </row>
    <row r="161" spans="1:8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355"/>
      <c r="BT161" s="342"/>
      <c r="BU161" s="342"/>
      <c r="BV161" s="342"/>
      <c r="BW161" s="342"/>
      <c r="BX161" s="342"/>
      <c r="BY161" s="342"/>
      <c r="BZ161" s="342"/>
      <c r="CA161" s="342"/>
      <c r="CB161" s="342"/>
      <c r="CC161" s="342"/>
      <c r="CD161" s="371"/>
      <c r="CE161" s="81"/>
    </row>
    <row r="162" spans="1:84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>
        <v>35</v>
      </c>
      <c r="AM162" s="207">
        <v>32</v>
      </c>
      <c r="AN162" s="207">
        <v>38</v>
      </c>
      <c r="AO162" s="207">
        <v>35</v>
      </c>
      <c r="AP162" s="207">
        <v>34</v>
      </c>
      <c r="AQ162" s="207">
        <v>29</v>
      </c>
      <c r="AR162" s="207">
        <v>28</v>
      </c>
      <c r="AS162" s="207">
        <v>29</v>
      </c>
      <c r="AT162" s="207">
        <v>24</v>
      </c>
      <c r="AU162" s="207"/>
      <c r="AV162" s="207"/>
      <c r="AW162" s="110"/>
      <c r="AX162" s="67">
        <f t="shared" ref="AX162:BT162" si="453">O162-C162</f>
        <v>-42</v>
      </c>
      <c r="AY162" s="111">
        <f t="shared" si="453"/>
        <v>-52</v>
      </c>
      <c r="AZ162" s="111">
        <f t="shared" si="453"/>
        <v>-64</v>
      </c>
      <c r="BA162" s="111">
        <f t="shared" si="453"/>
        <v>-66</v>
      </c>
      <c r="BB162" s="111">
        <f t="shared" si="453"/>
        <v>-67</v>
      </c>
      <c r="BC162" s="111">
        <f t="shared" si="453"/>
        <v>-72</v>
      </c>
      <c r="BD162" s="111">
        <f t="shared" si="453"/>
        <v>-68</v>
      </c>
      <c r="BE162" s="111">
        <f t="shared" si="453"/>
        <v>-64</v>
      </c>
      <c r="BF162" s="111">
        <f t="shared" si="453"/>
        <v>-46</v>
      </c>
      <c r="BG162" s="111">
        <f t="shared" si="453"/>
        <v>-46</v>
      </c>
      <c r="BH162" s="111">
        <f t="shared" si="453"/>
        <v>-39</v>
      </c>
      <c r="BI162" s="111">
        <f t="shared" si="453"/>
        <v>-35</v>
      </c>
      <c r="BJ162" s="111">
        <f t="shared" si="453"/>
        <v>-28</v>
      </c>
      <c r="BK162" s="111">
        <f t="shared" si="453"/>
        <v>-16</v>
      </c>
      <c r="BL162" s="111">
        <f t="shared" si="453"/>
        <v>-19</v>
      </c>
      <c r="BM162" s="111">
        <f t="shared" si="453"/>
        <v>-13</v>
      </c>
      <c r="BN162" s="111">
        <f t="shared" si="453"/>
        <v>-1</v>
      </c>
      <c r="BO162" s="111">
        <f t="shared" si="453"/>
        <v>11</v>
      </c>
      <c r="BP162" s="285">
        <f t="shared" si="453"/>
        <v>19</v>
      </c>
      <c r="BQ162" s="285">
        <f t="shared" si="453"/>
        <v>31</v>
      </c>
      <c r="BR162" s="285">
        <f t="shared" si="453"/>
        <v>22</v>
      </c>
      <c r="BS162" s="209">
        <f t="shared" si="453"/>
        <v>22</v>
      </c>
      <c r="BT162" s="339">
        <f t="shared" si="453"/>
        <v>26</v>
      </c>
      <c r="BU162" s="339">
        <f t="shared" ref="BU162:CC162" si="454">AL162-Z162</f>
        <v>22</v>
      </c>
      <c r="BV162" s="339">
        <f t="shared" si="454"/>
        <v>20</v>
      </c>
      <c r="BW162" s="339">
        <f t="shared" si="454"/>
        <v>24</v>
      </c>
      <c r="BX162" s="339">
        <f t="shared" si="454"/>
        <v>20</v>
      </c>
      <c r="BY162" s="339">
        <f t="shared" si="454"/>
        <v>19</v>
      </c>
      <c r="BZ162" s="339">
        <f t="shared" si="454"/>
        <v>1</v>
      </c>
      <c r="CA162" s="339">
        <f t="shared" si="454"/>
        <v>-11</v>
      </c>
      <c r="CB162" s="339">
        <f t="shared" si="454"/>
        <v>-15</v>
      </c>
      <c r="CC162" s="339">
        <f t="shared" si="454"/>
        <v>-24</v>
      </c>
      <c r="CD162" s="371"/>
      <c r="CE162" s="67">
        <f>'MONTHLY SUMMARIES'!H122</f>
        <v>24</v>
      </c>
    </row>
    <row r="163" spans="1:8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>
        <v>35</v>
      </c>
      <c r="AM163" s="207">
        <v>32</v>
      </c>
      <c r="AN163" s="207">
        <v>38</v>
      </c>
      <c r="AO163" s="207">
        <v>35</v>
      </c>
      <c r="AP163" s="207">
        <v>34</v>
      </c>
      <c r="AQ163" s="207">
        <v>29</v>
      </c>
      <c r="AR163" s="207">
        <v>28</v>
      </c>
      <c r="AS163" s="207">
        <v>29</v>
      </c>
      <c r="AT163" s="207">
        <v>24</v>
      </c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09"/>
      <c r="BT163" s="339"/>
      <c r="BU163" s="339"/>
      <c r="BV163" s="339"/>
      <c r="BW163" s="339"/>
      <c r="BX163" s="339"/>
      <c r="BY163" s="339"/>
      <c r="BZ163" s="339"/>
      <c r="CA163" s="339"/>
      <c r="CB163" s="339"/>
      <c r="CC163" s="339"/>
      <c r="CD163" s="371"/>
      <c r="CE163" s="81">
        <f>CE162-CE164</f>
        <v>24</v>
      </c>
    </row>
    <row r="164" spans="1:8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>
        <v>0</v>
      </c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0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71"/>
      <c r="CE164" s="67">
        <f>IF(ISERROR(GETPIVOTDATA("VALUE",'CRS ESCO pvt'!$I$2,"DATE_FILE",$CE$8,"COMPANY",$CE$6,"TRIM_CAT","Resdiential-ESCO","TRIM_LINE",A161))=TRUE,0,GETPIVOTDATA("VALUE",'CRS ESCO pvt'!$I$2,"DATE_FILE",$CE$8,"COMPANY",$CE$6,"TRIM_CAT","Resdiential-ESCO","TRIM_LINE",A161))</f>
        <v>0</v>
      </c>
    </row>
    <row r="165" spans="1:84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>
        <v>2684</v>
      </c>
      <c r="AM165" s="207">
        <v>2399</v>
      </c>
      <c r="AN165" s="207">
        <v>2132</v>
      </c>
      <c r="AO165" s="207">
        <v>1932</v>
      </c>
      <c r="AP165" s="207">
        <v>1863</v>
      </c>
      <c r="AQ165" s="207">
        <v>1894</v>
      </c>
      <c r="AR165" s="207">
        <v>1761</v>
      </c>
      <c r="AS165" s="207">
        <v>1829</v>
      </c>
      <c r="AT165" s="207">
        <v>1871</v>
      </c>
      <c r="AU165" s="207"/>
      <c r="AV165" s="207"/>
      <c r="AW165" s="110"/>
      <c r="AX165" s="67">
        <f t="shared" ref="AX165:BT165" si="455">O165-C165</f>
        <v>237</v>
      </c>
      <c r="AY165" s="111">
        <f t="shared" si="455"/>
        <v>199</v>
      </c>
      <c r="AZ165" s="111">
        <f t="shared" si="455"/>
        <v>112</v>
      </c>
      <c r="BA165" s="111">
        <f t="shared" si="455"/>
        <v>91</v>
      </c>
      <c r="BB165" s="111">
        <f t="shared" si="455"/>
        <v>80</v>
      </c>
      <c r="BC165" s="111">
        <f t="shared" si="455"/>
        <v>10</v>
      </c>
      <c r="BD165" s="111">
        <f t="shared" si="455"/>
        <v>-74</v>
      </c>
      <c r="BE165" s="111">
        <f t="shared" si="455"/>
        <v>-3</v>
      </c>
      <c r="BF165" s="111">
        <f t="shared" si="455"/>
        <v>87</v>
      </c>
      <c r="BG165" s="111">
        <f t="shared" si="455"/>
        <v>188</v>
      </c>
      <c r="BH165" s="111">
        <f t="shared" si="455"/>
        <v>403</v>
      </c>
      <c r="BI165" s="111">
        <f t="shared" si="455"/>
        <v>685</v>
      </c>
      <c r="BJ165" s="111">
        <f t="shared" si="455"/>
        <v>792</v>
      </c>
      <c r="BK165" s="111">
        <f t="shared" si="455"/>
        <v>1098</v>
      </c>
      <c r="BL165" s="111">
        <f t="shared" si="455"/>
        <v>1170</v>
      </c>
      <c r="BM165" s="111">
        <f t="shared" si="455"/>
        <v>1332</v>
      </c>
      <c r="BN165" s="111">
        <f t="shared" si="455"/>
        <v>1719</v>
      </c>
      <c r="BO165" s="111">
        <f t="shared" si="455"/>
        <v>2114</v>
      </c>
      <c r="BP165" s="285">
        <f t="shared" si="455"/>
        <v>2391</v>
      </c>
      <c r="BQ165" s="285">
        <f t="shared" si="455"/>
        <v>2435</v>
      </c>
      <c r="BR165" s="285">
        <f t="shared" si="455"/>
        <v>2172</v>
      </c>
      <c r="BS165" s="209">
        <f t="shared" si="455"/>
        <v>2044</v>
      </c>
      <c r="BT165" s="339">
        <f t="shared" si="455"/>
        <v>1729</v>
      </c>
      <c r="BU165" s="339">
        <f t="shared" ref="BU165:CC165" si="456">AL165-Z165</f>
        <v>1240</v>
      </c>
      <c r="BV165" s="339">
        <f t="shared" si="456"/>
        <v>811</v>
      </c>
      <c r="BW165" s="339">
        <f t="shared" si="456"/>
        <v>245</v>
      </c>
      <c r="BX165" s="339">
        <f t="shared" si="456"/>
        <v>-71</v>
      </c>
      <c r="BY165" s="339">
        <f t="shared" si="456"/>
        <v>-333</v>
      </c>
      <c r="BZ165" s="339">
        <f t="shared" si="456"/>
        <v>-698</v>
      </c>
      <c r="CA165" s="339">
        <f t="shared" si="456"/>
        <v>-1196</v>
      </c>
      <c r="CB165" s="339">
        <f t="shared" si="456"/>
        <v>-1340</v>
      </c>
      <c r="CC165" s="339">
        <f t="shared" si="456"/>
        <v>-1444</v>
      </c>
      <c r="CD165" s="371"/>
      <c r="CE165" s="67">
        <f>'MONTHLY SUMMARIES'!H123</f>
        <v>1871</v>
      </c>
    </row>
    <row r="166" spans="1:8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>
        <v>2673</v>
      </c>
      <c r="AM166" s="207">
        <v>2389</v>
      </c>
      <c r="AN166" s="207">
        <v>2125</v>
      </c>
      <c r="AO166" s="207">
        <v>1927</v>
      </c>
      <c r="AP166" s="207">
        <v>1859</v>
      </c>
      <c r="AQ166" s="207">
        <v>1887</v>
      </c>
      <c r="AR166" s="207">
        <v>1755</v>
      </c>
      <c r="AS166" s="207">
        <v>1824</v>
      </c>
      <c r="AT166" s="207">
        <v>1864</v>
      </c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09"/>
      <c r="BT166" s="339"/>
      <c r="BU166" s="339"/>
      <c r="BV166" s="339"/>
      <c r="BW166" s="339"/>
      <c r="BX166" s="339"/>
      <c r="BY166" s="339"/>
      <c r="BZ166" s="339"/>
      <c r="CA166" s="339"/>
      <c r="CB166" s="339"/>
      <c r="CC166" s="339"/>
      <c r="CD166" s="371"/>
      <c r="CE166" s="81">
        <f>CE165-CE167</f>
        <v>1864</v>
      </c>
    </row>
    <row r="167" spans="1:8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>
        <v>11</v>
      </c>
      <c r="AM167" s="207">
        <v>10</v>
      </c>
      <c r="AN167" s="207">
        <v>7</v>
      </c>
      <c r="AO167" s="207">
        <v>5</v>
      </c>
      <c r="AP167" s="207">
        <v>4</v>
      </c>
      <c r="AQ167" s="207">
        <v>7</v>
      </c>
      <c r="AR167" s="207">
        <v>6</v>
      </c>
      <c r="AS167" s="207">
        <v>5</v>
      </c>
      <c r="AT167" s="207">
        <v>7</v>
      </c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09"/>
      <c r="BT167" s="339"/>
      <c r="BU167" s="339"/>
      <c r="BV167" s="339"/>
      <c r="BW167" s="339"/>
      <c r="BX167" s="339"/>
      <c r="BY167" s="339"/>
      <c r="BZ167" s="339"/>
      <c r="CA167" s="339"/>
      <c r="CB167" s="339"/>
      <c r="CC167" s="339"/>
      <c r="CD167" s="371"/>
      <c r="CE167" s="67">
        <f>IF(ISERROR(GETPIVOTDATA("VALUE",'CRS ESCO pvt'!$I$2,"DATE_FILE",$CE$8,"COMPANY",$CE$6,"TRIM_CAT","Low Income Resdiential-ESCO","TRIM_LINE",A161))=TRUE,0,GETPIVOTDATA("VALUE",'CRS ESCO pvt'!$I$2,"DATE_FILE",$CE$8,"COMPANY",$CE$6,"TRIM_CAT","Low Income Resdiential-ESCO","TRIM_LINE",A161))</f>
        <v>7</v>
      </c>
    </row>
    <row r="168" spans="1:8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/>
      <c r="AV168" s="207"/>
      <c r="AW168" s="110"/>
      <c r="AX168" s="67">
        <f t="shared" ref="AX168:BG170" si="457">O168-C168</f>
        <v>0</v>
      </c>
      <c r="AY168" s="111">
        <f t="shared" si="457"/>
        <v>0</v>
      </c>
      <c r="AZ168" s="111">
        <f t="shared" si="457"/>
        <v>0</v>
      </c>
      <c r="BA168" s="111">
        <f t="shared" si="457"/>
        <v>0</v>
      </c>
      <c r="BB168" s="111">
        <f t="shared" si="457"/>
        <v>0</v>
      </c>
      <c r="BC168" s="111">
        <f t="shared" si="457"/>
        <v>0</v>
      </c>
      <c r="BD168" s="111">
        <f t="shared" si="457"/>
        <v>0</v>
      </c>
      <c r="BE168" s="111">
        <f t="shared" si="457"/>
        <v>0</v>
      </c>
      <c r="BF168" s="111">
        <f t="shared" si="457"/>
        <v>0</v>
      </c>
      <c r="BG168" s="111">
        <f t="shared" si="457"/>
        <v>0</v>
      </c>
      <c r="BH168" s="111">
        <f t="shared" ref="BH168:BQ170" si="458">Y168-M168</f>
        <v>0</v>
      </c>
      <c r="BI168" s="111">
        <f t="shared" si="458"/>
        <v>0</v>
      </c>
      <c r="BJ168" s="111">
        <f t="shared" si="458"/>
        <v>0</v>
      </c>
      <c r="BK168" s="111">
        <f t="shared" si="458"/>
        <v>0</v>
      </c>
      <c r="BL168" s="111">
        <f t="shared" si="458"/>
        <v>0</v>
      </c>
      <c r="BM168" s="111">
        <f t="shared" si="458"/>
        <v>0</v>
      </c>
      <c r="BN168" s="111">
        <f t="shared" si="458"/>
        <v>0</v>
      </c>
      <c r="BO168" s="111">
        <f t="shared" si="458"/>
        <v>0</v>
      </c>
      <c r="BP168" s="285">
        <f t="shared" si="458"/>
        <v>0</v>
      </c>
      <c r="BQ168" s="285">
        <f t="shared" si="458"/>
        <v>0</v>
      </c>
      <c r="BR168" s="285">
        <f t="shared" ref="BR168:BT170" si="459">AI168-W168</f>
        <v>0</v>
      </c>
      <c r="BS168" s="209">
        <f t="shared" si="459"/>
        <v>0</v>
      </c>
      <c r="BT168" s="339">
        <f t="shared" si="459"/>
        <v>0</v>
      </c>
      <c r="BU168" s="339">
        <f t="shared" ref="BU168:CC170" si="460">AL168-Z168</f>
        <v>0</v>
      </c>
      <c r="BV168" s="339">
        <f t="shared" si="460"/>
        <v>0</v>
      </c>
      <c r="BW168" s="339">
        <f t="shared" si="460"/>
        <v>0</v>
      </c>
      <c r="BX168" s="339">
        <f t="shared" si="460"/>
        <v>0</v>
      </c>
      <c r="BY168" s="339">
        <f t="shared" si="460"/>
        <v>0</v>
      </c>
      <c r="BZ168" s="339">
        <f t="shared" si="460"/>
        <v>0</v>
      </c>
      <c r="CA168" s="339">
        <f t="shared" si="460"/>
        <v>0</v>
      </c>
      <c r="CB168" s="339">
        <f t="shared" si="460"/>
        <v>0</v>
      </c>
      <c r="CC168" s="339">
        <f t="shared" si="460"/>
        <v>0</v>
      </c>
      <c r="CD168" s="371"/>
      <c r="CE168" s="67">
        <f>'MONTHLY SUMMARIES'!H124</f>
        <v>0</v>
      </c>
    </row>
    <row r="169" spans="1:8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/>
      <c r="AV169" s="207"/>
      <c r="AW169" s="110"/>
      <c r="AX169" s="67">
        <f t="shared" si="457"/>
        <v>0</v>
      </c>
      <c r="AY169" s="111">
        <f t="shared" si="457"/>
        <v>0</v>
      </c>
      <c r="AZ169" s="111">
        <f t="shared" si="457"/>
        <v>0</v>
      </c>
      <c r="BA169" s="111">
        <f t="shared" si="457"/>
        <v>0</v>
      </c>
      <c r="BB169" s="111">
        <f t="shared" si="457"/>
        <v>0</v>
      </c>
      <c r="BC169" s="111">
        <f t="shared" si="457"/>
        <v>0</v>
      </c>
      <c r="BD169" s="111">
        <f t="shared" si="457"/>
        <v>0</v>
      </c>
      <c r="BE169" s="111">
        <f t="shared" si="457"/>
        <v>0</v>
      </c>
      <c r="BF169" s="111">
        <f t="shared" si="457"/>
        <v>0</v>
      </c>
      <c r="BG169" s="111">
        <f t="shared" si="457"/>
        <v>0</v>
      </c>
      <c r="BH169" s="111">
        <f t="shared" si="458"/>
        <v>0</v>
      </c>
      <c r="BI169" s="111">
        <f t="shared" si="458"/>
        <v>0</v>
      </c>
      <c r="BJ169" s="111">
        <f t="shared" si="458"/>
        <v>0</v>
      </c>
      <c r="BK169" s="111">
        <f t="shared" si="458"/>
        <v>0</v>
      </c>
      <c r="BL169" s="111">
        <f t="shared" si="458"/>
        <v>0</v>
      </c>
      <c r="BM169" s="111">
        <f t="shared" si="458"/>
        <v>0</v>
      </c>
      <c r="BN169" s="111">
        <f t="shared" si="458"/>
        <v>0</v>
      </c>
      <c r="BO169" s="111">
        <f t="shared" si="458"/>
        <v>0</v>
      </c>
      <c r="BP169" s="285">
        <f t="shared" si="458"/>
        <v>0</v>
      </c>
      <c r="BQ169" s="285">
        <f t="shared" si="458"/>
        <v>0</v>
      </c>
      <c r="BR169" s="285">
        <f t="shared" si="459"/>
        <v>0</v>
      </c>
      <c r="BS169" s="209">
        <f t="shared" si="459"/>
        <v>0</v>
      </c>
      <c r="BT169" s="339">
        <f t="shared" si="459"/>
        <v>0</v>
      </c>
      <c r="BU169" s="339">
        <f t="shared" si="460"/>
        <v>0</v>
      </c>
      <c r="BV169" s="339">
        <f t="shared" si="460"/>
        <v>0</v>
      </c>
      <c r="BW169" s="339">
        <f t="shared" si="460"/>
        <v>0</v>
      </c>
      <c r="BX169" s="339">
        <f t="shared" si="460"/>
        <v>0</v>
      </c>
      <c r="BY169" s="339">
        <f t="shared" si="460"/>
        <v>0</v>
      </c>
      <c r="BZ169" s="339">
        <f t="shared" si="460"/>
        <v>0</v>
      </c>
      <c r="CA169" s="339">
        <f t="shared" si="460"/>
        <v>0</v>
      </c>
      <c r="CB169" s="339">
        <f t="shared" si="460"/>
        <v>0</v>
      </c>
      <c r="CC169" s="339">
        <f t="shared" si="460"/>
        <v>0</v>
      </c>
      <c r="CD169" s="371"/>
      <c r="CE169" s="67">
        <f>'MONTHLY SUMMARIES'!H125</f>
        <v>0</v>
      </c>
    </row>
    <row r="170" spans="1:8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/>
      <c r="AV170" s="207"/>
      <c r="AW170" s="110"/>
      <c r="AX170" s="67">
        <f t="shared" si="457"/>
        <v>0</v>
      </c>
      <c r="AY170" s="111">
        <f t="shared" si="457"/>
        <v>0</v>
      </c>
      <c r="AZ170" s="111">
        <f t="shared" si="457"/>
        <v>0</v>
      </c>
      <c r="BA170" s="111">
        <f t="shared" si="457"/>
        <v>0</v>
      </c>
      <c r="BB170" s="111">
        <f t="shared" si="457"/>
        <v>0</v>
      </c>
      <c r="BC170" s="111">
        <f t="shared" si="457"/>
        <v>0</v>
      </c>
      <c r="BD170" s="111">
        <f t="shared" si="457"/>
        <v>0</v>
      </c>
      <c r="BE170" s="111">
        <f t="shared" si="457"/>
        <v>0</v>
      </c>
      <c r="BF170" s="111">
        <f t="shared" si="457"/>
        <v>0</v>
      </c>
      <c r="BG170" s="111">
        <f t="shared" si="457"/>
        <v>0</v>
      </c>
      <c r="BH170" s="111">
        <f t="shared" si="458"/>
        <v>0</v>
      </c>
      <c r="BI170" s="111">
        <f t="shared" si="458"/>
        <v>0</v>
      </c>
      <c r="BJ170" s="111">
        <f t="shared" si="458"/>
        <v>0</v>
      </c>
      <c r="BK170" s="111">
        <f t="shared" si="458"/>
        <v>0</v>
      </c>
      <c r="BL170" s="111">
        <f t="shared" si="458"/>
        <v>0</v>
      </c>
      <c r="BM170" s="111">
        <f t="shared" si="458"/>
        <v>0</v>
      </c>
      <c r="BN170" s="111">
        <f t="shared" si="458"/>
        <v>0</v>
      </c>
      <c r="BO170" s="111">
        <f t="shared" si="458"/>
        <v>0</v>
      </c>
      <c r="BP170" s="285">
        <f t="shared" si="458"/>
        <v>0</v>
      </c>
      <c r="BQ170" s="285">
        <f t="shared" si="458"/>
        <v>0</v>
      </c>
      <c r="BR170" s="285">
        <f t="shared" si="459"/>
        <v>0</v>
      </c>
      <c r="BS170" s="209">
        <f t="shared" si="459"/>
        <v>0</v>
      </c>
      <c r="BT170" s="339">
        <f t="shared" si="459"/>
        <v>0</v>
      </c>
      <c r="BU170" s="339">
        <f t="shared" si="460"/>
        <v>0</v>
      </c>
      <c r="BV170" s="339">
        <f t="shared" si="460"/>
        <v>0</v>
      </c>
      <c r="BW170" s="339">
        <f t="shared" si="460"/>
        <v>0</v>
      </c>
      <c r="BX170" s="339">
        <f t="shared" si="460"/>
        <v>0</v>
      </c>
      <c r="BY170" s="339">
        <f t="shared" si="460"/>
        <v>0</v>
      </c>
      <c r="BZ170" s="339">
        <f t="shared" si="460"/>
        <v>0</v>
      </c>
      <c r="CA170" s="339">
        <f t="shared" si="460"/>
        <v>0</v>
      </c>
      <c r="CB170" s="339">
        <f t="shared" si="460"/>
        <v>0</v>
      </c>
      <c r="CC170" s="339">
        <f t="shared" si="460"/>
        <v>0</v>
      </c>
      <c r="CD170" s="371"/>
      <c r="CE170" s="67">
        <f>'MONTHLY SUMMARIES'!H126</f>
        <v>0</v>
      </c>
    </row>
    <row r="171" spans="1:84" s="76" customFormat="1" x14ac:dyDescent="0.3">
      <c r="A171" s="151"/>
      <c r="B171" s="63" t="s">
        <v>42</v>
      </c>
      <c r="C171" s="125">
        <f t="shared" ref="C171:V171" si="461">SUM(C162:C170)</f>
        <v>641</v>
      </c>
      <c r="D171" s="126">
        <f t="shared" si="461"/>
        <v>672</v>
      </c>
      <c r="E171" s="126">
        <f t="shared" si="461"/>
        <v>819</v>
      </c>
      <c r="F171" s="127">
        <f t="shared" si="461"/>
        <v>867</v>
      </c>
      <c r="G171" s="126">
        <f t="shared" si="461"/>
        <v>889</v>
      </c>
      <c r="H171" s="127">
        <f t="shared" si="461"/>
        <v>933</v>
      </c>
      <c r="I171" s="126">
        <f t="shared" si="461"/>
        <v>945</v>
      </c>
      <c r="J171" s="127">
        <f t="shared" si="461"/>
        <v>964</v>
      </c>
      <c r="K171" s="126">
        <f t="shared" si="461"/>
        <v>978</v>
      </c>
      <c r="L171" s="128">
        <f t="shared" si="461"/>
        <v>917</v>
      </c>
      <c r="M171" s="127">
        <f t="shared" si="461"/>
        <v>849</v>
      </c>
      <c r="N171" s="127">
        <f t="shared" si="461"/>
        <v>807</v>
      </c>
      <c r="O171" s="127">
        <f t="shared" si="461"/>
        <v>836</v>
      </c>
      <c r="P171" s="127">
        <f t="shared" si="461"/>
        <v>819</v>
      </c>
      <c r="Q171" s="127">
        <f t="shared" si="461"/>
        <v>867</v>
      </c>
      <c r="R171" s="127">
        <f t="shared" si="461"/>
        <v>892</v>
      </c>
      <c r="S171" s="127">
        <f t="shared" si="461"/>
        <v>902</v>
      </c>
      <c r="T171" s="127">
        <f t="shared" si="461"/>
        <v>871</v>
      </c>
      <c r="U171" s="127">
        <f t="shared" si="461"/>
        <v>803</v>
      </c>
      <c r="V171" s="127">
        <f t="shared" si="461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>
        <v>2719</v>
      </c>
      <c r="AM171" s="208">
        <v>2431</v>
      </c>
      <c r="AN171" s="208">
        <v>2170</v>
      </c>
      <c r="AO171" s="208">
        <v>1967</v>
      </c>
      <c r="AP171" s="208">
        <v>1897</v>
      </c>
      <c r="AQ171" s="208">
        <v>1923</v>
      </c>
      <c r="AR171" s="208">
        <v>1789</v>
      </c>
      <c r="AS171" s="208">
        <v>1858</v>
      </c>
      <c r="AT171" s="208">
        <v>1895</v>
      </c>
      <c r="AU171" s="208"/>
      <c r="AV171" s="208"/>
      <c r="AW171" s="128"/>
      <c r="AX171" s="127">
        <f>SUM(AX162:AX170)</f>
        <v>195</v>
      </c>
      <c r="AY171" s="129">
        <f t="shared" ref="AY171:AZ171" si="462">SUM(AY162:AY170)</f>
        <v>147</v>
      </c>
      <c r="AZ171" s="129">
        <f t="shared" si="462"/>
        <v>48</v>
      </c>
      <c r="BA171" s="129">
        <f t="shared" ref="BA171:BB171" si="463">SUM(BA162:BA170)</f>
        <v>25</v>
      </c>
      <c r="BB171" s="129">
        <f t="shared" si="463"/>
        <v>13</v>
      </c>
      <c r="BC171" s="129">
        <f t="shared" ref="BC171:BD171" si="464">SUM(BC162:BC170)</f>
        <v>-62</v>
      </c>
      <c r="BD171" s="129">
        <f t="shared" si="464"/>
        <v>-142</v>
      </c>
      <c r="BE171" s="129">
        <f t="shared" ref="BE171:BF171" si="465">SUM(BE162:BE170)</f>
        <v>-67</v>
      </c>
      <c r="BF171" s="129">
        <f t="shared" si="465"/>
        <v>41</v>
      </c>
      <c r="BG171" s="129">
        <f t="shared" ref="BG171:BH171" si="466">SUM(BG162:BG170)</f>
        <v>142</v>
      </c>
      <c r="BH171" s="129">
        <f t="shared" si="466"/>
        <v>364</v>
      </c>
      <c r="BI171" s="129">
        <f t="shared" ref="BI171:BJ171" si="467">SUM(BI162:BI170)</f>
        <v>650</v>
      </c>
      <c r="BJ171" s="129">
        <f t="shared" si="467"/>
        <v>764</v>
      </c>
      <c r="BK171" s="129">
        <f t="shared" ref="BK171:BL171" si="468">SUM(BK162:BK170)</f>
        <v>1082</v>
      </c>
      <c r="BL171" s="129">
        <f t="shared" si="468"/>
        <v>1151</v>
      </c>
      <c r="BM171" s="129">
        <f t="shared" ref="BM171:BN171" si="469">SUM(BM162:BM170)</f>
        <v>1319</v>
      </c>
      <c r="BN171" s="129">
        <f t="shared" si="469"/>
        <v>1718</v>
      </c>
      <c r="BO171" s="129">
        <f t="shared" ref="BO171:BP171" si="470">SUM(BO162:BO170)</f>
        <v>2125</v>
      </c>
      <c r="BP171" s="286">
        <f t="shared" si="470"/>
        <v>2410</v>
      </c>
      <c r="BQ171" s="286">
        <f t="shared" ref="BQ171:BR171" si="471">SUM(BQ162:BQ170)</f>
        <v>2466</v>
      </c>
      <c r="BR171" s="286">
        <f t="shared" si="471"/>
        <v>2194</v>
      </c>
      <c r="BS171" s="210">
        <f t="shared" ref="BS171:BT171" si="472">SUM(BS162:BS170)</f>
        <v>2066</v>
      </c>
      <c r="BT171" s="340">
        <f t="shared" si="472"/>
        <v>1755</v>
      </c>
      <c r="BU171" s="340">
        <f t="shared" ref="BU171:BV171" si="473">SUM(BU162:BU170)</f>
        <v>1262</v>
      </c>
      <c r="BV171" s="340">
        <f t="shared" si="473"/>
        <v>831</v>
      </c>
      <c r="BW171" s="340">
        <f t="shared" ref="BW171:BX171" si="474">SUM(BW162:BW170)</f>
        <v>269</v>
      </c>
      <c r="BX171" s="340">
        <f t="shared" si="474"/>
        <v>-51</v>
      </c>
      <c r="BY171" s="340">
        <f t="shared" ref="BY171" si="475">SUM(BY162:BY170)</f>
        <v>-314</v>
      </c>
      <c r="BZ171" s="340">
        <f t="shared" ref="BZ171" si="476">SUM(BZ162:BZ170)</f>
        <v>-697</v>
      </c>
      <c r="CA171" s="340">
        <f t="shared" ref="CA171:CC171" si="477">SUM(CA162:CA170)</f>
        <v>-1207</v>
      </c>
      <c r="CB171" s="340">
        <f t="shared" ref="CB171:CC171" si="478">SUM(CB162:CB170)</f>
        <v>-1355</v>
      </c>
      <c r="CC171" s="340">
        <f t="shared" si="478"/>
        <v>-1468</v>
      </c>
      <c r="CD171" s="372"/>
      <c r="CE171" s="267">
        <f>CE162+CE165+CE168+CE169+CE170</f>
        <v>1895</v>
      </c>
    </row>
    <row r="172" spans="1:8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358"/>
      <c r="BT172" s="342"/>
      <c r="BU172" s="342"/>
      <c r="BV172" s="342"/>
      <c r="BW172" s="342"/>
      <c r="BX172" s="342"/>
      <c r="BY172" s="342"/>
      <c r="BZ172" s="342"/>
      <c r="CA172" s="342"/>
      <c r="CB172" s="342"/>
      <c r="CC172" s="342"/>
      <c r="CD172" s="371"/>
      <c r="CE172" s="93"/>
    </row>
    <row r="173" spans="1:84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>
        <v>1</v>
      </c>
      <c r="AM173" s="209">
        <v>9</v>
      </c>
      <c r="AN173" s="209">
        <v>115</v>
      </c>
      <c r="AO173" s="209">
        <v>856</v>
      </c>
      <c r="AP173" s="209">
        <v>793</v>
      </c>
      <c r="AQ173" s="209">
        <v>701</v>
      </c>
      <c r="AR173" s="209">
        <v>605</v>
      </c>
      <c r="AS173" s="209">
        <v>579</v>
      </c>
      <c r="AT173" s="209">
        <v>531</v>
      </c>
      <c r="AU173" s="209"/>
      <c r="AV173" s="209"/>
      <c r="AW173" s="113"/>
      <c r="AX173" s="112">
        <f t="shared" ref="AX173:BT173" si="479">O173-C173</f>
        <v>-47</v>
      </c>
      <c r="AY173" s="112">
        <f t="shared" si="479"/>
        <v>-173</v>
      </c>
      <c r="AZ173" s="112">
        <f t="shared" si="479"/>
        <v>-502</v>
      </c>
      <c r="BA173" s="112">
        <f t="shared" si="479"/>
        <v>-468</v>
      </c>
      <c r="BB173" s="112">
        <f t="shared" si="479"/>
        <v>-487</v>
      </c>
      <c r="BC173" s="112">
        <f t="shared" si="479"/>
        <v>-575</v>
      </c>
      <c r="BD173" s="112">
        <f t="shared" si="479"/>
        <v>-690</v>
      </c>
      <c r="BE173" s="112">
        <f t="shared" si="479"/>
        <v>-806</v>
      </c>
      <c r="BF173" s="112">
        <f t="shared" si="479"/>
        <v>-118</v>
      </c>
      <c r="BG173" s="112">
        <f t="shared" si="479"/>
        <v>-19</v>
      </c>
      <c r="BH173" s="112">
        <f t="shared" si="479"/>
        <v>-179</v>
      </c>
      <c r="BI173" s="112">
        <f t="shared" si="479"/>
        <v>-186</v>
      </c>
      <c r="BJ173" s="112">
        <f t="shared" si="479"/>
        <v>-118</v>
      </c>
      <c r="BK173" s="112">
        <f t="shared" si="479"/>
        <v>0</v>
      </c>
      <c r="BL173" s="112">
        <f t="shared" si="479"/>
        <v>0</v>
      </c>
      <c r="BM173" s="112">
        <f t="shared" si="479"/>
        <v>0</v>
      </c>
      <c r="BN173" s="112">
        <f t="shared" si="479"/>
        <v>488</v>
      </c>
      <c r="BO173" s="112">
        <f t="shared" si="479"/>
        <v>652</v>
      </c>
      <c r="BP173" s="209">
        <f t="shared" si="479"/>
        <v>649</v>
      </c>
      <c r="BQ173" s="209">
        <f t="shared" si="479"/>
        <v>478</v>
      </c>
      <c r="BR173" s="209">
        <f t="shared" si="479"/>
        <v>246</v>
      </c>
      <c r="BS173" s="209">
        <f t="shared" si="479"/>
        <v>10</v>
      </c>
      <c r="BT173" s="339">
        <f t="shared" si="479"/>
        <v>0</v>
      </c>
      <c r="BU173" s="339">
        <f t="shared" ref="BU173:CC173" si="480">AL173-Z173</f>
        <v>1</v>
      </c>
      <c r="BV173" s="339">
        <f t="shared" si="480"/>
        <v>9</v>
      </c>
      <c r="BW173" s="339">
        <f t="shared" si="480"/>
        <v>115</v>
      </c>
      <c r="BX173" s="339">
        <f t="shared" si="480"/>
        <v>856</v>
      </c>
      <c r="BY173" s="339">
        <f t="shared" si="480"/>
        <v>793</v>
      </c>
      <c r="BZ173" s="339">
        <f t="shared" si="480"/>
        <v>213</v>
      </c>
      <c r="CA173" s="339">
        <f t="shared" si="480"/>
        <v>-47</v>
      </c>
      <c r="CB173" s="339">
        <f t="shared" si="480"/>
        <v>-70</v>
      </c>
      <c r="CC173" s="339">
        <f t="shared" si="480"/>
        <v>53</v>
      </c>
      <c r="CD173" s="371"/>
      <c r="CE173" s="67">
        <f>'MONTHLY SUMMARIES'!H129</f>
        <v>531</v>
      </c>
      <c r="CF173" s="76"/>
    </row>
    <row r="174" spans="1:8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>
        <v>1</v>
      </c>
      <c r="AM174" s="209">
        <v>9</v>
      </c>
      <c r="AN174" s="209">
        <v>115</v>
      </c>
      <c r="AO174" s="209">
        <v>856</v>
      </c>
      <c r="AP174" s="209">
        <v>792</v>
      </c>
      <c r="AQ174" s="209">
        <v>701</v>
      </c>
      <c r="AR174" s="209">
        <v>605</v>
      </c>
      <c r="AS174" s="209">
        <v>579</v>
      </c>
      <c r="AT174" s="209">
        <v>531</v>
      </c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71"/>
      <c r="CE174" s="81">
        <f>CE173-CE175</f>
        <v>531</v>
      </c>
      <c r="CF174" s="76"/>
    </row>
    <row r="175" spans="1:8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1</v>
      </c>
      <c r="AQ175" s="209">
        <v>0</v>
      </c>
      <c r="AR175" s="209">
        <v>0</v>
      </c>
      <c r="AS175" s="209">
        <v>0</v>
      </c>
      <c r="AT175" s="209">
        <v>0</v>
      </c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71"/>
      <c r="CE175" s="67">
        <f>IF(ISERROR(GETPIVOTDATA("VALUE",'CRS ESCO pvt'!$I$2,"DATE_FILE",$CE$8,"COMPANY",$CE$6,"TRIM_CAT","Resdiential-ESCO","TRIM_LINE",A172))=TRUE,0,GETPIVOTDATA("VALUE",'CRS ESCO pvt'!$I$2,"DATE_FILE",$CE$8,"COMPANY",$CE$6,"TRIM_CAT","Resdiential-ESCO","TRIM_LINE",A172))</f>
        <v>0</v>
      </c>
      <c r="CF175" s="76"/>
    </row>
    <row r="176" spans="1:84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>
        <v>0</v>
      </c>
      <c r="AM176" s="209">
        <v>0</v>
      </c>
      <c r="AN176" s="209">
        <v>21</v>
      </c>
      <c r="AO176" s="209">
        <v>360</v>
      </c>
      <c r="AP176" s="209">
        <v>290</v>
      </c>
      <c r="AQ176" s="209">
        <v>257</v>
      </c>
      <c r="AR176" s="209">
        <v>246</v>
      </c>
      <c r="AS176" s="209">
        <v>295</v>
      </c>
      <c r="AT176" s="209">
        <v>340</v>
      </c>
      <c r="AU176" s="209"/>
      <c r="AV176" s="209"/>
      <c r="AW176" s="113"/>
      <c r="AX176" s="112">
        <f t="shared" ref="AX176:BT176" si="481">O176-C176</f>
        <v>1</v>
      </c>
      <c r="AY176" s="112">
        <f t="shared" si="481"/>
        <v>-45</v>
      </c>
      <c r="AZ176" s="112">
        <f t="shared" si="481"/>
        <v>-182</v>
      </c>
      <c r="BA176" s="112">
        <f t="shared" si="481"/>
        <v>-164</v>
      </c>
      <c r="BB176" s="112">
        <f t="shared" si="481"/>
        <v>-216</v>
      </c>
      <c r="BC176" s="112">
        <f t="shared" si="481"/>
        <v>-260</v>
      </c>
      <c r="BD176" s="112">
        <f t="shared" si="481"/>
        <v>-292</v>
      </c>
      <c r="BE176" s="112">
        <f t="shared" si="481"/>
        <v>-307</v>
      </c>
      <c r="BF176" s="112">
        <f t="shared" si="481"/>
        <v>-13</v>
      </c>
      <c r="BG176" s="112">
        <f t="shared" si="481"/>
        <v>0</v>
      </c>
      <c r="BH176" s="112">
        <f t="shared" si="481"/>
        <v>0</v>
      </c>
      <c r="BI176" s="112">
        <f t="shared" si="481"/>
        <v>0</v>
      </c>
      <c r="BJ176" s="112">
        <f t="shared" si="481"/>
        <v>-1</v>
      </c>
      <c r="BK176" s="112">
        <f t="shared" si="481"/>
        <v>0</v>
      </c>
      <c r="BL176" s="112">
        <f t="shared" si="481"/>
        <v>0</v>
      </c>
      <c r="BM176" s="112">
        <f t="shared" si="481"/>
        <v>0</v>
      </c>
      <c r="BN176" s="112">
        <f t="shared" si="481"/>
        <v>0</v>
      </c>
      <c r="BO176" s="112">
        <f t="shared" si="481"/>
        <v>312</v>
      </c>
      <c r="BP176" s="209">
        <f t="shared" si="481"/>
        <v>402</v>
      </c>
      <c r="BQ176" s="209">
        <f t="shared" si="481"/>
        <v>239</v>
      </c>
      <c r="BR176" s="209">
        <f t="shared" si="481"/>
        <v>93</v>
      </c>
      <c r="BS176" s="209">
        <f t="shared" si="481"/>
        <v>0</v>
      </c>
      <c r="BT176" s="339">
        <f t="shared" si="481"/>
        <v>0</v>
      </c>
      <c r="BU176" s="339">
        <f t="shared" ref="BU176:CC176" si="482">AL176-Z176</f>
        <v>0</v>
      </c>
      <c r="BV176" s="339">
        <f t="shared" si="482"/>
        <v>0</v>
      </c>
      <c r="BW176" s="339">
        <f t="shared" si="482"/>
        <v>21</v>
      </c>
      <c r="BX176" s="339">
        <f t="shared" si="482"/>
        <v>360</v>
      </c>
      <c r="BY176" s="339">
        <f t="shared" si="482"/>
        <v>290</v>
      </c>
      <c r="BZ176" s="339">
        <f t="shared" si="482"/>
        <v>257</v>
      </c>
      <c r="CA176" s="339">
        <f t="shared" si="482"/>
        <v>-66</v>
      </c>
      <c r="CB176" s="339">
        <f t="shared" si="482"/>
        <v>-107</v>
      </c>
      <c r="CC176" s="339">
        <f t="shared" si="482"/>
        <v>101</v>
      </c>
      <c r="CD176" s="371"/>
      <c r="CE176" s="67">
        <f>'MONTHLY SUMMARIES'!H130</f>
        <v>340</v>
      </c>
      <c r="CF176" s="76"/>
    </row>
    <row r="177" spans="1:84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>
        <v>0</v>
      </c>
      <c r="AM177" s="209">
        <v>0</v>
      </c>
      <c r="AN177" s="209">
        <v>21</v>
      </c>
      <c r="AO177" s="209">
        <v>359</v>
      </c>
      <c r="AP177" s="209">
        <v>289</v>
      </c>
      <c r="AQ177" s="209">
        <v>257</v>
      </c>
      <c r="AR177" s="209">
        <v>246</v>
      </c>
      <c r="AS177" s="209">
        <v>295</v>
      </c>
      <c r="AT177" s="209">
        <v>340</v>
      </c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71"/>
      <c r="CE177" s="81">
        <f>CE176-CE178</f>
        <v>340</v>
      </c>
      <c r="CF177" s="76"/>
    </row>
    <row r="178" spans="1:84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1</v>
      </c>
      <c r="AP178" s="209">
        <v>1</v>
      </c>
      <c r="AQ178" s="209">
        <v>0</v>
      </c>
      <c r="AR178" s="209">
        <v>0</v>
      </c>
      <c r="AS178" s="209">
        <v>0</v>
      </c>
      <c r="AT178" s="209">
        <v>0</v>
      </c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71"/>
      <c r="CE178" s="67">
        <f>IF(ISERROR(GETPIVOTDATA("VALUE",'CRS ESCO pvt'!$I$2,"DATE_FILE",$CE$8,"COMPANY",$CE$6,"TRIM_CAT","Low Income Resdiential-ESCO","TRIM_LINE",A172))=TRUE,0,GETPIVOTDATA("VALUE",'CRS ESCO pvt'!$I$2,"DATE_FILE",$CE$8,"COMPANY",$CE$6,"TRIM_CAT","Low Income Resdiential-ESCO","TRIM_LINE",A172))</f>
        <v>0</v>
      </c>
      <c r="CF178" s="76"/>
    </row>
    <row r="179" spans="1:84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>
        <v>0</v>
      </c>
      <c r="AM179" s="209">
        <v>79</v>
      </c>
      <c r="AN179" s="209">
        <v>147</v>
      </c>
      <c r="AO179" s="209">
        <v>123</v>
      </c>
      <c r="AP179" s="209">
        <v>85</v>
      </c>
      <c r="AQ179" s="209">
        <v>111</v>
      </c>
      <c r="AR179" s="209">
        <v>74</v>
      </c>
      <c r="AS179" s="209">
        <v>59</v>
      </c>
      <c r="AT179" s="209">
        <v>49</v>
      </c>
      <c r="AU179" s="209"/>
      <c r="AV179" s="209"/>
      <c r="AW179" s="113"/>
      <c r="AX179" s="112">
        <f t="shared" ref="AX179:BG181" si="483">O179-C179</f>
        <v>-72</v>
      </c>
      <c r="AY179" s="112">
        <f t="shared" si="483"/>
        <v>-94</v>
      </c>
      <c r="AZ179" s="112">
        <f t="shared" si="483"/>
        <v>-82</v>
      </c>
      <c r="BA179" s="112">
        <f t="shared" si="483"/>
        <v>-68</v>
      </c>
      <c r="BB179" s="112">
        <f t="shared" si="483"/>
        <v>-90</v>
      </c>
      <c r="BC179" s="112">
        <f t="shared" si="483"/>
        <v>-63</v>
      </c>
      <c r="BD179" s="112">
        <f t="shared" si="483"/>
        <v>-59</v>
      </c>
      <c r="BE179" s="112">
        <f t="shared" si="483"/>
        <v>-44</v>
      </c>
      <c r="BF179" s="112">
        <f t="shared" si="483"/>
        <v>-40</v>
      </c>
      <c r="BG179" s="112">
        <f t="shared" si="483"/>
        <v>13</v>
      </c>
      <c r="BH179" s="112">
        <f t="shared" ref="BH179:BQ181" si="484">Y179-M179</f>
        <v>-33</v>
      </c>
      <c r="BI179" s="112">
        <f t="shared" si="484"/>
        <v>-40</v>
      </c>
      <c r="BJ179" s="112">
        <f t="shared" si="484"/>
        <v>-3</v>
      </c>
      <c r="BK179" s="112">
        <f t="shared" si="484"/>
        <v>30</v>
      </c>
      <c r="BL179" s="112">
        <f t="shared" si="484"/>
        <v>24</v>
      </c>
      <c r="BM179" s="112">
        <f t="shared" si="484"/>
        <v>27</v>
      </c>
      <c r="BN179" s="112">
        <f t="shared" si="484"/>
        <v>16</v>
      </c>
      <c r="BO179" s="112">
        <f t="shared" si="484"/>
        <v>13</v>
      </c>
      <c r="BP179" s="209">
        <f t="shared" si="484"/>
        <v>36</v>
      </c>
      <c r="BQ179" s="209">
        <f t="shared" si="484"/>
        <v>55</v>
      </c>
      <c r="BR179" s="209">
        <f t="shared" ref="BR179:BT181" si="485">AI179-W179</f>
        <v>25</v>
      </c>
      <c r="BS179" s="209">
        <f t="shared" si="485"/>
        <v>2</v>
      </c>
      <c r="BT179" s="339">
        <f t="shared" si="485"/>
        <v>-9</v>
      </c>
      <c r="BU179" s="339">
        <f t="shared" ref="BU179:CC181" si="486">AL179-Z179</f>
        <v>-4</v>
      </c>
      <c r="BV179" s="339">
        <f t="shared" si="486"/>
        <v>60</v>
      </c>
      <c r="BW179" s="339">
        <f t="shared" si="486"/>
        <v>117</v>
      </c>
      <c r="BX179" s="339">
        <f t="shared" si="486"/>
        <v>99</v>
      </c>
      <c r="BY179" s="339">
        <f t="shared" si="486"/>
        <v>58</v>
      </c>
      <c r="BZ179" s="339">
        <f t="shared" si="486"/>
        <v>95</v>
      </c>
      <c r="CA179" s="339">
        <f t="shared" si="486"/>
        <v>61</v>
      </c>
      <c r="CB179" s="339">
        <f t="shared" si="486"/>
        <v>23</v>
      </c>
      <c r="CC179" s="339">
        <f t="shared" si="486"/>
        <v>-6</v>
      </c>
      <c r="CD179" s="371"/>
      <c r="CE179" s="67">
        <f>'MONTHLY SUMMARIES'!H131</f>
        <v>49</v>
      </c>
    </row>
    <row r="180" spans="1:84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>
        <v>0</v>
      </c>
      <c r="AM180" s="209">
        <v>25</v>
      </c>
      <c r="AN180" s="209">
        <v>24</v>
      </c>
      <c r="AO180" s="209">
        <v>21</v>
      </c>
      <c r="AP180" s="209">
        <v>19</v>
      </c>
      <c r="AQ180" s="209">
        <v>13</v>
      </c>
      <c r="AR180" s="209">
        <v>16</v>
      </c>
      <c r="AS180" s="209">
        <v>6</v>
      </c>
      <c r="AT180" s="209">
        <v>12</v>
      </c>
      <c r="AU180" s="209"/>
      <c r="AV180" s="209"/>
      <c r="AW180" s="113"/>
      <c r="AX180" s="112">
        <f t="shared" si="483"/>
        <v>-25</v>
      </c>
      <c r="AY180" s="112">
        <f t="shared" si="483"/>
        <v>-21</v>
      </c>
      <c r="AZ180" s="112">
        <f t="shared" si="483"/>
        <v>-18</v>
      </c>
      <c r="BA180" s="112">
        <f t="shared" si="483"/>
        <v>-14</v>
      </c>
      <c r="BB180" s="112">
        <f t="shared" si="483"/>
        <v>-12</v>
      </c>
      <c r="BC180" s="112">
        <f t="shared" si="483"/>
        <v>-16</v>
      </c>
      <c r="BD180" s="112">
        <f t="shared" si="483"/>
        <v>-15</v>
      </c>
      <c r="BE180" s="112">
        <f t="shared" si="483"/>
        <v>-10</v>
      </c>
      <c r="BF180" s="112">
        <f t="shared" si="483"/>
        <v>-6</v>
      </c>
      <c r="BG180" s="112">
        <f t="shared" si="483"/>
        <v>4</v>
      </c>
      <c r="BH180" s="112">
        <f t="shared" si="484"/>
        <v>-8</v>
      </c>
      <c r="BI180" s="112">
        <f t="shared" si="484"/>
        <v>-5</v>
      </c>
      <c r="BJ180" s="112">
        <f t="shared" si="484"/>
        <v>-1</v>
      </c>
      <c r="BK180" s="112">
        <f t="shared" si="484"/>
        <v>8</v>
      </c>
      <c r="BL180" s="112">
        <f t="shared" si="484"/>
        <v>4</v>
      </c>
      <c r="BM180" s="112">
        <f t="shared" si="484"/>
        <v>10</v>
      </c>
      <c r="BN180" s="112">
        <f t="shared" si="484"/>
        <v>6</v>
      </c>
      <c r="BO180" s="112">
        <f t="shared" si="484"/>
        <v>3</v>
      </c>
      <c r="BP180" s="209">
        <f t="shared" si="484"/>
        <v>11</v>
      </c>
      <c r="BQ180" s="209">
        <f t="shared" si="484"/>
        <v>15</v>
      </c>
      <c r="BR180" s="209">
        <f t="shared" si="485"/>
        <v>8</v>
      </c>
      <c r="BS180" s="209">
        <f t="shared" si="485"/>
        <v>0</v>
      </c>
      <c r="BT180" s="339">
        <f t="shared" si="485"/>
        <v>-4</v>
      </c>
      <c r="BU180" s="339">
        <f t="shared" si="486"/>
        <v>-2</v>
      </c>
      <c r="BV180" s="339">
        <f t="shared" si="486"/>
        <v>21</v>
      </c>
      <c r="BW180" s="339">
        <f t="shared" si="486"/>
        <v>16</v>
      </c>
      <c r="BX180" s="339">
        <f t="shared" si="486"/>
        <v>17</v>
      </c>
      <c r="BY180" s="339">
        <f t="shared" si="486"/>
        <v>9</v>
      </c>
      <c r="BZ180" s="339">
        <f t="shared" si="486"/>
        <v>7</v>
      </c>
      <c r="CA180" s="339">
        <f t="shared" si="486"/>
        <v>13</v>
      </c>
      <c r="CB180" s="339">
        <f t="shared" si="486"/>
        <v>-5</v>
      </c>
      <c r="CC180" s="339">
        <f t="shared" si="486"/>
        <v>-3</v>
      </c>
      <c r="CD180" s="371"/>
      <c r="CE180" s="67">
        <f>'MONTHLY SUMMARIES'!H132</f>
        <v>12</v>
      </c>
    </row>
    <row r="181" spans="1:8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>
        <v>0</v>
      </c>
      <c r="AM181" s="209">
        <v>8</v>
      </c>
      <c r="AN181" s="209">
        <v>13</v>
      </c>
      <c r="AO181" s="209">
        <v>11</v>
      </c>
      <c r="AP181" s="209">
        <v>7</v>
      </c>
      <c r="AQ181" s="209">
        <v>4</v>
      </c>
      <c r="AR181" s="209">
        <v>2</v>
      </c>
      <c r="AS181" s="209">
        <v>4</v>
      </c>
      <c r="AT181" s="209">
        <v>4</v>
      </c>
      <c r="AU181" s="209"/>
      <c r="AV181" s="209"/>
      <c r="AW181" s="113"/>
      <c r="AX181" s="112">
        <f t="shared" si="483"/>
        <v>0</v>
      </c>
      <c r="AY181" s="112">
        <f t="shared" si="483"/>
        <v>0</v>
      </c>
      <c r="AZ181" s="112">
        <f t="shared" si="483"/>
        <v>0</v>
      </c>
      <c r="BA181" s="112">
        <f t="shared" si="483"/>
        <v>0</v>
      </c>
      <c r="BB181" s="112">
        <f t="shared" si="483"/>
        <v>0</v>
      </c>
      <c r="BC181" s="112">
        <f t="shared" si="483"/>
        <v>0</v>
      </c>
      <c r="BD181" s="112">
        <f t="shared" si="483"/>
        <v>0</v>
      </c>
      <c r="BE181" s="112">
        <f t="shared" si="483"/>
        <v>0</v>
      </c>
      <c r="BF181" s="112">
        <f t="shared" si="483"/>
        <v>0</v>
      </c>
      <c r="BG181" s="112">
        <f t="shared" si="483"/>
        <v>2</v>
      </c>
      <c r="BH181" s="112">
        <f t="shared" si="484"/>
        <v>5</v>
      </c>
      <c r="BI181" s="112">
        <f t="shared" si="484"/>
        <v>2</v>
      </c>
      <c r="BJ181" s="112">
        <f t="shared" si="484"/>
        <v>2</v>
      </c>
      <c r="BK181" s="112">
        <f t="shared" si="484"/>
        <v>5</v>
      </c>
      <c r="BL181" s="112">
        <f t="shared" si="484"/>
        <v>2</v>
      </c>
      <c r="BM181" s="112">
        <f t="shared" si="484"/>
        <v>3</v>
      </c>
      <c r="BN181" s="112">
        <f t="shared" si="484"/>
        <v>5</v>
      </c>
      <c r="BO181" s="112">
        <f t="shared" si="484"/>
        <v>3</v>
      </c>
      <c r="BP181" s="209">
        <f t="shared" si="484"/>
        <v>2</v>
      </c>
      <c r="BQ181" s="209">
        <f t="shared" si="484"/>
        <v>5</v>
      </c>
      <c r="BR181" s="209">
        <f t="shared" si="485"/>
        <v>3</v>
      </c>
      <c r="BS181" s="209">
        <f t="shared" si="485"/>
        <v>3</v>
      </c>
      <c r="BT181" s="339">
        <f t="shared" si="485"/>
        <v>-5</v>
      </c>
      <c r="BU181" s="339">
        <f t="shared" si="486"/>
        <v>-2</v>
      </c>
      <c r="BV181" s="339">
        <f t="shared" si="486"/>
        <v>6</v>
      </c>
      <c r="BW181" s="339">
        <f t="shared" si="486"/>
        <v>8</v>
      </c>
      <c r="BX181" s="339">
        <f t="shared" si="486"/>
        <v>9</v>
      </c>
      <c r="BY181" s="339">
        <f t="shared" si="486"/>
        <v>4</v>
      </c>
      <c r="BZ181" s="339">
        <f t="shared" si="486"/>
        <v>-1</v>
      </c>
      <c r="CA181" s="339">
        <f t="shared" si="486"/>
        <v>-1</v>
      </c>
      <c r="CB181" s="339">
        <f t="shared" si="486"/>
        <v>2</v>
      </c>
      <c r="CC181" s="339">
        <f t="shared" si="486"/>
        <v>-1</v>
      </c>
      <c r="CD181" s="371"/>
      <c r="CE181" s="67">
        <f>'MONTHLY SUMMARIES'!H133</f>
        <v>4</v>
      </c>
    </row>
    <row r="182" spans="1:84" s="76" customFormat="1" x14ac:dyDescent="0.3">
      <c r="A182" s="151"/>
      <c r="B182" s="63" t="s">
        <v>42</v>
      </c>
      <c r="C182" s="121">
        <f t="shared" ref="C182:V182" si="487">SUM(C173:C181)</f>
        <v>289</v>
      </c>
      <c r="D182" s="122">
        <f t="shared" si="487"/>
        <v>333</v>
      </c>
      <c r="E182" s="122">
        <f t="shared" si="487"/>
        <v>784</v>
      </c>
      <c r="F182" s="122">
        <f t="shared" si="487"/>
        <v>714</v>
      </c>
      <c r="G182" s="122">
        <f t="shared" si="487"/>
        <v>805</v>
      </c>
      <c r="H182" s="123">
        <f t="shared" si="487"/>
        <v>914</v>
      </c>
      <c r="I182" s="122">
        <f t="shared" si="487"/>
        <v>1056</v>
      </c>
      <c r="J182" s="123">
        <f t="shared" si="487"/>
        <v>1167</v>
      </c>
      <c r="K182" s="122">
        <f t="shared" si="487"/>
        <v>181</v>
      </c>
      <c r="L182" s="124">
        <f t="shared" si="487"/>
        <v>24</v>
      </c>
      <c r="M182" s="123">
        <f t="shared" si="487"/>
        <v>233</v>
      </c>
      <c r="N182" s="127">
        <f t="shared" si="487"/>
        <v>237</v>
      </c>
      <c r="O182" s="127">
        <f t="shared" si="487"/>
        <v>146</v>
      </c>
      <c r="P182" s="127">
        <f t="shared" si="487"/>
        <v>0</v>
      </c>
      <c r="Q182" s="127">
        <f t="shared" si="487"/>
        <v>0</v>
      </c>
      <c r="R182" s="127">
        <f t="shared" si="487"/>
        <v>0</v>
      </c>
      <c r="S182" s="127">
        <f t="shared" si="487"/>
        <v>0</v>
      </c>
      <c r="T182" s="127">
        <f t="shared" si="487"/>
        <v>0</v>
      </c>
      <c r="U182" s="127">
        <f t="shared" si="487"/>
        <v>0</v>
      </c>
      <c r="V182" s="127">
        <f t="shared" si="487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488">SUM(Y173+Y176+Y179+Y180+Y181)</f>
        <v>18</v>
      </c>
      <c r="Z182" s="210">
        <f t="shared" si="488"/>
        <v>8</v>
      </c>
      <c r="AA182" s="210">
        <f t="shared" si="488"/>
        <v>25</v>
      </c>
      <c r="AB182" s="210">
        <f t="shared" si="488"/>
        <v>43</v>
      </c>
      <c r="AC182" s="210">
        <f t="shared" si="488"/>
        <v>30</v>
      </c>
      <c r="AD182" s="210">
        <f t="shared" si="488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>
        <v>1</v>
      </c>
      <c r="AM182" s="210">
        <v>121</v>
      </c>
      <c r="AN182" s="210">
        <v>320</v>
      </c>
      <c r="AO182" s="210">
        <v>1371</v>
      </c>
      <c r="AP182" s="210">
        <v>1194</v>
      </c>
      <c r="AQ182" s="210">
        <v>1086</v>
      </c>
      <c r="AR182" s="210">
        <v>943</v>
      </c>
      <c r="AS182" s="210">
        <v>943</v>
      </c>
      <c r="AT182" s="210">
        <v>936</v>
      </c>
      <c r="AU182" s="210"/>
      <c r="AV182" s="210"/>
      <c r="AW182" s="124"/>
      <c r="AX182" s="123">
        <f>SUM(AX173:AX181)</f>
        <v>-143</v>
      </c>
      <c r="AY182" s="123">
        <f t="shared" ref="AY182:AZ182" si="489">SUM(AY173:AY181)</f>
        <v>-333</v>
      </c>
      <c r="AZ182" s="123">
        <f t="shared" si="489"/>
        <v>-784</v>
      </c>
      <c r="BA182" s="123">
        <f t="shared" ref="BA182:BB182" si="490">SUM(BA173:BA181)</f>
        <v>-714</v>
      </c>
      <c r="BB182" s="123">
        <f t="shared" si="490"/>
        <v>-805</v>
      </c>
      <c r="BC182" s="123">
        <f t="shared" ref="BC182:BD182" si="491">SUM(BC173:BC181)</f>
        <v>-914</v>
      </c>
      <c r="BD182" s="123">
        <f t="shared" si="491"/>
        <v>-1056</v>
      </c>
      <c r="BE182" s="123">
        <f t="shared" ref="BE182:BF182" si="492">SUM(BE173:BE181)</f>
        <v>-1167</v>
      </c>
      <c r="BF182" s="123">
        <f t="shared" si="492"/>
        <v>-177</v>
      </c>
      <c r="BG182" s="123">
        <f t="shared" ref="BG182:BH182" si="493">SUM(BG173:BG181)</f>
        <v>0</v>
      </c>
      <c r="BH182" s="123">
        <f t="shared" si="493"/>
        <v>-215</v>
      </c>
      <c r="BI182" s="123">
        <f t="shared" ref="BI182:BJ182" si="494">SUM(BI173:BI181)</f>
        <v>-229</v>
      </c>
      <c r="BJ182" s="123">
        <f t="shared" si="494"/>
        <v>-121</v>
      </c>
      <c r="BK182" s="123">
        <f t="shared" ref="BK182:BL182" si="495">SUM(BK173:BK181)</f>
        <v>43</v>
      </c>
      <c r="BL182" s="123">
        <f t="shared" si="495"/>
        <v>30</v>
      </c>
      <c r="BM182" s="123">
        <f t="shared" ref="BM182:BN182" si="496">SUM(BM173:BM181)</f>
        <v>40</v>
      </c>
      <c r="BN182" s="123">
        <f t="shared" si="496"/>
        <v>515</v>
      </c>
      <c r="BO182" s="123">
        <f t="shared" ref="BO182:BP182" si="497">SUM(BO173:BO181)</f>
        <v>983</v>
      </c>
      <c r="BP182" s="210">
        <f t="shared" si="497"/>
        <v>1100</v>
      </c>
      <c r="BQ182" s="210">
        <f t="shared" ref="BQ182:BR182" si="498">SUM(BQ173:BQ181)</f>
        <v>792</v>
      </c>
      <c r="BR182" s="210">
        <f t="shared" si="498"/>
        <v>375</v>
      </c>
      <c r="BS182" s="210">
        <f t="shared" ref="BS182:BT182" si="499">SUM(BS173:BS181)</f>
        <v>15</v>
      </c>
      <c r="BT182" s="340">
        <f t="shared" si="499"/>
        <v>-18</v>
      </c>
      <c r="BU182" s="340">
        <f t="shared" ref="BU182:BV182" si="500">SUM(BU173:BU181)</f>
        <v>-7</v>
      </c>
      <c r="BV182" s="340">
        <f t="shared" si="500"/>
        <v>96</v>
      </c>
      <c r="BW182" s="340">
        <f t="shared" ref="BW182:BX182" si="501">SUM(BW173:BW181)</f>
        <v>277</v>
      </c>
      <c r="BX182" s="340">
        <f t="shared" si="501"/>
        <v>1341</v>
      </c>
      <c r="BY182" s="340">
        <f t="shared" ref="BY182" si="502">SUM(BY173:BY181)</f>
        <v>1154</v>
      </c>
      <c r="BZ182" s="340">
        <f t="shared" ref="BZ182" si="503">SUM(BZ173:BZ181)</f>
        <v>571</v>
      </c>
      <c r="CA182" s="340">
        <f t="shared" ref="CA182:CC182" si="504">SUM(CA173:CA181)</f>
        <v>-40</v>
      </c>
      <c r="CB182" s="340">
        <f t="shared" ref="CB182:CC182" si="505">SUM(CB173:CB181)</f>
        <v>-157</v>
      </c>
      <c r="CC182" s="340">
        <f t="shared" si="505"/>
        <v>144</v>
      </c>
      <c r="CD182" s="372"/>
      <c r="CE182" s="267">
        <f>CE173+CE176+CE179+CE180+CE181</f>
        <v>936</v>
      </c>
    </row>
    <row r="183" spans="1:84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358"/>
      <c r="BT183" s="342"/>
      <c r="BU183" s="342"/>
      <c r="BV183" s="342"/>
      <c r="BW183" s="342"/>
      <c r="BX183" s="342"/>
      <c r="BY183" s="342"/>
      <c r="BZ183" s="342"/>
      <c r="CA183" s="342"/>
      <c r="CB183" s="342"/>
      <c r="CC183" s="342"/>
      <c r="CD183" s="371"/>
      <c r="CE183" s="93"/>
    </row>
    <row r="184" spans="1:8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>
        <v>11</v>
      </c>
      <c r="AM184" s="209">
        <v>13</v>
      </c>
      <c r="AN184" s="209">
        <v>60</v>
      </c>
      <c r="AO184" s="209">
        <v>448</v>
      </c>
      <c r="AP184" s="209">
        <v>397</v>
      </c>
      <c r="AQ184" s="209">
        <v>381</v>
      </c>
      <c r="AR184" s="209">
        <v>335</v>
      </c>
      <c r="AS184" s="209">
        <v>395</v>
      </c>
      <c r="AT184" s="209">
        <v>390</v>
      </c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71"/>
      <c r="CE184" s="67">
        <f>'MONTHLY SUMMARIES'!H136</f>
        <v>390</v>
      </c>
      <c r="CF184" s="209"/>
    </row>
    <row r="185" spans="1:84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>
        <v>11</v>
      </c>
      <c r="AM185" s="209">
        <v>13</v>
      </c>
      <c r="AN185" s="209">
        <v>60</v>
      </c>
      <c r="AO185" s="209">
        <v>448</v>
      </c>
      <c r="AP185" s="209">
        <v>396</v>
      </c>
      <c r="AQ185" s="209">
        <v>381</v>
      </c>
      <c r="AR185" s="209">
        <v>335</v>
      </c>
      <c r="AS185" s="209">
        <v>395</v>
      </c>
      <c r="AT185" s="209">
        <v>390</v>
      </c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71"/>
      <c r="CE185" s="81">
        <f>CE184-CE186</f>
        <v>390</v>
      </c>
      <c r="CF185" s="209"/>
    </row>
    <row r="186" spans="1:84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1</v>
      </c>
      <c r="AQ186" s="209">
        <v>0</v>
      </c>
      <c r="AR186" s="209">
        <v>0</v>
      </c>
      <c r="AS186" s="209">
        <v>0</v>
      </c>
      <c r="AT186" s="209">
        <v>0</v>
      </c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71"/>
      <c r="CE186" s="67">
        <f>IF(ISERROR(GETPIVOTDATA("VALUE",'CRS ESCO pvt'!$I$2,"DATE_FILE",$CE$8,"COMPANY",$CE$6,"TRIM_CAT","Resdiential-ESCO","TRIM_LINE",99))=TRUE,0,GETPIVOTDATA("VALUE",'CRS ESCO pvt'!$I$2,"DATE_FILE",$CE$8,"COMPANY",$CE$6,"TRIM_CAT","Resdiential-ESCO","TRIM_LINE",99))</f>
        <v>0</v>
      </c>
      <c r="CF186" s="209"/>
    </row>
    <row r="187" spans="1:8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>
        <v>1</v>
      </c>
      <c r="AM187" s="209">
        <v>1</v>
      </c>
      <c r="AN187" s="209">
        <v>13</v>
      </c>
      <c r="AO187" s="209">
        <v>202</v>
      </c>
      <c r="AP187" s="209">
        <v>190</v>
      </c>
      <c r="AQ187" s="209">
        <v>167</v>
      </c>
      <c r="AR187" s="209">
        <v>190</v>
      </c>
      <c r="AS187" s="209">
        <v>206</v>
      </c>
      <c r="AT187" s="209">
        <v>298</v>
      </c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71"/>
      <c r="CE187" s="67">
        <f>'MONTHLY SUMMARIES'!H137</f>
        <v>298</v>
      </c>
      <c r="CF187" s="209"/>
    </row>
    <row r="188" spans="1:84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>
        <v>1</v>
      </c>
      <c r="AM188" s="209">
        <v>1</v>
      </c>
      <c r="AN188" s="209">
        <v>13</v>
      </c>
      <c r="AO188" s="209">
        <v>201</v>
      </c>
      <c r="AP188" s="209">
        <v>189</v>
      </c>
      <c r="AQ188" s="209">
        <v>167</v>
      </c>
      <c r="AR188" s="209">
        <v>190</v>
      </c>
      <c r="AS188" s="209">
        <v>206</v>
      </c>
      <c r="AT188" s="209">
        <v>298</v>
      </c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71"/>
      <c r="CE188" s="81">
        <f>CE187-CE189</f>
        <v>298</v>
      </c>
      <c r="CF188" s="209"/>
    </row>
    <row r="189" spans="1:84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1</v>
      </c>
      <c r="AP189" s="209">
        <v>1</v>
      </c>
      <c r="AQ189" s="209">
        <v>0</v>
      </c>
      <c r="AR189" s="209">
        <v>0</v>
      </c>
      <c r="AS189" s="209">
        <v>0</v>
      </c>
      <c r="AT189" s="209">
        <v>0</v>
      </c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71"/>
      <c r="CE189" s="67">
        <f>IF(ISERROR(GETPIVOTDATA("VALUE",'CRS ESCO pvt'!$I$2,"DATE_FILE",$CE$8,"COMPANY",$CE$6,"TRIM_CAT","Low Income Resdiential-ESCO","TRIM_LINE",99))=TRUE,0,GETPIVOTDATA("VALUE",'CRS ESCO pvt'!$I$2,"DATE_FILE",$CE$8,"COMPANY",$CE$6,"TRIM_CAT","Low Income Resdiential-ESCO","TRIM_LINE",99))</f>
        <v>0</v>
      </c>
      <c r="CF189" s="209"/>
    </row>
    <row r="190" spans="1:8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>
        <v>1</v>
      </c>
      <c r="AM190" s="209">
        <v>33</v>
      </c>
      <c r="AN190" s="209">
        <v>33</v>
      </c>
      <c r="AO190" s="209">
        <v>26</v>
      </c>
      <c r="AP190" s="209">
        <v>7</v>
      </c>
      <c r="AQ190" s="209">
        <v>9</v>
      </c>
      <c r="AR190" s="209">
        <v>9</v>
      </c>
      <c r="AS190" s="209">
        <v>29</v>
      </c>
      <c r="AT190" s="209">
        <v>50</v>
      </c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71"/>
      <c r="CE190" s="67">
        <f>'MONTHLY SUMMARIES'!H138</f>
        <v>50</v>
      </c>
    </row>
    <row r="191" spans="1:8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>
        <v>0</v>
      </c>
      <c r="AM191" s="209">
        <v>11</v>
      </c>
      <c r="AN191" s="209">
        <v>6</v>
      </c>
      <c r="AO191" s="209">
        <v>7</v>
      </c>
      <c r="AP191" s="209">
        <v>7</v>
      </c>
      <c r="AQ191" s="209">
        <v>1</v>
      </c>
      <c r="AR191" s="209">
        <v>2</v>
      </c>
      <c r="AS191" s="209">
        <v>1</v>
      </c>
      <c r="AT191" s="209">
        <v>7</v>
      </c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71"/>
      <c r="CE191" s="67">
        <f>'MONTHLY SUMMARIES'!H139</f>
        <v>7</v>
      </c>
    </row>
    <row r="192" spans="1:8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>
        <v>0</v>
      </c>
      <c r="AM192" s="209">
        <v>4</v>
      </c>
      <c r="AN192" s="209">
        <v>3</v>
      </c>
      <c r="AO192" s="209">
        <v>3</v>
      </c>
      <c r="AP192" s="209">
        <v>3</v>
      </c>
      <c r="AQ192" s="209">
        <v>0</v>
      </c>
      <c r="AR192" s="209">
        <v>1</v>
      </c>
      <c r="AS192" s="209">
        <v>2</v>
      </c>
      <c r="AT192" s="209">
        <v>5</v>
      </c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71"/>
      <c r="CE192" s="67">
        <f>'MONTHLY SUMMARIES'!H140</f>
        <v>5</v>
      </c>
    </row>
    <row r="193" spans="1:8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>
        <v>13</v>
      </c>
      <c r="AM193" s="210">
        <v>62</v>
      </c>
      <c r="AN193" s="210">
        <v>115</v>
      </c>
      <c r="AO193" s="210">
        <v>686</v>
      </c>
      <c r="AP193" s="210">
        <v>604</v>
      </c>
      <c r="AQ193" s="210">
        <v>558</v>
      </c>
      <c r="AR193" s="210">
        <v>537</v>
      </c>
      <c r="AS193" s="210">
        <v>633</v>
      </c>
      <c r="AT193" s="210">
        <v>750</v>
      </c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72"/>
      <c r="CE193" s="267">
        <f>CE184+CE187+CE190+CE191+CE192</f>
        <v>750</v>
      </c>
    </row>
    <row r="194" spans="1:8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358"/>
      <c r="BT194" s="342"/>
      <c r="BU194" s="342"/>
      <c r="BV194" s="342"/>
      <c r="BW194" s="342"/>
      <c r="BX194" s="342"/>
      <c r="BY194" s="342"/>
      <c r="BZ194" s="342"/>
      <c r="CA194" s="342"/>
      <c r="CB194" s="342"/>
      <c r="CC194" s="342"/>
      <c r="CD194" s="371"/>
      <c r="CE194" s="93"/>
    </row>
    <row r="195" spans="1:83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>
        <v>7809</v>
      </c>
      <c r="AM195" s="209">
        <v>8085</v>
      </c>
      <c r="AN195" s="209">
        <v>8881</v>
      </c>
      <c r="AO195" s="209">
        <v>10190</v>
      </c>
      <c r="AP195" s="209">
        <v>10333</v>
      </c>
      <c r="AQ195" s="209">
        <v>9809</v>
      </c>
      <c r="AR195" s="209">
        <v>9695</v>
      </c>
      <c r="AS195" s="209">
        <v>9538</v>
      </c>
      <c r="AT195" s="209">
        <v>9064</v>
      </c>
      <c r="AU195" s="209"/>
      <c r="AV195" s="209"/>
      <c r="AW195" s="113"/>
      <c r="AX195" s="112">
        <f t="shared" ref="AX195:BT195" si="506">O195-C195</f>
        <v>-2338</v>
      </c>
      <c r="AY195" s="112">
        <f t="shared" si="506"/>
        <v>-4679</v>
      </c>
      <c r="AZ195" s="112">
        <f t="shared" si="506"/>
        <v>-8737</v>
      </c>
      <c r="BA195" s="112">
        <f t="shared" si="506"/>
        <v>-9360</v>
      </c>
      <c r="BB195" s="112">
        <f t="shared" si="506"/>
        <v>-9101</v>
      </c>
      <c r="BC195" s="112">
        <f t="shared" si="506"/>
        <v>-8444</v>
      </c>
      <c r="BD195" s="112">
        <f t="shared" si="506"/>
        <v>-7810</v>
      </c>
      <c r="BE195" s="112">
        <f t="shared" si="506"/>
        <v>-7259</v>
      </c>
      <c r="BF195" s="112">
        <f t="shared" si="506"/>
        <v>-5581</v>
      </c>
      <c r="BG195" s="112">
        <f t="shared" si="506"/>
        <v>-3710</v>
      </c>
      <c r="BH195" s="112">
        <f t="shared" si="506"/>
        <v>-1925</v>
      </c>
      <c r="BI195" s="112">
        <f t="shared" si="506"/>
        <v>-1298</v>
      </c>
      <c r="BJ195" s="112">
        <f t="shared" si="506"/>
        <v>-602</v>
      </c>
      <c r="BK195" s="112">
        <f t="shared" si="506"/>
        <v>613</v>
      </c>
      <c r="BL195" s="112">
        <f t="shared" si="506"/>
        <v>2132</v>
      </c>
      <c r="BM195" s="112">
        <f t="shared" si="506"/>
        <v>4226</v>
      </c>
      <c r="BN195" s="112">
        <f t="shared" si="506"/>
        <v>8347</v>
      </c>
      <c r="BO195" s="112">
        <f t="shared" si="506"/>
        <v>9770</v>
      </c>
      <c r="BP195" s="209">
        <f t="shared" si="506"/>
        <v>9980</v>
      </c>
      <c r="BQ195" s="209">
        <f t="shared" si="506"/>
        <v>9754</v>
      </c>
      <c r="BR195" s="209">
        <f t="shared" si="506"/>
        <v>8852</v>
      </c>
      <c r="BS195" s="209">
        <f t="shared" si="506"/>
        <v>7439</v>
      </c>
      <c r="BT195" s="339">
        <f t="shared" si="506"/>
        <v>6191</v>
      </c>
      <c r="BU195" s="339">
        <f t="shared" ref="BU195:CC195" si="507">AL195-Z195</f>
        <v>5397</v>
      </c>
      <c r="BV195" s="339">
        <f t="shared" si="507"/>
        <v>5228</v>
      </c>
      <c r="BW195" s="339">
        <f t="shared" si="507"/>
        <v>5466</v>
      </c>
      <c r="BX195" s="339">
        <f t="shared" si="507"/>
        <v>5603</v>
      </c>
      <c r="BY195" s="339">
        <f t="shared" si="507"/>
        <v>3580</v>
      </c>
      <c r="BZ195" s="339">
        <f t="shared" si="507"/>
        <v>-804</v>
      </c>
      <c r="CA195" s="339">
        <f t="shared" si="507"/>
        <v>-2233</v>
      </c>
      <c r="CB195" s="339">
        <f t="shared" si="507"/>
        <v>-2577</v>
      </c>
      <c r="CC195" s="339">
        <f t="shared" si="507"/>
        <v>-2780</v>
      </c>
      <c r="CD195" s="371"/>
      <c r="CE195" s="67">
        <f>'MONTHLY SUMMARIES'!H143</f>
        <v>9064</v>
      </c>
    </row>
    <row r="196" spans="1:83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>
        <v>7762</v>
      </c>
      <c r="AM196" s="209">
        <v>8020</v>
      </c>
      <c r="AN196" s="209">
        <v>8811</v>
      </c>
      <c r="AO196" s="209">
        <v>10125</v>
      </c>
      <c r="AP196" s="209">
        <v>10274</v>
      </c>
      <c r="AQ196" s="209">
        <v>9757</v>
      </c>
      <c r="AR196" s="209">
        <v>9655</v>
      </c>
      <c r="AS196" s="209">
        <v>9496</v>
      </c>
      <c r="AT196" s="209">
        <v>9028</v>
      </c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71"/>
      <c r="CE196" s="81">
        <f>CE195-CE197</f>
        <v>9028</v>
      </c>
    </row>
    <row r="197" spans="1:83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>
        <v>47</v>
      </c>
      <c r="AM197" s="209">
        <v>65</v>
      </c>
      <c r="AN197" s="209">
        <v>70</v>
      </c>
      <c r="AO197" s="209">
        <v>65</v>
      </c>
      <c r="AP197" s="209">
        <v>59</v>
      </c>
      <c r="AQ197" s="209">
        <v>52</v>
      </c>
      <c r="AR197" s="209">
        <v>40</v>
      </c>
      <c r="AS197" s="209">
        <v>42</v>
      </c>
      <c r="AT197" s="209">
        <v>36</v>
      </c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71"/>
      <c r="CE197" s="67">
        <f>IF(ISERROR(GETPIVOTDATA("VALUE",'CRS ESCO pvt'!$I$2,"DATE_FILE",$CE$8,"COMPANY",$CE$6,"TRIM_CAT","Resdiential-ESCO","TRIM_LINE",A194))=TRUE,0,GETPIVOTDATA("VALUE",'CRS ESCO pvt'!$I$2,"DATE_FILE",$CE$8,"COMPANY",$CE$6,"TRIM_CAT","Resdiential-ESCO","TRIM_LINE",A194))</f>
        <v>36</v>
      </c>
    </row>
    <row r="198" spans="1:83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>
        <v>2823</v>
      </c>
      <c r="AM198" s="209">
        <v>2812</v>
      </c>
      <c r="AN198" s="209">
        <v>3035</v>
      </c>
      <c r="AO198" s="209">
        <v>3580</v>
      </c>
      <c r="AP198" s="209">
        <v>3729</v>
      </c>
      <c r="AQ198" s="209">
        <v>3738</v>
      </c>
      <c r="AR198" s="209">
        <v>4002</v>
      </c>
      <c r="AS198" s="209">
        <v>4007</v>
      </c>
      <c r="AT198" s="209">
        <v>4079</v>
      </c>
      <c r="AU198" s="209"/>
      <c r="AV198" s="209"/>
      <c r="AW198" s="113"/>
      <c r="AX198" s="112">
        <f t="shared" ref="AX198:BT198" si="508">O198-C198</f>
        <v>-288</v>
      </c>
      <c r="AY198" s="112">
        <f t="shared" si="508"/>
        <v>-910</v>
      </c>
      <c r="AZ198" s="112">
        <f t="shared" si="508"/>
        <v>-1994</v>
      </c>
      <c r="BA198" s="112">
        <f t="shared" si="508"/>
        <v>-2283</v>
      </c>
      <c r="BB198" s="112">
        <f t="shared" si="508"/>
        <v>-2316</v>
      </c>
      <c r="BC198" s="112">
        <f t="shared" si="508"/>
        <v>-2390</v>
      </c>
      <c r="BD198" s="112">
        <f t="shared" si="508"/>
        <v>-2438</v>
      </c>
      <c r="BE198" s="112">
        <f t="shared" si="508"/>
        <v>-2506</v>
      </c>
      <c r="BF198" s="112">
        <f t="shared" si="508"/>
        <v>-2072</v>
      </c>
      <c r="BG198" s="112">
        <f t="shared" si="508"/>
        <v>-1447</v>
      </c>
      <c r="BH198" s="112">
        <f t="shared" si="508"/>
        <v>-787</v>
      </c>
      <c r="BI198" s="112">
        <f t="shared" si="508"/>
        <v>-469</v>
      </c>
      <c r="BJ198" s="112">
        <f t="shared" si="508"/>
        <v>-280</v>
      </c>
      <c r="BK198" s="112">
        <f t="shared" si="508"/>
        <v>40</v>
      </c>
      <c r="BL198" s="112">
        <f t="shared" si="508"/>
        <v>508</v>
      </c>
      <c r="BM198" s="112">
        <f t="shared" si="508"/>
        <v>1157</v>
      </c>
      <c r="BN198" s="112">
        <f t="shared" si="508"/>
        <v>2383</v>
      </c>
      <c r="BO198" s="112">
        <f t="shared" si="508"/>
        <v>3121</v>
      </c>
      <c r="BP198" s="209">
        <f t="shared" si="508"/>
        <v>3607</v>
      </c>
      <c r="BQ198" s="209">
        <f t="shared" si="508"/>
        <v>3811</v>
      </c>
      <c r="BR198" s="209">
        <f t="shared" si="508"/>
        <v>3482</v>
      </c>
      <c r="BS198" s="209">
        <f t="shared" si="508"/>
        <v>2910</v>
      </c>
      <c r="BT198" s="339">
        <f t="shared" si="508"/>
        <v>2439</v>
      </c>
      <c r="BU198" s="339">
        <f t="shared" ref="BU198:CC198" si="509">AL198-Z198</f>
        <v>2017</v>
      </c>
      <c r="BV198" s="339">
        <f t="shared" si="509"/>
        <v>1877</v>
      </c>
      <c r="BW198" s="339">
        <f t="shared" si="509"/>
        <v>1985</v>
      </c>
      <c r="BX198" s="339">
        <f t="shared" si="509"/>
        <v>2125</v>
      </c>
      <c r="BY198" s="339">
        <f t="shared" si="509"/>
        <v>1612</v>
      </c>
      <c r="BZ198" s="339">
        <f t="shared" si="509"/>
        <v>372</v>
      </c>
      <c r="CA198" s="339">
        <f t="shared" si="509"/>
        <v>-28</v>
      </c>
      <c r="CB198" s="339">
        <f t="shared" si="509"/>
        <v>-491</v>
      </c>
      <c r="CC198" s="339">
        <f t="shared" si="509"/>
        <v>-574</v>
      </c>
      <c r="CD198" s="371"/>
      <c r="CE198" s="67">
        <f>'MONTHLY SUMMARIES'!H144</f>
        <v>4079</v>
      </c>
    </row>
    <row r="199" spans="1:83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>
        <v>2798</v>
      </c>
      <c r="AM199" s="209">
        <v>2783</v>
      </c>
      <c r="AN199" s="209">
        <v>3007</v>
      </c>
      <c r="AO199" s="209">
        <v>3545</v>
      </c>
      <c r="AP199" s="209">
        <v>3693</v>
      </c>
      <c r="AQ199" s="209">
        <v>3703</v>
      </c>
      <c r="AR199" s="209">
        <v>3970</v>
      </c>
      <c r="AS199" s="209">
        <v>3981</v>
      </c>
      <c r="AT199" s="209">
        <v>4052</v>
      </c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71"/>
      <c r="CE199" s="81">
        <f>CE198-CE200</f>
        <v>4052</v>
      </c>
    </row>
    <row r="200" spans="1:83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>
        <v>25</v>
      </c>
      <c r="AM200" s="209">
        <v>29</v>
      </c>
      <c r="AN200" s="209">
        <v>28</v>
      </c>
      <c r="AO200" s="209">
        <v>35</v>
      </c>
      <c r="AP200" s="209">
        <v>36</v>
      </c>
      <c r="AQ200" s="209">
        <v>35</v>
      </c>
      <c r="AR200" s="209">
        <v>32</v>
      </c>
      <c r="AS200" s="209">
        <v>26</v>
      </c>
      <c r="AT200" s="209">
        <v>27</v>
      </c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71"/>
      <c r="CE200" s="67">
        <f>IF(ISERROR(GETPIVOTDATA("VALUE",'CRS ESCO pvt'!$I$2,"DATE_FILE",$CE$8,"COMPANY",$CE$6,"TRIM_CAT","Low Income Resdiential-ESCO","TRIM_LINE",A194))=TRUE,0,GETPIVOTDATA("VALUE",'CRS ESCO pvt'!$I$2,"DATE_FILE",$CE$8,"COMPANY",$CE$6,"TRIM_CAT","Low Income Resdiential-ESCO","TRIM_LINE",A194))</f>
        <v>27</v>
      </c>
    </row>
    <row r="201" spans="1:83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>
        <v>248</v>
      </c>
      <c r="AM201" s="209">
        <v>279</v>
      </c>
      <c r="AN201" s="209">
        <v>307</v>
      </c>
      <c r="AO201" s="209">
        <v>310</v>
      </c>
      <c r="AP201" s="209">
        <v>280</v>
      </c>
      <c r="AQ201" s="209">
        <v>227</v>
      </c>
      <c r="AR201" s="209">
        <v>213</v>
      </c>
      <c r="AS201" s="209">
        <v>207</v>
      </c>
      <c r="AT201" s="209">
        <v>180</v>
      </c>
      <c r="AU201" s="209"/>
      <c r="AV201" s="209"/>
      <c r="AW201" s="113"/>
      <c r="AX201" s="112">
        <f t="shared" ref="AX201:BG203" si="510">O201-C201</f>
        <v>-74</v>
      </c>
      <c r="AY201" s="112">
        <f t="shared" si="510"/>
        <v>-98</v>
      </c>
      <c r="AZ201" s="112">
        <f t="shared" si="510"/>
        <v>-136</v>
      </c>
      <c r="BA201" s="112">
        <f t="shared" si="510"/>
        <v>-132</v>
      </c>
      <c r="BB201" s="112">
        <f t="shared" si="510"/>
        <v>-87</v>
      </c>
      <c r="BC201" s="112">
        <f t="shared" si="510"/>
        <v>3</v>
      </c>
      <c r="BD201" s="112">
        <f t="shared" si="510"/>
        <v>12</v>
      </c>
      <c r="BE201" s="112">
        <f t="shared" si="510"/>
        <v>44</v>
      </c>
      <c r="BF201" s="112">
        <f t="shared" si="510"/>
        <v>130</v>
      </c>
      <c r="BG201" s="112">
        <f t="shared" si="510"/>
        <v>167</v>
      </c>
      <c r="BH201" s="112">
        <f t="shared" ref="BH201:BQ203" si="511">Y201-M201</f>
        <v>181</v>
      </c>
      <c r="BI201" s="112">
        <f t="shared" si="511"/>
        <v>169</v>
      </c>
      <c r="BJ201" s="112">
        <f t="shared" si="511"/>
        <v>166</v>
      </c>
      <c r="BK201" s="112">
        <f t="shared" si="511"/>
        <v>161</v>
      </c>
      <c r="BL201" s="112">
        <f t="shared" si="511"/>
        <v>161</v>
      </c>
      <c r="BM201" s="112">
        <f t="shared" si="511"/>
        <v>157</v>
      </c>
      <c r="BN201" s="112">
        <f t="shared" si="511"/>
        <v>142</v>
      </c>
      <c r="BO201" s="112">
        <f t="shared" si="511"/>
        <v>107</v>
      </c>
      <c r="BP201" s="209">
        <f t="shared" si="511"/>
        <v>131</v>
      </c>
      <c r="BQ201" s="209">
        <f t="shared" si="511"/>
        <v>125</v>
      </c>
      <c r="BR201" s="209">
        <f t="shared" ref="BR201:BT203" si="512">AI201-W201</f>
        <v>49</v>
      </c>
      <c r="BS201" s="209">
        <f t="shared" si="512"/>
        <v>28</v>
      </c>
      <c r="BT201" s="339">
        <f t="shared" si="512"/>
        <v>0</v>
      </c>
      <c r="BU201" s="339">
        <f t="shared" ref="BU201:CC203" si="513">AL201-Z201</f>
        <v>-14</v>
      </c>
      <c r="BV201" s="339">
        <f t="shared" si="513"/>
        <v>22</v>
      </c>
      <c r="BW201" s="339">
        <f t="shared" si="513"/>
        <v>61</v>
      </c>
      <c r="BX201" s="339">
        <f t="shared" si="513"/>
        <v>74</v>
      </c>
      <c r="BY201" s="339">
        <f t="shared" si="513"/>
        <v>43</v>
      </c>
      <c r="BZ201" s="339">
        <f t="shared" si="513"/>
        <v>-18</v>
      </c>
      <c r="CA201" s="339">
        <f t="shared" si="513"/>
        <v>-55</v>
      </c>
      <c r="CB201" s="339">
        <f t="shared" si="513"/>
        <v>-88</v>
      </c>
      <c r="CC201" s="339">
        <f t="shared" si="513"/>
        <v>-139</v>
      </c>
      <c r="CD201" s="371"/>
      <c r="CE201" s="67">
        <f>'MONTHLY SUMMARIES'!H145</f>
        <v>180</v>
      </c>
    </row>
    <row r="202" spans="1:83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>
        <v>83</v>
      </c>
      <c r="AM202" s="209">
        <v>83</v>
      </c>
      <c r="AN202" s="209">
        <v>92</v>
      </c>
      <c r="AO202" s="209">
        <v>90</v>
      </c>
      <c r="AP202" s="209">
        <v>89</v>
      </c>
      <c r="AQ202" s="209">
        <v>86</v>
      </c>
      <c r="AR202" s="209">
        <v>84</v>
      </c>
      <c r="AS202" s="209">
        <v>79</v>
      </c>
      <c r="AT202" s="209">
        <v>67</v>
      </c>
      <c r="AU202" s="209"/>
      <c r="AV202" s="209"/>
      <c r="AW202" s="113"/>
      <c r="AX202" s="112">
        <f t="shared" si="510"/>
        <v>-25</v>
      </c>
      <c r="AY202" s="112">
        <f t="shared" si="510"/>
        <v>-39</v>
      </c>
      <c r="AZ202" s="112">
        <f t="shared" si="510"/>
        <v>-44</v>
      </c>
      <c r="BA202" s="112">
        <f t="shared" si="510"/>
        <v>-35</v>
      </c>
      <c r="BB202" s="112">
        <f t="shared" si="510"/>
        <v>-16</v>
      </c>
      <c r="BC202" s="112">
        <f t="shared" si="510"/>
        <v>-14</v>
      </c>
      <c r="BD202" s="112">
        <f t="shared" si="510"/>
        <v>5</v>
      </c>
      <c r="BE202" s="112">
        <f t="shared" si="510"/>
        <v>23</v>
      </c>
      <c r="BF202" s="112">
        <f t="shared" si="510"/>
        <v>45</v>
      </c>
      <c r="BG202" s="112">
        <f t="shared" si="510"/>
        <v>50</v>
      </c>
      <c r="BH202" s="112">
        <f t="shared" si="511"/>
        <v>54</v>
      </c>
      <c r="BI202" s="112">
        <f t="shared" si="511"/>
        <v>50</v>
      </c>
      <c r="BJ202" s="112">
        <f t="shared" si="511"/>
        <v>50</v>
      </c>
      <c r="BK202" s="112">
        <f t="shared" si="511"/>
        <v>48</v>
      </c>
      <c r="BL202" s="112">
        <f t="shared" si="511"/>
        <v>45</v>
      </c>
      <c r="BM202" s="112">
        <f t="shared" si="511"/>
        <v>48</v>
      </c>
      <c r="BN202" s="112">
        <f t="shared" si="511"/>
        <v>55</v>
      </c>
      <c r="BO202" s="112">
        <f t="shared" si="511"/>
        <v>63</v>
      </c>
      <c r="BP202" s="209">
        <f t="shared" si="511"/>
        <v>46</v>
      </c>
      <c r="BQ202" s="209">
        <f t="shared" si="511"/>
        <v>32</v>
      </c>
      <c r="BR202" s="209">
        <f t="shared" si="512"/>
        <v>18</v>
      </c>
      <c r="BS202" s="209">
        <f t="shared" si="512"/>
        <v>10</v>
      </c>
      <c r="BT202" s="339">
        <f t="shared" si="512"/>
        <v>-2</v>
      </c>
      <c r="BU202" s="339">
        <f t="shared" si="513"/>
        <v>-12</v>
      </c>
      <c r="BV202" s="339">
        <f t="shared" si="513"/>
        <v>-3</v>
      </c>
      <c r="BW202" s="339">
        <f t="shared" si="513"/>
        <v>15</v>
      </c>
      <c r="BX202" s="339">
        <f t="shared" si="513"/>
        <v>14</v>
      </c>
      <c r="BY202" s="339">
        <f t="shared" si="513"/>
        <v>8</v>
      </c>
      <c r="BZ202" s="339">
        <f t="shared" si="513"/>
        <v>-11</v>
      </c>
      <c r="CA202" s="339">
        <f t="shared" si="513"/>
        <v>-21</v>
      </c>
      <c r="CB202" s="339">
        <f t="shared" si="513"/>
        <v>-27</v>
      </c>
      <c r="CC202" s="339">
        <f t="shared" si="513"/>
        <v>-43</v>
      </c>
      <c r="CD202" s="371"/>
      <c r="CE202" s="67">
        <f>'MONTHLY SUMMARIES'!H146</f>
        <v>67</v>
      </c>
    </row>
    <row r="203" spans="1:83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>
        <v>39</v>
      </c>
      <c r="AM203" s="209">
        <v>43</v>
      </c>
      <c r="AN203" s="209">
        <v>32</v>
      </c>
      <c r="AO203" s="209">
        <v>35</v>
      </c>
      <c r="AP203" s="209">
        <v>25</v>
      </c>
      <c r="AQ203" s="209">
        <v>25</v>
      </c>
      <c r="AR203" s="209">
        <v>26</v>
      </c>
      <c r="AS203" s="209">
        <v>20</v>
      </c>
      <c r="AT203" s="209">
        <v>21</v>
      </c>
      <c r="AU203" s="209"/>
      <c r="AV203" s="209"/>
      <c r="AW203" s="113"/>
      <c r="AX203" s="112">
        <f t="shared" si="510"/>
        <v>-2</v>
      </c>
      <c r="AY203" s="112">
        <f t="shared" si="510"/>
        <v>-4</v>
      </c>
      <c r="AZ203" s="112">
        <f t="shared" si="510"/>
        <v>-8</v>
      </c>
      <c r="BA203" s="112">
        <f t="shared" si="510"/>
        <v>-10</v>
      </c>
      <c r="BB203" s="112">
        <f t="shared" si="510"/>
        <v>-4</v>
      </c>
      <c r="BC203" s="112">
        <f t="shared" si="510"/>
        <v>-5</v>
      </c>
      <c r="BD203" s="112">
        <f t="shared" si="510"/>
        <v>12</v>
      </c>
      <c r="BE203" s="112">
        <f t="shared" si="510"/>
        <v>19</v>
      </c>
      <c r="BF203" s="112">
        <f t="shared" si="510"/>
        <v>21</v>
      </c>
      <c r="BG203" s="112">
        <f t="shared" si="510"/>
        <v>24</v>
      </c>
      <c r="BH203" s="112">
        <f t="shared" si="511"/>
        <v>19</v>
      </c>
      <c r="BI203" s="112">
        <f t="shared" si="511"/>
        <v>9</v>
      </c>
      <c r="BJ203" s="112">
        <f t="shared" si="511"/>
        <v>16</v>
      </c>
      <c r="BK203" s="112">
        <f t="shared" si="511"/>
        <v>23</v>
      </c>
      <c r="BL203" s="112">
        <f t="shared" si="511"/>
        <v>27</v>
      </c>
      <c r="BM203" s="112">
        <f t="shared" si="511"/>
        <v>30</v>
      </c>
      <c r="BN203" s="112">
        <f t="shared" si="511"/>
        <v>34</v>
      </c>
      <c r="BO203" s="112">
        <f t="shared" si="511"/>
        <v>27</v>
      </c>
      <c r="BP203" s="209">
        <f t="shared" si="511"/>
        <v>12</v>
      </c>
      <c r="BQ203" s="209">
        <f t="shared" si="511"/>
        <v>4</v>
      </c>
      <c r="BR203" s="209">
        <f t="shared" si="512"/>
        <v>-2</v>
      </c>
      <c r="BS203" s="209">
        <f t="shared" si="512"/>
        <v>2</v>
      </c>
      <c r="BT203" s="339">
        <f t="shared" si="512"/>
        <v>5</v>
      </c>
      <c r="BU203" s="339">
        <f t="shared" si="513"/>
        <v>7</v>
      </c>
      <c r="BV203" s="339">
        <f t="shared" si="513"/>
        <v>7</v>
      </c>
      <c r="BW203" s="339">
        <f t="shared" si="513"/>
        <v>-8</v>
      </c>
      <c r="BX203" s="339">
        <f t="shared" si="513"/>
        <v>-6</v>
      </c>
      <c r="BY203" s="339">
        <f t="shared" si="513"/>
        <v>-17</v>
      </c>
      <c r="BZ203" s="339">
        <f t="shared" si="513"/>
        <v>-24</v>
      </c>
      <c r="CA203" s="339">
        <f t="shared" si="513"/>
        <v>-19</v>
      </c>
      <c r="CB203" s="339">
        <f t="shared" si="513"/>
        <v>-25</v>
      </c>
      <c r="CC203" s="339">
        <f t="shared" si="513"/>
        <v>-23</v>
      </c>
      <c r="CD203" s="371"/>
      <c r="CE203" s="67">
        <f>'MONTHLY SUMMARIES'!H147</f>
        <v>21</v>
      </c>
    </row>
    <row r="204" spans="1:83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514">SUM(D195:D203)</f>
        <v>9673</v>
      </c>
      <c r="E204" s="118">
        <f t="shared" si="514"/>
        <v>14441</v>
      </c>
      <c r="F204" s="118">
        <f t="shared" si="514"/>
        <v>15432</v>
      </c>
      <c r="G204" s="118">
        <f t="shared" si="514"/>
        <v>14933</v>
      </c>
      <c r="H204" s="119">
        <f t="shared" si="514"/>
        <v>14138</v>
      </c>
      <c r="I204" s="118">
        <f t="shared" si="514"/>
        <v>13502</v>
      </c>
      <c r="J204" s="119">
        <f t="shared" si="514"/>
        <v>12923</v>
      </c>
      <c r="K204" s="118">
        <f t="shared" si="514"/>
        <v>10657</v>
      </c>
      <c r="L204" s="120">
        <f t="shared" si="514"/>
        <v>8121</v>
      </c>
      <c r="M204" s="119">
        <f t="shared" si="514"/>
        <v>5744</v>
      </c>
      <c r="N204" s="119">
        <f t="shared" si="514"/>
        <v>5146</v>
      </c>
      <c r="O204" s="119">
        <f t="shared" si="514"/>
        <v>4821</v>
      </c>
      <c r="P204" s="119">
        <f t="shared" si="514"/>
        <v>3943</v>
      </c>
      <c r="Q204" s="119">
        <f t="shared" si="514"/>
        <v>3522</v>
      </c>
      <c r="R204" s="119">
        <f t="shared" si="514"/>
        <v>3612</v>
      </c>
      <c r="S204" s="119">
        <f t="shared" si="514"/>
        <v>3409</v>
      </c>
      <c r="T204" s="119">
        <f t="shared" si="514"/>
        <v>3288</v>
      </c>
      <c r="U204" s="119">
        <f t="shared" si="514"/>
        <v>3283</v>
      </c>
      <c r="V204" s="119">
        <f t="shared" si="514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>
        <v>11002</v>
      </c>
      <c r="AM204" s="211">
        <v>11302</v>
      </c>
      <c r="AN204" s="211">
        <v>12347</v>
      </c>
      <c r="AO204" s="211">
        <v>14205</v>
      </c>
      <c r="AP204" s="211">
        <v>14456</v>
      </c>
      <c r="AQ204" s="211">
        <v>13885</v>
      </c>
      <c r="AR204" s="211">
        <v>14020</v>
      </c>
      <c r="AS204" s="211">
        <v>13851</v>
      </c>
      <c r="AT204" s="211">
        <v>13411</v>
      </c>
      <c r="AU204" s="211"/>
      <c r="AV204" s="211"/>
      <c r="AW204" s="120"/>
      <c r="AX204" s="119">
        <f t="shared" ref="AX204" si="515">SUM(AX195:AX203)</f>
        <v>-2727</v>
      </c>
      <c r="AY204" s="119">
        <f t="shared" ref="AY204:AZ204" si="516">SUM(AY195:AY203)</f>
        <v>-5730</v>
      </c>
      <c r="AZ204" s="119">
        <f t="shared" si="516"/>
        <v>-10919</v>
      </c>
      <c r="BA204" s="119">
        <f t="shared" ref="BA204:BB204" si="517">SUM(BA195:BA203)</f>
        <v>-11820</v>
      </c>
      <c r="BB204" s="119">
        <f t="shared" si="517"/>
        <v>-11524</v>
      </c>
      <c r="BC204" s="119">
        <f t="shared" ref="BC204:BD204" si="518">SUM(BC195:BC203)</f>
        <v>-10850</v>
      </c>
      <c r="BD204" s="119">
        <f t="shared" si="518"/>
        <v>-10219</v>
      </c>
      <c r="BE204" s="119">
        <f t="shared" ref="BE204:BF204" si="519">SUM(BE195:BE203)</f>
        <v>-9679</v>
      </c>
      <c r="BF204" s="119">
        <f t="shared" si="519"/>
        <v>-7457</v>
      </c>
      <c r="BG204" s="119">
        <f t="shared" ref="BG204:BH204" si="520">SUM(BG195:BG203)</f>
        <v>-4916</v>
      </c>
      <c r="BH204" s="119">
        <f t="shared" si="520"/>
        <v>-2458</v>
      </c>
      <c r="BI204" s="119">
        <f t="shared" ref="BI204:BJ204" si="521">SUM(BI195:BI203)</f>
        <v>-1539</v>
      </c>
      <c r="BJ204" s="119">
        <f t="shared" si="521"/>
        <v>-650</v>
      </c>
      <c r="BK204" s="119">
        <f t="shared" ref="BK204:BL204" si="522">SUM(BK195:BK203)</f>
        <v>885</v>
      </c>
      <c r="BL204" s="119">
        <f t="shared" si="522"/>
        <v>2873</v>
      </c>
      <c r="BM204" s="119">
        <f t="shared" ref="BM204:BN204" si="523">SUM(BM195:BM203)</f>
        <v>5618</v>
      </c>
      <c r="BN204" s="119">
        <f t="shared" si="523"/>
        <v>10961</v>
      </c>
      <c r="BO204" s="119">
        <f t="shared" ref="BO204:BP204" si="524">SUM(BO195:BO203)</f>
        <v>13088</v>
      </c>
      <c r="BP204" s="211">
        <f t="shared" si="524"/>
        <v>13776</v>
      </c>
      <c r="BQ204" s="211">
        <f t="shared" ref="BQ204:BR204" si="525">SUM(BQ195:BQ203)</f>
        <v>13726</v>
      </c>
      <c r="BR204" s="211">
        <f t="shared" si="525"/>
        <v>12399</v>
      </c>
      <c r="BS204" s="211">
        <f t="shared" ref="BS204:BT204" si="526">SUM(BS195:BS203)</f>
        <v>10389</v>
      </c>
      <c r="BT204" s="120">
        <f t="shared" si="526"/>
        <v>8633</v>
      </c>
      <c r="BU204" s="120">
        <f t="shared" ref="BU204:BV204" si="527">SUM(BU195:BU203)</f>
        <v>7395</v>
      </c>
      <c r="BV204" s="120">
        <f t="shared" si="527"/>
        <v>7131</v>
      </c>
      <c r="BW204" s="120">
        <f t="shared" ref="BW204:BX204" si="528">SUM(BW195:BW203)</f>
        <v>7519</v>
      </c>
      <c r="BX204" s="120">
        <f t="shared" si="528"/>
        <v>7810</v>
      </c>
      <c r="BY204" s="120">
        <f t="shared" ref="BY204" si="529">SUM(BY195:BY203)</f>
        <v>5226</v>
      </c>
      <c r="BZ204" s="120">
        <f t="shared" ref="BZ204" si="530">SUM(BZ195:BZ203)</f>
        <v>-485</v>
      </c>
      <c r="CA204" s="120">
        <f t="shared" ref="CA204:CC204" si="531">SUM(CA195:CA203)</f>
        <v>-2356</v>
      </c>
      <c r="CB204" s="120">
        <f t="shared" ref="CB204:CC204" si="532">SUM(CB195:CB203)</f>
        <v>-3208</v>
      </c>
      <c r="CC204" s="120">
        <f t="shared" si="532"/>
        <v>-3559</v>
      </c>
      <c r="CD204" s="372"/>
      <c r="CE204" s="119">
        <f>CE195+CE198+CE201+CE202+CE203</f>
        <v>13411</v>
      </c>
    </row>
    <row r="205" spans="1:83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355"/>
      <c r="BT205" s="342"/>
      <c r="BU205" s="342"/>
      <c r="BV205" s="342"/>
      <c r="BW205" s="342"/>
      <c r="BX205" s="342"/>
      <c r="BY205" s="342"/>
      <c r="BZ205" s="342"/>
      <c r="CA205" s="342"/>
      <c r="CB205" s="342"/>
      <c r="CC205" s="342"/>
      <c r="CD205" s="371"/>
      <c r="CE205" s="81"/>
    </row>
    <row r="206" spans="1:83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>
        <v>82713911</v>
      </c>
      <c r="AM206" s="207">
        <v>64934992</v>
      </c>
      <c r="AN206" s="207">
        <v>53044196</v>
      </c>
      <c r="AO206" s="207">
        <v>33397101</v>
      </c>
      <c r="AP206" s="207">
        <v>20374770</v>
      </c>
      <c r="AQ206" s="207">
        <v>19761525</v>
      </c>
      <c r="AR206" s="207">
        <v>17050358</v>
      </c>
      <c r="AS206" s="207">
        <v>17176863</v>
      </c>
      <c r="AT206" s="207">
        <v>24512007</v>
      </c>
      <c r="AU206" s="207"/>
      <c r="AV206" s="207"/>
      <c r="AW206" s="110"/>
      <c r="AX206" s="236">
        <f t="shared" ref="AX206:AX214" si="533">O206-C206</f>
        <v>-22095294.449999996</v>
      </c>
      <c r="AY206" s="237">
        <f t="shared" ref="AY206:BT206" si="534">P206-D206</f>
        <v>-4477118.7599999979</v>
      </c>
      <c r="AZ206" s="237">
        <f t="shared" si="534"/>
        <v>1440551.5399999991</v>
      </c>
      <c r="BA206" s="237">
        <f t="shared" si="534"/>
        <v>-5190737.4699999988</v>
      </c>
      <c r="BB206" s="237">
        <f t="shared" si="534"/>
        <v>-119102.03999999911</v>
      </c>
      <c r="BC206" s="237">
        <f t="shared" si="534"/>
        <v>-1646991.3200000003</v>
      </c>
      <c r="BD206" s="237">
        <f t="shared" si="534"/>
        <v>740520.50999999978</v>
      </c>
      <c r="BE206" s="237">
        <f t="shared" si="534"/>
        <v>802152.25</v>
      </c>
      <c r="BF206" s="237">
        <f t="shared" si="534"/>
        <v>-4161383.5199999996</v>
      </c>
      <c r="BG206" s="237">
        <f t="shared" si="534"/>
        <v>-6005314.1199999973</v>
      </c>
      <c r="BH206" s="237">
        <f t="shared" si="534"/>
        <v>1913973.7400000021</v>
      </c>
      <c r="BI206" s="237">
        <f t="shared" si="534"/>
        <v>9541830.4200000018</v>
      </c>
      <c r="BJ206" s="237">
        <f t="shared" si="534"/>
        <v>7518542.2599999979</v>
      </c>
      <c r="BK206" s="237">
        <f t="shared" si="534"/>
        <v>-426200.06000000238</v>
      </c>
      <c r="BL206" s="237">
        <f t="shared" si="534"/>
        <v>-4630692</v>
      </c>
      <c r="BM206" s="237">
        <f t="shared" si="534"/>
        <v>324497</v>
      </c>
      <c r="BN206" s="237">
        <f t="shared" si="534"/>
        <v>321119</v>
      </c>
      <c r="BO206" s="237">
        <f t="shared" si="534"/>
        <v>-1080828</v>
      </c>
      <c r="BP206" s="287">
        <f t="shared" si="534"/>
        <v>-427415</v>
      </c>
      <c r="BQ206" s="287">
        <f t="shared" si="534"/>
        <v>-1144807</v>
      </c>
      <c r="BR206" s="287">
        <f t="shared" si="534"/>
        <v>1688071</v>
      </c>
      <c r="BS206" s="209">
        <f t="shared" si="534"/>
        <v>11338301</v>
      </c>
      <c r="BT206" s="339">
        <f t="shared" si="534"/>
        <v>21732992</v>
      </c>
      <c r="BU206" s="339">
        <f t="shared" ref="BU206:CC206" si="535">AL206-Z206</f>
        <v>9707291</v>
      </c>
      <c r="BV206" s="339">
        <f t="shared" si="535"/>
        <v>11885007</v>
      </c>
      <c r="BW206" s="339">
        <f t="shared" si="535"/>
        <v>13671358</v>
      </c>
      <c r="BX206" s="339">
        <f t="shared" si="535"/>
        <v>10209395</v>
      </c>
      <c r="BY206" s="339">
        <f t="shared" si="535"/>
        <v>4936298</v>
      </c>
      <c r="BZ206" s="339">
        <f t="shared" si="535"/>
        <v>5463416</v>
      </c>
      <c r="CA206" s="339">
        <f t="shared" si="535"/>
        <v>4385030</v>
      </c>
      <c r="CB206" s="339">
        <f t="shared" si="535"/>
        <v>3808495</v>
      </c>
      <c r="CC206" s="339">
        <f t="shared" si="535"/>
        <v>8778861</v>
      </c>
      <c r="CD206" s="371"/>
      <c r="CE206" s="67">
        <f>'MONTHLY SUMMARIES'!H150</f>
        <v>24512007</v>
      </c>
    </row>
    <row r="207" spans="1:83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>
        <v>80570287</v>
      </c>
      <c r="AM207" s="207">
        <v>63308021</v>
      </c>
      <c r="AN207" s="207">
        <v>51772370</v>
      </c>
      <c r="AO207" s="207">
        <v>32650384</v>
      </c>
      <c r="AP207" s="207">
        <v>19962756</v>
      </c>
      <c r="AQ207" s="207">
        <v>19371749</v>
      </c>
      <c r="AR207" s="207">
        <v>16733158</v>
      </c>
      <c r="AS207" s="207">
        <v>16854707</v>
      </c>
      <c r="AT207" s="207">
        <v>23986727</v>
      </c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09"/>
      <c r="BT207" s="339"/>
      <c r="BU207" s="339"/>
      <c r="BV207" s="339"/>
      <c r="BW207" s="339"/>
      <c r="BX207" s="339"/>
      <c r="BY207" s="339"/>
      <c r="BZ207" s="339"/>
      <c r="CA207" s="339"/>
      <c r="CB207" s="339"/>
      <c r="CC207" s="339"/>
      <c r="CD207" s="371"/>
      <c r="CE207" s="81">
        <f>CE206-CE208</f>
        <v>23986727</v>
      </c>
    </row>
    <row r="208" spans="1:83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>
        <v>2143624</v>
      </c>
      <c r="AM208" s="207">
        <v>1626971</v>
      </c>
      <c r="AN208" s="207">
        <v>1271826</v>
      </c>
      <c r="AO208" s="207">
        <v>746717</v>
      </c>
      <c r="AP208" s="207">
        <v>412014</v>
      </c>
      <c r="AQ208" s="207">
        <v>389776</v>
      </c>
      <c r="AR208" s="207">
        <v>317200</v>
      </c>
      <c r="AS208" s="207">
        <v>322156</v>
      </c>
      <c r="AT208" s="207">
        <v>525280</v>
      </c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09"/>
      <c r="BT208" s="339"/>
      <c r="BU208" s="339"/>
      <c r="BV208" s="339"/>
      <c r="BW208" s="339"/>
      <c r="BX208" s="339"/>
      <c r="BY208" s="339"/>
      <c r="BZ208" s="339"/>
      <c r="CA208" s="339"/>
      <c r="CB208" s="339"/>
      <c r="CC208" s="339"/>
      <c r="CD208" s="371"/>
      <c r="CE208" s="67">
        <f>GETPIVOTDATA("VALUE",'CRS ESCO pvt'!$I$2,"DATE_FILE",$CE$8,"COMPANY",$CE$6,"TRIM_CAT","Resdiential-ESCO","TRIM_LINE",A205)</f>
        <v>525280</v>
      </c>
    </row>
    <row r="209" spans="1:83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>
        <v>8696265</v>
      </c>
      <c r="AM209" s="207">
        <v>7635853</v>
      </c>
      <c r="AN209" s="207">
        <v>6294163</v>
      </c>
      <c r="AO209" s="207">
        <v>4672457</v>
      </c>
      <c r="AP209" s="207">
        <v>3094805</v>
      </c>
      <c r="AQ209" s="207">
        <v>2634638</v>
      </c>
      <c r="AR209" s="207">
        <v>2181514</v>
      </c>
      <c r="AS209" s="207">
        <v>1964848</v>
      </c>
      <c r="AT209" s="207">
        <v>2951613</v>
      </c>
      <c r="AU209" s="207"/>
      <c r="AV209" s="207"/>
      <c r="AW209" s="110"/>
      <c r="AX209" s="236">
        <f t="shared" si="533"/>
        <v>-2359682.09</v>
      </c>
      <c r="AY209" s="237">
        <f t="shared" ref="AY209:BT209" si="536">P209-D209</f>
        <v>-935133.46999999974</v>
      </c>
      <c r="AZ209" s="237">
        <f t="shared" si="536"/>
        <v>-549284.39999999991</v>
      </c>
      <c r="BA209" s="237">
        <f t="shared" si="536"/>
        <v>-551206.96</v>
      </c>
      <c r="BB209" s="237">
        <f t="shared" si="536"/>
        <v>1072.3400000000838</v>
      </c>
      <c r="BC209" s="237">
        <f t="shared" si="536"/>
        <v>-210559.60000000009</v>
      </c>
      <c r="BD209" s="237">
        <f t="shared" si="536"/>
        <v>-21301.899999999907</v>
      </c>
      <c r="BE209" s="237">
        <f t="shared" si="536"/>
        <v>-48264.810000000056</v>
      </c>
      <c r="BF209" s="237">
        <f t="shared" si="536"/>
        <v>-130453.29999999981</v>
      </c>
      <c r="BG209" s="237">
        <f t="shared" si="536"/>
        <v>-775315.90000000037</v>
      </c>
      <c r="BH209" s="237">
        <f t="shared" si="536"/>
        <v>1105953.9299999997</v>
      </c>
      <c r="BI209" s="237">
        <f t="shared" si="536"/>
        <v>2098201.59</v>
      </c>
      <c r="BJ209" s="237">
        <f t="shared" si="536"/>
        <v>1581425.8899999997</v>
      </c>
      <c r="BK209" s="237">
        <f t="shared" si="536"/>
        <v>1081135.1200000001</v>
      </c>
      <c r="BL209" s="237">
        <f t="shared" si="536"/>
        <v>673386</v>
      </c>
      <c r="BM209" s="237">
        <f t="shared" si="536"/>
        <v>828648</v>
      </c>
      <c r="BN209" s="237">
        <f t="shared" si="536"/>
        <v>665320</v>
      </c>
      <c r="BO209" s="237">
        <f t="shared" si="536"/>
        <v>280965</v>
      </c>
      <c r="BP209" s="287">
        <f t="shared" si="536"/>
        <v>225076</v>
      </c>
      <c r="BQ209" s="287">
        <f t="shared" si="536"/>
        <v>391401</v>
      </c>
      <c r="BR209" s="287">
        <f t="shared" si="536"/>
        <v>597727</v>
      </c>
      <c r="BS209" s="209">
        <f t="shared" si="536"/>
        <v>1066538</v>
      </c>
      <c r="BT209" s="339">
        <f t="shared" si="536"/>
        <v>1051469</v>
      </c>
      <c r="BU209" s="339">
        <f t="shared" ref="BU209:CC209" si="537">AL209-Z209</f>
        <v>1207177</v>
      </c>
      <c r="BV209" s="339">
        <f t="shared" si="537"/>
        <v>1529139</v>
      </c>
      <c r="BW209" s="339">
        <f t="shared" si="537"/>
        <v>1317488</v>
      </c>
      <c r="BX209" s="339">
        <f t="shared" si="537"/>
        <v>1419311</v>
      </c>
      <c r="BY209" s="339">
        <f t="shared" si="537"/>
        <v>751721</v>
      </c>
      <c r="BZ209" s="339">
        <f t="shared" si="537"/>
        <v>668747</v>
      </c>
      <c r="CA209" s="339">
        <f t="shared" si="537"/>
        <v>670026</v>
      </c>
      <c r="CB209" s="339">
        <f t="shared" si="537"/>
        <v>460504</v>
      </c>
      <c r="CC209" s="339">
        <f t="shared" si="537"/>
        <v>1075872</v>
      </c>
      <c r="CD209" s="371"/>
      <c r="CE209" s="67">
        <f>'MONTHLY SUMMARIES'!H151</f>
        <v>2951613</v>
      </c>
    </row>
    <row r="210" spans="1:83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>
        <v>8382899</v>
      </c>
      <c r="AM210" s="207">
        <v>7375902</v>
      </c>
      <c r="AN210" s="207">
        <v>6094311</v>
      </c>
      <c r="AO210" s="207">
        <v>4550902</v>
      </c>
      <c r="AP210" s="207">
        <v>3028721</v>
      </c>
      <c r="AQ210" s="207">
        <v>2576297</v>
      </c>
      <c r="AR210" s="207">
        <v>2144276</v>
      </c>
      <c r="AS210" s="207">
        <v>1925324</v>
      </c>
      <c r="AT210" s="207">
        <v>2885061</v>
      </c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09"/>
      <c r="BT210" s="339"/>
      <c r="BU210" s="339"/>
      <c r="BV210" s="339"/>
      <c r="BW210" s="339"/>
      <c r="BX210" s="339"/>
      <c r="BY210" s="339"/>
      <c r="BZ210" s="339"/>
      <c r="CA210" s="339"/>
      <c r="CB210" s="339"/>
      <c r="CC210" s="339"/>
      <c r="CD210" s="371"/>
      <c r="CE210" s="81">
        <f>CE209-CE211</f>
        <v>2885061</v>
      </c>
    </row>
    <row r="211" spans="1:83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>
        <v>313366</v>
      </c>
      <c r="AM211" s="207">
        <v>259951</v>
      </c>
      <c r="AN211" s="207">
        <v>199852</v>
      </c>
      <c r="AO211" s="207">
        <v>121555</v>
      </c>
      <c r="AP211" s="207">
        <v>66084</v>
      </c>
      <c r="AQ211" s="207">
        <v>58341</v>
      </c>
      <c r="AR211" s="207">
        <v>37238</v>
      </c>
      <c r="AS211" s="207">
        <v>39524</v>
      </c>
      <c r="AT211" s="207">
        <v>66552</v>
      </c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09"/>
      <c r="BT211" s="339"/>
      <c r="BU211" s="339"/>
      <c r="BV211" s="339"/>
      <c r="BW211" s="339"/>
      <c r="BX211" s="339"/>
      <c r="BY211" s="339"/>
      <c r="BZ211" s="339"/>
      <c r="CA211" s="339"/>
      <c r="CB211" s="339"/>
      <c r="CC211" s="339"/>
      <c r="CD211" s="371"/>
      <c r="CE211" s="67">
        <f>GETPIVOTDATA("VALUE",'CRS ESCO pvt'!$I$2,"DATE_FILE",$CE$8,"COMPANY",$CE$6,"TRIM_CAT","Low Income Resdiential-ESCO","TRIM_LINE",A205)</f>
        <v>66552</v>
      </c>
    </row>
    <row r="212" spans="1:83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>
        <v>11458595</v>
      </c>
      <c r="AM212" s="207">
        <v>9180482</v>
      </c>
      <c r="AN212" s="207">
        <v>6636159</v>
      </c>
      <c r="AO212" s="207">
        <v>3957917</v>
      </c>
      <c r="AP212" s="207">
        <v>2444254</v>
      </c>
      <c r="AQ212" s="207">
        <v>2329094</v>
      </c>
      <c r="AR212" s="207">
        <v>1819879</v>
      </c>
      <c r="AS212" s="207">
        <v>2054220</v>
      </c>
      <c r="AT212" s="207">
        <v>3088577</v>
      </c>
      <c r="AU212" s="207"/>
      <c r="AV212" s="207"/>
      <c r="AW212" s="110"/>
      <c r="AX212" s="236">
        <f t="shared" si="533"/>
        <v>-3051567.67</v>
      </c>
      <c r="AY212" s="237">
        <f t="shared" ref="AY212:BH214" si="538">P212-D212</f>
        <v>-489781.41000000015</v>
      </c>
      <c r="AZ212" s="237">
        <f t="shared" si="538"/>
        <v>147916.85000000009</v>
      </c>
      <c r="BA212" s="237">
        <f t="shared" si="538"/>
        <v>-701921.75</v>
      </c>
      <c r="BB212" s="237">
        <f t="shared" si="538"/>
        <v>-86747.899999999907</v>
      </c>
      <c r="BC212" s="237">
        <f t="shared" si="538"/>
        <v>-284149.53000000003</v>
      </c>
      <c r="BD212" s="237">
        <f t="shared" si="538"/>
        <v>-159670.35000000009</v>
      </c>
      <c r="BE212" s="237">
        <f t="shared" si="538"/>
        <v>-25751.669999999925</v>
      </c>
      <c r="BF212" s="237">
        <f t="shared" si="538"/>
        <v>-949263.48</v>
      </c>
      <c r="BG212" s="237">
        <f t="shared" si="538"/>
        <v>-1752722.1100000003</v>
      </c>
      <c r="BH212" s="237">
        <f t="shared" si="538"/>
        <v>732271.45000000019</v>
      </c>
      <c r="BI212" s="237">
        <f t="shared" ref="BI212:BR214" si="539">Z212-N212</f>
        <v>1393432.9100000001</v>
      </c>
      <c r="BJ212" s="237">
        <f t="shared" si="539"/>
        <v>785415.98000000045</v>
      </c>
      <c r="BK212" s="237">
        <f t="shared" si="539"/>
        <v>-667303.46</v>
      </c>
      <c r="BL212" s="237">
        <f t="shared" si="539"/>
        <v>-599857</v>
      </c>
      <c r="BM212" s="237">
        <f t="shared" si="539"/>
        <v>99091</v>
      </c>
      <c r="BN212" s="237">
        <f t="shared" si="539"/>
        <v>175710</v>
      </c>
      <c r="BO212" s="237">
        <f t="shared" si="539"/>
        <v>-34887</v>
      </c>
      <c r="BP212" s="287">
        <f t="shared" si="539"/>
        <v>167585</v>
      </c>
      <c r="BQ212" s="287">
        <f t="shared" si="539"/>
        <v>119265</v>
      </c>
      <c r="BR212" s="287">
        <f t="shared" si="539"/>
        <v>373612</v>
      </c>
      <c r="BS212" s="209">
        <f t="shared" ref="BS212:BT214" si="540">AJ212-X212</f>
        <v>1961763</v>
      </c>
      <c r="BT212" s="339">
        <f t="shared" si="540"/>
        <v>3048887</v>
      </c>
      <c r="BU212" s="339">
        <f t="shared" ref="BU212:CC214" si="541">AL212-Z212</f>
        <v>1515806</v>
      </c>
      <c r="BV212" s="339">
        <f t="shared" si="541"/>
        <v>2256958</v>
      </c>
      <c r="BW212" s="339">
        <f t="shared" si="541"/>
        <v>1895458</v>
      </c>
      <c r="BX212" s="339">
        <f t="shared" si="541"/>
        <v>1187438</v>
      </c>
      <c r="BY212" s="339">
        <f t="shared" si="541"/>
        <v>610629</v>
      </c>
      <c r="BZ212" s="339">
        <f t="shared" si="541"/>
        <v>650331</v>
      </c>
      <c r="CA212" s="339">
        <f t="shared" si="541"/>
        <v>427566</v>
      </c>
      <c r="CB212" s="339">
        <f t="shared" si="541"/>
        <v>474257</v>
      </c>
      <c r="CC212" s="339">
        <f t="shared" si="541"/>
        <v>1072318</v>
      </c>
      <c r="CD212" s="371"/>
      <c r="CE212" s="67">
        <f>'MONTHLY SUMMARIES'!H152</f>
        <v>3088577</v>
      </c>
    </row>
    <row r="213" spans="1:83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>
        <v>11633500</v>
      </c>
      <c r="AM213" s="207">
        <v>9624532</v>
      </c>
      <c r="AN213" s="207">
        <v>7116987</v>
      </c>
      <c r="AO213" s="207">
        <v>4678196</v>
      </c>
      <c r="AP213" s="207">
        <v>2825063</v>
      </c>
      <c r="AQ213" s="207">
        <v>2431171</v>
      </c>
      <c r="AR213" s="207">
        <v>1987407</v>
      </c>
      <c r="AS213" s="207">
        <v>2371426</v>
      </c>
      <c r="AT213" s="207">
        <v>3535465</v>
      </c>
      <c r="AU213" s="207"/>
      <c r="AV213" s="207"/>
      <c r="AW213" s="110"/>
      <c r="AX213" s="236">
        <f t="shared" si="533"/>
        <v>-2934832.24</v>
      </c>
      <c r="AY213" s="237">
        <f t="shared" si="538"/>
        <v>-572394.48000000045</v>
      </c>
      <c r="AZ213" s="237">
        <f t="shared" si="538"/>
        <v>138021.29000000004</v>
      </c>
      <c r="BA213" s="237">
        <f t="shared" si="538"/>
        <v>-596235.16999999993</v>
      </c>
      <c r="BB213" s="237">
        <f t="shared" si="538"/>
        <v>-445246.09000000008</v>
      </c>
      <c r="BC213" s="237">
        <f t="shared" si="538"/>
        <v>-451279.39999999991</v>
      </c>
      <c r="BD213" s="237">
        <f t="shared" si="538"/>
        <v>-271338.62000000011</v>
      </c>
      <c r="BE213" s="237">
        <f t="shared" si="538"/>
        <v>-167437.18000000017</v>
      </c>
      <c r="BF213" s="237">
        <f t="shared" si="538"/>
        <v>-548100.66000000015</v>
      </c>
      <c r="BG213" s="237">
        <f t="shared" si="538"/>
        <v>-1842940.33</v>
      </c>
      <c r="BH213" s="237">
        <f t="shared" si="538"/>
        <v>1193239.3899999997</v>
      </c>
      <c r="BI213" s="237">
        <f t="shared" si="539"/>
        <v>1974422.17</v>
      </c>
      <c r="BJ213" s="237">
        <f t="shared" si="539"/>
        <v>958177.50999999978</v>
      </c>
      <c r="BK213" s="237">
        <f t="shared" si="539"/>
        <v>-911529.63999999966</v>
      </c>
      <c r="BL213" s="237">
        <f t="shared" si="539"/>
        <v>-615948</v>
      </c>
      <c r="BM213" s="237">
        <f t="shared" si="539"/>
        <v>98706</v>
      </c>
      <c r="BN213" s="237">
        <f t="shared" si="539"/>
        <v>313130</v>
      </c>
      <c r="BO213" s="237">
        <f t="shared" si="539"/>
        <v>114735</v>
      </c>
      <c r="BP213" s="287">
        <f t="shared" si="539"/>
        <v>245210</v>
      </c>
      <c r="BQ213" s="287">
        <f t="shared" si="539"/>
        <v>197244</v>
      </c>
      <c r="BR213" s="287">
        <f t="shared" si="539"/>
        <v>443667</v>
      </c>
      <c r="BS213" s="209">
        <f t="shared" si="540"/>
        <v>2337289</v>
      </c>
      <c r="BT213" s="339">
        <f t="shared" si="540"/>
        <v>2617390</v>
      </c>
      <c r="BU213" s="339">
        <f t="shared" si="541"/>
        <v>1234510</v>
      </c>
      <c r="BV213" s="339">
        <f t="shared" si="541"/>
        <v>1931544</v>
      </c>
      <c r="BW213" s="339">
        <f t="shared" si="541"/>
        <v>1843725</v>
      </c>
      <c r="BX213" s="339">
        <f t="shared" si="541"/>
        <v>1494481</v>
      </c>
      <c r="BY213" s="339">
        <f t="shared" si="541"/>
        <v>770586</v>
      </c>
      <c r="BZ213" s="339">
        <f t="shared" si="541"/>
        <v>654330</v>
      </c>
      <c r="CA213" s="339">
        <f t="shared" si="541"/>
        <v>526834</v>
      </c>
      <c r="CB213" s="339">
        <f t="shared" si="541"/>
        <v>663564</v>
      </c>
      <c r="CC213" s="339">
        <f t="shared" si="541"/>
        <v>1307436</v>
      </c>
      <c r="CD213" s="371"/>
      <c r="CE213" s="67">
        <f>'MONTHLY SUMMARIES'!H153</f>
        <v>3535465</v>
      </c>
    </row>
    <row r="214" spans="1:83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>
        <v>40029966</v>
      </c>
      <c r="AM214" s="207">
        <v>33667415</v>
      </c>
      <c r="AN214" s="207">
        <v>25210610</v>
      </c>
      <c r="AO214" s="207">
        <v>17965740</v>
      </c>
      <c r="AP214" s="207">
        <v>11257968</v>
      </c>
      <c r="AQ214" s="207">
        <v>9581802</v>
      </c>
      <c r="AR214" s="207">
        <v>7840077</v>
      </c>
      <c r="AS214" s="207">
        <v>8024184</v>
      </c>
      <c r="AT214" s="207">
        <v>10809929</v>
      </c>
      <c r="AU214" s="207"/>
      <c r="AV214" s="207"/>
      <c r="AW214" s="110"/>
      <c r="AX214" s="236">
        <f t="shared" si="533"/>
        <v>-4816575.57</v>
      </c>
      <c r="AY214" s="237">
        <f t="shared" si="538"/>
        <v>-4842137.82</v>
      </c>
      <c r="AZ214" s="237">
        <f t="shared" si="538"/>
        <v>4085962.0500000007</v>
      </c>
      <c r="BA214" s="237">
        <f t="shared" si="538"/>
        <v>-2324049.7799999993</v>
      </c>
      <c r="BB214" s="237">
        <f t="shared" si="538"/>
        <v>-902065.13999999966</v>
      </c>
      <c r="BC214" s="237">
        <f t="shared" si="538"/>
        <v>-1974263.1600000001</v>
      </c>
      <c r="BD214" s="237">
        <f t="shared" si="538"/>
        <v>-612869.29</v>
      </c>
      <c r="BE214" s="237">
        <f t="shared" si="538"/>
        <v>-1526031.3900000006</v>
      </c>
      <c r="BF214" s="237">
        <f t="shared" si="538"/>
        <v>-1665069.1199999992</v>
      </c>
      <c r="BG214" s="237">
        <f t="shared" si="538"/>
        <v>-4513700.66</v>
      </c>
      <c r="BH214" s="237">
        <f t="shared" si="538"/>
        <v>2183571.120000001</v>
      </c>
      <c r="BI214" s="237">
        <f t="shared" si="539"/>
        <v>2199867.370000001</v>
      </c>
      <c r="BJ214" s="237">
        <f t="shared" si="539"/>
        <v>1011249.4699999988</v>
      </c>
      <c r="BK214" s="237">
        <f t="shared" si="539"/>
        <v>-5220896.5300000012</v>
      </c>
      <c r="BL214" s="237">
        <f t="shared" si="539"/>
        <v>-6059407</v>
      </c>
      <c r="BM214" s="237">
        <f t="shared" si="539"/>
        <v>222819</v>
      </c>
      <c r="BN214" s="237">
        <f t="shared" si="539"/>
        <v>1128958</v>
      </c>
      <c r="BO214" s="237">
        <f t="shared" si="539"/>
        <v>-316536</v>
      </c>
      <c r="BP214" s="287">
        <f t="shared" si="539"/>
        <v>974191</v>
      </c>
      <c r="BQ214" s="287">
        <f t="shared" si="539"/>
        <v>-31470</v>
      </c>
      <c r="BR214" s="287">
        <f t="shared" si="539"/>
        <v>888371</v>
      </c>
      <c r="BS214" s="209">
        <f t="shared" si="540"/>
        <v>8297875</v>
      </c>
      <c r="BT214" s="339">
        <f t="shared" si="540"/>
        <v>10643751</v>
      </c>
      <c r="BU214" s="339">
        <f t="shared" si="541"/>
        <v>7588713</v>
      </c>
      <c r="BV214" s="339">
        <f t="shared" si="541"/>
        <v>6966948</v>
      </c>
      <c r="BW214" s="339">
        <f t="shared" si="541"/>
        <v>4646259</v>
      </c>
      <c r="BX214" s="339">
        <f t="shared" si="541"/>
        <v>5931259</v>
      </c>
      <c r="BY214" s="339">
        <f t="shared" si="541"/>
        <v>3192871</v>
      </c>
      <c r="BZ214" s="339">
        <f t="shared" si="541"/>
        <v>2206258</v>
      </c>
      <c r="CA214" s="339">
        <f t="shared" si="541"/>
        <v>2621830</v>
      </c>
      <c r="CB214" s="339">
        <f t="shared" si="541"/>
        <v>504108</v>
      </c>
      <c r="CC214" s="339">
        <f t="shared" si="541"/>
        <v>3331988</v>
      </c>
      <c r="CD214" s="371"/>
      <c r="CE214" s="67">
        <f>'MONTHLY SUMMARIES'!H154</f>
        <v>10809929</v>
      </c>
    </row>
    <row r="215" spans="1:83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542">SUM(D206:D214)</f>
        <v>92389187.50999999</v>
      </c>
      <c r="E215" s="232">
        <f t="shared" si="542"/>
        <v>50398877.670000002</v>
      </c>
      <c r="F215" s="233">
        <f t="shared" si="542"/>
        <v>37525145.130000003</v>
      </c>
      <c r="G215" s="232">
        <f t="shared" si="542"/>
        <v>26042999.829999998</v>
      </c>
      <c r="H215" s="233">
        <f t="shared" si="542"/>
        <v>27851743.010000002</v>
      </c>
      <c r="I215" s="232">
        <f t="shared" si="542"/>
        <v>24820625.649999999</v>
      </c>
      <c r="J215" s="233">
        <f t="shared" si="542"/>
        <v>30764815.799999997</v>
      </c>
      <c r="K215" s="232">
        <f t="shared" si="542"/>
        <v>53818671.079999991</v>
      </c>
      <c r="L215" s="234">
        <f t="shared" si="542"/>
        <v>104993989.11999999</v>
      </c>
      <c r="M215" s="233">
        <f t="shared" si="542"/>
        <v>112606560.36999999</v>
      </c>
      <c r="N215" s="233">
        <f t="shared" si="542"/>
        <v>116070985.53999999</v>
      </c>
      <c r="O215" s="233">
        <f t="shared" si="542"/>
        <v>88618866.890000015</v>
      </c>
      <c r="P215" s="233">
        <f t="shared" si="542"/>
        <v>81072621.570000008</v>
      </c>
      <c r="Q215" s="233">
        <f t="shared" si="542"/>
        <v>55662045</v>
      </c>
      <c r="R215" s="233">
        <f t="shared" si="542"/>
        <v>28160994</v>
      </c>
      <c r="S215" s="233">
        <f t="shared" si="542"/>
        <v>24490911</v>
      </c>
      <c r="T215" s="233">
        <f t="shared" si="542"/>
        <v>23284500</v>
      </c>
      <c r="U215" s="233">
        <f t="shared" si="542"/>
        <v>24495966</v>
      </c>
      <c r="V215" s="233">
        <f t="shared" si="542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>
        <v>154532237</v>
      </c>
      <c r="AM215" s="208">
        <v>125043274</v>
      </c>
      <c r="AN215" s="208">
        <v>98302115</v>
      </c>
      <c r="AO215" s="208">
        <v>64671411</v>
      </c>
      <c r="AP215" s="208">
        <v>39996860</v>
      </c>
      <c r="AQ215" s="208">
        <v>36738230</v>
      </c>
      <c r="AR215" s="208">
        <v>30879235</v>
      </c>
      <c r="AS215" s="208">
        <v>31591541</v>
      </c>
      <c r="AT215" s="208">
        <v>44897591</v>
      </c>
      <c r="AU215" s="208"/>
      <c r="AV215" s="208"/>
      <c r="AW215" s="128"/>
      <c r="AX215" s="238">
        <f t="shared" ref="AX215:AZ215" si="543">SUM(AX206:AX214)</f>
        <v>-35257952.019999996</v>
      </c>
      <c r="AY215" s="239">
        <f t="shared" si="543"/>
        <v>-11316565.939999998</v>
      </c>
      <c r="AZ215" s="239">
        <f t="shared" si="543"/>
        <v>5263167.33</v>
      </c>
      <c r="BA215" s="239">
        <f t="shared" ref="BA215:BB215" si="544">SUM(BA206:BA214)</f>
        <v>-9364151.129999999</v>
      </c>
      <c r="BB215" s="239">
        <f t="shared" si="544"/>
        <v>-1552088.8299999987</v>
      </c>
      <c r="BC215" s="239">
        <f t="shared" ref="BC215:BD215" si="545">SUM(BC206:BC214)</f>
        <v>-4567243.01</v>
      </c>
      <c r="BD215" s="239">
        <f t="shared" si="545"/>
        <v>-324659.65000000037</v>
      </c>
      <c r="BE215" s="239">
        <f t="shared" ref="BE215:BF215" si="546">SUM(BE206:BE214)</f>
        <v>-965332.80000000075</v>
      </c>
      <c r="BF215" s="239">
        <f t="shared" si="546"/>
        <v>-7454270.0799999982</v>
      </c>
      <c r="BG215" s="239">
        <f t="shared" ref="BG215:BH215" si="547">SUM(BG206:BG214)</f>
        <v>-14889993.119999999</v>
      </c>
      <c r="BH215" s="239">
        <f t="shared" si="547"/>
        <v>7129009.6300000027</v>
      </c>
      <c r="BI215" s="239">
        <f t="shared" ref="BI215:BJ215" si="548">SUM(BI206:BI214)</f>
        <v>17207754.460000001</v>
      </c>
      <c r="BJ215" s="239">
        <f t="shared" si="548"/>
        <v>11854811.109999998</v>
      </c>
      <c r="BK215" s="239">
        <f t="shared" ref="BK215:BL215" si="549">SUM(BK206:BK214)</f>
        <v>-6144794.5700000031</v>
      </c>
      <c r="BL215" s="239">
        <f t="shared" si="549"/>
        <v>-11232518</v>
      </c>
      <c r="BM215" s="239">
        <f t="shared" ref="BM215:BN215" si="550">SUM(BM206:BM214)</f>
        <v>1573761</v>
      </c>
      <c r="BN215" s="239">
        <f t="shared" si="550"/>
        <v>2604237</v>
      </c>
      <c r="BO215" s="239">
        <f t="shared" ref="BO215:BP215" si="551">SUM(BO206:BO214)</f>
        <v>-1036551</v>
      </c>
      <c r="BP215" s="288">
        <f t="shared" si="551"/>
        <v>1184647</v>
      </c>
      <c r="BQ215" s="288">
        <f t="shared" ref="BQ215" si="552">SUM(BQ206:BQ214)</f>
        <v>-468367</v>
      </c>
      <c r="BR215" s="288">
        <f>SUM(BR206:BR214)</f>
        <v>3991448</v>
      </c>
      <c r="BS215" s="210">
        <f>SUM(BS206:BS214)</f>
        <v>25001766</v>
      </c>
      <c r="BT215" s="340">
        <f t="shared" ref="BT215" si="553">SUM(BT206:BT214)</f>
        <v>39094489</v>
      </c>
      <c r="BU215" s="340">
        <f t="shared" ref="BU215:BZ215" si="554">SUM(BU206:BU214)</f>
        <v>21253497</v>
      </c>
      <c r="BV215" s="340">
        <f t="shared" si="554"/>
        <v>24569596</v>
      </c>
      <c r="BW215" s="340">
        <f t="shared" si="554"/>
        <v>23374288</v>
      </c>
      <c r="BX215" s="340">
        <f t="shared" si="554"/>
        <v>20241884</v>
      </c>
      <c r="BY215" s="340">
        <f t="shared" si="554"/>
        <v>10262105</v>
      </c>
      <c r="BZ215" s="340">
        <f t="shared" si="554"/>
        <v>9643082</v>
      </c>
      <c r="CA215" s="340">
        <f t="shared" ref="CA215:CC215" si="555">SUM(CA206:CA214)</f>
        <v>8631286</v>
      </c>
      <c r="CB215" s="340">
        <f t="shared" ref="CB215:CC215" si="556">SUM(CB206:CB214)</f>
        <v>5910928</v>
      </c>
      <c r="CC215" s="340">
        <f t="shared" si="556"/>
        <v>15566475</v>
      </c>
      <c r="CD215" s="372"/>
      <c r="CE215" s="267">
        <f>CE206+CE209+CE212+CE213+CE214</f>
        <v>44897591</v>
      </c>
    </row>
    <row r="216" spans="1:83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358"/>
      <c r="BT216" s="342"/>
      <c r="BU216" s="342"/>
      <c r="BV216" s="342"/>
      <c r="BW216" s="342"/>
      <c r="BX216" s="342"/>
      <c r="BY216" s="342"/>
      <c r="BZ216" s="342"/>
      <c r="CA216" s="342"/>
      <c r="CB216" s="342"/>
      <c r="CC216" s="342"/>
      <c r="CD216" s="371"/>
      <c r="CE216" s="93"/>
    </row>
    <row r="217" spans="1:83" s="62" customFormat="1" x14ac:dyDescent="0.3">
      <c r="A217" s="150"/>
      <c r="B217" s="63" t="s">
        <v>37</v>
      </c>
      <c r="C217" s="115"/>
      <c r="D217" s="181">
        <f t="shared" ref="D217:AE217" si="557">(C98+C206+D130-D98-D206)/(C98+C206+D130-D206)</f>
        <v>0.54314619805228581</v>
      </c>
      <c r="E217" s="182">
        <f t="shared" si="557"/>
        <v>0.47574703808415769</v>
      </c>
      <c r="F217" s="182">
        <f t="shared" si="557"/>
        <v>0.34527761976382626</v>
      </c>
      <c r="G217" s="182">
        <f t="shared" si="557"/>
        <v>0.31248439460211197</v>
      </c>
      <c r="H217" s="183">
        <f t="shared" si="557"/>
        <v>0.28423452583587056</v>
      </c>
      <c r="I217" s="182">
        <f t="shared" si="557"/>
        <v>0.32141498015096165</v>
      </c>
      <c r="J217" s="183">
        <f t="shared" si="557"/>
        <v>0.37121509282758908</v>
      </c>
      <c r="K217" s="182">
        <f t="shared" si="557"/>
        <v>0.44147289346533169</v>
      </c>
      <c r="L217" s="184">
        <f t="shared" si="557"/>
        <v>0.65179259706093662</v>
      </c>
      <c r="M217" s="183">
        <f t="shared" si="557"/>
        <v>0.66023628508142429</v>
      </c>
      <c r="N217" s="183">
        <f t="shared" si="557"/>
        <v>0.62426681179311383</v>
      </c>
      <c r="O217" s="183">
        <f t="shared" si="557"/>
        <v>0.61841672163934125</v>
      </c>
      <c r="P217" s="183">
        <f t="shared" si="557"/>
        <v>0.52672371150863684</v>
      </c>
      <c r="Q217" s="183">
        <f t="shared" si="557"/>
        <v>0.46070205915842249</v>
      </c>
      <c r="R217" s="183">
        <f t="shared" si="557"/>
        <v>0.32641164116051846</v>
      </c>
      <c r="S217" s="183">
        <f t="shared" si="557"/>
        <v>0.26984475919203155</v>
      </c>
      <c r="T217" s="183">
        <f t="shared" si="557"/>
        <v>0.21467707424481836</v>
      </c>
      <c r="U217" s="183">
        <f t="shared" si="557"/>
        <v>0.23951925122408391</v>
      </c>
      <c r="V217" s="183">
        <f t="shared" si="557"/>
        <v>0.24415251723021128</v>
      </c>
      <c r="W217" s="183">
        <f t="shared" si="557"/>
        <v>0.38573730269713041</v>
      </c>
      <c r="X217" s="184">
        <f t="shared" si="557"/>
        <v>0.55629385315932556</v>
      </c>
      <c r="Y217" s="183">
        <f t="shared" si="557"/>
        <v>0.59460252181624962</v>
      </c>
      <c r="Z217" s="183">
        <f t="shared" si="557"/>
        <v>0.61067351883125587</v>
      </c>
      <c r="AA217" s="183">
        <f t="shared" si="557"/>
        <v>0.63249909553827521</v>
      </c>
      <c r="AB217" s="183">
        <f t="shared" si="557"/>
        <v>0.49881656992956891</v>
      </c>
      <c r="AC217" s="183">
        <f t="shared" si="557"/>
        <v>0.40611993521025658</v>
      </c>
      <c r="AD217" s="183">
        <f t="shared" si="557"/>
        <v>0.31274472768869011</v>
      </c>
      <c r="AE217" s="183">
        <f t="shared" si="557"/>
        <v>0.28687549962294184</v>
      </c>
      <c r="AF217" s="183">
        <f t="shared" ref="AF217:AT217" si="558">(AE98+AE206+AF130-AF98-AF206)/(AE98+AE206+AF130-AF206)</f>
        <v>0.27561056063971218</v>
      </c>
      <c r="AG217" s="183">
        <f t="shared" si="558"/>
        <v>0.26343447900180694</v>
      </c>
      <c r="AH217" s="183">
        <f t="shared" si="558"/>
        <v>0.28292776809435882</v>
      </c>
      <c r="AI217" s="183">
        <f t="shared" si="558"/>
        <v>0.4389759111914362</v>
      </c>
      <c r="AJ217" s="183">
        <f t="shared" si="558"/>
        <v>0.61682527903224171</v>
      </c>
      <c r="AK217" s="183">
        <f t="shared" si="558"/>
        <v>0.64209791108173131</v>
      </c>
      <c r="AL217" s="183">
        <f t="shared" si="558"/>
        <v>0.67267416470436348</v>
      </c>
      <c r="AM217" s="183">
        <f t="shared" si="558"/>
        <v>0.66532747998953501</v>
      </c>
      <c r="AN217" s="183">
        <f t="shared" si="558"/>
        <v>0.53454692129472681</v>
      </c>
      <c r="AO217" s="183">
        <f t="shared" si="558"/>
        <v>0.49104504512132652</v>
      </c>
      <c r="AP217" s="183">
        <f t="shared" si="558"/>
        <v>0.38593061452698524</v>
      </c>
      <c r="AQ217" s="183">
        <f t="shared" si="558"/>
        <v>0.31946007076805411</v>
      </c>
      <c r="AR217" s="183">
        <f t="shared" si="558"/>
        <v>0.31646759736716285</v>
      </c>
      <c r="AS217" s="183">
        <f t="shared" si="558"/>
        <v>0.29510178608372928</v>
      </c>
      <c r="AT217" s="183">
        <f t="shared" si="558"/>
        <v>0.3710203707841791</v>
      </c>
      <c r="AU217" s="183"/>
      <c r="AV217" s="183"/>
      <c r="AW217" s="184"/>
      <c r="AX217" s="112"/>
      <c r="AY217" s="183">
        <f t="shared" ref="AY217:BT217" si="559">P217-D217</f>
        <v>-1.6422486543648973E-2</v>
      </c>
      <c r="AZ217" s="183">
        <f t="shared" si="559"/>
        <v>-1.5044978925735197E-2</v>
      </c>
      <c r="BA217" s="183">
        <f t="shared" si="559"/>
        <v>-1.8865978603307798E-2</v>
      </c>
      <c r="BB217" s="183">
        <f t="shared" si="559"/>
        <v>-4.2639635410080423E-2</v>
      </c>
      <c r="BC217" s="183">
        <f t="shared" si="559"/>
        <v>-6.95574515910522E-2</v>
      </c>
      <c r="BD217" s="183">
        <f t="shared" si="559"/>
        <v>-8.1895728926877742E-2</v>
      </c>
      <c r="BE217" s="183">
        <f t="shared" si="559"/>
        <v>-0.1270625755973778</v>
      </c>
      <c r="BF217" s="183">
        <f t="shared" si="559"/>
        <v>-5.5735590768201282E-2</v>
      </c>
      <c r="BG217" s="183">
        <f t="shared" si="559"/>
        <v>-9.5498743901611061E-2</v>
      </c>
      <c r="BH217" s="183">
        <f t="shared" si="559"/>
        <v>-6.5633763265174672E-2</v>
      </c>
      <c r="BI217" s="183">
        <f t="shared" si="559"/>
        <v>-1.3593292961857961E-2</v>
      </c>
      <c r="BJ217" s="183">
        <f t="shared" si="559"/>
        <v>1.4082373898933964E-2</v>
      </c>
      <c r="BK217" s="183">
        <f t="shared" si="559"/>
        <v>-2.7907141579067929E-2</v>
      </c>
      <c r="BL217" s="183">
        <f t="shared" si="559"/>
        <v>-5.4582123948165917E-2</v>
      </c>
      <c r="BM217" s="183">
        <f t="shared" si="559"/>
        <v>-1.3666913471828357E-2</v>
      </c>
      <c r="BN217" s="183">
        <f t="shared" si="559"/>
        <v>1.7030740430910296E-2</v>
      </c>
      <c r="BO217" s="183">
        <f t="shared" si="559"/>
        <v>6.0933486394893821E-2</v>
      </c>
      <c r="BP217" s="289">
        <f t="shared" si="559"/>
        <v>2.3915227777723036E-2</v>
      </c>
      <c r="BQ217" s="289">
        <f t="shared" si="559"/>
        <v>3.8775250864147542E-2</v>
      </c>
      <c r="BR217" s="289">
        <f t="shared" si="559"/>
        <v>5.3238608494305784E-2</v>
      </c>
      <c r="BS217" s="378">
        <f>AJ217-X217</f>
        <v>6.0531425872916156E-2</v>
      </c>
      <c r="BT217" s="379">
        <f t="shared" si="559"/>
        <v>4.7495389265481691E-2</v>
      </c>
      <c r="BU217" s="379">
        <f t="shared" ref="BU217:CC217" si="560">AL217-Z217</f>
        <v>6.2000645873107607E-2</v>
      </c>
      <c r="BV217" s="379">
        <f t="shared" si="560"/>
        <v>3.2828384451259796E-2</v>
      </c>
      <c r="BW217" s="379">
        <f t="shared" si="560"/>
        <v>3.5730351365157897E-2</v>
      </c>
      <c r="BX217" s="379">
        <f t="shared" si="560"/>
        <v>8.492510991106994E-2</v>
      </c>
      <c r="BY217" s="379">
        <f t="shared" si="560"/>
        <v>7.3185886838295133E-2</v>
      </c>
      <c r="BZ217" s="379">
        <f t="shared" si="560"/>
        <v>3.2584571145112262E-2</v>
      </c>
      <c r="CA217" s="379">
        <f t="shared" si="560"/>
        <v>4.0857036727450669E-2</v>
      </c>
      <c r="CB217" s="379">
        <f t="shared" si="560"/>
        <v>3.1667307081922336E-2</v>
      </c>
      <c r="CC217" s="379">
        <f t="shared" si="560"/>
        <v>8.8092602689820276E-2</v>
      </c>
      <c r="CD217" s="371"/>
      <c r="CE217" s="67"/>
    </row>
    <row r="218" spans="1:83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61">(W99+W207+X131-X99-X207)/(W99+W207+X131-X207)</f>
        <v>0.55588915971507624</v>
      </c>
      <c r="Y218" s="251">
        <f t="shared" si="561"/>
        <v>0.59424096679938987</v>
      </c>
      <c r="Z218" s="251">
        <f t="shared" si="561"/>
        <v>0.6100157211693833</v>
      </c>
      <c r="AA218" s="251">
        <f t="shared" si="561"/>
        <v>0.63111667633247015</v>
      </c>
      <c r="AB218" s="251">
        <f t="shared" si="561"/>
        <v>0.49694982376349472</v>
      </c>
      <c r="AC218" s="251">
        <f t="shared" si="561"/>
        <v>0.40351221792311348</v>
      </c>
      <c r="AD218" s="251">
        <f t="shared" si="561"/>
        <v>0.31065738683133476</v>
      </c>
      <c r="AE218" s="251">
        <f t="shared" si="561"/>
        <v>0.28385370101145996</v>
      </c>
      <c r="AF218" s="251">
        <f t="shared" ref="AF218:AT218" si="562">(AE99+AE207+AF131-AF99-AF207)/(AE99+AE207+AF131-AF207)</f>
        <v>0.2737462583318418</v>
      </c>
      <c r="AG218" s="251">
        <f t="shared" si="562"/>
        <v>0.2616615818374779</v>
      </c>
      <c r="AH218" s="251">
        <f t="shared" si="562"/>
        <v>0.28142929619184087</v>
      </c>
      <c r="AI218" s="251">
        <f t="shared" si="562"/>
        <v>0.43738455221362293</v>
      </c>
      <c r="AJ218" s="183">
        <f t="shared" si="562"/>
        <v>0.61564704919598967</v>
      </c>
      <c r="AK218" s="183">
        <f t="shared" si="562"/>
        <v>0.64145222108573741</v>
      </c>
      <c r="AL218" s="183">
        <f t="shared" si="562"/>
        <v>0.67170062302910916</v>
      </c>
      <c r="AM218" s="183">
        <f t="shared" si="562"/>
        <v>0.66370122219085526</v>
      </c>
      <c r="AN218" s="183">
        <f t="shared" si="562"/>
        <v>0.53304863676950365</v>
      </c>
      <c r="AO218" s="183">
        <f t="shared" si="562"/>
        <v>0.48946458204098947</v>
      </c>
      <c r="AP218" s="183">
        <f t="shared" si="562"/>
        <v>0.38455259648534984</v>
      </c>
      <c r="AQ218" s="183">
        <f t="shared" si="562"/>
        <v>0.31777216005024284</v>
      </c>
      <c r="AR218" s="183">
        <f t="shared" si="562"/>
        <v>0.31372277247155284</v>
      </c>
      <c r="AS218" s="183">
        <f t="shared" si="562"/>
        <v>0.29386197337882958</v>
      </c>
      <c r="AT218" s="183">
        <f t="shared" si="562"/>
        <v>0.36864788630175965</v>
      </c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378"/>
      <c r="BT218" s="379"/>
      <c r="BU218" s="379"/>
      <c r="BV218" s="379"/>
      <c r="BW218" s="379"/>
      <c r="BX218" s="379"/>
      <c r="BY218" s="379"/>
      <c r="BZ218" s="379"/>
      <c r="CA218" s="379"/>
      <c r="CB218" s="379"/>
      <c r="CC218" s="379"/>
      <c r="CD218" s="371"/>
      <c r="CE218" s="67"/>
    </row>
    <row r="219" spans="1:83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61"/>
        <v>0.57045448903921292</v>
      </c>
      <c r="Y219" s="251">
        <f t="shared" si="561"/>
        <v>0.60752309940131521</v>
      </c>
      <c r="Z219" s="251">
        <f t="shared" si="561"/>
        <v>0.63392584766903359</v>
      </c>
      <c r="AA219" s="251">
        <f t="shared" si="561"/>
        <v>0.68576885587880954</v>
      </c>
      <c r="AB219" s="251">
        <f t="shared" si="561"/>
        <v>0.57209762097417416</v>
      </c>
      <c r="AC219" s="251">
        <f t="shared" si="561"/>
        <v>0.50970691829129577</v>
      </c>
      <c r="AD219" s="251">
        <f t="shared" si="561"/>
        <v>0.4010196990740868</v>
      </c>
      <c r="AE219" s="251">
        <f t="shared" si="561"/>
        <v>0.42397828863081477</v>
      </c>
      <c r="AF219" s="251">
        <f t="shared" ref="AF219:AT219" si="563">(AE100+AE208+AF132-AF100-AF208)/(AE100+AE208+AF132-AF208)</f>
        <v>0.36667753292229321</v>
      </c>
      <c r="AG219" s="251">
        <f t="shared" si="563"/>
        <v>0.3513550102610547</v>
      </c>
      <c r="AH219" s="251">
        <f t="shared" si="563"/>
        <v>0.35975188616077314</v>
      </c>
      <c r="AI219" s="251">
        <f t="shared" si="563"/>
        <v>0.51670941680618054</v>
      </c>
      <c r="AJ219" s="183">
        <f t="shared" si="563"/>
        <v>0.67105876600301839</v>
      </c>
      <c r="AK219" s="183">
        <f t="shared" si="563"/>
        <v>0.6727045899673747</v>
      </c>
      <c r="AL219" s="183">
        <f t="shared" si="563"/>
        <v>0.71528503541683652</v>
      </c>
      <c r="AM219" s="183">
        <f t="shared" si="563"/>
        <v>0.73755296887766386</v>
      </c>
      <c r="AN219" s="183">
        <f t="shared" si="563"/>
        <v>0.60844951514984669</v>
      </c>
      <c r="AO219" s="183">
        <f t="shared" si="563"/>
        <v>0.56997364925878724</v>
      </c>
      <c r="AP219" s="183">
        <f t="shared" si="563"/>
        <v>0.45889019561427147</v>
      </c>
      <c r="AQ219" s="183">
        <f t="shared" si="563"/>
        <v>0.41672820805112482</v>
      </c>
      <c r="AR219" s="183">
        <f t="shared" si="563"/>
        <v>0.4809914683772169</v>
      </c>
      <c r="AS219" s="183">
        <f t="shared" si="563"/>
        <v>0.37906115632767423</v>
      </c>
      <c r="AT219" s="183">
        <f t="shared" si="563"/>
        <v>0.52837608583322027</v>
      </c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378"/>
      <c r="BT219" s="379"/>
      <c r="BU219" s="379"/>
      <c r="BV219" s="379"/>
      <c r="BW219" s="379"/>
      <c r="BX219" s="379"/>
      <c r="BY219" s="379"/>
      <c r="BZ219" s="379"/>
      <c r="CA219" s="379"/>
      <c r="CB219" s="379"/>
      <c r="CC219" s="379"/>
      <c r="CD219" s="371"/>
      <c r="CE219" s="67"/>
    </row>
    <row r="220" spans="1:83" s="62" customFormat="1" x14ac:dyDescent="0.3">
      <c r="A220" s="150"/>
      <c r="B220" s="63" t="s">
        <v>38</v>
      </c>
      <c r="C220" s="115"/>
      <c r="D220" s="182">
        <f t="shared" ref="D220:AT220" si="564">(C101+C209+D133-D101-D209)/(C101+C209+D133-D209)</f>
        <v>0.20273567917603566</v>
      </c>
      <c r="E220" s="182">
        <f t="shared" si="564"/>
        <v>0.17662090668729624</v>
      </c>
      <c r="F220" s="182">
        <f t="shared" si="564"/>
        <v>0.12811433946282402</v>
      </c>
      <c r="G220" s="182">
        <f t="shared" si="564"/>
        <v>8.1160763965648711E-2</v>
      </c>
      <c r="H220" s="183">
        <f t="shared" si="564"/>
        <v>8.0436199480448417E-2</v>
      </c>
      <c r="I220" s="182">
        <f t="shared" si="564"/>
        <v>7.1214011567541535E-2</v>
      </c>
      <c r="J220" s="183">
        <f t="shared" si="564"/>
        <v>8.5073797522745728E-2</v>
      </c>
      <c r="K220" s="182">
        <f t="shared" si="564"/>
        <v>9.4098686848085505E-2</v>
      </c>
      <c r="L220" s="184">
        <f t="shared" si="564"/>
        <v>0.16616893467926888</v>
      </c>
      <c r="M220" s="183">
        <f t="shared" si="564"/>
        <v>0.19143662685261018</v>
      </c>
      <c r="N220" s="183">
        <f t="shared" si="564"/>
        <v>0.20389756339357623</v>
      </c>
      <c r="O220" s="183">
        <f t="shared" si="564"/>
        <v>0.19698201418325942</v>
      </c>
      <c r="P220" s="183">
        <f t="shared" si="564"/>
        <v>0.16636263834703069</v>
      </c>
      <c r="Q220" s="183">
        <f t="shared" si="564"/>
        <v>0.13472333204061429</v>
      </c>
      <c r="R220" s="183">
        <f t="shared" si="564"/>
        <v>9.1036458192685854E-2</v>
      </c>
      <c r="S220" s="183">
        <f t="shared" si="564"/>
        <v>3.6232243036508342E-2</v>
      </c>
      <c r="T220" s="183">
        <f t="shared" si="564"/>
        <v>5.1103285129970935E-2</v>
      </c>
      <c r="U220" s="183">
        <f t="shared" si="564"/>
        <v>4.0239857064650032E-2</v>
      </c>
      <c r="V220" s="183">
        <f t="shared" si="564"/>
        <v>4.9686947180841677E-2</v>
      </c>
      <c r="W220" s="183">
        <f t="shared" si="564"/>
        <v>8.4488974029999026E-2</v>
      </c>
      <c r="X220" s="184">
        <f t="shared" si="564"/>
        <v>0.15251218494950178</v>
      </c>
      <c r="Y220" s="183">
        <f t="shared" si="564"/>
        <v>0.19119484708288739</v>
      </c>
      <c r="Z220" s="183">
        <f t="shared" si="564"/>
        <v>0.20387283714689544</v>
      </c>
      <c r="AA220" s="183">
        <f t="shared" si="564"/>
        <v>0.22550488958251297</v>
      </c>
      <c r="AB220" s="183">
        <f t="shared" si="564"/>
        <v>0.16733694838134211</v>
      </c>
      <c r="AC220" s="183">
        <f t="shared" si="564"/>
        <v>0.12871650529210207</v>
      </c>
      <c r="AD220" s="183">
        <f t="shared" si="564"/>
        <v>9.2313504423548659E-2</v>
      </c>
      <c r="AE220" s="183">
        <f t="shared" si="564"/>
        <v>0.10685670114242629</v>
      </c>
      <c r="AF220" s="183">
        <f t="shared" si="564"/>
        <v>0.10323301031983602</v>
      </c>
      <c r="AG220" s="183">
        <f t="shared" si="564"/>
        <v>8.8348987377760743E-2</v>
      </c>
      <c r="AH220" s="183">
        <f t="shared" si="564"/>
        <v>8.4005929784754713E-2</v>
      </c>
      <c r="AI220" s="183">
        <f t="shared" si="564"/>
        <v>0.1167550125511166</v>
      </c>
      <c r="AJ220" s="183">
        <f t="shared" si="564"/>
        <v>0.23056772617714963</v>
      </c>
      <c r="AK220" s="183">
        <f t="shared" si="564"/>
        <v>0.2253251469956635</v>
      </c>
      <c r="AL220" s="183">
        <f t="shared" si="564"/>
        <v>0.24781761123675602</v>
      </c>
      <c r="AM220" s="183">
        <f t="shared" si="564"/>
        <v>0.26255490036026408</v>
      </c>
      <c r="AN220" s="183">
        <f t="shared" si="564"/>
        <v>0.1899857230851108</v>
      </c>
      <c r="AO220" s="183">
        <f t="shared" si="564"/>
        <v>0.18082889395094484</v>
      </c>
      <c r="AP220" s="183">
        <f t="shared" si="564"/>
        <v>0.1397753477943274</v>
      </c>
      <c r="AQ220" s="183">
        <f t="shared" si="564"/>
        <v>0.12157637897072607</v>
      </c>
      <c r="AR220" s="183">
        <f t="shared" si="564"/>
        <v>8.7279292377320697E-2</v>
      </c>
      <c r="AS220" s="183">
        <f t="shared" si="564"/>
        <v>9.1730154435818972E-2</v>
      </c>
      <c r="AT220" s="183">
        <f t="shared" si="564"/>
        <v>0.11796222239040156</v>
      </c>
      <c r="AU220" s="183"/>
      <c r="AV220" s="183"/>
      <c r="AW220" s="184"/>
      <c r="AX220" s="112"/>
      <c r="AY220" s="183">
        <f t="shared" ref="AY220:BT220" si="565">P220-D220</f>
        <v>-3.6373040829004971E-2</v>
      </c>
      <c r="AZ220" s="183">
        <f t="shared" si="565"/>
        <v>-4.1897574646681951E-2</v>
      </c>
      <c r="BA220" s="183">
        <f t="shared" si="565"/>
        <v>-3.7077881270138169E-2</v>
      </c>
      <c r="BB220" s="183">
        <f t="shared" si="565"/>
        <v>-4.4928520929140368E-2</v>
      </c>
      <c r="BC220" s="183">
        <f t="shared" si="565"/>
        <v>-2.9332914350477482E-2</v>
      </c>
      <c r="BD220" s="183">
        <f t="shared" si="565"/>
        <v>-3.0974154502891503E-2</v>
      </c>
      <c r="BE220" s="183">
        <f t="shared" si="565"/>
        <v>-3.5386850341904051E-2</v>
      </c>
      <c r="BF220" s="183">
        <f t="shared" si="565"/>
        <v>-9.6097128180864799E-3</v>
      </c>
      <c r="BG220" s="183">
        <f t="shared" si="565"/>
        <v>-1.3656749729767104E-2</v>
      </c>
      <c r="BH220" s="183">
        <f t="shared" si="565"/>
        <v>-2.4177976972278303E-4</v>
      </c>
      <c r="BI220" s="183">
        <f t="shared" si="565"/>
        <v>-2.4726246680789599E-5</v>
      </c>
      <c r="BJ220" s="183">
        <f t="shared" si="565"/>
        <v>2.852287539925355E-2</v>
      </c>
      <c r="BK220" s="183">
        <f t="shared" si="565"/>
        <v>9.7431003431142083E-4</v>
      </c>
      <c r="BL220" s="183">
        <f t="shared" si="565"/>
        <v>-6.0068267485122173E-3</v>
      </c>
      <c r="BM220" s="183">
        <f t="shared" si="565"/>
        <v>1.277046230862805E-3</v>
      </c>
      <c r="BN220" s="183">
        <f t="shared" si="565"/>
        <v>7.0624458105917942E-2</v>
      </c>
      <c r="BO220" s="183">
        <f t="shared" si="565"/>
        <v>5.2129725189865084E-2</v>
      </c>
      <c r="BP220" s="289">
        <f t="shared" si="565"/>
        <v>4.8109130313110711E-2</v>
      </c>
      <c r="BQ220" s="289">
        <f t="shared" si="565"/>
        <v>3.4318982603913036E-2</v>
      </c>
      <c r="BR220" s="289">
        <f t="shared" si="565"/>
        <v>3.2266038521117577E-2</v>
      </c>
      <c r="BS220" s="378">
        <f t="shared" si="565"/>
        <v>7.8055541227647851E-2</v>
      </c>
      <c r="BT220" s="379">
        <f t="shared" si="565"/>
        <v>3.4130299912776108E-2</v>
      </c>
      <c r="BU220" s="379">
        <f t="shared" ref="BU220:CC220" si="566">AL220-Z220</f>
        <v>4.3944774089860583E-2</v>
      </c>
      <c r="BV220" s="379">
        <f t="shared" si="566"/>
        <v>3.7050010777751108E-2</v>
      </c>
      <c r="BW220" s="379">
        <f t="shared" si="566"/>
        <v>2.2648774703768693E-2</v>
      </c>
      <c r="BX220" s="379">
        <f t="shared" si="566"/>
        <v>5.2112388658842768E-2</v>
      </c>
      <c r="BY220" s="379">
        <f t="shared" si="566"/>
        <v>4.7461843370778745E-2</v>
      </c>
      <c r="BZ220" s="379">
        <f t="shared" si="566"/>
        <v>1.4719677828299776E-2</v>
      </c>
      <c r="CA220" s="379">
        <f t="shared" si="566"/>
        <v>-1.5953717942515322E-2</v>
      </c>
      <c r="CB220" s="379">
        <f t="shared" si="566"/>
        <v>3.3811670580582293E-3</v>
      </c>
      <c r="CC220" s="379">
        <f t="shared" si="566"/>
        <v>3.3956292605646851E-2</v>
      </c>
      <c r="CD220" s="371"/>
      <c r="CE220" s="67"/>
    </row>
    <row r="221" spans="1:83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67">(W102+W210+X134-X102-X210)/(W102+W210+X134-X210)</f>
        <v>0.14916606018774201</v>
      </c>
      <c r="Y221" s="251">
        <f t="shared" si="567"/>
        <v>0.18638975879031236</v>
      </c>
      <c r="Z221" s="251">
        <f t="shared" si="567"/>
        <v>0.19990975056042223</v>
      </c>
      <c r="AA221" s="251">
        <f t="shared" si="567"/>
        <v>0.22256441505950128</v>
      </c>
      <c r="AB221" s="251">
        <f t="shared" si="567"/>
        <v>0.16439891346578508</v>
      </c>
      <c r="AC221" s="251">
        <f t="shared" si="567"/>
        <v>0.12580628970290811</v>
      </c>
      <c r="AD221" s="251">
        <f t="shared" si="567"/>
        <v>8.9815831025799153E-2</v>
      </c>
      <c r="AE221" s="251">
        <f t="shared" si="567"/>
        <v>0.10622003711509491</v>
      </c>
      <c r="AF221" s="251">
        <f t="shared" ref="AF221:AT221" si="568">(AE102+AE210+AF134-AF102-AF210)/(AE102+AE210+AF134-AF210)</f>
        <v>0.10257708088204995</v>
      </c>
      <c r="AG221" s="251">
        <f t="shared" si="568"/>
        <v>8.8604184356889382E-2</v>
      </c>
      <c r="AH221" s="251">
        <f t="shared" si="568"/>
        <v>8.3324569289616235E-2</v>
      </c>
      <c r="AI221" s="251">
        <f t="shared" si="568"/>
        <v>0.11530436685468277</v>
      </c>
      <c r="AJ221" s="183">
        <f t="shared" si="568"/>
        <v>0.22873484984204587</v>
      </c>
      <c r="AK221" s="183">
        <f t="shared" si="568"/>
        <v>0.22300587826737231</v>
      </c>
      <c r="AL221" s="183">
        <f t="shared" si="568"/>
        <v>0.24398579255758282</v>
      </c>
      <c r="AM221" s="183">
        <f t="shared" si="568"/>
        <v>0.25913329690964271</v>
      </c>
      <c r="AN221" s="183">
        <f t="shared" si="568"/>
        <v>0.18829612194628709</v>
      </c>
      <c r="AO221" s="183">
        <f t="shared" si="568"/>
        <v>0.17945842772967599</v>
      </c>
      <c r="AP221" s="183">
        <f t="shared" si="568"/>
        <v>0.138563745613137</v>
      </c>
      <c r="AQ221" s="183">
        <f t="shared" si="568"/>
        <v>0.11972807863633746</v>
      </c>
      <c r="AR221" s="183">
        <f t="shared" si="568"/>
        <v>7.8700153399509087E-2</v>
      </c>
      <c r="AS221" s="183">
        <f t="shared" si="568"/>
        <v>9.0396358422714415E-2</v>
      </c>
      <c r="AT221" s="183">
        <f t="shared" si="568"/>
        <v>0.11695881120719097</v>
      </c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378"/>
      <c r="BT221" s="379"/>
      <c r="BU221" s="379"/>
      <c r="BV221" s="379"/>
      <c r="BW221" s="379"/>
      <c r="BX221" s="379"/>
      <c r="BY221" s="379"/>
      <c r="BZ221" s="379"/>
      <c r="CA221" s="379"/>
      <c r="CB221" s="379"/>
      <c r="CC221" s="379"/>
      <c r="CD221" s="371"/>
      <c r="CE221" s="67"/>
    </row>
    <row r="222" spans="1:83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67"/>
        <v>0.24838251214524468</v>
      </c>
      <c r="Y222" s="251">
        <f t="shared" si="567"/>
        <v>0.32941409682213268</v>
      </c>
      <c r="Z222" s="251">
        <f t="shared" si="567"/>
        <v>0.32109317393993575</v>
      </c>
      <c r="AA222" s="251">
        <f t="shared" si="567"/>
        <v>0.31753544310203341</v>
      </c>
      <c r="AB222" s="251">
        <f t="shared" si="567"/>
        <v>0.26133372142343508</v>
      </c>
      <c r="AC222" s="251">
        <f t="shared" si="567"/>
        <v>0.22529340435955408</v>
      </c>
      <c r="AD222" s="251">
        <f t="shared" si="567"/>
        <v>0.18098954528225658</v>
      </c>
      <c r="AE222" s="251">
        <f t="shared" si="567"/>
        <v>0.13094332121310845</v>
      </c>
      <c r="AF222" s="251">
        <f t="shared" ref="AF222:AT222" si="569">(AE103+AE211+AF135-AF103-AF211)/(AE103+AE211+AF135-AF211)</f>
        <v>0.12768683387225732</v>
      </c>
      <c r="AG222" s="251">
        <f t="shared" si="569"/>
        <v>7.8917097215246382E-2</v>
      </c>
      <c r="AH222" s="251">
        <f t="shared" si="569"/>
        <v>0.10807434343582044</v>
      </c>
      <c r="AI222" s="251">
        <f t="shared" si="569"/>
        <v>0.16663492386510786</v>
      </c>
      <c r="AJ222" s="183">
        <f t="shared" si="569"/>
        <v>0.29156616212465924</v>
      </c>
      <c r="AK222" s="183">
        <f t="shared" si="569"/>
        <v>0.30283330688997445</v>
      </c>
      <c r="AL222" s="183">
        <f t="shared" si="569"/>
        <v>0.37261950542560485</v>
      </c>
      <c r="AM222" s="183">
        <f t="shared" si="569"/>
        <v>0.37926641541483092</v>
      </c>
      <c r="AN222" s="183">
        <f t="shared" si="569"/>
        <v>0.25373637857399672</v>
      </c>
      <c r="AO222" s="183">
        <f t="shared" si="569"/>
        <v>0.23413863062649806</v>
      </c>
      <c r="AP222" s="183">
        <f t="shared" si="569"/>
        <v>0.18854717501897539</v>
      </c>
      <c r="AQ222" s="183">
        <f t="shared" si="569"/>
        <v>0.19945391727825659</v>
      </c>
      <c r="AR222" s="183">
        <f t="shared" si="569"/>
        <v>0.47033003688878422</v>
      </c>
      <c r="AS222" s="183">
        <f t="shared" si="569"/>
        <v>0.18766785385363466</v>
      </c>
      <c r="AT222" s="183">
        <f t="shared" si="569"/>
        <v>0.19113816990656213</v>
      </c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378"/>
      <c r="BT222" s="379"/>
      <c r="BU222" s="379"/>
      <c r="BV222" s="379"/>
      <c r="BW222" s="379"/>
      <c r="BX222" s="379"/>
      <c r="BY222" s="379"/>
      <c r="BZ222" s="379"/>
      <c r="CA222" s="379"/>
      <c r="CB222" s="379"/>
      <c r="CC222" s="379"/>
      <c r="CD222" s="371"/>
      <c r="CE222" s="67"/>
    </row>
    <row r="223" spans="1:83" s="62" customFormat="1" x14ac:dyDescent="0.3">
      <c r="A223" s="150"/>
      <c r="B223" s="63" t="s">
        <v>39</v>
      </c>
      <c r="C223" s="115"/>
      <c r="D223" s="182">
        <f t="shared" ref="D223:AT223" si="570">(C104+C212+D136-D104-D212)/(C104+C212+D136-D212)</f>
        <v>0.72248524125503888</v>
      </c>
      <c r="E223" s="182">
        <f t="shared" si="570"/>
        <v>0.71103749546697848</v>
      </c>
      <c r="F223" s="182">
        <f t="shared" si="570"/>
        <v>0.61327129654385304</v>
      </c>
      <c r="G223" s="182">
        <f t="shared" si="570"/>
        <v>0.58220487129053633</v>
      </c>
      <c r="H223" s="183">
        <f t="shared" si="570"/>
        <v>0.56059690309406085</v>
      </c>
      <c r="I223" s="182">
        <f t="shared" si="570"/>
        <v>0.57676841023233272</v>
      </c>
      <c r="J223" s="183">
        <f t="shared" si="570"/>
        <v>0.63428710136978339</v>
      </c>
      <c r="K223" s="182">
        <f t="shared" si="570"/>
        <v>0.63530826255483308</v>
      </c>
      <c r="L223" s="184">
        <f t="shared" si="570"/>
        <v>0.77548195329391634</v>
      </c>
      <c r="M223" s="183">
        <f t="shared" si="570"/>
        <v>0.80573008935342338</v>
      </c>
      <c r="N223" s="183">
        <f t="shared" si="570"/>
        <v>0.74468677065528732</v>
      </c>
      <c r="O223" s="183">
        <f t="shared" si="570"/>
        <v>0.74489797460360718</v>
      </c>
      <c r="P223" s="183">
        <f t="shared" si="570"/>
        <v>0.56517662997918117</v>
      </c>
      <c r="Q223" s="183">
        <f t="shared" si="570"/>
        <v>0.58156650642791152</v>
      </c>
      <c r="R223" s="183">
        <f t="shared" si="570"/>
        <v>0.50556262414473752</v>
      </c>
      <c r="S223" s="183">
        <f t="shared" si="570"/>
        <v>0.44959544835664794</v>
      </c>
      <c r="T223" s="183">
        <f t="shared" si="570"/>
        <v>0.38574938807062631</v>
      </c>
      <c r="U223" s="183">
        <f t="shared" si="570"/>
        <v>0.41965306422516485</v>
      </c>
      <c r="V223" s="183">
        <f t="shared" si="570"/>
        <v>0.42344459438301935</v>
      </c>
      <c r="W223" s="183">
        <f t="shared" si="570"/>
        <v>0.52427618309097312</v>
      </c>
      <c r="X223" s="184">
        <f t="shared" si="570"/>
        <v>0.6717443568269299</v>
      </c>
      <c r="Y223" s="183">
        <f t="shared" si="570"/>
        <v>0.66180548536982986</v>
      </c>
      <c r="Z223" s="183">
        <f t="shared" si="570"/>
        <v>0.70381646169895229</v>
      </c>
      <c r="AA223" s="183">
        <f t="shared" si="570"/>
        <v>0.76168144542722127</v>
      </c>
      <c r="AB223" s="183">
        <f t="shared" si="570"/>
        <v>0.65085512491249642</v>
      </c>
      <c r="AC223" s="183">
        <f t="shared" si="570"/>
        <v>0.57753483650958359</v>
      </c>
      <c r="AD223" s="183">
        <f t="shared" si="570"/>
        <v>0.47794763919582184</v>
      </c>
      <c r="AE223" s="183">
        <f t="shared" si="570"/>
        <v>0.42126868762707903</v>
      </c>
      <c r="AF223" s="183">
        <f t="shared" si="570"/>
        <v>0.43996508033843007</v>
      </c>
      <c r="AG223" s="183">
        <f t="shared" si="570"/>
        <v>0.44421495950685902</v>
      </c>
      <c r="AH223" s="183">
        <f t="shared" si="570"/>
        <v>0.44636673383715569</v>
      </c>
      <c r="AI223" s="183">
        <f t="shared" si="570"/>
        <v>0.57756905374381806</v>
      </c>
      <c r="AJ223" s="183">
        <f t="shared" si="570"/>
        <v>0.6789625305980338</v>
      </c>
      <c r="AK223" s="183">
        <f t="shared" si="570"/>
        <v>0.62724353712168024</v>
      </c>
      <c r="AL223" s="183">
        <f t="shared" si="570"/>
        <v>0.73086016675555365</v>
      </c>
      <c r="AM223" s="183">
        <f t="shared" si="570"/>
        <v>0.73212996011768994</v>
      </c>
      <c r="AN223" s="183">
        <f t="shared" si="570"/>
        <v>0.69191169352711446</v>
      </c>
      <c r="AO223" s="183">
        <f t="shared" si="570"/>
        <v>0.65414927369803144</v>
      </c>
      <c r="AP223" s="183">
        <f t="shared" si="570"/>
        <v>0.56816767558725545</v>
      </c>
      <c r="AQ223" s="183">
        <f t="shared" si="570"/>
        <v>0.52590153901273862</v>
      </c>
      <c r="AR223" s="183">
        <f t="shared" si="570"/>
        <v>0.54261682414321921</v>
      </c>
      <c r="AS223" s="183">
        <f t="shared" si="570"/>
        <v>0.48707854401861206</v>
      </c>
      <c r="AT223" s="183">
        <f t="shared" si="570"/>
        <v>0.54435292384017231</v>
      </c>
      <c r="AU223" s="183"/>
      <c r="AV223" s="183"/>
      <c r="AW223" s="184"/>
      <c r="AX223" s="112"/>
      <c r="AY223" s="183">
        <f t="shared" ref="AY223:BH226" si="571">P223-D223</f>
        <v>-0.15730861127585771</v>
      </c>
      <c r="AZ223" s="183">
        <f t="shared" si="571"/>
        <v>-0.12947098903906695</v>
      </c>
      <c r="BA223" s="183">
        <f t="shared" si="571"/>
        <v>-0.10770867239911552</v>
      </c>
      <c r="BB223" s="183">
        <f t="shared" si="571"/>
        <v>-0.13260942293388839</v>
      </c>
      <c r="BC223" s="183">
        <f t="shared" si="571"/>
        <v>-0.17484751502343454</v>
      </c>
      <c r="BD223" s="183">
        <f t="shared" si="571"/>
        <v>-0.15711534600716787</v>
      </c>
      <c r="BE223" s="183">
        <f t="shared" si="571"/>
        <v>-0.21084250698676404</v>
      </c>
      <c r="BF223" s="183">
        <f t="shared" si="571"/>
        <v>-0.11103207946385996</v>
      </c>
      <c r="BG223" s="183">
        <f t="shared" si="571"/>
        <v>-0.10373759646698644</v>
      </c>
      <c r="BH223" s="183">
        <f t="shared" si="571"/>
        <v>-0.14392460398359352</v>
      </c>
      <c r="BI223" s="183">
        <f t="shared" ref="BI223:BT226" si="572">Z223-N223</f>
        <v>-4.0870308956335033E-2</v>
      </c>
      <c r="BJ223" s="183">
        <f t="shared" si="572"/>
        <v>1.6783470823614088E-2</v>
      </c>
      <c r="BK223" s="183">
        <f t="shared" si="572"/>
        <v>8.5678494933315252E-2</v>
      </c>
      <c r="BL223" s="183">
        <f t="shared" si="572"/>
        <v>-4.0316699183279292E-3</v>
      </c>
      <c r="BM223" s="183">
        <f t="shared" si="572"/>
        <v>-2.7614984948915677E-2</v>
      </c>
      <c r="BN223" s="183">
        <f t="shared" si="572"/>
        <v>-2.8326760729568912E-2</v>
      </c>
      <c r="BO223" s="183">
        <f t="shared" si="572"/>
        <v>5.4215692267803761E-2</v>
      </c>
      <c r="BP223" s="289">
        <f t="shared" si="572"/>
        <v>2.4561895281694168E-2</v>
      </c>
      <c r="BQ223" s="289">
        <f t="shared" si="572"/>
        <v>2.2922139454136348E-2</v>
      </c>
      <c r="BR223" s="289">
        <f t="shared" si="572"/>
        <v>5.3292870652844937E-2</v>
      </c>
      <c r="BS223" s="378">
        <f t="shared" si="572"/>
        <v>7.2181737711038974E-3</v>
      </c>
      <c r="BT223" s="379">
        <f t="shared" si="572"/>
        <v>-3.4561948248149621E-2</v>
      </c>
      <c r="BU223" s="379">
        <f t="shared" ref="BU223:CC226" si="573">AL223-Z223</f>
        <v>2.7043705056601364E-2</v>
      </c>
      <c r="BV223" s="379">
        <f t="shared" si="573"/>
        <v>-2.9551485309531333E-2</v>
      </c>
      <c r="BW223" s="379">
        <f t="shared" si="573"/>
        <v>4.1056568614618039E-2</v>
      </c>
      <c r="BX223" s="379">
        <f t="shared" si="573"/>
        <v>7.6614437188447848E-2</v>
      </c>
      <c r="BY223" s="379">
        <f t="shared" si="573"/>
        <v>9.0220036391433611E-2</v>
      </c>
      <c r="BZ223" s="379">
        <f t="shared" si="573"/>
        <v>0.10463285138565959</v>
      </c>
      <c r="CA223" s="379">
        <f t="shared" si="573"/>
        <v>0.10265174380478914</v>
      </c>
      <c r="CB223" s="379">
        <f t="shared" si="573"/>
        <v>4.2863584511753039E-2</v>
      </c>
      <c r="CC223" s="379">
        <f t="shared" si="573"/>
        <v>9.7986190003016616E-2</v>
      </c>
      <c r="CD223" s="371"/>
      <c r="CE223" s="67"/>
    </row>
    <row r="224" spans="1:83" s="62" customFormat="1" x14ac:dyDescent="0.3">
      <c r="A224" s="150"/>
      <c r="B224" s="63" t="s">
        <v>40</v>
      </c>
      <c r="C224" s="115"/>
      <c r="D224" s="182">
        <f t="shared" ref="D224:AT224" si="574">(C105+C213+D137-D105-D213)/(C105+C213+D137-D213)</f>
        <v>0.76788412236906411</v>
      </c>
      <c r="E224" s="182">
        <f t="shared" si="574"/>
        <v>0.76636769194828502</v>
      </c>
      <c r="F224" s="182">
        <f t="shared" si="574"/>
        <v>0.65647435371248042</v>
      </c>
      <c r="G224" s="182">
        <f t="shared" si="574"/>
        <v>0.60563474190824762</v>
      </c>
      <c r="H224" s="183">
        <f t="shared" si="574"/>
        <v>0.61048251882202198</v>
      </c>
      <c r="I224" s="182">
        <f t="shared" si="574"/>
        <v>0.66454504537917303</v>
      </c>
      <c r="J224" s="183">
        <f t="shared" si="574"/>
        <v>0.70224803100288957</v>
      </c>
      <c r="K224" s="182">
        <f t="shared" si="574"/>
        <v>0.72767272359411705</v>
      </c>
      <c r="L224" s="184">
        <f t="shared" si="574"/>
        <v>0.77258922766763272</v>
      </c>
      <c r="M224" s="183">
        <f t="shared" si="574"/>
        <v>0.84939266182797923</v>
      </c>
      <c r="N224" s="183">
        <f t="shared" si="574"/>
        <v>0.78517323582427589</v>
      </c>
      <c r="O224" s="183">
        <f t="shared" si="574"/>
        <v>0.79676420675907811</v>
      </c>
      <c r="P224" s="183">
        <f t="shared" si="574"/>
        <v>0.63487404990006213</v>
      </c>
      <c r="Q224" s="183">
        <f t="shared" si="574"/>
        <v>0.6622094846209724</v>
      </c>
      <c r="R224" s="183">
        <f t="shared" si="574"/>
        <v>0.57790894430732476</v>
      </c>
      <c r="S224" s="183">
        <f t="shared" si="574"/>
        <v>0.52886207874182656</v>
      </c>
      <c r="T224" s="183">
        <f t="shared" si="574"/>
        <v>0.45290824003586694</v>
      </c>
      <c r="U224" s="183">
        <f t="shared" si="574"/>
        <v>0.47411237059167999</v>
      </c>
      <c r="V224" s="183">
        <f t="shared" si="574"/>
        <v>0.51738298211404821</v>
      </c>
      <c r="W224" s="183">
        <f t="shared" si="574"/>
        <v>0.57570642787948301</v>
      </c>
      <c r="X224" s="184">
        <f t="shared" si="574"/>
        <v>0.71323339341921321</v>
      </c>
      <c r="Y224" s="183">
        <f t="shared" si="574"/>
        <v>0.70392607492331094</v>
      </c>
      <c r="Z224" s="183">
        <f t="shared" si="574"/>
        <v>0.72157020295429408</v>
      </c>
      <c r="AA224" s="183">
        <f t="shared" si="574"/>
        <v>0.80750228621772513</v>
      </c>
      <c r="AB224" s="183">
        <f t="shared" si="574"/>
        <v>0.71704679746349831</v>
      </c>
      <c r="AC224" s="183">
        <f t="shared" si="574"/>
        <v>0.65059090449519474</v>
      </c>
      <c r="AD224" s="183">
        <f t="shared" si="574"/>
        <v>0.54455942081446251</v>
      </c>
      <c r="AE224" s="183">
        <f t="shared" si="574"/>
        <v>0.54733053264463694</v>
      </c>
      <c r="AF224" s="183">
        <f t="shared" si="574"/>
        <v>0.54907147398719036</v>
      </c>
      <c r="AG224" s="183">
        <f t="shared" si="574"/>
        <v>0.50870406859240835</v>
      </c>
      <c r="AH224" s="183">
        <f t="shared" si="574"/>
        <v>0.537534593143985</v>
      </c>
      <c r="AI224" s="183">
        <f t="shared" si="574"/>
        <v>0.60487417357213502</v>
      </c>
      <c r="AJ224" s="183">
        <f t="shared" si="574"/>
        <v>0.69930866364297128</v>
      </c>
      <c r="AK224" s="183">
        <f t="shared" si="574"/>
        <v>0.63795848778940711</v>
      </c>
      <c r="AL224" s="183">
        <f t="shared" si="574"/>
        <v>0.74907184460575937</v>
      </c>
      <c r="AM224" s="183">
        <f t="shared" si="574"/>
        <v>0.75925923582647359</v>
      </c>
      <c r="AN224" s="183">
        <f t="shared" si="574"/>
        <v>0.74863773207174211</v>
      </c>
      <c r="AO224" s="183">
        <f t="shared" si="574"/>
        <v>0.6919884538547727</v>
      </c>
      <c r="AP224" s="183">
        <f t="shared" si="574"/>
        <v>0.64376529018618378</v>
      </c>
      <c r="AQ224" s="183">
        <f t="shared" si="574"/>
        <v>0.62072199173454701</v>
      </c>
      <c r="AR224" s="183">
        <f t="shared" si="574"/>
        <v>0.59670462313535444</v>
      </c>
      <c r="AS224" s="183">
        <f t="shared" si="574"/>
        <v>0.52521385107850027</v>
      </c>
      <c r="AT224" s="183">
        <f t="shared" si="574"/>
        <v>0.61840250997732338</v>
      </c>
      <c r="AU224" s="183"/>
      <c r="AV224" s="183"/>
      <c r="AW224" s="184"/>
      <c r="AX224" s="112"/>
      <c r="AY224" s="183">
        <f t="shared" si="571"/>
        <v>-0.13301007246900198</v>
      </c>
      <c r="AZ224" s="183">
        <f t="shared" si="571"/>
        <v>-0.10415820732731262</v>
      </c>
      <c r="BA224" s="183">
        <f t="shared" si="571"/>
        <v>-7.8565409405155662E-2</v>
      </c>
      <c r="BB224" s="183">
        <f t="shared" si="571"/>
        <v>-7.6772663166421062E-2</v>
      </c>
      <c r="BC224" s="183">
        <f t="shared" si="571"/>
        <v>-0.15757427878615504</v>
      </c>
      <c r="BD224" s="183">
        <f t="shared" si="571"/>
        <v>-0.19043267478749304</v>
      </c>
      <c r="BE224" s="183">
        <f t="shared" si="571"/>
        <v>-0.18486504888884137</v>
      </c>
      <c r="BF224" s="183">
        <f t="shared" si="571"/>
        <v>-0.15196629571463405</v>
      </c>
      <c r="BG224" s="183">
        <f t="shared" si="571"/>
        <v>-5.9355834248419503E-2</v>
      </c>
      <c r="BH224" s="183">
        <f t="shared" si="571"/>
        <v>-0.14546658690466829</v>
      </c>
      <c r="BI224" s="183">
        <f t="shared" si="572"/>
        <v>-6.3603032869981813E-2</v>
      </c>
      <c r="BJ224" s="183">
        <f t="shared" si="572"/>
        <v>1.0738079458647021E-2</v>
      </c>
      <c r="BK224" s="183">
        <f t="shared" si="572"/>
        <v>8.2172747563436177E-2</v>
      </c>
      <c r="BL224" s="183">
        <f t="shared" si="572"/>
        <v>-1.1618580125777656E-2</v>
      </c>
      <c r="BM224" s="183">
        <f t="shared" si="572"/>
        <v>-3.3349523492862243E-2</v>
      </c>
      <c r="BN224" s="183">
        <f t="shared" si="572"/>
        <v>1.8468453902810378E-2</v>
      </c>
      <c r="BO224" s="183">
        <f t="shared" si="572"/>
        <v>9.6163233951323424E-2</v>
      </c>
      <c r="BP224" s="289">
        <f t="shared" si="572"/>
        <v>3.4591698000728366E-2</v>
      </c>
      <c r="BQ224" s="289">
        <f t="shared" si="572"/>
        <v>2.0151611029936789E-2</v>
      </c>
      <c r="BR224" s="289">
        <f t="shared" si="572"/>
        <v>2.9167745692652014E-2</v>
      </c>
      <c r="BS224" s="378">
        <f t="shared" si="572"/>
        <v>-1.3924729776241929E-2</v>
      </c>
      <c r="BT224" s="379">
        <f t="shared" si="572"/>
        <v>-6.5967587133903827E-2</v>
      </c>
      <c r="BU224" s="379">
        <f t="shared" si="573"/>
        <v>2.7501641651465292E-2</v>
      </c>
      <c r="BV224" s="379">
        <f t="shared" si="573"/>
        <v>-4.8243050391251541E-2</v>
      </c>
      <c r="BW224" s="379">
        <f t="shared" si="573"/>
        <v>3.1590934608243804E-2</v>
      </c>
      <c r="BX224" s="379">
        <f t="shared" si="573"/>
        <v>4.1397549359577956E-2</v>
      </c>
      <c r="BY224" s="379">
        <f t="shared" si="573"/>
        <v>9.9205869371721267E-2</v>
      </c>
      <c r="BZ224" s="379">
        <f t="shared" si="573"/>
        <v>7.3391459089910072E-2</v>
      </c>
      <c r="CA224" s="379">
        <f t="shared" si="573"/>
        <v>4.7633149148164078E-2</v>
      </c>
      <c r="CB224" s="379">
        <f t="shared" si="573"/>
        <v>1.6509782486091917E-2</v>
      </c>
      <c r="CC224" s="379">
        <f t="shared" si="573"/>
        <v>8.0867916833338382E-2</v>
      </c>
      <c r="CD224" s="371"/>
      <c r="CE224" s="67"/>
    </row>
    <row r="225" spans="1:83" s="62" customFormat="1" x14ac:dyDescent="0.3">
      <c r="A225" s="150"/>
      <c r="B225" s="63" t="s">
        <v>41</v>
      </c>
      <c r="C225" s="115"/>
      <c r="D225" s="182">
        <f t="shared" ref="D225:AT225" si="575">(C106+C214+D138-D106-D214)/(C106+C214+D138-D214)</f>
        <v>0.77995007462862265</v>
      </c>
      <c r="E225" s="182">
        <f t="shared" si="575"/>
        <v>0.76326488383481228</v>
      </c>
      <c r="F225" s="182">
        <f t="shared" si="575"/>
        <v>0.60538559251066026</v>
      </c>
      <c r="G225" s="182">
        <f t="shared" si="575"/>
        <v>0.57361783727957982</v>
      </c>
      <c r="H225" s="183">
        <f t="shared" si="575"/>
        <v>0.56043741546688186</v>
      </c>
      <c r="I225" s="182">
        <f t="shared" si="575"/>
        <v>0.68021291816967178</v>
      </c>
      <c r="J225" s="183">
        <f t="shared" si="575"/>
        <v>0.71673283485465533</v>
      </c>
      <c r="K225" s="182">
        <f t="shared" si="575"/>
        <v>0.64218109706106019</v>
      </c>
      <c r="L225" s="184">
        <f t="shared" si="575"/>
        <v>0.7128933295116382</v>
      </c>
      <c r="M225" s="183">
        <f t="shared" si="575"/>
        <v>0.82560595029020667</v>
      </c>
      <c r="N225" s="183">
        <f t="shared" si="575"/>
        <v>0.70979505717162061</v>
      </c>
      <c r="O225" s="183">
        <f t="shared" si="575"/>
        <v>0.75878729623108443</v>
      </c>
      <c r="P225" s="183">
        <f t="shared" si="575"/>
        <v>0.60109779398465535</v>
      </c>
      <c r="Q225" s="183">
        <f t="shared" si="575"/>
        <v>0.66539207938865208</v>
      </c>
      <c r="R225" s="183">
        <f t="shared" si="575"/>
        <v>0.58519116241690705</v>
      </c>
      <c r="S225" s="183">
        <f t="shared" si="575"/>
        <v>0.50361194552246458</v>
      </c>
      <c r="T225" s="183">
        <f t="shared" si="575"/>
        <v>0.49804555920729371</v>
      </c>
      <c r="U225" s="183">
        <f t="shared" si="575"/>
        <v>0.4095000597611943</v>
      </c>
      <c r="V225" s="183">
        <f t="shared" si="575"/>
        <v>0.47398636733709376</v>
      </c>
      <c r="W225" s="183">
        <f t="shared" si="575"/>
        <v>0.48043034652419919</v>
      </c>
      <c r="X225" s="184">
        <f t="shared" si="575"/>
        <v>0.61337098334709428</v>
      </c>
      <c r="Y225" s="183">
        <f t="shared" si="575"/>
        <v>0.67294120507482513</v>
      </c>
      <c r="Z225" s="183">
        <f t="shared" si="575"/>
        <v>0.67923185701305266</v>
      </c>
      <c r="AA225" s="183">
        <f t="shared" si="575"/>
        <v>0.77574109007918179</v>
      </c>
      <c r="AB225" s="183">
        <f t="shared" si="575"/>
        <v>0.72801079777361344</v>
      </c>
      <c r="AC225" s="183">
        <f t="shared" si="575"/>
        <v>0.69448821776146841</v>
      </c>
      <c r="AD225" s="183">
        <f t="shared" si="575"/>
        <v>0.69772792540292328</v>
      </c>
      <c r="AE225" s="183">
        <f t="shared" si="575"/>
        <v>0.59475831711482519</v>
      </c>
      <c r="AF225" s="183">
        <f t="shared" si="575"/>
        <v>0.67128105466418764</v>
      </c>
      <c r="AG225" s="183">
        <f t="shared" si="575"/>
        <v>0.53891609097374127</v>
      </c>
      <c r="AH225" s="183">
        <f t="shared" si="575"/>
        <v>0.69832559658314197</v>
      </c>
      <c r="AI225" s="183">
        <f t="shared" si="575"/>
        <v>0.58019623022755817</v>
      </c>
      <c r="AJ225" s="183">
        <f t="shared" si="575"/>
        <v>0.63713581142910791</v>
      </c>
      <c r="AK225" s="183">
        <f t="shared" si="575"/>
        <v>0.61761246179724472</v>
      </c>
      <c r="AL225" s="183">
        <f t="shared" si="575"/>
        <v>0.69512166597503111</v>
      </c>
      <c r="AM225" s="183">
        <f t="shared" si="575"/>
        <v>0.75160584000710018</v>
      </c>
      <c r="AN225" s="183">
        <f t="shared" si="575"/>
        <v>0.74712594265345444</v>
      </c>
      <c r="AO225" s="183">
        <f t="shared" si="575"/>
        <v>0.70615464669447769</v>
      </c>
      <c r="AP225" s="183">
        <f t="shared" si="575"/>
        <v>0.62298325659751785</v>
      </c>
      <c r="AQ225" s="183">
        <f t="shared" si="575"/>
        <v>0.62774327968694532</v>
      </c>
      <c r="AR225" s="183">
        <f t="shared" si="575"/>
        <v>0.58329567988662945</v>
      </c>
      <c r="AS225" s="183">
        <f t="shared" si="575"/>
        <v>0.5263615974088538</v>
      </c>
      <c r="AT225" s="183">
        <f t="shared" si="575"/>
        <v>0.65624231646589526</v>
      </c>
      <c r="AU225" s="183"/>
      <c r="AV225" s="183"/>
      <c r="AW225" s="184"/>
      <c r="AX225" s="112"/>
      <c r="AY225" s="183">
        <f t="shared" si="571"/>
        <v>-0.1788522806439673</v>
      </c>
      <c r="AZ225" s="183">
        <f t="shared" si="571"/>
        <v>-9.78728044461602E-2</v>
      </c>
      <c r="BA225" s="183">
        <f t="shared" si="571"/>
        <v>-2.0194430093753213E-2</v>
      </c>
      <c r="BB225" s="183">
        <f t="shared" si="571"/>
        <v>-7.0005891757115246E-2</v>
      </c>
      <c r="BC225" s="183">
        <f t="shared" si="571"/>
        <v>-6.2391856259588152E-2</v>
      </c>
      <c r="BD225" s="183">
        <f t="shared" si="571"/>
        <v>-0.27071285840847747</v>
      </c>
      <c r="BE225" s="183">
        <f t="shared" si="571"/>
        <v>-0.24274646751756157</v>
      </c>
      <c r="BF225" s="183">
        <f t="shared" si="571"/>
        <v>-0.161750750536861</v>
      </c>
      <c r="BG225" s="183">
        <f t="shared" si="571"/>
        <v>-9.9522346164543918E-2</v>
      </c>
      <c r="BH225" s="183">
        <f t="shared" si="571"/>
        <v>-0.15266474521538154</v>
      </c>
      <c r="BI225" s="183">
        <f t="shared" si="572"/>
        <v>-3.0563200158567949E-2</v>
      </c>
      <c r="BJ225" s="183">
        <f t="shared" si="572"/>
        <v>1.6953793848097365E-2</v>
      </c>
      <c r="BK225" s="183">
        <f t="shared" si="572"/>
        <v>0.12691300378895809</v>
      </c>
      <c r="BL225" s="183">
        <f t="shared" si="572"/>
        <v>2.9096138372816327E-2</v>
      </c>
      <c r="BM225" s="183">
        <f t="shared" si="572"/>
        <v>0.11253676298601623</v>
      </c>
      <c r="BN225" s="183">
        <f t="shared" si="572"/>
        <v>9.1146371592360609E-2</v>
      </c>
      <c r="BO225" s="183">
        <f t="shared" si="572"/>
        <v>0.17323549545689393</v>
      </c>
      <c r="BP225" s="289">
        <f t="shared" si="572"/>
        <v>0.12941603121254697</v>
      </c>
      <c r="BQ225" s="289">
        <f t="shared" si="572"/>
        <v>0.22433922924604821</v>
      </c>
      <c r="BR225" s="289">
        <f t="shared" si="572"/>
        <v>9.9765883703358982E-2</v>
      </c>
      <c r="BS225" s="378">
        <f t="shared" si="572"/>
        <v>2.3764828082013634E-2</v>
      </c>
      <c r="BT225" s="379">
        <f t="shared" si="572"/>
        <v>-5.5328743277580417E-2</v>
      </c>
      <c r="BU225" s="379">
        <f t="shared" si="573"/>
        <v>1.5889808961978447E-2</v>
      </c>
      <c r="BV225" s="379">
        <f t="shared" si="573"/>
        <v>-2.4135250072081615E-2</v>
      </c>
      <c r="BW225" s="379">
        <f t="shared" si="573"/>
        <v>1.9115144879841006E-2</v>
      </c>
      <c r="BX225" s="379">
        <f t="shared" si="573"/>
        <v>1.1666428933009287E-2</v>
      </c>
      <c r="BY225" s="379">
        <f t="shared" si="573"/>
        <v>-7.4744668805405423E-2</v>
      </c>
      <c r="BZ225" s="379">
        <f t="shared" si="573"/>
        <v>3.2984962572120136E-2</v>
      </c>
      <c r="CA225" s="379">
        <f t="shared" si="573"/>
        <v>-8.798537477755819E-2</v>
      </c>
      <c r="CB225" s="379">
        <f t="shared" si="573"/>
        <v>-1.255449356488747E-2</v>
      </c>
      <c r="CC225" s="379">
        <f t="shared" si="573"/>
        <v>-4.2083280117246713E-2</v>
      </c>
      <c r="CD225" s="371"/>
      <c r="CE225" s="67"/>
    </row>
    <row r="226" spans="1:83" s="76" customFormat="1" ht="15" thickBot="1" x14ac:dyDescent="0.35">
      <c r="A226" s="151"/>
      <c r="B226" s="116" t="s">
        <v>42</v>
      </c>
      <c r="C226" s="117"/>
      <c r="D226" s="185">
        <f t="shared" ref="D226:AT226" si="576">(C107+C215+D139-D107-D215)/(C107+C215+D139-D215)</f>
        <v>0.56267217173037121</v>
      </c>
      <c r="E226" s="185">
        <f t="shared" si="576"/>
        <v>0.51750088880977629</v>
      </c>
      <c r="F226" s="185">
        <f t="shared" si="576"/>
        <v>0.37207613779743243</v>
      </c>
      <c r="G226" s="185">
        <f t="shared" si="576"/>
        <v>0.32779314093915363</v>
      </c>
      <c r="H226" s="186">
        <f t="shared" si="576"/>
        <v>0.30444987069252066</v>
      </c>
      <c r="I226" s="185">
        <f t="shared" si="576"/>
        <v>0.3440502392043347</v>
      </c>
      <c r="J226" s="186">
        <f t="shared" si="576"/>
        <v>0.37821859658140589</v>
      </c>
      <c r="K226" s="185">
        <f t="shared" si="576"/>
        <v>0.40533802896267196</v>
      </c>
      <c r="L226" s="187">
        <f t="shared" si="576"/>
        <v>0.58986683894893288</v>
      </c>
      <c r="M226" s="186">
        <f t="shared" si="576"/>
        <v>0.64228949392122892</v>
      </c>
      <c r="N226" s="186">
        <f t="shared" si="576"/>
        <v>0.58766690067822791</v>
      </c>
      <c r="O226" s="186">
        <f t="shared" si="576"/>
        <v>0.60029526756876039</v>
      </c>
      <c r="P226" s="186">
        <f t="shared" si="576"/>
        <v>0.48796564623822541</v>
      </c>
      <c r="Q226" s="186">
        <f t="shared" si="576"/>
        <v>0.46375059674706293</v>
      </c>
      <c r="R226" s="186">
        <f t="shared" si="576"/>
        <v>0.35099846066717527</v>
      </c>
      <c r="S226" s="186">
        <f t="shared" si="576"/>
        <v>0.27511090648592779</v>
      </c>
      <c r="T226" s="186">
        <f t="shared" si="576"/>
        <v>0.23712348148518625</v>
      </c>
      <c r="U226" s="186">
        <f t="shared" si="576"/>
        <v>0.22990327831613827</v>
      </c>
      <c r="V226" s="186">
        <f t="shared" si="576"/>
        <v>0.24725452457997185</v>
      </c>
      <c r="W226" s="186">
        <f t="shared" si="576"/>
        <v>0.34315593525236415</v>
      </c>
      <c r="X226" s="187">
        <f t="shared" si="576"/>
        <v>0.50245395342854238</v>
      </c>
      <c r="Y226" s="186">
        <f t="shared" si="576"/>
        <v>0.55081235457056432</v>
      </c>
      <c r="Z226" s="186">
        <f t="shared" si="576"/>
        <v>0.57120540176889445</v>
      </c>
      <c r="AA226" s="186">
        <f t="shared" si="576"/>
        <v>0.61560609809544198</v>
      </c>
      <c r="AB226" s="186">
        <f t="shared" si="576"/>
        <v>0.49929183441494324</v>
      </c>
      <c r="AC226" s="186">
        <f t="shared" si="576"/>
        <v>0.41990323553687492</v>
      </c>
      <c r="AD226" s="186">
        <f t="shared" si="576"/>
        <v>0.35902318832076868</v>
      </c>
      <c r="AE226" s="186">
        <f t="shared" si="576"/>
        <v>0.29716902501563036</v>
      </c>
      <c r="AF226" s="186">
        <f t="shared" si="576"/>
        <v>0.30683210139176581</v>
      </c>
      <c r="AG226" s="186">
        <f t="shared" si="576"/>
        <v>0.26371597162465571</v>
      </c>
      <c r="AH226" s="186">
        <f t="shared" si="576"/>
        <v>0.31642638239853316</v>
      </c>
      <c r="AI226" s="186">
        <f t="shared" si="576"/>
        <v>0.39265849438089134</v>
      </c>
      <c r="AJ226" s="186">
        <f t="shared" si="576"/>
        <v>0.5513811225441636</v>
      </c>
      <c r="AK226" s="186">
        <f t="shared" si="576"/>
        <v>0.57262827737339772</v>
      </c>
      <c r="AL226" s="186">
        <f t="shared" si="576"/>
        <v>0.62573198421029241</v>
      </c>
      <c r="AM226" s="186">
        <f t="shared" si="576"/>
        <v>0.63417072564824162</v>
      </c>
      <c r="AN226" s="186">
        <f t="shared" si="576"/>
        <v>0.53849753985916105</v>
      </c>
      <c r="AO226" s="186">
        <f t="shared" si="576"/>
        <v>0.487489129374512</v>
      </c>
      <c r="AP226" s="186">
        <f t="shared" si="576"/>
        <v>0.39040662447433089</v>
      </c>
      <c r="AQ226" s="186">
        <f t="shared" si="576"/>
        <v>0.3384914374058442</v>
      </c>
      <c r="AR226" s="186">
        <f t="shared" si="576"/>
        <v>0.3159266326176961</v>
      </c>
      <c r="AS226" s="186">
        <f t="shared" si="576"/>
        <v>0.28841516874178547</v>
      </c>
      <c r="AT226" s="186">
        <f t="shared" si="576"/>
        <v>0.36261198524170701</v>
      </c>
      <c r="AU226" s="186"/>
      <c r="AV226" s="186"/>
      <c r="AW226" s="187"/>
      <c r="AX226" s="119"/>
      <c r="AY226" s="186">
        <f t="shared" si="571"/>
        <v>-7.4706525492145792E-2</v>
      </c>
      <c r="AZ226" s="186">
        <f t="shared" si="571"/>
        <v>-5.3750292062713367E-2</v>
      </c>
      <c r="BA226" s="186">
        <f t="shared" si="571"/>
        <v>-2.1077677130257155E-2</v>
      </c>
      <c r="BB226" s="186">
        <f t="shared" si="571"/>
        <v>-5.268223445322584E-2</v>
      </c>
      <c r="BC226" s="186">
        <f t="shared" si="571"/>
        <v>-6.7326389207334414E-2</v>
      </c>
      <c r="BD226" s="186">
        <f t="shared" si="571"/>
        <v>-0.11414696088819642</v>
      </c>
      <c r="BE226" s="186">
        <f t="shared" si="571"/>
        <v>-0.13096407200143403</v>
      </c>
      <c r="BF226" s="186">
        <f t="shared" si="571"/>
        <v>-6.2182093710307806E-2</v>
      </c>
      <c r="BG226" s="186">
        <f t="shared" si="571"/>
        <v>-8.7412885520390504E-2</v>
      </c>
      <c r="BH226" s="186">
        <f t="shared" si="571"/>
        <v>-9.1477139350664594E-2</v>
      </c>
      <c r="BI226" s="186">
        <f t="shared" si="572"/>
        <v>-1.6461498909333461E-2</v>
      </c>
      <c r="BJ226" s="186">
        <f t="shared" si="572"/>
        <v>1.5310830526681585E-2</v>
      </c>
      <c r="BK226" s="186">
        <f t="shared" si="572"/>
        <v>1.1326188176717822E-2</v>
      </c>
      <c r="BL226" s="186">
        <f t="shared" si="572"/>
        <v>-4.3847361210188007E-2</v>
      </c>
      <c r="BM226" s="186">
        <f t="shared" si="572"/>
        <v>8.0247276535934109E-3</v>
      </c>
      <c r="BN226" s="186">
        <f t="shared" si="572"/>
        <v>2.2058118529702575E-2</v>
      </c>
      <c r="BO226" s="186">
        <f t="shared" si="572"/>
        <v>6.9708619906579561E-2</v>
      </c>
      <c r="BP226" s="290">
        <f t="shared" si="572"/>
        <v>3.3812693308517439E-2</v>
      </c>
      <c r="BQ226" s="290">
        <f t="shared" si="572"/>
        <v>6.9171857818561305E-2</v>
      </c>
      <c r="BR226" s="290">
        <f t="shared" si="572"/>
        <v>4.950255912852719E-2</v>
      </c>
      <c r="BS226" s="380">
        <f t="shared" si="572"/>
        <v>4.8927169115621227E-2</v>
      </c>
      <c r="BT226" s="381">
        <f t="shared" si="572"/>
        <v>2.1815922802833398E-2</v>
      </c>
      <c r="BU226" s="381">
        <f t="shared" si="573"/>
        <v>5.4526582441397964E-2</v>
      </c>
      <c r="BV226" s="381">
        <f t="shared" si="573"/>
        <v>1.856462755279964E-2</v>
      </c>
      <c r="BW226" s="381">
        <f t="shared" si="573"/>
        <v>3.9205705444217809E-2</v>
      </c>
      <c r="BX226" s="381">
        <f t="shared" si="573"/>
        <v>6.7585893837637079E-2</v>
      </c>
      <c r="BY226" s="381">
        <f t="shared" si="573"/>
        <v>3.1383436153562205E-2</v>
      </c>
      <c r="BZ226" s="381">
        <f t="shared" si="573"/>
        <v>4.1322412390213836E-2</v>
      </c>
      <c r="CA226" s="381">
        <f t="shared" si="573"/>
        <v>9.0945312259302913E-3</v>
      </c>
      <c r="CB226" s="381">
        <f t="shared" si="573"/>
        <v>2.4699197117129756E-2</v>
      </c>
      <c r="CC226" s="381">
        <f t="shared" si="573"/>
        <v>4.6185602843173856E-2</v>
      </c>
      <c r="CD226" s="372"/>
      <c r="CE226" s="119"/>
    </row>
    <row r="227" spans="1:83" ht="15" thickTop="1" x14ac:dyDescent="0.3">
      <c r="A227" s="150"/>
    </row>
    <row r="228" spans="1:83" x14ac:dyDescent="0.3">
      <c r="B228" s="1" t="s">
        <v>24</v>
      </c>
    </row>
    <row r="229" spans="1:83" x14ac:dyDescent="0.3">
      <c r="B229" s="33" t="s">
        <v>131</v>
      </c>
    </row>
    <row r="230" spans="1:83" x14ac:dyDescent="0.3">
      <c r="B230" s="2" t="s">
        <v>132</v>
      </c>
    </row>
    <row r="232" spans="1:83" x14ac:dyDescent="0.3">
      <c r="B232" s="34" t="s">
        <v>23</v>
      </c>
    </row>
    <row r="233" spans="1:83" x14ac:dyDescent="0.3">
      <c r="B233" s="2" t="s">
        <v>25</v>
      </c>
    </row>
    <row r="234" spans="1:83" x14ac:dyDescent="0.3">
      <c r="B234" s="2" t="s">
        <v>26</v>
      </c>
    </row>
    <row r="235" spans="1:83" x14ac:dyDescent="0.3">
      <c r="B235" s="2" t="s">
        <v>27</v>
      </c>
    </row>
    <row r="236" spans="1:83" x14ac:dyDescent="0.3">
      <c r="B236" s="2" t="s">
        <v>28</v>
      </c>
    </row>
    <row r="240" spans="1:83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CC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F236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81" width="13.77734375" style="2" customWidth="1"/>
    <col min="82" max="82" width="6" style="368" customWidth="1"/>
    <col min="83" max="83" width="13.77734375" style="2" hidden="1" customWidth="1"/>
    <col min="84" max="84" width="14.21875" style="2" customWidth="1"/>
    <col min="85" max="86" width="9.21875" style="2" customWidth="1"/>
    <col min="87" max="16384" width="9.21875" style="2"/>
  </cols>
  <sheetData>
    <row r="1" spans="1:83" ht="15.6" thickTop="1" thickBot="1" x14ac:dyDescent="0.35">
      <c r="B1" s="393" t="s">
        <v>17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  <c r="BV1" s="264"/>
      <c r="BW1" s="264"/>
      <c r="BX1" s="264"/>
      <c r="BY1" s="264"/>
      <c r="BZ1" s="264"/>
      <c r="CA1" s="264"/>
      <c r="CB1" s="264"/>
      <c r="CC1" s="264"/>
    </row>
    <row r="2" spans="1:83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CE3" s="11"/>
    </row>
    <row r="4" spans="1:83" ht="27.6" customHeight="1" x14ac:dyDescent="0.3">
      <c r="B4" s="4" t="s">
        <v>1</v>
      </c>
      <c r="C4" s="13" t="s">
        <v>217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CE6" s="23" t="s">
        <v>59</v>
      </c>
    </row>
    <row r="7" spans="1:83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95">
        <v>2020</v>
      </c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8"/>
      <c r="Y7" s="395">
        <v>2021</v>
      </c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399">
        <v>2022</v>
      </c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9" t="s">
        <v>163</v>
      </c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7"/>
      <c r="CD7" s="375"/>
      <c r="CE7" s="265" t="s">
        <v>84</v>
      </c>
    </row>
    <row r="8" spans="1:83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12"/>
      <c r="AX8" s="310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67" t="s">
        <v>205</v>
      </c>
      <c r="BT8" s="330" t="s">
        <v>207</v>
      </c>
      <c r="BU8" s="330" t="s">
        <v>208</v>
      </c>
      <c r="BV8" s="330" t="s">
        <v>209</v>
      </c>
      <c r="BW8" s="330" t="s">
        <v>214</v>
      </c>
      <c r="BX8" s="2" t="s">
        <v>211</v>
      </c>
      <c r="BY8" s="2" t="s">
        <v>212</v>
      </c>
      <c r="BZ8" s="386" t="s">
        <v>213</v>
      </c>
      <c r="CA8" s="386" t="s">
        <v>216</v>
      </c>
      <c r="CB8" s="386" t="s">
        <v>215</v>
      </c>
      <c r="CC8" s="401" t="s">
        <v>218</v>
      </c>
      <c r="CD8" s="370"/>
      <c r="CE8" s="266">
        <v>44863</v>
      </c>
    </row>
    <row r="9" spans="1:83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313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71"/>
      <c r="CE9" s="59"/>
    </row>
    <row r="10" spans="1:83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207">
        <v>184657</v>
      </c>
      <c r="AR10" s="207">
        <v>184571</v>
      </c>
      <c r="AS10" s="207">
        <v>184647</v>
      </c>
      <c r="AT10" s="207">
        <v>184812</v>
      </c>
      <c r="AU10" s="207"/>
      <c r="AV10" s="207"/>
      <c r="AW10" s="110"/>
      <c r="AX10" s="67">
        <f t="shared" ref="AX10:BT10" si="0">O10-C10</f>
        <v>2960</v>
      </c>
      <c r="AY10" s="68">
        <f t="shared" si="0"/>
        <v>2742</v>
      </c>
      <c r="AZ10" s="68">
        <f t="shared" si="0"/>
        <v>2804</v>
      </c>
      <c r="BA10" s="68">
        <f t="shared" si="0"/>
        <v>2796</v>
      </c>
      <c r="BB10" s="68">
        <f t="shared" si="0"/>
        <v>2087</v>
      </c>
      <c r="BC10" s="68">
        <f t="shared" si="0"/>
        <v>2272</v>
      </c>
      <c r="BD10" s="68">
        <f t="shared" si="0"/>
        <v>1862</v>
      </c>
      <c r="BE10" s="68">
        <f t="shared" si="0"/>
        <v>1650</v>
      </c>
      <c r="BF10" s="68">
        <f t="shared" si="0"/>
        <v>656</v>
      </c>
      <c r="BG10" s="68">
        <f t="shared" si="0"/>
        <v>589</v>
      </c>
      <c r="BH10" s="68">
        <f t="shared" si="0"/>
        <v>430</v>
      </c>
      <c r="BI10" s="68">
        <f t="shared" si="0"/>
        <v>372</v>
      </c>
      <c r="BJ10" s="68">
        <f t="shared" si="0"/>
        <v>337</v>
      </c>
      <c r="BK10" s="68">
        <f t="shared" si="0"/>
        <v>390</v>
      </c>
      <c r="BL10" s="68">
        <f t="shared" si="0"/>
        <v>118</v>
      </c>
      <c r="BM10" s="68">
        <f t="shared" si="0"/>
        <v>10</v>
      </c>
      <c r="BN10" s="68">
        <f t="shared" si="0"/>
        <v>429</v>
      </c>
      <c r="BO10" s="68">
        <f t="shared" si="0"/>
        <v>111</v>
      </c>
      <c r="BP10" s="269">
        <f t="shared" si="0"/>
        <v>251</v>
      </c>
      <c r="BQ10" s="269">
        <f t="shared" si="0"/>
        <v>334</v>
      </c>
      <c r="BR10" s="269">
        <f t="shared" si="0"/>
        <v>913</v>
      </c>
      <c r="BS10" s="269">
        <f t="shared" si="0"/>
        <v>936</v>
      </c>
      <c r="BT10" s="332">
        <f t="shared" si="0"/>
        <v>1016</v>
      </c>
      <c r="BU10" s="332">
        <f t="shared" ref="BU10:CC10" si="1">AL10-Z10</f>
        <v>892</v>
      </c>
      <c r="BV10" s="332">
        <f t="shared" si="1"/>
        <v>933</v>
      </c>
      <c r="BW10" s="332">
        <f t="shared" si="1"/>
        <v>906</v>
      </c>
      <c r="BX10" s="332">
        <f t="shared" si="1"/>
        <v>874</v>
      </c>
      <c r="BY10" s="332">
        <f t="shared" si="1"/>
        <v>770</v>
      </c>
      <c r="BZ10" s="332">
        <f t="shared" si="1"/>
        <v>786</v>
      </c>
      <c r="CA10" s="332">
        <f t="shared" si="1"/>
        <v>812</v>
      </c>
      <c r="CB10" s="332">
        <f t="shared" si="1"/>
        <v>766</v>
      </c>
      <c r="CC10" s="332">
        <f t="shared" si="1"/>
        <v>573</v>
      </c>
      <c r="CD10" s="371"/>
      <c r="CE10" s="67">
        <f>'MONTHLY SUMMARIES'!J10</f>
        <v>184812</v>
      </c>
    </row>
    <row r="11" spans="1:83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>
        <v>182344</v>
      </c>
      <c r="AM11" s="207">
        <v>182406</v>
      </c>
      <c r="AN11" s="207">
        <v>182482</v>
      </c>
      <c r="AO11" s="207">
        <v>182372</v>
      </c>
      <c r="AP11" s="207">
        <v>182395</v>
      </c>
      <c r="AQ11" s="207">
        <v>182333</v>
      </c>
      <c r="AR11" s="207">
        <v>182262</v>
      </c>
      <c r="AS11" s="207">
        <v>182363</v>
      </c>
      <c r="AT11" s="207">
        <v>182553</v>
      </c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69"/>
      <c r="BQ11" s="269"/>
      <c r="BR11" s="269"/>
      <c r="BS11" s="269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71"/>
      <c r="CE11" s="81">
        <f>CE10-CE12</f>
        <v>182553</v>
      </c>
    </row>
    <row r="12" spans="1:83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>
        <v>2460</v>
      </c>
      <c r="AM12" s="207">
        <v>2416</v>
      </c>
      <c r="AN12" s="207">
        <v>2371</v>
      </c>
      <c r="AO12" s="207">
        <v>2355</v>
      </c>
      <c r="AP12" s="207">
        <v>2311</v>
      </c>
      <c r="AQ12" s="207">
        <v>2324</v>
      </c>
      <c r="AR12" s="207">
        <v>2309</v>
      </c>
      <c r="AS12" s="207">
        <v>2284</v>
      </c>
      <c r="AT12" s="207">
        <v>2259</v>
      </c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69"/>
      <c r="BQ12" s="269"/>
      <c r="BR12" s="269"/>
      <c r="BS12" s="269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71"/>
      <c r="CE12" s="67">
        <f>GETPIVOTDATA("VALUE",'CRS ESCO pvt'!$I$2,"DATE_FILE",$CE$8,"COMPANY",$CE$6,"TRIM_CAT","Resdiential-ESCO","TRIM_LINE",A9)</f>
        <v>2259</v>
      </c>
    </row>
    <row r="13" spans="1:83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>
        <v>14337</v>
      </c>
      <c r="AM13" s="207">
        <v>14397</v>
      </c>
      <c r="AN13" s="207">
        <v>14395</v>
      </c>
      <c r="AO13" s="207">
        <v>14460</v>
      </c>
      <c r="AP13" s="207">
        <v>14471</v>
      </c>
      <c r="AQ13" s="207">
        <v>14496</v>
      </c>
      <c r="AR13" s="207">
        <v>14684</v>
      </c>
      <c r="AS13" s="207">
        <v>14635</v>
      </c>
      <c r="AT13" s="207">
        <v>14770</v>
      </c>
      <c r="AU13" s="207"/>
      <c r="AV13" s="207"/>
      <c r="AW13" s="110"/>
      <c r="AX13" s="67">
        <f t="shared" ref="AX13:BT13" si="2">O13-C13</f>
        <v>-17</v>
      </c>
      <c r="AY13" s="68">
        <f t="shared" si="2"/>
        <v>-41</v>
      </c>
      <c r="AZ13" s="68">
        <f t="shared" si="2"/>
        <v>-39</v>
      </c>
      <c r="BA13" s="68">
        <f t="shared" si="2"/>
        <v>-90</v>
      </c>
      <c r="BB13" s="68">
        <f t="shared" si="2"/>
        <v>560</v>
      </c>
      <c r="BC13" s="68">
        <f t="shared" si="2"/>
        <v>517</v>
      </c>
      <c r="BD13" s="68">
        <f t="shared" si="2"/>
        <v>684</v>
      </c>
      <c r="BE13" s="68">
        <f t="shared" si="2"/>
        <v>760</v>
      </c>
      <c r="BF13" s="68">
        <f t="shared" si="2"/>
        <v>1449</v>
      </c>
      <c r="BG13" s="68">
        <f t="shared" si="2"/>
        <v>1592</v>
      </c>
      <c r="BH13" s="68">
        <f t="shared" si="2"/>
        <v>1747</v>
      </c>
      <c r="BI13" s="68">
        <f t="shared" si="2"/>
        <v>1960</v>
      </c>
      <c r="BJ13" s="68">
        <f t="shared" si="2"/>
        <v>2109</v>
      </c>
      <c r="BK13" s="68">
        <f t="shared" si="2"/>
        <v>2182</v>
      </c>
      <c r="BL13" s="68">
        <f t="shared" si="2"/>
        <v>2286</v>
      </c>
      <c r="BM13" s="68">
        <f t="shared" si="2"/>
        <v>2419</v>
      </c>
      <c r="BN13" s="68">
        <f t="shared" si="2"/>
        <v>1775</v>
      </c>
      <c r="BO13" s="68">
        <f t="shared" si="2"/>
        <v>1927</v>
      </c>
      <c r="BP13" s="269">
        <f t="shared" si="2"/>
        <v>1775</v>
      </c>
      <c r="BQ13" s="269">
        <f t="shared" si="2"/>
        <v>1726</v>
      </c>
      <c r="BR13" s="269">
        <f t="shared" si="2"/>
        <v>1263</v>
      </c>
      <c r="BS13" s="269">
        <f t="shared" si="2"/>
        <v>1256</v>
      </c>
      <c r="BT13" s="332">
        <f t="shared" si="2"/>
        <v>1242</v>
      </c>
      <c r="BU13" s="332">
        <f t="shared" ref="BU13:CC13" si="3">AL13-Z13</f>
        <v>1166</v>
      </c>
      <c r="BV13" s="332">
        <f t="shared" si="3"/>
        <v>1104</v>
      </c>
      <c r="BW13" s="332">
        <f t="shared" si="3"/>
        <v>1037</v>
      </c>
      <c r="BX13" s="332">
        <f t="shared" si="3"/>
        <v>1007</v>
      </c>
      <c r="BY13" s="332">
        <f t="shared" si="3"/>
        <v>952</v>
      </c>
      <c r="BZ13" s="332">
        <f t="shared" si="3"/>
        <v>976</v>
      </c>
      <c r="CA13" s="332">
        <f t="shared" si="3"/>
        <v>1079</v>
      </c>
      <c r="CB13" s="332">
        <f t="shared" si="3"/>
        <v>1014</v>
      </c>
      <c r="CC13" s="332">
        <f t="shared" si="3"/>
        <v>1110</v>
      </c>
      <c r="CD13" s="371"/>
      <c r="CE13" s="67">
        <f>'MONTHLY SUMMARIES'!J11</f>
        <v>14770</v>
      </c>
    </row>
    <row r="14" spans="1:83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>
        <v>14066</v>
      </c>
      <c r="AM14" s="207">
        <v>14129</v>
      </c>
      <c r="AN14" s="207">
        <v>14130</v>
      </c>
      <c r="AO14" s="207">
        <v>14196</v>
      </c>
      <c r="AP14" s="207">
        <v>14214</v>
      </c>
      <c r="AQ14" s="207">
        <v>14237</v>
      </c>
      <c r="AR14" s="207">
        <v>14432</v>
      </c>
      <c r="AS14" s="207">
        <v>14385</v>
      </c>
      <c r="AT14" s="207">
        <v>14522</v>
      </c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69"/>
      <c r="BQ14" s="269"/>
      <c r="BR14" s="269"/>
      <c r="BS14" s="269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71"/>
      <c r="CE14" s="81">
        <f>CE13-CE15</f>
        <v>14522</v>
      </c>
    </row>
    <row r="15" spans="1:83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>
        <v>271</v>
      </c>
      <c r="AM15" s="207">
        <v>268</v>
      </c>
      <c r="AN15" s="207">
        <v>265</v>
      </c>
      <c r="AO15" s="207">
        <v>264</v>
      </c>
      <c r="AP15" s="207">
        <v>257</v>
      </c>
      <c r="AQ15" s="207">
        <v>259</v>
      </c>
      <c r="AR15" s="207">
        <v>252</v>
      </c>
      <c r="AS15" s="207">
        <v>250</v>
      </c>
      <c r="AT15" s="207">
        <v>248</v>
      </c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69"/>
      <c r="BQ15" s="269"/>
      <c r="BR15" s="269"/>
      <c r="BS15" s="269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71"/>
      <c r="CE15" s="67">
        <f>GETPIVOTDATA("VALUE",'CRS ESCO pvt'!$I$2,"DATE_FILE",$CE$8,"COMPANY",$CE$6,"TRIM_CAT","Low Income Resdiential-ESCO","TRIM_LINE",A9)</f>
        <v>248</v>
      </c>
    </row>
    <row r="16" spans="1:83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>
        <v>18730</v>
      </c>
      <c r="AM16" s="207">
        <v>18728</v>
      </c>
      <c r="AN16" s="207">
        <v>18672</v>
      </c>
      <c r="AO16" s="207">
        <v>18645</v>
      </c>
      <c r="AP16" s="207">
        <v>18610</v>
      </c>
      <c r="AQ16" s="207">
        <v>18573</v>
      </c>
      <c r="AR16" s="207">
        <v>18533</v>
      </c>
      <c r="AS16" s="207">
        <v>18519</v>
      </c>
      <c r="AT16" s="207">
        <v>18535</v>
      </c>
      <c r="AU16" s="207"/>
      <c r="AV16" s="207"/>
      <c r="AW16" s="110"/>
      <c r="AX16" s="67">
        <f t="shared" ref="AX16:BG18" si="4">O16-C16</f>
        <v>49</v>
      </c>
      <c r="AY16" s="68">
        <f t="shared" si="4"/>
        <v>34</v>
      </c>
      <c r="AZ16" s="68">
        <f t="shared" si="4"/>
        <v>90</v>
      </c>
      <c r="BA16" s="68">
        <f t="shared" si="4"/>
        <v>160</v>
      </c>
      <c r="BB16" s="68">
        <f t="shared" si="4"/>
        <v>189</v>
      </c>
      <c r="BC16" s="68">
        <f t="shared" si="4"/>
        <v>362</v>
      </c>
      <c r="BD16" s="68">
        <f t="shared" si="4"/>
        <v>350</v>
      </c>
      <c r="BE16" s="68">
        <f t="shared" si="4"/>
        <v>301</v>
      </c>
      <c r="BF16" s="68">
        <f t="shared" si="4"/>
        <v>183</v>
      </c>
      <c r="BG16" s="68">
        <f t="shared" si="4"/>
        <v>197</v>
      </c>
      <c r="BH16" s="68">
        <f t="shared" ref="BH16:BQ18" si="5">Y16-M16</f>
        <v>187</v>
      </c>
      <c r="BI16" s="68">
        <f t="shared" si="5"/>
        <v>222</v>
      </c>
      <c r="BJ16" s="68">
        <f t="shared" si="5"/>
        <v>223</v>
      </c>
      <c r="BK16" s="68">
        <f t="shared" si="5"/>
        <v>233</v>
      </c>
      <c r="BL16" s="68">
        <f t="shared" si="5"/>
        <v>218</v>
      </c>
      <c r="BM16" s="68">
        <f t="shared" si="5"/>
        <v>176</v>
      </c>
      <c r="BN16" s="68">
        <f t="shared" si="5"/>
        <v>181</v>
      </c>
      <c r="BO16" s="68">
        <f t="shared" si="5"/>
        <v>80</v>
      </c>
      <c r="BP16" s="269">
        <f t="shared" si="5"/>
        <v>38</v>
      </c>
      <c r="BQ16" s="269">
        <f t="shared" si="5"/>
        <v>2</v>
      </c>
      <c r="BR16" s="269">
        <f t="shared" ref="BR16:BT18" si="6">AI16-W16</f>
        <v>21</v>
      </c>
      <c r="BS16" s="269">
        <f t="shared" si="6"/>
        <v>62</v>
      </c>
      <c r="BT16" s="332">
        <f t="shared" si="6"/>
        <v>90</v>
      </c>
      <c r="BU16" s="332">
        <f t="shared" ref="BU16:CC18" si="7">AL16-Z16</f>
        <v>57</v>
      </c>
      <c r="BV16" s="332">
        <f t="shared" si="7"/>
        <v>77</v>
      </c>
      <c r="BW16" s="332">
        <f t="shared" si="7"/>
        <v>69</v>
      </c>
      <c r="BX16" s="332">
        <f t="shared" si="7"/>
        <v>74</v>
      </c>
      <c r="BY16" s="332">
        <f t="shared" si="7"/>
        <v>87</v>
      </c>
      <c r="BZ16" s="332">
        <f t="shared" si="7"/>
        <v>85</v>
      </c>
      <c r="CA16" s="332">
        <f t="shared" si="7"/>
        <v>58</v>
      </c>
      <c r="CB16" s="332">
        <f t="shared" si="7"/>
        <v>81</v>
      </c>
      <c r="CC16" s="332">
        <f t="shared" si="7"/>
        <v>82</v>
      </c>
      <c r="CD16" s="371"/>
      <c r="CE16" s="67">
        <f>'MONTHLY SUMMARIES'!J12</f>
        <v>18535</v>
      </c>
    </row>
    <row r="17" spans="1:83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>
        <v>583</v>
      </c>
      <c r="AM17" s="207">
        <v>583</v>
      </c>
      <c r="AN17" s="207">
        <v>583</v>
      </c>
      <c r="AO17" s="207">
        <v>585</v>
      </c>
      <c r="AP17" s="207">
        <v>586</v>
      </c>
      <c r="AQ17" s="207">
        <v>585</v>
      </c>
      <c r="AR17" s="207">
        <v>593</v>
      </c>
      <c r="AS17" s="207">
        <v>592</v>
      </c>
      <c r="AT17" s="207">
        <v>595</v>
      </c>
      <c r="AU17" s="207"/>
      <c r="AV17" s="207"/>
      <c r="AW17" s="110"/>
      <c r="AX17" s="67">
        <f t="shared" si="4"/>
        <v>8</v>
      </c>
      <c r="AY17" s="68">
        <f t="shared" si="4"/>
        <v>10</v>
      </c>
      <c r="AZ17" s="68">
        <f t="shared" si="4"/>
        <v>11</v>
      </c>
      <c r="BA17" s="68">
        <f t="shared" si="4"/>
        <v>12</v>
      </c>
      <c r="BB17" s="68">
        <f t="shared" si="4"/>
        <v>11</v>
      </c>
      <c r="BC17" s="68">
        <f t="shared" si="4"/>
        <v>-68</v>
      </c>
      <c r="BD17" s="68">
        <f t="shared" si="4"/>
        <v>-80</v>
      </c>
      <c r="BE17" s="68">
        <f t="shared" si="4"/>
        <v>-82</v>
      </c>
      <c r="BF17" s="68">
        <f t="shared" si="4"/>
        <v>-85</v>
      </c>
      <c r="BG17" s="68">
        <f t="shared" si="4"/>
        <v>-83</v>
      </c>
      <c r="BH17" s="68">
        <f t="shared" si="5"/>
        <v>-84</v>
      </c>
      <c r="BI17" s="68">
        <f t="shared" si="5"/>
        <v>-82</v>
      </c>
      <c r="BJ17" s="68">
        <f t="shared" si="5"/>
        <v>-81</v>
      </c>
      <c r="BK17" s="68">
        <f t="shared" si="5"/>
        <v>-82</v>
      </c>
      <c r="BL17" s="68">
        <f t="shared" si="5"/>
        <v>-82</v>
      </c>
      <c r="BM17" s="68">
        <f t="shared" si="5"/>
        <v>-78</v>
      </c>
      <c r="BN17" s="68">
        <f t="shared" si="5"/>
        <v>-77</v>
      </c>
      <c r="BO17" s="68">
        <f t="shared" si="5"/>
        <v>-20</v>
      </c>
      <c r="BP17" s="269">
        <f t="shared" si="5"/>
        <v>-12</v>
      </c>
      <c r="BQ17" s="269">
        <f t="shared" si="5"/>
        <v>-10</v>
      </c>
      <c r="BR17" s="269">
        <f t="shared" si="6"/>
        <v>-9</v>
      </c>
      <c r="BS17" s="269">
        <f t="shared" si="6"/>
        <v>-11</v>
      </c>
      <c r="BT17" s="332">
        <f t="shared" si="6"/>
        <v>-10</v>
      </c>
      <c r="BU17" s="332">
        <f t="shared" si="7"/>
        <v>-15</v>
      </c>
      <c r="BV17" s="332">
        <f t="shared" si="7"/>
        <v>-15</v>
      </c>
      <c r="BW17" s="332">
        <f t="shared" si="7"/>
        <v>-15</v>
      </c>
      <c r="BX17" s="332">
        <f t="shared" si="7"/>
        <v>-13</v>
      </c>
      <c r="BY17" s="332">
        <f t="shared" si="7"/>
        <v>-14</v>
      </c>
      <c r="BZ17" s="332">
        <f t="shared" si="7"/>
        <v>-15</v>
      </c>
      <c r="CA17" s="332">
        <f t="shared" si="7"/>
        <v>11</v>
      </c>
      <c r="CB17" s="332">
        <f t="shared" si="7"/>
        <v>14</v>
      </c>
      <c r="CC17" s="332">
        <f t="shared" si="7"/>
        <v>14</v>
      </c>
      <c r="CD17" s="371"/>
      <c r="CE17" s="67">
        <f>'MONTHLY SUMMARIES'!J13</f>
        <v>595</v>
      </c>
    </row>
    <row r="18" spans="1:83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>
        <v>124</v>
      </c>
      <c r="AM18" s="207">
        <v>123</v>
      </c>
      <c r="AN18" s="207">
        <v>124</v>
      </c>
      <c r="AO18" s="207">
        <v>124</v>
      </c>
      <c r="AP18" s="207">
        <v>126</v>
      </c>
      <c r="AQ18" s="207">
        <v>127</v>
      </c>
      <c r="AR18" s="207">
        <v>126</v>
      </c>
      <c r="AS18" s="207">
        <v>126</v>
      </c>
      <c r="AT18" s="207">
        <v>126</v>
      </c>
      <c r="AU18" s="207"/>
      <c r="AV18" s="207"/>
      <c r="AW18" s="110"/>
      <c r="AX18" s="67">
        <f t="shared" si="4"/>
        <v>0</v>
      </c>
      <c r="AY18" s="68">
        <f t="shared" si="4"/>
        <v>-1</v>
      </c>
      <c r="AZ18" s="68">
        <f t="shared" si="4"/>
        <v>3</v>
      </c>
      <c r="BA18" s="68">
        <f t="shared" si="4"/>
        <v>6</v>
      </c>
      <c r="BB18" s="68">
        <f t="shared" si="4"/>
        <v>6</v>
      </c>
      <c r="BC18" s="68">
        <f t="shared" si="4"/>
        <v>-24</v>
      </c>
      <c r="BD18" s="68">
        <f t="shared" si="4"/>
        <v>-25</v>
      </c>
      <c r="BE18" s="68">
        <f t="shared" si="4"/>
        <v>-25</v>
      </c>
      <c r="BF18" s="68">
        <f t="shared" si="4"/>
        <v>-22</v>
      </c>
      <c r="BG18" s="68">
        <f t="shared" si="4"/>
        <v>-22</v>
      </c>
      <c r="BH18" s="68">
        <f t="shared" si="5"/>
        <v>-22</v>
      </c>
      <c r="BI18" s="68">
        <f t="shared" si="5"/>
        <v>-22</v>
      </c>
      <c r="BJ18" s="68">
        <f t="shared" si="5"/>
        <v>-22</v>
      </c>
      <c r="BK18" s="68">
        <f t="shared" si="5"/>
        <v>-21</v>
      </c>
      <c r="BL18" s="68">
        <f t="shared" si="5"/>
        <v>-25</v>
      </c>
      <c r="BM18" s="68">
        <f t="shared" si="5"/>
        <v>-28</v>
      </c>
      <c r="BN18" s="68">
        <f t="shared" si="5"/>
        <v>-28</v>
      </c>
      <c r="BO18" s="68">
        <f t="shared" si="5"/>
        <v>-1</v>
      </c>
      <c r="BP18" s="269">
        <f t="shared" si="5"/>
        <v>1</v>
      </c>
      <c r="BQ18" s="269">
        <f t="shared" si="5"/>
        <v>2</v>
      </c>
      <c r="BR18" s="269">
        <f t="shared" si="6"/>
        <v>1</v>
      </c>
      <c r="BS18" s="269">
        <f t="shared" si="6"/>
        <v>1</v>
      </c>
      <c r="BT18" s="332">
        <f t="shared" si="6"/>
        <v>0</v>
      </c>
      <c r="BU18" s="332">
        <f t="shared" si="7"/>
        <v>0</v>
      </c>
      <c r="BV18" s="332">
        <f t="shared" si="7"/>
        <v>-1</v>
      </c>
      <c r="BW18" s="332">
        <f t="shared" si="7"/>
        <v>0</v>
      </c>
      <c r="BX18" s="332">
        <f t="shared" si="7"/>
        <v>-1</v>
      </c>
      <c r="BY18" s="332">
        <f t="shared" si="7"/>
        <v>1</v>
      </c>
      <c r="BZ18" s="332">
        <f t="shared" si="7"/>
        <v>2</v>
      </c>
      <c r="CA18" s="332">
        <f t="shared" si="7"/>
        <v>5</v>
      </c>
      <c r="CB18" s="332">
        <f t="shared" si="7"/>
        <v>3</v>
      </c>
      <c r="CC18" s="332">
        <f t="shared" si="7"/>
        <v>2</v>
      </c>
      <c r="CD18" s="371"/>
      <c r="CE18" s="67">
        <f>'MONTHLY SUMMARIES'!J14</f>
        <v>126</v>
      </c>
    </row>
    <row r="19" spans="1:83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8">SUM(D10:D18)</f>
        <v>211184</v>
      </c>
      <c r="E19" s="72">
        <f t="shared" si="8"/>
        <v>211216</v>
      </c>
      <c r="F19" s="72">
        <f t="shared" si="8"/>
        <v>211320</v>
      </c>
      <c r="G19" s="72">
        <f t="shared" si="8"/>
        <v>211471</v>
      </c>
      <c r="H19" s="72">
        <f t="shared" si="8"/>
        <v>211386</v>
      </c>
      <c r="I19" s="72">
        <f t="shared" si="8"/>
        <v>211797</v>
      </c>
      <c r="J19" s="72">
        <f t="shared" si="8"/>
        <v>212399</v>
      </c>
      <c r="K19" s="72">
        <f t="shared" si="8"/>
        <v>213303</v>
      </c>
      <c r="L19" s="73">
        <f t="shared" si="8"/>
        <v>213638</v>
      </c>
      <c r="M19" s="72">
        <f t="shared" si="8"/>
        <v>213960</v>
      </c>
      <c r="N19" s="72">
        <f t="shared" si="8"/>
        <v>214028</v>
      </c>
      <c r="O19" s="72">
        <f t="shared" si="8"/>
        <v>213989</v>
      </c>
      <c r="P19" s="72">
        <f t="shared" si="8"/>
        <v>213928</v>
      </c>
      <c r="Q19" s="72">
        <f t="shared" si="8"/>
        <v>214085</v>
      </c>
      <c r="R19" s="72">
        <f t="shared" si="8"/>
        <v>214204</v>
      </c>
      <c r="S19" s="72">
        <f t="shared" si="8"/>
        <v>214324</v>
      </c>
      <c r="T19" s="72">
        <f t="shared" si="8"/>
        <v>214445</v>
      </c>
      <c r="U19" s="72">
        <f t="shared" si="8"/>
        <v>214588</v>
      </c>
      <c r="V19" s="72">
        <f t="shared" si="8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296">
        <v>218556</v>
      </c>
      <c r="AL19" s="296">
        <v>218578</v>
      </c>
      <c r="AM19" s="296">
        <v>218653</v>
      </c>
      <c r="AN19" s="296">
        <v>218627</v>
      </c>
      <c r="AO19" s="296">
        <v>218541</v>
      </c>
      <c r="AP19" s="296">
        <v>218499</v>
      </c>
      <c r="AQ19" s="296">
        <v>218438</v>
      </c>
      <c r="AR19" s="296">
        <v>218507</v>
      </c>
      <c r="AS19" s="296">
        <v>218519</v>
      </c>
      <c r="AT19" s="296">
        <v>218838</v>
      </c>
      <c r="AU19" s="296"/>
      <c r="AV19" s="296"/>
      <c r="AW19" s="314"/>
      <c r="AX19" s="74">
        <f t="shared" si="8"/>
        <v>3000</v>
      </c>
      <c r="AY19" s="75">
        <f t="shared" ref="AY19:BA19" si="9">SUM(AY10:AY18)</f>
        <v>2744</v>
      </c>
      <c r="AZ19" s="75">
        <f t="shared" si="9"/>
        <v>2869</v>
      </c>
      <c r="BA19" s="75">
        <f t="shared" si="9"/>
        <v>2884</v>
      </c>
      <c r="BB19" s="75">
        <f t="shared" ref="BB19:BC19" si="10">SUM(BB10:BB18)</f>
        <v>2853</v>
      </c>
      <c r="BC19" s="75">
        <f t="shared" si="10"/>
        <v>3059</v>
      </c>
      <c r="BD19" s="75">
        <f t="shared" ref="BD19:BE19" si="11">SUM(BD10:BD18)</f>
        <v>2791</v>
      </c>
      <c r="BE19" s="75">
        <f t="shared" si="11"/>
        <v>2604</v>
      </c>
      <c r="BF19" s="75">
        <f t="shared" ref="BF19:BG19" si="12">SUM(BF10:BF18)</f>
        <v>2181</v>
      </c>
      <c r="BG19" s="75">
        <f t="shared" si="12"/>
        <v>2273</v>
      </c>
      <c r="BH19" s="75">
        <f t="shared" ref="BH19:BI19" si="13">SUM(BH10:BH18)</f>
        <v>2258</v>
      </c>
      <c r="BI19" s="75">
        <f t="shared" si="13"/>
        <v>2450</v>
      </c>
      <c r="BJ19" s="75">
        <f t="shared" ref="BJ19:BK19" si="14">SUM(BJ10:BJ18)</f>
        <v>2566</v>
      </c>
      <c r="BK19" s="75">
        <f t="shared" si="14"/>
        <v>2702</v>
      </c>
      <c r="BL19" s="75">
        <f t="shared" ref="BL19:BM19" si="15">SUM(BL10:BL18)</f>
        <v>2515</v>
      </c>
      <c r="BM19" s="75">
        <f t="shared" si="15"/>
        <v>2499</v>
      </c>
      <c r="BN19" s="75">
        <f t="shared" ref="BN19:BO19" si="16">SUM(BN10:BN18)</f>
        <v>2280</v>
      </c>
      <c r="BO19" s="75">
        <f t="shared" si="16"/>
        <v>2097</v>
      </c>
      <c r="BP19" s="270">
        <f t="shared" ref="BP19:BQ19" si="17">SUM(BP10:BP18)</f>
        <v>2053</v>
      </c>
      <c r="BQ19" s="270">
        <f t="shared" si="17"/>
        <v>2054</v>
      </c>
      <c r="BR19" s="270">
        <f t="shared" ref="BR19:BT19" si="18">SUM(BR10:BR18)</f>
        <v>2189</v>
      </c>
      <c r="BS19" s="270">
        <f t="shared" si="18"/>
        <v>2244</v>
      </c>
      <c r="BT19" s="347">
        <f t="shared" si="18"/>
        <v>2338</v>
      </c>
      <c r="BU19" s="347">
        <f t="shared" ref="BU19:BV19" si="19">SUM(BU10:BU18)</f>
        <v>2100</v>
      </c>
      <c r="BV19" s="347">
        <f t="shared" si="19"/>
        <v>2098</v>
      </c>
      <c r="BW19" s="347">
        <f t="shared" ref="BW19:BX19" si="20">SUM(BW10:BW18)</f>
        <v>1997</v>
      </c>
      <c r="BX19" s="347">
        <f t="shared" si="20"/>
        <v>1941</v>
      </c>
      <c r="BY19" s="347">
        <f t="shared" ref="BY19" si="21">SUM(BY10:BY18)</f>
        <v>1796</v>
      </c>
      <c r="BZ19" s="347">
        <f t="shared" ref="BZ19" si="22">SUM(BZ10:BZ18)</f>
        <v>1834</v>
      </c>
      <c r="CA19" s="347">
        <f t="shared" ref="CA19:CC19" si="23">SUM(CA10:CA18)</f>
        <v>1965</v>
      </c>
      <c r="CB19" s="347">
        <f t="shared" ref="CB19:CC19" si="24">SUM(CB10:CB18)</f>
        <v>1878</v>
      </c>
      <c r="CC19" s="347">
        <f t="shared" si="24"/>
        <v>1781</v>
      </c>
      <c r="CD19" s="372"/>
      <c r="CE19" s="74">
        <f>CE10+CE13+CE16+CE17+CE18</f>
        <v>218838</v>
      </c>
    </row>
    <row r="20" spans="1:83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315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1"/>
      <c r="BQ20" s="271"/>
      <c r="BR20" s="271"/>
      <c r="BS20" s="27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71"/>
      <c r="CE20" s="81"/>
    </row>
    <row r="21" spans="1:83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298">
        <v>22386</v>
      </c>
      <c r="AL21" s="298">
        <v>22880</v>
      </c>
      <c r="AM21" s="298">
        <v>23566</v>
      </c>
      <c r="AN21" s="298">
        <v>23044</v>
      </c>
      <c r="AO21" s="298">
        <v>23139</v>
      </c>
      <c r="AP21" s="298">
        <v>23343</v>
      </c>
      <c r="AQ21" s="298">
        <v>22123</v>
      </c>
      <c r="AR21" s="298">
        <v>21276</v>
      </c>
      <c r="AS21" s="298">
        <v>22802</v>
      </c>
      <c r="AT21" s="298">
        <v>21016</v>
      </c>
      <c r="AU21" s="298"/>
      <c r="AV21" s="298"/>
      <c r="AW21" s="316"/>
      <c r="AX21" s="86">
        <f t="shared" ref="AX21:BT21" si="25">O21-C21</f>
        <v>979</v>
      </c>
      <c r="AY21" s="87">
        <f t="shared" si="25"/>
        <v>-210</v>
      </c>
      <c r="AZ21" s="87">
        <f t="shared" si="25"/>
        <v>-859</v>
      </c>
      <c r="BA21" s="87">
        <f t="shared" si="25"/>
        <v>1011</v>
      </c>
      <c r="BB21" s="87">
        <f t="shared" si="25"/>
        <v>-1419</v>
      </c>
      <c r="BC21" s="87">
        <f t="shared" si="25"/>
        <v>273</v>
      </c>
      <c r="BD21" s="87">
        <f t="shared" si="25"/>
        <v>922</v>
      </c>
      <c r="BE21" s="87">
        <f t="shared" si="25"/>
        <v>1564</v>
      </c>
      <c r="BF21" s="87">
        <f t="shared" si="25"/>
        <v>825</v>
      </c>
      <c r="BG21" s="87">
        <f t="shared" si="25"/>
        <v>741</v>
      </c>
      <c r="BH21" s="87">
        <f t="shared" si="25"/>
        <v>148</v>
      </c>
      <c r="BI21" s="87">
        <f t="shared" si="25"/>
        <v>-518</v>
      </c>
      <c r="BJ21" s="87">
        <f t="shared" si="25"/>
        <v>-2145</v>
      </c>
      <c r="BK21" s="87">
        <f t="shared" si="25"/>
        <v>-2886</v>
      </c>
      <c r="BL21" s="87">
        <f t="shared" si="25"/>
        <v>-2085</v>
      </c>
      <c r="BM21" s="87">
        <f t="shared" si="25"/>
        <v>-2229</v>
      </c>
      <c r="BN21" s="87">
        <f t="shared" si="25"/>
        <v>-2490</v>
      </c>
      <c r="BO21" s="87">
        <f t="shared" si="25"/>
        <v>-2355</v>
      </c>
      <c r="BP21" s="272">
        <f t="shared" si="25"/>
        <v>-1766</v>
      </c>
      <c r="BQ21" s="272">
        <f t="shared" si="25"/>
        <v>-1160</v>
      </c>
      <c r="BR21" s="272">
        <f t="shared" si="25"/>
        <v>-461</v>
      </c>
      <c r="BS21" s="272">
        <f t="shared" si="25"/>
        <v>-2429</v>
      </c>
      <c r="BT21" s="332">
        <f t="shared" si="25"/>
        <v>481</v>
      </c>
      <c r="BU21" s="332">
        <f t="shared" ref="BU21:CC21" si="26">AL21-Z21</f>
        <v>-358</v>
      </c>
      <c r="BV21" s="332">
        <f t="shared" si="26"/>
        <v>-289</v>
      </c>
      <c r="BW21" s="332">
        <f t="shared" si="26"/>
        <v>-537</v>
      </c>
      <c r="BX21" s="332">
        <f t="shared" si="26"/>
        <v>-500</v>
      </c>
      <c r="BY21" s="332">
        <f t="shared" si="26"/>
        <v>-395</v>
      </c>
      <c r="BZ21" s="332">
        <f t="shared" si="26"/>
        <v>350</v>
      </c>
      <c r="CA21" s="332">
        <f t="shared" si="26"/>
        <v>-519</v>
      </c>
      <c r="CB21" s="332">
        <f t="shared" si="26"/>
        <v>93</v>
      </c>
      <c r="CC21" s="332">
        <f t="shared" si="26"/>
        <v>-2560</v>
      </c>
      <c r="CD21" s="371"/>
      <c r="CE21" s="67">
        <f>'MONTHLY SUMMARIES'!J17</f>
        <v>21016</v>
      </c>
    </row>
    <row r="22" spans="1:83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298">
        <v>22031</v>
      </c>
      <c r="AL22" s="298">
        <v>22564</v>
      </c>
      <c r="AM22" s="298">
        <v>23242</v>
      </c>
      <c r="AN22" s="298">
        <v>22783</v>
      </c>
      <c r="AO22" s="298">
        <v>22859</v>
      </c>
      <c r="AP22" s="298">
        <v>23093</v>
      </c>
      <c r="AQ22" s="298">
        <v>21871</v>
      </c>
      <c r="AR22" s="298">
        <v>21001</v>
      </c>
      <c r="AS22" s="298">
        <v>22504</v>
      </c>
      <c r="AT22" s="298">
        <v>20722</v>
      </c>
      <c r="AU22" s="298"/>
      <c r="AV22" s="298"/>
      <c r="AW22" s="316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2"/>
      <c r="BQ22" s="272"/>
      <c r="BR22" s="272"/>
      <c r="BS22" s="27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71"/>
      <c r="CE22" s="81">
        <f>CE21-CE23</f>
        <v>20722</v>
      </c>
    </row>
    <row r="23" spans="1:83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298">
        <v>355</v>
      </c>
      <c r="AL23" s="298">
        <v>316</v>
      </c>
      <c r="AM23" s="298">
        <v>324</v>
      </c>
      <c r="AN23" s="298">
        <v>261</v>
      </c>
      <c r="AO23" s="298">
        <v>280</v>
      </c>
      <c r="AP23" s="298">
        <v>250</v>
      </c>
      <c r="AQ23" s="298">
        <v>252</v>
      </c>
      <c r="AR23" s="298">
        <v>275</v>
      </c>
      <c r="AS23" s="298">
        <v>298</v>
      </c>
      <c r="AT23" s="298">
        <v>294</v>
      </c>
      <c r="AU23" s="298"/>
      <c r="AV23" s="298"/>
      <c r="AW23" s="316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2"/>
      <c r="BQ23" s="272"/>
      <c r="BR23" s="272"/>
      <c r="BS23" s="27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71"/>
      <c r="CE23" s="67">
        <f>GETPIVOTDATA("VALUE",'CRS ESCO pvt'!$I$2,"DATE_FILE",$CE$8,"COMPANY",$CE$6,"TRIM_CAT","Resdiential-ESCO","TRIM_LINE",A20)</f>
        <v>294</v>
      </c>
    </row>
    <row r="24" spans="1:83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298">
        <v>4902</v>
      </c>
      <c r="AL24" s="298">
        <v>5142</v>
      </c>
      <c r="AM24" s="298">
        <v>5323</v>
      </c>
      <c r="AN24" s="298">
        <v>5282</v>
      </c>
      <c r="AO24" s="298">
        <v>5298</v>
      </c>
      <c r="AP24" s="298">
        <v>5379</v>
      </c>
      <c r="AQ24" s="298">
        <v>5257</v>
      </c>
      <c r="AR24" s="298">
        <v>5258</v>
      </c>
      <c r="AS24" s="298">
        <v>5382</v>
      </c>
      <c r="AT24" s="298">
        <v>5214</v>
      </c>
      <c r="AU24" s="298"/>
      <c r="AV24" s="298"/>
      <c r="AW24" s="316"/>
      <c r="AX24" s="86">
        <f t="shared" ref="AX24:BT24" si="27">O24-C24</f>
        <v>95</v>
      </c>
      <c r="AY24" s="87">
        <f t="shared" si="27"/>
        <v>12</v>
      </c>
      <c r="AZ24" s="87">
        <f t="shared" si="27"/>
        <v>-356</v>
      </c>
      <c r="BA24" s="87">
        <f t="shared" si="27"/>
        <v>-170</v>
      </c>
      <c r="BB24" s="87">
        <f t="shared" si="27"/>
        <v>61</v>
      </c>
      <c r="BC24" s="87">
        <f t="shared" si="27"/>
        <v>76</v>
      </c>
      <c r="BD24" s="87">
        <f t="shared" si="27"/>
        <v>312</v>
      </c>
      <c r="BE24" s="87">
        <f t="shared" si="27"/>
        <v>378</v>
      </c>
      <c r="BF24" s="87">
        <f t="shared" si="27"/>
        <v>681</v>
      </c>
      <c r="BG24" s="87">
        <f t="shared" si="27"/>
        <v>726</v>
      </c>
      <c r="BH24" s="87">
        <f t="shared" si="27"/>
        <v>664</v>
      </c>
      <c r="BI24" s="87">
        <f t="shared" si="27"/>
        <v>663</v>
      </c>
      <c r="BJ24" s="87">
        <f t="shared" si="27"/>
        <v>728</v>
      </c>
      <c r="BK24" s="87">
        <f t="shared" si="27"/>
        <v>907</v>
      </c>
      <c r="BL24" s="87">
        <f t="shared" si="27"/>
        <v>695</v>
      </c>
      <c r="BM24" s="87">
        <f t="shared" si="27"/>
        <v>1041</v>
      </c>
      <c r="BN24" s="87">
        <f t="shared" si="27"/>
        <v>284</v>
      </c>
      <c r="BO24" s="87">
        <f t="shared" si="27"/>
        <v>334</v>
      </c>
      <c r="BP24" s="272">
        <f t="shared" si="27"/>
        <v>214</v>
      </c>
      <c r="BQ24" s="272">
        <f t="shared" si="27"/>
        <v>325</v>
      </c>
      <c r="BR24" s="272">
        <f t="shared" si="27"/>
        <v>-1110</v>
      </c>
      <c r="BS24" s="272">
        <f t="shared" si="27"/>
        <v>-1155</v>
      </c>
      <c r="BT24" s="332">
        <f t="shared" si="27"/>
        <v>-113</v>
      </c>
      <c r="BU24" s="332">
        <f t="shared" ref="BU24:CC24" si="28">AL24-Z24</f>
        <v>116</v>
      </c>
      <c r="BV24" s="332">
        <f t="shared" si="28"/>
        <v>122</v>
      </c>
      <c r="BW24" s="332">
        <f t="shared" si="28"/>
        <v>-144</v>
      </c>
      <c r="BX24" s="332">
        <f t="shared" si="28"/>
        <v>-104</v>
      </c>
      <c r="BY24" s="332">
        <f t="shared" si="28"/>
        <v>-422</v>
      </c>
      <c r="BZ24" s="332">
        <f t="shared" si="28"/>
        <v>-137</v>
      </c>
      <c r="CA24" s="332">
        <f t="shared" si="28"/>
        <v>-134</v>
      </c>
      <c r="CB24" s="332">
        <f t="shared" si="28"/>
        <v>-35</v>
      </c>
      <c r="CC24" s="332">
        <f t="shared" si="28"/>
        <v>-374</v>
      </c>
      <c r="CD24" s="371"/>
      <c r="CE24" s="67">
        <f>'MONTHLY SUMMARIES'!J18</f>
        <v>5214</v>
      </c>
    </row>
    <row r="25" spans="1:83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298">
        <v>4829</v>
      </c>
      <c r="AL25" s="298">
        <v>5074</v>
      </c>
      <c r="AM25" s="298">
        <v>5261</v>
      </c>
      <c r="AN25" s="298">
        <v>5223</v>
      </c>
      <c r="AO25" s="298">
        <v>5245</v>
      </c>
      <c r="AP25" s="298">
        <v>5320</v>
      </c>
      <c r="AQ25" s="298">
        <v>5177</v>
      </c>
      <c r="AR25" s="298">
        <v>5181</v>
      </c>
      <c r="AS25" s="298">
        <v>5298</v>
      </c>
      <c r="AT25" s="298">
        <v>5143</v>
      </c>
      <c r="AU25" s="298"/>
      <c r="AV25" s="298"/>
      <c r="AW25" s="316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2"/>
      <c r="BQ25" s="272"/>
      <c r="BR25" s="272"/>
      <c r="BS25" s="27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71"/>
      <c r="CE25" s="81">
        <f>CE24-CE26</f>
        <v>5143</v>
      </c>
    </row>
    <row r="26" spans="1:83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298">
        <v>73</v>
      </c>
      <c r="AL26" s="298">
        <v>68</v>
      </c>
      <c r="AM26" s="298">
        <v>62</v>
      </c>
      <c r="AN26" s="298">
        <v>59</v>
      </c>
      <c r="AO26" s="298">
        <v>53</v>
      </c>
      <c r="AP26" s="298">
        <v>59</v>
      </c>
      <c r="AQ26" s="298">
        <v>80</v>
      </c>
      <c r="AR26" s="298">
        <v>77</v>
      </c>
      <c r="AS26" s="298">
        <v>84</v>
      </c>
      <c r="AT26" s="298">
        <v>71</v>
      </c>
      <c r="AU26" s="298"/>
      <c r="AV26" s="298"/>
      <c r="AW26" s="316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2"/>
      <c r="BQ26" s="272"/>
      <c r="BR26" s="272"/>
      <c r="BS26" s="27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71"/>
      <c r="CE26" s="67">
        <f>GETPIVOTDATA("VALUE",'CRS ESCO pvt'!$I$2,"DATE_FILE",$CE$8,"COMPANY",$CE$6,"TRIM_CAT","Low Income Resdiential-ESCO","TRIM_LINE",A20)</f>
        <v>71</v>
      </c>
    </row>
    <row r="27" spans="1:83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298">
        <v>4430</v>
      </c>
      <c r="AL27" s="298">
        <v>3927</v>
      </c>
      <c r="AM27" s="298">
        <v>3809</v>
      </c>
      <c r="AN27" s="298">
        <v>3274</v>
      </c>
      <c r="AO27" s="298">
        <v>3088</v>
      </c>
      <c r="AP27" s="298">
        <v>3285</v>
      </c>
      <c r="AQ27" s="298">
        <v>2928</v>
      </c>
      <c r="AR27" s="298">
        <v>2802</v>
      </c>
      <c r="AS27" s="298">
        <v>2958</v>
      </c>
      <c r="AT27" s="298">
        <v>2795</v>
      </c>
      <c r="AU27" s="298"/>
      <c r="AV27" s="298"/>
      <c r="AW27" s="316"/>
      <c r="AX27" s="86">
        <f t="shared" ref="AX27:BG29" si="29">O27-C27</f>
        <v>79</v>
      </c>
      <c r="AY27" s="87">
        <f t="shared" si="29"/>
        <v>884</v>
      </c>
      <c r="AZ27" s="87">
        <f t="shared" si="29"/>
        <v>756</v>
      </c>
      <c r="BA27" s="87">
        <f t="shared" si="29"/>
        <v>845</v>
      </c>
      <c r="BB27" s="87">
        <f t="shared" si="29"/>
        <v>193</v>
      </c>
      <c r="BC27" s="87">
        <f t="shared" si="29"/>
        <v>580</v>
      </c>
      <c r="BD27" s="87">
        <f t="shared" si="29"/>
        <v>437</v>
      </c>
      <c r="BE27" s="87">
        <f t="shared" si="29"/>
        <v>567</v>
      </c>
      <c r="BF27" s="87">
        <f t="shared" si="29"/>
        <v>393</v>
      </c>
      <c r="BG27" s="87">
        <f t="shared" si="29"/>
        <v>10</v>
      </c>
      <c r="BH27" s="87">
        <f t="shared" ref="BH27:BQ29" si="30">Y27-M27</f>
        <v>681</v>
      </c>
      <c r="BI27" s="87">
        <f t="shared" si="30"/>
        <v>91</v>
      </c>
      <c r="BJ27" s="87">
        <f t="shared" si="30"/>
        <v>-361</v>
      </c>
      <c r="BK27" s="87">
        <f t="shared" si="30"/>
        <v>-1505</v>
      </c>
      <c r="BL27" s="87">
        <f t="shared" si="30"/>
        <v>-1136</v>
      </c>
      <c r="BM27" s="87">
        <f t="shared" si="30"/>
        <v>-656</v>
      </c>
      <c r="BN27" s="87">
        <f t="shared" si="30"/>
        <v>-213</v>
      </c>
      <c r="BO27" s="87">
        <f t="shared" si="30"/>
        <v>-442</v>
      </c>
      <c r="BP27" s="272">
        <f t="shared" si="30"/>
        <v>-139</v>
      </c>
      <c r="BQ27" s="272">
        <f t="shared" si="30"/>
        <v>582</v>
      </c>
      <c r="BR27" s="272">
        <f t="shared" ref="BR27:BT29" si="31">AI27-W27</f>
        <v>712</v>
      </c>
      <c r="BS27" s="272">
        <f t="shared" si="31"/>
        <v>473</v>
      </c>
      <c r="BT27" s="332">
        <f t="shared" si="31"/>
        <v>1166</v>
      </c>
      <c r="BU27" s="332">
        <f t="shared" ref="BU27:CC29" si="32">AL27-Z27</f>
        <v>808</v>
      </c>
      <c r="BV27" s="332">
        <f t="shared" si="32"/>
        <v>1080</v>
      </c>
      <c r="BW27" s="332">
        <f t="shared" si="32"/>
        <v>710</v>
      </c>
      <c r="BX27" s="332">
        <f t="shared" si="32"/>
        <v>600</v>
      </c>
      <c r="BY27" s="332">
        <f t="shared" si="32"/>
        <v>538</v>
      </c>
      <c r="BZ27" s="332">
        <f t="shared" si="32"/>
        <v>267</v>
      </c>
      <c r="CA27" s="332">
        <f t="shared" si="32"/>
        <v>384</v>
      </c>
      <c r="CB27" s="332">
        <f t="shared" si="32"/>
        <v>442</v>
      </c>
      <c r="CC27" s="332">
        <f t="shared" si="32"/>
        <v>-643</v>
      </c>
      <c r="CD27" s="371"/>
      <c r="CE27" s="67">
        <f>'MONTHLY SUMMARIES'!J19</f>
        <v>2795</v>
      </c>
    </row>
    <row r="28" spans="1:83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298">
        <v>194</v>
      </c>
      <c r="AL28" s="298">
        <v>174</v>
      </c>
      <c r="AM28" s="298">
        <v>153</v>
      </c>
      <c r="AN28" s="298">
        <v>128</v>
      </c>
      <c r="AO28" s="298">
        <v>126</v>
      </c>
      <c r="AP28" s="298">
        <v>151</v>
      </c>
      <c r="AQ28" s="298">
        <v>116</v>
      </c>
      <c r="AR28" s="298">
        <v>119</v>
      </c>
      <c r="AS28" s="298">
        <v>128</v>
      </c>
      <c r="AT28" s="298">
        <v>121</v>
      </c>
      <c r="AU28" s="298"/>
      <c r="AV28" s="298"/>
      <c r="AW28" s="316"/>
      <c r="AX28" s="86">
        <f t="shared" si="29"/>
        <v>16</v>
      </c>
      <c r="AY28" s="87">
        <f t="shared" si="29"/>
        <v>26</v>
      </c>
      <c r="AZ28" s="87">
        <f t="shared" si="29"/>
        <v>47</v>
      </c>
      <c r="BA28" s="87">
        <f t="shared" si="29"/>
        <v>45</v>
      </c>
      <c r="BB28" s="87">
        <f t="shared" si="29"/>
        <v>16</v>
      </c>
      <c r="BC28" s="87">
        <f t="shared" si="29"/>
        <v>35</v>
      </c>
      <c r="BD28" s="87">
        <f t="shared" si="29"/>
        <v>14</v>
      </c>
      <c r="BE28" s="87">
        <f t="shared" si="29"/>
        <v>12</v>
      </c>
      <c r="BF28" s="87">
        <f t="shared" si="29"/>
        <v>23</v>
      </c>
      <c r="BG28" s="87">
        <f t="shared" si="29"/>
        <v>-32</v>
      </c>
      <c r="BH28" s="87">
        <f t="shared" si="30"/>
        <v>26</v>
      </c>
      <c r="BI28" s="87">
        <f t="shared" si="30"/>
        <v>-10</v>
      </c>
      <c r="BJ28" s="87">
        <f t="shared" si="30"/>
        <v>-38</v>
      </c>
      <c r="BK28" s="87">
        <f t="shared" si="30"/>
        <v>-85</v>
      </c>
      <c r="BL28" s="87">
        <f t="shared" si="30"/>
        <v>-76</v>
      </c>
      <c r="BM28" s="87">
        <f t="shared" si="30"/>
        <v>-44</v>
      </c>
      <c r="BN28" s="87">
        <f t="shared" si="30"/>
        <v>-39</v>
      </c>
      <c r="BO28" s="87">
        <f t="shared" si="30"/>
        <v>-45</v>
      </c>
      <c r="BP28" s="272">
        <f t="shared" si="30"/>
        <v>14</v>
      </c>
      <c r="BQ28" s="272">
        <f t="shared" si="30"/>
        <v>49</v>
      </c>
      <c r="BR28" s="272">
        <f t="shared" si="31"/>
        <v>44</v>
      </c>
      <c r="BS28" s="272">
        <f t="shared" si="31"/>
        <v>65</v>
      </c>
      <c r="BT28" s="332">
        <f t="shared" si="31"/>
        <v>63</v>
      </c>
      <c r="BU28" s="332">
        <f t="shared" si="32"/>
        <v>56</v>
      </c>
      <c r="BV28" s="332">
        <f t="shared" si="32"/>
        <v>49</v>
      </c>
      <c r="BW28" s="332">
        <f t="shared" si="32"/>
        <v>44</v>
      </c>
      <c r="BX28" s="332">
        <f t="shared" si="32"/>
        <v>40</v>
      </c>
      <c r="BY28" s="332">
        <f t="shared" si="32"/>
        <v>47</v>
      </c>
      <c r="BZ28" s="332">
        <f t="shared" si="32"/>
        <v>25</v>
      </c>
      <c r="CA28" s="332">
        <f t="shared" si="32"/>
        <v>45</v>
      </c>
      <c r="CB28" s="332">
        <f t="shared" si="32"/>
        <v>14</v>
      </c>
      <c r="CC28" s="332">
        <f t="shared" si="32"/>
        <v>-20</v>
      </c>
      <c r="CD28" s="371"/>
      <c r="CE28" s="67">
        <f>'MONTHLY SUMMARIES'!J20</f>
        <v>121</v>
      </c>
    </row>
    <row r="29" spans="1:83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298">
        <v>33</v>
      </c>
      <c r="AL29" s="298">
        <v>22</v>
      </c>
      <c r="AM29" s="298">
        <v>27</v>
      </c>
      <c r="AN29" s="298">
        <v>18</v>
      </c>
      <c r="AO29" s="298">
        <v>24</v>
      </c>
      <c r="AP29" s="298">
        <v>27</v>
      </c>
      <c r="AQ29" s="298">
        <v>22</v>
      </c>
      <c r="AR29" s="298">
        <v>17</v>
      </c>
      <c r="AS29" s="298">
        <v>22</v>
      </c>
      <c r="AT29" s="298">
        <v>20</v>
      </c>
      <c r="AU29" s="298"/>
      <c r="AV29" s="298"/>
      <c r="AW29" s="316"/>
      <c r="AX29" s="86">
        <f t="shared" si="29"/>
        <v>6</v>
      </c>
      <c r="AY29" s="87">
        <f t="shared" si="29"/>
        <v>5</v>
      </c>
      <c r="AZ29" s="87">
        <f t="shared" si="29"/>
        <v>-9</v>
      </c>
      <c r="BA29" s="87">
        <f t="shared" si="29"/>
        <v>7</v>
      </c>
      <c r="BB29" s="87">
        <f t="shared" si="29"/>
        <v>20</v>
      </c>
      <c r="BC29" s="87">
        <f t="shared" si="29"/>
        <v>10</v>
      </c>
      <c r="BD29" s="87">
        <f t="shared" si="29"/>
        <v>7</v>
      </c>
      <c r="BE29" s="87">
        <f t="shared" si="29"/>
        <v>11</v>
      </c>
      <c r="BF29" s="87">
        <f t="shared" si="29"/>
        <v>7</v>
      </c>
      <c r="BG29" s="87">
        <f t="shared" si="29"/>
        <v>-5</v>
      </c>
      <c r="BH29" s="87">
        <f t="shared" si="30"/>
        <v>2</v>
      </c>
      <c r="BI29" s="87">
        <f t="shared" si="30"/>
        <v>-4</v>
      </c>
      <c r="BJ29" s="87">
        <f t="shared" si="30"/>
        <v>-10</v>
      </c>
      <c r="BK29" s="87">
        <f t="shared" si="30"/>
        <v>-15</v>
      </c>
      <c r="BL29" s="87">
        <f t="shared" si="30"/>
        <v>-6</v>
      </c>
      <c r="BM29" s="87">
        <f t="shared" si="30"/>
        <v>2</v>
      </c>
      <c r="BN29" s="87">
        <f t="shared" si="30"/>
        <v>-19</v>
      </c>
      <c r="BO29" s="87">
        <f t="shared" si="30"/>
        <v>-2</v>
      </c>
      <c r="BP29" s="272">
        <f t="shared" si="30"/>
        <v>-1</v>
      </c>
      <c r="BQ29" s="272">
        <f t="shared" si="30"/>
        <v>4</v>
      </c>
      <c r="BR29" s="272">
        <f t="shared" si="31"/>
        <v>6</v>
      </c>
      <c r="BS29" s="272">
        <f t="shared" si="31"/>
        <v>14</v>
      </c>
      <c r="BT29" s="332">
        <f t="shared" si="31"/>
        <v>16</v>
      </c>
      <c r="BU29" s="332">
        <f t="shared" si="32"/>
        <v>7</v>
      </c>
      <c r="BV29" s="332">
        <f t="shared" si="32"/>
        <v>14</v>
      </c>
      <c r="BW29" s="332">
        <f t="shared" si="32"/>
        <v>5</v>
      </c>
      <c r="BX29" s="332">
        <f t="shared" si="32"/>
        <v>9</v>
      </c>
      <c r="BY29" s="332">
        <f t="shared" si="32"/>
        <v>6</v>
      </c>
      <c r="BZ29" s="332">
        <f t="shared" si="32"/>
        <v>4</v>
      </c>
      <c r="CA29" s="332">
        <f t="shared" si="32"/>
        <v>1</v>
      </c>
      <c r="CB29" s="332">
        <f t="shared" si="32"/>
        <v>5</v>
      </c>
      <c r="CC29" s="332">
        <f t="shared" si="32"/>
        <v>-5</v>
      </c>
      <c r="CD29" s="371"/>
      <c r="CE29" s="67">
        <f>'MONTHLY SUMMARIES'!J21</f>
        <v>20</v>
      </c>
    </row>
    <row r="30" spans="1:83" s="76" customFormat="1" x14ac:dyDescent="0.3">
      <c r="A30" s="152"/>
      <c r="B30" s="63" t="s">
        <v>42</v>
      </c>
      <c r="C30" s="140">
        <f t="shared" ref="C30:V30" si="33">SUM(C21:C29)</f>
        <v>32553</v>
      </c>
      <c r="D30" s="141">
        <f t="shared" si="33"/>
        <v>34535</v>
      </c>
      <c r="E30" s="141">
        <f t="shared" si="33"/>
        <v>34659</v>
      </c>
      <c r="F30" s="141">
        <f t="shared" si="33"/>
        <v>32559</v>
      </c>
      <c r="G30" s="141">
        <f t="shared" si="33"/>
        <v>33543</v>
      </c>
      <c r="H30" s="141">
        <f t="shared" si="33"/>
        <v>31231</v>
      </c>
      <c r="I30" s="141">
        <f t="shared" si="33"/>
        <v>30759</v>
      </c>
      <c r="J30" s="141">
        <f t="shared" si="33"/>
        <v>30436</v>
      </c>
      <c r="K30" s="141">
        <f t="shared" si="33"/>
        <v>30716</v>
      </c>
      <c r="L30" s="142">
        <f t="shared" si="33"/>
        <v>31967</v>
      </c>
      <c r="M30" s="141">
        <f t="shared" si="33"/>
        <v>28811</v>
      </c>
      <c r="N30" s="141">
        <f t="shared" si="33"/>
        <v>31294</v>
      </c>
      <c r="O30" s="141">
        <f t="shared" si="33"/>
        <v>33728</v>
      </c>
      <c r="P30" s="141">
        <f t="shared" si="33"/>
        <v>35252</v>
      </c>
      <c r="Q30" s="141">
        <f t="shared" si="33"/>
        <v>34238</v>
      </c>
      <c r="R30" s="141">
        <f t="shared" si="33"/>
        <v>34297</v>
      </c>
      <c r="S30" s="141">
        <f t="shared" si="33"/>
        <v>32414</v>
      </c>
      <c r="T30" s="141">
        <f t="shared" si="33"/>
        <v>32205</v>
      </c>
      <c r="U30" s="141">
        <f t="shared" si="33"/>
        <v>32451</v>
      </c>
      <c r="V30" s="141">
        <f t="shared" si="33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299">
        <v>31945</v>
      </c>
      <c r="AL30" s="299">
        <v>32145</v>
      </c>
      <c r="AM30" s="299">
        <v>32878</v>
      </c>
      <c r="AN30" s="299">
        <v>31746</v>
      </c>
      <c r="AO30" s="299">
        <v>31675</v>
      </c>
      <c r="AP30" s="299">
        <v>32185</v>
      </c>
      <c r="AQ30" s="299">
        <v>30446</v>
      </c>
      <c r="AR30" s="299">
        <v>29472</v>
      </c>
      <c r="AS30" s="299">
        <v>31292</v>
      </c>
      <c r="AT30" s="299">
        <v>29166</v>
      </c>
      <c r="AU30" s="299"/>
      <c r="AV30" s="299"/>
      <c r="AW30" s="317"/>
      <c r="AX30" s="88">
        <f>SUM(AX21:AX29)</f>
        <v>1175</v>
      </c>
      <c r="AY30" s="143">
        <f t="shared" ref="AY30:BA30" si="34">SUM(AY21:AY29)</f>
        <v>717</v>
      </c>
      <c r="AZ30" s="143">
        <f t="shared" si="34"/>
        <v>-421</v>
      </c>
      <c r="BA30" s="143">
        <f t="shared" si="34"/>
        <v>1738</v>
      </c>
      <c r="BB30" s="143">
        <f t="shared" ref="BB30:BC30" si="35">SUM(BB21:BB29)</f>
        <v>-1129</v>
      </c>
      <c r="BC30" s="143">
        <f t="shared" si="35"/>
        <v>974</v>
      </c>
      <c r="BD30" s="143">
        <f t="shared" ref="BD30:BE30" si="36">SUM(BD21:BD29)</f>
        <v>1692</v>
      </c>
      <c r="BE30" s="143">
        <f t="shared" si="36"/>
        <v>2532</v>
      </c>
      <c r="BF30" s="143">
        <f t="shared" ref="BF30:BG30" si="37">SUM(BF21:BF29)</f>
        <v>1929</v>
      </c>
      <c r="BG30" s="143">
        <f t="shared" si="37"/>
        <v>1440</v>
      </c>
      <c r="BH30" s="143">
        <f t="shared" ref="BH30:BI30" si="38">SUM(BH21:BH29)</f>
        <v>1521</v>
      </c>
      <c r="BI30" s="143">
        <f t="shared" si="38"/>
        <v>222</v>
      </c>
      <c r="BJ30" s="143">
        <f t="shared" ref="BJ30:BK30" si="39">SUM(BJ21:BJ29)</f>
        <v>-1826</v>
      </c>
      <c r="BK30" s="143">
        <f t="shared" si="39"/>
        <v>-3584</v>
      </c>
      <c r="BL30" s="143">
        <f t="shared" ref="BL30:BM30" si="40">SUM(BL21:BL29)</f>
        <v>-2608</v>
      </c>
      <c r="BM30" s="143">
        <f t="shared" si="40"/>
        <v>-1886</v>
      </c>
      <c r="BN30" s="143">
        <f t="shared" ref="BN30:BO30" si="41">SUM(BN21:BN29)</f>
        <v>-2477</v>
      </c>
      <c r="BO30" s="143">
        <f t="shared" si="41"/>
        <v>-2510</v>
      </c>
      <c r="BP30" s="273">
        <f t="shared" ref="BP30:BQ30" si="42">SUM(BP21:BP29)</f>
        <v>-1678</v>
      </c>
      <c r="BQ30" s="273">
        <f t="shared" si="42"/>
        <v>-200</v>
      </c>
      <c r="BR30" s="273">
        <f t="shared" ref="BR30:BT30" si="43">SUM(BR21:BR29)</f>
        <v>-809</v>
      </c>
      <c r="BS30" s="273">
        <f t="shared" si="43"/>
        <v>-3032</v>
      </c>
      <c r="BT30" s="333">
        <f t="shared" si="43"/>
        <v>1613</v>
      </c>
      <c r="BU30" s="333">
        <f t="shared" ref="BU30:BV30" si="44">SUM(BU21:BU29)</f>
        <v>629</v>
      </c>
      <c r="BV30" s="333">
        <f t="shared" si="44"/>
        <v>976</v>
      </c>
      <c r="BW30" s="333">
        <f t="shared" ref="BW30:BX30" si="45">SUM(BW21:BW29)</f>
        <v>78</v>
      </c>
      <c r="BX30" s="333">
        <f t="shared" si="45"/>
        <v>45</v>
      </c>
      <c r="BY30" s="333">
        <f t="shared" ref="BY30" si="46">SUM(BY21:BY29)</f>
        <v>-226</v>
      </c>
      <c r="BZ30" s="333">
        <f t="shared" ref="BZ30" si="47">SUM(BZ21:BZ29)</f>
        <v>509</v>
      </c>
      <c r="CA30" s="333">
        <f t="shared" ref="CA30:CC30" si="48">SUM(CA21:CA29)</f>
        <v>-223</v>
      </c>
      <c r="CB30" s="333">
        <f t="shared" ref="CB30:CC30" si="49">SUM(CB21:CB29)</f>
        <v>519</v>
      </c>
      <c r="CC30" s="333">
        <f t="shared" si="49"/>
        <v>-3602</v>
      </c>
      <c r="CD30" s="372"/>
      <c r="CE30" s="267">
        <f>CE21+CE24+CE27+CE28+CE29</f>
        <v>29166</v>
      </c>
    </row>
    <row r="31" spans="1:83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18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4"/>
      <c r="BQ31" s="274"/>
      <c r="BR31" s="274"/>
      <c r="BS31" s="274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71"/>
      <c r="CE31" s="93"/>
    </row>
    <row r="32" spans="1:83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298">
        <v>10401</v>
      </c>
      <c r="AL32" s="298">
        <v>10563</v>
      </c>
      <c r="AM32" s="298">
        <v>10606</v>
      </c>
      <c r="AN32" s="298">
        <v>9120</v>
      </c>
      <c r="AO32" s="298">
        <v>8984</v>
      </c>
      <c r="AP32" s="298">
        <v>8857</v>
      </c>
      <c r="AQ32" s="298">
        <v>8362</v>
      </c>
      <c r="AR32" s="298">
        <v>7659</v>
      </c>
      <c r="AS32" s="298">
        <v>9170</v>
      </c>
      <c r="AT32" s="298">
        <v>8136</v>
      </c>
      <c r="AU32" s="298"/>
      <c r="AV32" s="298"/>
      <c r="AW32" s="316"/>
      <c r="AX32" s="86">
        <f t="shared" ref="AX32:BT32" si="50">O32-C32</f>
        <v>232</v>
      </c>
      <c r="AY32" s="87">
        <f t="shared" si="50"/>
        <v>-1451</v>
      </c>
      <c r="AZ32" s="87">
        <f t="shared" si="50"/>
        <v>-1656</v>
      </c>
      <c r="BA32" s="87">
        <f t="shared" si="50"/>
        <v>-237</v>
      </c>
      <c r="BB32" s="87">
        <f t="shared" si="50"/>
        <v>-2738</v>
      </c>
      <c r="BC32" s="87">
        <f t="shared" si="50"/>
        <v>-688</v>
      </c>
      <c r="BD32" s="87">
        <f t="shared" si="50"/>
        <v>-808</v>
      </c>
      <c r="BE32" s="87">
        <f t="shared" si="50"/>
        <v>-545</v>
      </c>
      <c r="BF32" s="87">
        <f t="shared" si="50"/>
        <v>-1566</v>
      </c>
      <c r="BG32" s="87">
        <f t="shared" si="50"/>
        <v>-982</v>
      </c>
      <c r="BH32" s="87">
        <f t="shared" si="50"/>
        <v>-1126</v>
      </c>
      <c r="BI32" s="87">
        <f t="shared" si="50"/>
        <v>-1548</v>
      </c>
      <c r="BJ32" s="87">
        <f t="shared" si="50"/>
        <v>-1629</v>
      </c>
      <c r="BK32" s="87">
        <f t="shared" si="50"/>
        <v>-1040</v>
      </c>
      <c r="BL32" s="87">
        <f t="shared" si="50"/>
        <v>-438</v>
      </c>
      <c r="BM32" s="87">
        <f t="shared" si="50"/>
        <v>-489</v>
      </c>
      <c r="BN32" s="87">
        <f t="shared" si="50"/>
        <v>803</v>
      </c>
      <c r="BO32" s="87">
        <f t="shared" si="50"/>
        <v>617</v>
      </c>
      <c r="BP32" s="272">
        <f t="shared" si="50"/>
        <v>988</v>
      </c>
      <c r="BQ32" s="272">
        <f t="shared" si="50"/>
        <v>1004</v>
      </c>
      <c r="BR32" s="272">
        <f t="shared" si="50"/>
        <v>1241</v>
      </c>
      <c r="BS32" s="272">
        <f t="shared" si="50"/>
        <v>308</v>
      </c>
      <c r="BT32" s="332">
        <f t="shared" si="50"/>
        <v>2463</v>
      </c>
      <c r="BU32" s="332">
        <f t="shared" ref="BU32:CC32" si="51">AL32-Z32</f>
        <v>1165</v>
      </c>
      <c r="BV32" s="332">
        <f t="shared" si="51"/>
        <v>855</v>
      </c>
      <c r="BW32" s="332">
        <f t="shared" si="51"/>
        <v>365</v>
      </c>
      <c r="BX32" s="332">
        <f t="shared" si="51"/>
        <v>416</v>
      </c>
      <c r="BY32" s="332">
        <f t="shared" si="51"/>
        <v>463</v>
      </c>
      <c r="BZ32" s="332">
        <f t="shared" si="51"/>
        <v>560</v>
      </c>
      <c r="CA32" s="332">
        <f t="shared" si="51"/>
        <v>-392</v>
      </c>
      <c r="CB32" s="332">
        <f t="shared" si="51"/>
        <v>273</v>
      </c>
      <c r="CC32" s="332">
        <f t="shared" si="51"/>
        <v>-1389</v>
      </c>
      <c r="CD32" s="371"/>
      <c r="CE32" s="67">
        <f>'MONTHLY SUMMARIES'!J24</f>
        <v>8136</v>
      </c>
    </row>
    <row r="33" spans="1:83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298">
        <v>10160</v>
      </c>
      <c r="AL33" s="298">
        <v>10384</v>
      </c>
      <c r="AM33" s="298">
        <v>10402</v>
      </c>
      <c r="AN33" s="298">
        <v>8976</v>
      </c>
      <c r="AO33" s="298">
        <v>8821</v>
      </c>
      <c r="AP33" s="298">
        <v>8716</v>
      </c>
      <c r="AQ33" s="298">
        <v>8236</v>
      </c>
      <c r="AR33" s="298">
        <v>7512</v>
      </c>
      <c r="AS33" s="298">
        <v>8979</v>
      </c>
      <c r="AT33" s="298">
        <v>7983</v>
      </c>
      <c r="AU33" s="298"/>
      <c r="AV33" s="298"/>
      <c r="AW33" s="316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2"/>
      <c r="BQ33" s="272"/>
      <c r="BR33" s="272"/>
      <c r="BS33" s="27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71"/>
      <c r="CE33" s="81">
        <f>CE32-CE34</f>
        <v>7983</v>
      </c>
    </row>
    <row r="34" spans="1:83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298">
        <v>241</v>
      </c>
      <c r="AL34" s="298">
        <v>179</v>
      </c>
      <c r="AM34" s="298">
        <v>204</v>
      </c>
      <c r="AN34" s="298">
        <v>144</v>
      </c>
      <c r="AO34" s="298">
        <v>163</v>
      </c>
      <c r="AP34" s="298">
        <v>141</v>
      </c>
      <c r="AQ34" s="298">
        <v>126</v>
      </c>
      <c r="AR34" s="298">
        <v>147</v>
      </c>
      <c r="AS34" s="298">
        <v>191</v>
      </c>
      <c r="AT34" s="298">
        <v>153</v>
      </c>
      <c r="AU34" s="298"/>
      <c r="AV34" s="298"/>
      <c r="AW34" s="316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2"/>
      <c r="BQ34" s="272"/>
      <c r="BR34" s="272"/>
      <c r="BS34" s="27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71"/>
      <c r="CE34" s="67">
        <f>GETPIVOTDATA("VALUE",'CRS ESCO pvt'!$I$2,"DATE_FILE",$CE$8,"COMPANY",$CE$6,"TRIM_CAT","Resdiential-ESCO","TRIM_LINE",A31)</f>
        <v>153</v>
      </c>
    </row>
    <row r="35" spans="1:83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298">
        <v>1168</v>
      </c>
      <c r="AL35" s="298">
        <v>1180</v>
      </c>
      <c r="AM35" s="298">
        <v>1239</v>
      </c>
      <c r="AN35" s="298">
        <v>1038</v>
      </c>
      <c r="AO35" s="298">
        <v>991</v>
      </c>
      <c r="AP35" s="298">
        <v>946</v>
      </c>
      <c r="AQ35" s="298">
        <v>891</v>
      </c>
      <c r="AR35" s="298">
        <v>828</v>
      </c>
      <c r="AS35" s="298">
        <v>930</v>
      </c>
      <c r="AT35" s="298">
        <v>836</v>
      </c>
      <c r="AU35" s="298"/>
      <c r="AV35" s="298"/>
      <c r="AW35" s="316"/>
      <c r="AX35" s="86">
        <f t="shared" ref="AX35:BT35" si="52">O35-C35</f>
        <v>-39</v>
      </c>
      <c r="AY35" s="87">
        <f t="shared" si="52"/>
        <v>-202</v>
      </c>
      <c r="AZ35" s="87">
        <f t="shared" si="52"/>
        <v>-368</v>
      </c>
      <c r="BA35" s="87">
        <f t="shared" si="52"/>
        <v>-90</v>
      </c>
      <c r="BB35" s="87">
        <f t="shared" si="52"/>
        <v>-198</v>
      </c>
      <c r="BC35" s="87">
        <f t="shared" si="52"/>
        <v>-103</v>
      </c>
      <c r="BD35" s="87">
        <f t="shared" si="52"/>
        <v>-49</v>
      </c>
      <c r="BE35" s="87">
        <f t="shared" si="52"/>
        <v>-44</v>
      </c>
      <c r="BF35" s="87">
        <f t="shared" si="52"/>
        <v>-147</v>
      </c>
      <c r="BG35" s="87">
        <f t="shared" si="52"/>
        <v>-26</v>
      </c>
      <c r="BH35" s="87">
        <f t="shared" si="52"/>
        <v>-70</v>
      </c>
      <c r="BI35" s="87">
        <f t="shared" si="52"/>
        <v>-50</v>
      </c>
      <c r="BJ35" s="87">
        <f t="shared" si="52"/>
        <v>111</v>
      </c>
      <c r="BK35" s="87">
        <f t="shared" si="52"/>
        <v>428</v>
      </c>
      <c r="BL35" s="87">
        <f t="shared" si="52"/>
        <v>74</v>
      </c>
      <c r="BM35" s="87">
        <f t="shared" si="52"/>
        <v>124</v>
      </c>
      <c r="BN35" s="87">
        <f t="shared" si="52"/>
        <v>182</v>
      </c>
      <c r="BO35" s="87">
        <f t="shared" si="52"/>
        <v>223</v>
      </c>
      <c r="BP35" s="272">
        <f t="shared" si="52"/>
        <v>178</v>
      </c>
      <c r="BQ35" s="272">
        <f t="shared" si="52"/>
        <v>255</v>
      </c>
      <c r="BR35" s="272">
        <f t="shared" si="52"/>
        <v>-19</v>
      </c>
      <c r="BS35" s="272">
        <f t="shared" si="52"/>
        <v>31</v>
      </c>
      <c r="BT35" s="332">
        <f t="shared" si="52"/>
        <v>348</v>
      </c>
      <c r="BU35" s="332">
        <f t="shared" ref="BU35:CC35" si="53">AL35-Z35</f>
        <v>284</v>
      </c>
      <c r="BV35" s="332">
        <f t="shared" si="53"/>
        <v>158</v>
      </c>
      <c r="BW35" s="332">
        <f t="shared" si="53"/>
        <v>-201</v>
      </c>
      <c r="BX35" s="332">
        <f t="shared" si="53"/>
        <v>-187</v>
      </c>
      <c r="BY35" s="332">
        <f t="shared" si="53"/>
        <v>-312</v>
      </c>
      <c r="BZ35" s="332">
        <f t="shared" si="53"/>
        <v>-50</v>
      </c>
      <c r="CA35" s="332">
        <f t="shared" si="53"/>
        <v>-50</v>
      </c>
      <c r="CB35" s="332">
        <f t="shared" si="53"/>
        <v>30</v>
      </c>
      <c r="CC35" s="332">
        <f t="shared" si="53"/>
        <v>-181</v>
      </c>
      <c r="CD35" s="371"/>
      <c r="CE35" s="67">
        <f>'MONTHLY SUMMARIES'!J25</f>
        <v>836</v>
      </c>
    </row>
    <row r="36" spans="1:83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298">
        <v>1128</v>
      </c>
      <c r="AL36" s="298">
        <v>1156</v>
      </c>
      <c r="AM36" s="298">
        <v>1214</v>
      </c>
      <c r="AN36" s="298">
        <v>1015</v>
      </c>
      <c r="AO36" s="298">
        <v>975</v>
      </c>
      <c r="AP36" s="298">
        <v>917</v>
      </c>
      <c r="AQ36" s="298">
        <v>845</v>
      </c>
      <c r="AR36" s="298">
        <v>792</v>
      </c>
      <c r="AS36" s="298">
        <v>883</v>
      </c>
      <c r="AT36" s="298">
        <v>802</v>
      </c>
      <c r="AU36" s="298"/>
      <c r="AV36" s="298"/>
      <c r="AW36" s="316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2"/>
      <c r="BQ36" s="272"/>
      <c r="BR36" s="272"/>
      <c r="BS36" s="27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71"/>
      <c r="CE36" s="81">
        <f>CE35-CE37</f>
        <v>802</v>
      </c>
    </row>
    <row r="37" spans="1:83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298">
        <v>40</v>
      </c>
      <c r="AL37" s="298">
        <v>24</v>
      </c>
      <c r="AM37" s="298">
        <v>25</v>
      </c>
      <c r="AN37" s="298">
        <v>23</v>
      </c>
      <c r="AO37" s="298">
        <v>16</v>
      </c>
      <c r="AP37" s="298">
        <v>29</v>
      </c>
      <c r="AQ37" s="298">
        <v>46</v>
      </c>
      <c r="AR37" s="298">
        <v>36</v>
      </c>
      <c r="AS37" s="298">
        <v>47</v>
      </c>
      <c r="AT37" s="298">
        <v>34</v>
      </c>
      <c r="AU37" s="298"/>
      <c r="AV37" s="298"/>
      <c r="AW37" s="316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2"/>
      <c r="BQ37" s="272"/>
      <c r="BR37" s="272"/>
      <c r="BS37" s="27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71"/>
      <c r="CE37" s="67">
        <f>GETPIVOTDATA("VALUE",'CRS ESCO pvt'!$I$2,"DATE_FILE",$CE$8,"COMPANY",$CE$6,"TRIM_CAT","Low Income Resdiential-ESCO","TRIM_LINE",A31)</f>
        <v>34</v>
      </c>
    </row>
    <row r="38" spans="1:83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298">
        <v>2642</v>
      </c>
      <c r="AL38" s="298">
        <v>2321</v>
      </c>
      <c r="AM38" s="298">
        <v>2053</v>
      </c>
      <c r="AN38" s="298">
        <v>1705</v>
      </c>
      <c r="AO38" s="298">
        <v>1464</v>
      </c>
      <c r="AP38" s="298">
        <v>1611</v>
      </c>
      <c r="AQ38" s="298">
        <v>1326</v>
      </c>
      <c r="AR38" s="298">
        <v>1240</v>
      </c>
      <c r="AS38" s="298">
        <v>1346</v>
      </c>
      <c r="AT38" s="298">
        <v>1292</v>
      </c>
      <c r="AU38" s="298"/>
      <c r="AV38" s="298"/>
      <c r="AW38" s="316"/>
      <c r="AX38" s="86">
        <f t="shared" ref="AX38:BG40" si="54">O38-C38</f>
        <v>-125</v>
      </c>
      <c r="AY38" s="87">
        <f t="shared" si="54"/>
        <v>269</v>
      </c>
      <c r="AZ38" s="87">
        <f t="shared" si="54"/>
        <v>148</v>
      </c>
      <c r="BA38" s="87">
        <f t="shared" si="54"/>
        <v>207</v>
      </c>
      <c r="BB38" s="87">
        <f t="shared" si="54"/>
        <v>-308</v>
      </c>
      <c r="BC38" s="87">
        <f t="shared" si="54"/>
        <v>146</v>
      </c>
      <c r="BD38" s="87">
        <f t="shared" si="54"/>
        <v>-11</v>
      </c>
      <c r="BE38" s="87">
        <f t="shared" si="54"/>
        <v>97</v>
      </c>
      <c r="BF38" s="87">
        <f t="shared" si="54"/>
        <v>-1</v>
      </c>
      <c r="BG38" s="87">
        <f t="shared" si="54"/>
        <v>-204</v>
      </c>
      <c r="BH38" s="87">
        <f t="shared" ref="BH38:BQ40" si="55">Y38-M38</f>
        <v>288</v>
      </c>
      <c r="BI38" s="87">
        <f t="shared" si="55"/>
        <v>-71</v>
      </c>
      <c r="BJ38" s="87">
        <f t="shared" si="55"/>
        <v>-189</v>
      </c>
      <c r="BK38" s="87">
        <f t="shared" si="55"/>
        <v>-805</v>
      </c>
      <c r="BL38" s="87">
        <f t="shared" si="55"/>
        <v>-395</v>
      </c>
      <c r="BM38" s="87">
        <f t="shared" si="55"/>
        <v>-83</v>
      </c>
      <c r="BN38" s="87">
        <f t="shared" si="55"/>
        <v>122</v>
      </c>
      <c r="BO38" s="87">
        <f t="shared" si="55"/>
        <v>-85</v>
      </c>
      <c r="BP38" s="272">
        <f t="shared" si="55"/>
        <v>137</v>
      </c>
      <c r="BQ38" s="272">
        <f t="shared" si="55"/>
        <v>687</v>
      </c>
      <c r="BR38" s="272">
        <f t="shared" ref="BR38:BT40" si="56">AI38-W38</f>
        <v>556</v>
      </c>
      <c r="BS38" s="272">
        <f t="shared" si="56"/>
        <v>476</v>
      </c>
      <c r="BT38" s="332">
        <f t="shared" si="56"/>
        <v>823</v>
      </c>
      <c r="BU38" s="332">
        <f t="shared" ref="BU38:CC40" si="57">AL38-Z38</f>
        <v>611</v>
      </c>
      <c r="BV38" s="332">
        <f t="shared" si="57"/>
        <v>619</v>
      </c>
      <c r="BW38" s="332">
        <f t="shared" si="57"/>
        <v>437</v>
      </c>
      <c r="BX38" s="332">
        <f t="shared" si="57"/>
        <v>337</v>
      </c>
      <c r="BY38" s="332">
        <f t="shared" si="57"/>
        <v>351</v>
      </c>
      <c r="BZ38" s="332">
        <f t="shared" si="57"/>
        <v>135</v>
      </c>
      <c r="CA38" s="332">
        <f t="shared" si="57"/>
        <v>225</v>
      </c>
      <c r="CB38" s="332">
        <f t="shared" si="57"/>
        <v>230</v>
      </c>
      <c r="CC38" s="332">
        <f t="shared" si="57"/>
        <v>-635</v>
      </c>
      <c r="CD38" s="371"/>
      <c r="CE38" s="67">
        <f>'MONTHLY SUMMARIES'!J26</f>
        <v>1292</v>
      </c>
    </row>
    <row r="39" spans="1:83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298">
        <v>126</v>
      </c>
      <c r="AL39" s="298">
        <v>115</v>
      </c>
      <c r="AM39" s="298">
        <v>100</v>
      </c>
      <c r="AN39" s="298">
        <v>89</v>
      </c>
      <c r="AO39" s="298">
        <v>72</v>
      </c>
      <c r="AP39" s="298">
        <v>89</v>
      </c>
      <c r="AQ39" s="298">
        <v>61</v>
      </c>
      <c r="AR39" s="298">
        <v>61</v>
      </c>
      <c r="AS39" s="298">
        <v>63</v>
      </c>
      <c r="AT39" s="298">
        <v>64</v>
      </c>
      <c r="AU39" s="298"/>
      <c r="AV39" s="298"/>
      <c r="AW39" s="316"/>
      <c r="AX39" s="86">
        <f t="shared" si="54"/>
        <v>13</v>
      </c>
      <c r="AY39" s="87">
        <f t="shared" si="54"/>
        <v>16</v>
      </c>
      <c r="AZ39" s="87">
        <f t="shared" si="54"/>
        <v>37</v>
      </c>
      <c r="BA39" s="87">
        <f t="shared" si="54"/>
        <v>30</v>
      </c>
      <c r="BB39" s="87">
        <f t="shared" si="54"/>
        <v>-11</v>
      </c>
      <c r="BC39" s="87">
        <f t="shared" si="54"/>
        <v>25</v>
      </c>
      <c r="BD39" s="87">
        <f t="shared" si="54"/>
        <v>6</v>
      </c>
      <c r="BE39" s="87">
        <f t="shared" si="54"/>
        <v>-4</v>
      </c>
      <c r="BF39" s="87">
        <f t="shared" si="54"/>
        <v>5</v>
      </c>
      <c r="BG39" s="87">
        <f t="shared" si="54"/>
        <v>-29</v>
      </c>
      <c r="BH39" s="87">
        <f t="shared" si="55"/>
        <v>19</v>
      </c>
      <c r="BI39" s="87">
        <f t="shared" si="55"/>
        <v>-8</v>
      </c>
      <c r="BJ39" s="87">
        <f t="shared" si="55"/>
        <v>-17</v>
      </c>
      <c r="BK39" s="87">
        <f t="shared" si="55"/>
        <v>-47</v>
      </c>
      <c r="BL39" s="87">
        <f t="shared" si="55"/>
        <v>-42</v>
      </c>
      <c r="BM39" s="87">
        <f t="shared" si="55"/>
        <v>-26</v>
      </c>
      <c r="BN39" s="87">
        <f t="shared" si="55"/>
        <v>-9</v>
      </c>
      <c r="BO39" s="87">
        <f t="shared" si="55"/>
        <v>-24</v>
      </c>
      <c r="BP39" s="272">
        <f t="shared" si="55"/>
        <v>17</v>
      </c>
      <c r="BQ39" s="272">
        <f t="shared" si="55"/>
        <v>50</v>
      </c>
      <c r="BR39" s="272">
        <f t="shared" si="56"/>
        <v>30</v>
      </c>
      <c r="BS39" s="272">
        <f t="shared" si="56"/>
        <v>52</v>
      </c>
      <c r="BT39" s="332">
        <f t="shared" si="56"/>
        <v>36</v>
      </c>
      <c r="BU39" s="332">
        <f t="shared" si="57"/>
        <v>35</v>
      </c>
      <c r="BV39" s="332">
        <f t="shared" si="57"/>
        <v>31</v>
      </c>
      <c r="BW39" s="332">
        <f t="shared" si="57"/>
        <v>33</v>
      </c>
      <c r="BX39" s="332">
        <f t="shared" si="57"/>
        <v>32</v>
      </c>
      <c r="BY39" s="332">
        <f t="shared" si="57"/>
        <v>46</v>
      </c>
      <c r="BZ39" s="332">
        <f t="shared" si="57"/>
        <v>16</v>
      </c>
      <c r="CA39" s="332">
        <f t="shared" si="57"/>
        <v>31</v>
      </c>
      <c r="CB39" s="332">
        <f t="shared" si="57"/>
        <v>4</v>
      </c>
      <c r="CC39" s="332">
        <f t="shared" si="57"/>
        <v>-26</v>
      </c>
      <c r="CD39" s="371"/>
      <c r="CE39" s="67">
        <f>'MONTHLY SUMMARIES'!J27</f>
        <v>64</v>
      </c>
    </row>
    <row r="40" spans="1:83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298">
        <v>21</v>
      </c>
      <c r="AL40" s="298">
        <v>12</v>
      </c>
      <c r="AM40" s="298">
        <v>18</v>
      </c>
      <c r="AN40" s="298">
        <v>11</v>
      </c>
      <c r="AO40" s="298">
        <v>14</v>
      </c>
      <c r="AP40" s="298">
        <v>15</v>
      </c>
      <c r="AQ40" s="298">
        <v>13</v>
      </c>
      <c r="AR40" s="298">
        <v>11</v>
      </c>
      <c r="AS40" s="298">
        <v>12</v>
      </c>
      <c r="AT40" s="298">
        <v>14</v>
      </c>
      <c r="AU40" s="298"/>
      <c r="AV40" s="298"/>
      <c r="AW40" s="316"/>
      <c r="AX40" s="86">
        <f t="shared" si="54"/>
        <v>-1</v>
      </c>
      <c r="AY40" s="87">
        <f t="shared" si="54"/>
        <v>-2</v>
      </c>
      <c r="AZ40" s="87">
        <f t="shared" si="54"/>
        <v>-13</v>
      </c>
      <c r="BA40" s="87">
        <f t="shared" si="54"/>
        <v>2</v>
      </c>
      <c r="BB40" s="87">
        <f t="shared" si="54"/>
        <v>16</v>
      </c>
      <c r="BC40" s="87">
        <f t="shared" si="54"/>
        <v>3</v>
      </c>
      <c r="BD40" s="87">
        <f t="shared" si="54"/>
        <v>2</v>
      </c>
      <c r="BE40" s="87">
        <f t="shared" si="54"/>
        <v>4</v>
      </c>
      <c r="BF40" s="87">
        <f t="shared" si="54"/>
        <v>1</v>
      </c>
      <c r="BG40" s="87">
        <f t="shared" si="54"/>
        <v>-6</v>
      </c>
      <c r="BH40" s="87">
        <f t="shared" si="55"/>
        <v>7</v>
      </c>
      <c r="BI40" s="87">
        <f t="shared" si="55"/>
        <v>-2</v>
      </c>
      <c r="BJ40" s="87">
        <f t="shared" si="55"/>
        <v>-4</v>
      </c>
      <c r="BK40" s="87">
        <f t="shared" si="55"/>
        <v>-9</v>
      </c>
      <c r="BL40" s="87">
        <f t="shared" si="55"/>
        <v>0</v>
      </c>
      <c r="BM40" s="87">
        <f t="shared" si="55"/>
        <v>1</v>
      </c>
      <c r="BN40" s="87">
        <f t="shared" si="55"/>
        <v>-22</v>
      </c>
      <c r="BO40" s="87">
        <f t="shared" si="55"/>
        <v>-1</v>
      </c>
      <c r="BP40" s="272">
        <f t="shared" si="55"/>
        <v>-5</v>
      </c>
      <c r="BQ40" s="272">
        <f t="shared" si="55"/>
        <v>3</v>
      </c>
      <c r="BR40" s="272">
        <f t="shared" si="56"/>
        <v>2</v>
      </c>
      <c r="BS40" s="272">
        <f t="shared" si="56"/>
        <v>10</v>
      </c>
      <c r="BT40" s="332">
        <f t="shared" si="56"/>
        <v>7</v>
      </c>
      <c r="BU40" s="332">
        <f t="shared" si="57"/>
        <v>1</v>
      </c>
      <c r="BV40" s="332">
        <f t="shared" si="57"/>
        <v>9</v>
      </c>
      <c r="BW40" s="332">
        <f t="shared" si="57"/>
        <v>5</v>
      </c>
      <c r="BX40" s="332">
        <f t="shared" si="57"/>
        <v>5</v>
      </c>
      <c r="BY40" s="332">
        <f t="shared" si="57"/>
        <v>6</v>
      </c>
      <c r="BZ40" s="332">
        <f t="shared" si="57"/>
        <v>8</v>
      </c>
      <c r="CA40" s="332">
        <f t="shared" si="57"/>
        <v>6</v>
      </c>
      <c r="CB40" s="332">
        <f t="shared" si="57"/>
        <v>6</v>
      </c>
      <c r="CC40" s="332">
        <f t="shared" si="57"/>
        <v>-1</v>
      </c>
      <c r="CD40" s="371"/>
      <c r="CE40" s="67">
        <f>'MONTHLY SUMMARIES'!J28</f>
        <v>14</v>
      </c>
    </row>
    <row r="41" spans="1:83" s="76" customFormat="1" x14ac:dyDescent="0.3">
      <c r="A41" s="152"/>
      <c r="B41" s="63" t="s">
        <v>42</v>
      </c>
      <c r="C41" s="140">
        <f t="shared" ref="C41:V41" si="58">SUM(C32:C40)</f>
        <v>13992</v>
      </c>
      <c r="D41" s="141">
        <f t="shared" si="58"/>
        <v>14167</v>
      </c>
      <c r="E41" s="141">
        <f t="shared" si="58"/>
        <v>13575</v>
      </c>
      <c r="F41" s="141">
        <f t="shared" si="58"/>
        <v>11525</v>
      </c>
      <c r="G41" s="141">
        <f t="shared" si="58"/>
        <v>12147</v>
      </c>
      <c r="H41" s="141">
        <f t="shared" si="58"/>
        <v>9866</v>
      </c>
      <c r="I41" s="141">
        <f t="shared" si="58"/>
        <v>10523</v>
      </c>
      <c r="J41" s="141">
        <f t="shared" si="58"/>
        <v>11067</v>
      </c>
      <c r="K41" s="141">
        <f t="shared" si="58"/>
        <v>12031</v>
      </c>
      <c r="L41" s="142">
        <f t="shared" si="58"/>
        <v>12598</v>
      </c>
      <c r="M41" s="141">
        <f t="shared" si="58"/>
        <v>11563</v>
      </c>
      <c r="N41" s="141">
        <f t="shared" si="58"/>
        <v>13774</v>
      </c>
      <c r="O41" s="141">
        <f t="shared" si="58"/>
        <v>14072</v>
      </c>
      <c r="P41" s="141">
        <f t="shared" si="58"/>
        <v>12797</v>
      </c>
      <c r="Q41" s="141">
        <f t="shared" si="58"/>
        <v>11723</v>
      </c>
      <c r="R41" s="141">
        <f t="shared" si="58"/>
        <v>11437</v>
      </c>
      <c r="S41" s="141">
        <f t="shared" si="58"/>
        <v>8908</v>
      </c>
      <c r="T41" s="141">
        <f t="shared" si="58"/>
        <v>9249</v>
      </c>
      <c r="U41" s="141">
        <f t="shared" si="58"/>
        <v>9663</v>
      </c>
      <c r="V41" s="141">
        <f t="shared" si="58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299">
        <v>14358</v>
      </c>
      <c r="AL41" s="299">
        <v>14191</v>
      </c>
      <c r="AM41" s="299">
        <v>14016</v>
      </c>
      <c r="AN41" s="299">
        <v>11963</v>
      </c>
      <c r="AO41" s="299">
        <v>11525</v>
      </c>
      <c r="AP41" s="299">
        <v>11518</v>
      </c>
      <c r="AQ41" s="299">
        <v>10653</v>
      </c>
      <c r="AR41" s="299">
        <v>9799</v>
      </c>
      <c r="AS41" s="299">
        <v>11521</v>
      </c>
      <c r="AT41" s="299">
        <v>10342</v>
      </c>
      <c r="AU41" s="299"/>
      <c r="AV41" s="299"/>
      <c r="AW41" s="317"/>
      <c r="AX41" s="88">
        <f>SUM(AX32:AX40)</f>
        <v>80</v>
      </c>
      <c r="AY41" s="143">
        <f t="shared" ref="AY41:BA41" si="59">SUM(AY32:AY40)</f>
        <v>-1370</v>
      </c>
      <c r="AZ41" s="143">
        <f t="shared" si="59"/>
        <v>-1852</v>
      </c>
      <c r="BA41" s="143">
        <f t="shared" si="59"/>
        <v>-88</v>
      </c>
      <c r="BB41" s="143">
        <f t="shared" ref="BB41:BC41" si="60">SUM(BB32:BB40)</f>
        <v>-3239</v>
      </c>
      <c r="BC41" s="143">
        <f t="shared" si="60"/>
        <v>-617</v>
      </c>
      <c r="BD41" s="143">
        <f t="shared" ref="BD41:BE41" si="61">SUM(BD32:BD40)</f>
        <v>-860</v>
      </c>
      <c r="BE41" s="143">
        <f t="shared" si="61"/>
        <v>-492</v>
      </c>
      <c r="BF41" s="143">
        <f t="shared" ref="BF41:BG41" si="62">SUM(BF32:BF40)</f>
        <v>-1708</v>
      </c>
      <c r="BG41" s="143">
        <f t="shared" si="62"/>
        <v>-1247</v>
      </c>
      <c r="BH41" s="143">
        <f t="shared" ref="BH41:BI41" si="63">SUM(BH32:BH40)</f>
        <v>-882</v>
      </c>
      <c r="BI41" s="143">
        <f t="shared" si="63"/>
        <v>-1679</v>
      </c>
      <c r="BJ41" s="143">
        <f t="shared" ref="BJ41:BK41" si="64">SUM(BJ32:BJ40)</f>
        <v>-1728</v>
      </c>
      <c r="BK41" s="143">
        <f t="shared" si="64"/>
        <v>-1473</v>
      </c>
      <c r="BL41" s="143">
        <f t="shared" ref="BL41:BM41" si="65">SUM(BL32:BL40)</f>
        <v>-801</v>
      </c>
      <c r="BM41" s="143">
        <f t="shared" si="65"/>
        <v>-473</v>
      </c>
      <c r="BN41" s="143">
        <f t="shared" ref="BN41:BO41" si="66">SUM(BN32:BN40)</f>
        <v>1076</v>
      </c>
      <c r="BO41" s="143">
        <f t="shared" si="66"/>
        <v>730</v>
      </c>
      <c r="BP41" s="273">
        <f t="shared" ref="BP41:BQ41" si="67">SUM(BP32:BP40)</f>
        <v>1315</v>
      </c>
      <c r="BQ41" s="273">
        <f t="shared" si="67"/>
        <v>1999</v>
      </c>
      <c r="BR41" s="273">
        <f t="shared" ref="BR41:BT41" si="68">SUM(BR32:BR40)</f>
        <v>1810</v>
      </c>
      <c r="BS41" s="273">
        <f t="shared" si="68"/>
        <v>877</v>
      </c>
      <c r="BT41" s="333">
        <f t="shared" si="68"/>
        <v>3677</v>
      </c>
      <c r="BU41" s="333">
        <f t="shared" ref="BU41:BV41" si="69">SUM(BU32:BU40)</f>
        <v>2096</v>
      </c>
      <c r="BV41" s="333">
        <f t="shared" si="69"/>
        <v>1672</v>
      </c>
      <c r="BW41" s="333">
        <f t="shared" ref="BW41:BX41" si="70">SUM(BW32:BW40)</f>
        <v>639</v>
      </c>
      <c r="BX41" s="333">
        <f t="shared" si="70"/>
        <v>603</v>
      </c>
      <c r="BY41" s="333">
        <f t="shared" ref="BY41" si="71">SUM(BY32:BY40)</f>
        <v>554</v>
      </c>
      <c r="BZ41" s="333">
        <f t="shared" ref="BZ41" si="72">SUM(BZ32:BZ40)</f>
        <v>669</v>
      </c>
      <c r="CA41" s="333">
        <f t="shared" ref="CA41:CC41" si="73">SUM(CA32:CA40)</f>
        <v>-180</v>
      </c>
      <c r="CB41" s="333">
        <f t="shared" ref="CB41:CC41" si="74">SUM(CB32:CB40)</f>
        <v>543</v>
      </c>
      <c r="CC41" s="333">
        <f t="shared" si="74"/>
        <v>-2232</v>
      </c>
      <c r="CD41" s="372"/>
      <c r="CE41" s="267">
        <f>CE32+CE35+CE38+CE39+CE40</f>
        <v>10342</v>
      </c>
    </row>
    <row r="42" spans="1:83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18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4"/>
      <c r="BQ42" s="274"/>
      <c r="BR42" s="274"/>
      <c r="BS42" s="274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71"/>
      <c r="CE42" s="93"/>
    </row>
    <row r="43" spans="1:83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298">
        <v>2879</v>
      </c>
      <c r="AL43" s="298">
        <v>3485</v>
      </c>
      <c r="AM43" s="298">
        <v>4055</v>
      </c>
      <c r="AN43" s="298">
        <v>4406</v>
      </c>
      <c r="AO43" s="298">
        <v>4291</v>
      </c>
      <c r="AP43" s="298">
        <v>4210</v>
      </c>
      <c r="AQ43" s="298">
        <v>3317</v>
      </c>
      <c r="AR43" s="298">
        <v>3366</v>
      </c>
      <c r="AS43" s="298">
        <v>3299</v>
      </c>
      <c r="AT43" s="298">
        <v>3172</v>
      </c>
      <c r="AU43" s="298"/>
      <c r="AV43" s="298"/>
      <c r="AW43" s="316"/>
      <c r="AX43" s="86">
        <f t="shared" ref="AX43:BT43" si="75">O43-C43</f>
        <v>549</v>
      </c>
      <c r="AY43" s="87">
        <f t="shared" si="75"/>
        <v>-12</v>
      </c>
      <c r="AZ43" s="87">
        <f t="shared" si="75"/>
        <v>-1320</v>
      </c>
      <c r="BA43" s="87">
        <f t="shared" si="75"/>
        <v>-692</v>
      </c>
      <c r="BB43" s="87">
        <f t="shared" si="75"/>
        <v>-510</v>
      </c>
      <c r="BC43" s="87">
        <f t="shared" si="75"/>
        <v>-1344</v>
      </c>
      <c r="BD43" s="87">
        <f t="shared" si="75"/>
        <v>-580</v>
      </c>
      <c r="BE43" s="87">
        <f t="shared" si="75"/>
        <v>-394</v>
      </c>
      <c r="BF43" s="87">
        <f t="shared" si="75"/>
        <v>-321</v>
      </c>
      <c r="BG43" s="87">
        <f t="shared" si="75"/>
        <v>-657</v>
      </c>
      <c r="BH43" s="87">
        <f t="shared" si="75"/>
        <v>-941</v>
      </c>
      <c r="BI43" s="87">
        <f t="shared" si="75"/>
        <v>-974</v>
      </c>
      <c r="BJ43" s="87">
        <f t="shared" si="75"/>
        <v>-1555</v>
      </c>
      <c r="BK43" s="87">
        <f t="shared" si="75"/>
        <v>-1585</v>
      </c>
      <c r="BL43" s="87">
        <f t="shared" si="75"/>
        <v>-662</v>
      </c>
      <c r="BM43" s="87">
        <f t="shared" si="75"/>
        <v>-252</v>
      </c>
      <c r="BN43" s="87">
        <f t="shared" si="75"/>
        <v>-647</v>
      </c>
      <c r="BO43" s="87">
        <f t="shared" si="75"/>
        <v>287</v>
      </c>
      <c r="BP43" s="272">
        <f t="shared" si="75"/>
        <v>454</v>
      </c>
      <c r="BQ43" s="272">
        <f t="shared" si="75"/>
        <v>554</v>
      </c>
      <c r="BR43" s="272">
        <f t="shared" si="75"/>
        <v>985</v>
      </c>
      <c r="BS43" s="272">
        <f t="shared" si="75"/>
        <v>74</v>
      </c>
      <c r="BT43" s="332">
        <f t="shared" si="75"/>
        <v>310</v>
      </c>
      <c r="BU43" s="332">
        <f t="shared" ref="BU43:CC43" si="76">AL43-Z43</f>
        <v>394</v>
      </c>
      <c r="BV43" s="332">
        <f t="shared" si="76"/>
        <v>442</v>
      </c>
      <c r="BW43" s="332">
        <f t="shared" si="76"/>
        <v>314</v>
      </c>
      <c r="BX43" s="332">
        <f t="shared" si="76"/>
        <v>587</v>
      </c>
      <c r="BY43" s="332">
        <f t="shared" si="76"/>
        <v>361</v>
      </c>
      <c r="BZ43" s="332">
        <f t="shared" si="76"/>
        <v>-15</v>
      </c>
      <c r="CA43" s="332">
        <f t="shared" si="76"/>
        <v>132</v>
      </c>
      <c r="CB43" s="332">
        <f t="shared" si="76"/>
        <v>-201</v>
      </c>
      <c r="CC43" s="332">
        <f t="shared" si="76"/>
        <v>-480</v>
      </c>
      <c r="CD43" s="371"/>
      <c r="CE43" s="67">
        <f>'MONTHLY SUMMARIES'!J31</f>
        <v>3172</v>
      </c>
    </row>
    <row r="44" spans="1:83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298">
        <v>2829</v>
      </c>
      <c r="AL44" s="298">
        <v>3407</v>
      </c>
      <c r="AM44" s="298">
        <v>3998</v>
      </c>
      <c r="AN44" s="298">
        <v>4349</v>
      </c>
      <c r="AO44" s="298">
        <v>4236</v>
      </c>
      <c r="AP44" s="298">
        <v>4164</v>
      </c>
      <c r="AQ44" s="298">
        <v>3254</v>
      </c>
      <c r="AR44" s="298">
        <v>3331</v>
      </c>
      <c r="AS44" s="298">
        <v>3244</v>
      </c>
      <c r="AT44" s="298">
        <v>3092</v>
      </c>
      <c r="AU44" s="298"/>
      <c r="AV44" s="298"/>
      <c r="AW44" s="316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2"/>
      <c r="BQ44" s="272"/>
      <c r="BR44" s="272"/>
      <c r="BS44" s="27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71"/>
      <c r="CE44" s="81">
        <f>CE43-CE45</f>
        <v>3092</v>
      </c>
    </row>
    <row r="45" spans="1:83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298">
        <v>50</v>
      </c>
      <c r="AL45" s="298">
        <v>78</v>
      </c>
      <c r="AM45" s="298">
        <v>57</v>
      </c>
      <c r="AN45" s="298">
        <v>57</v>
      </c>
      <c r="AO45" s="298">
        <v>55</v>
      </c>
      <c r="AP45" s="298">
        <v>46</v>
      </c>
      <c r="AQ45" s="298">
        <v>63</v>
      </c>
      <c r="AR45" s="298">
        <v>35</v>
      </c>
      <c r="AS45" s="298">
        <v>55</v>
      </c>
      <c r="AT45" s="298">
        <v>80</v>
      </c>
      <c r="AU45" s="298"/>
      <c r="AV45" s="298"/>
      <c r="AW45" s="316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2"/>
      <c r="BQ45" s="272"/>
      <c r="BR45" s="272"/>
      <c r="BS45" s="27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71"/>
      <c r="CE45" s="67">
        <f>GETPIVOTDATA("VALUE",'CRS ESCO pvt'!$I$2,"DATE_FILE",$CE$8,"COMPANY",$CE$6,"TRIM_CAT","Resdiential-ESCO","TRIM_LINE",A42)</f>
        <v>80</v>
      </c>
    </row>
    <row r="46" spans="1:83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298">
        <v>473</v>
      </c>
      <c r="AL46" s="298">
        <v>679</v>
      </c>
      <c r="AM46" s="298">
        <v>686</v>
      </c>
      <c r="AN46" s="298">
        <v>776</v>
      </c>
      <c r="AO46" s="298">
        <v>695</v>
      </c>
      <c r="AP46" s="298">
        <v>703</v>
      </c>
      <c r="AQ46" s="298">
        <v>602</v>
      </c>
      <c r="AR46" s="298">
        <v>540</v>
      </c>
      <c r="AS46" s="298">
        <v>531</v>
      </c>
      <c r="AT46" s="298">
        <v>526</v>
      </c>
      <c r="AU46" s="298"/>
      <c r="AV46" s="298"/>
      <c r="AW46" s="316"/>
      <c r="AX46" s="86">
        <f t="shared" ref="AX46:BT46" si="77">O46-C46</f>
        <v>29</v>
      </c>
      <c r="AY46" s="87">
        <f t="shared" si="77"/>
        <v>-19</v>
      </c>
      <c r="AZ46" s="87">
        <f t="shared" si="77"/>
        <v>-257</v>
      </c>
      <c r="BA46" s="87">
        <f t="shared" si="77"/>
        <v>-308</v>
      </c>
      <c r="BB46" s="87">
        <f t="shared" si="77"/>
        <v>-130</v>
      </c>
      <c r="BC46" s="87">
        <f t="shared" si="77"/>
        <v>-77</v>
      </c>
      <c r="BD46" s="87">
        <f t="shared" si="77"/>
        <v>-49</v>
      </c>
      <c r="BE46" s="87">
        <f t="shared" si="77"/>
        <v>-61</v>
      </c>
      <c r="BF46" s="87">
        <f t="shared" si="77"/>
        <v>31</v>
      </c>
      <c r="BG46" s="87">
        <f t="shared" si="77"/>
        <v>-99</v>
      </c>
      <c r="BH46" s="87">
        <f t="shared" si="77"/>
        <v>-73</v>
      </c>
      <c r="BI46" s="87">
        <f t="shared" si="77"/>
        <v>-77</v>
      </c>
      <c r="BJ46" s="87">
        <f t="shared" si="77"/>
        <v>-51</v>
      </c>
      <c r="BK46" s="87">
        <f t="shared" si="77"/>
        <v>-63</v>
      </c>
      <c r="BL46" s="87">
        <f t="shared" si="77"/>
        <v>65</v>
      </c>
      <c r="BM46" s="87">
        <f t="shared" si="77"/>
        <v>356</v>
      </c>
      <c r="BN46" s="87">
        <f t="shared" si="77"/>
        <v>57</v>
      </c>
      <c r="BO46" s="87">
        <f t="shared" si="77"/>
        <v>79</v>
      </c>
      <c r="BP46" s="272">
        <f t="shared" si="77"/>
        <v>146</v>
      </c>
      <c r="BQ46" s="272">
        <f t="shared" si="77"/>
        <v>138</v>
      </c>
      <c r="BR46" s="272">
        <f t="shared" si="77"/>
        <v>60</v>
      </c>
      <c r="BS46" s="272">
        <f t="shared" si="77"/>
        <v>-79</v>
      </c>
      <c r="BT46" s="332">
        <f t="shared" si="77"/>
        <v>113</v>
      </c>
      <c r="BU46" s="332">
        <f t="shared" ref="BU46:CC46" si="78">AL46-Z46</f>
        <v>206</v>
      </c>
      <c r="BV46" s="332">
        <f t="shared" si="78"/>
        <v>148</v>
      </c>
      <c r="BW46" s="332">
        <f t="shared" si="78"/>
        <v>148</v>
      </c>
      <c r="BX46" s="332">
        <f t="shared" si="78"/>
        <v>136</v>
      </c>
      <c r="BY46" s="332">
        <f t="shared" si="78"/>
        <v>-99</v>
      </c>
      <c r="BZ46" s="332">
        <f t="shared" si="78"/>
        <v>-305</v>
      </c>
      <c r="CA46" s="332">
        <f t="shared" si="78"/>
        <v>-32</v>
      </c>
      <c r="CB46" s="332">
        <f t="shared" si="78"/>
        <v>-1</v>
      </c>
      <c r="CC46" s="332">
        <f t="shared" si="78"/>
        <v>-24</v>
      </c>
      <c r="CD46" s="371"/>
      <c r="CE46" s="67">
        <f>'MONTHLY SUMMARIES'!J32</f>
        <v>526</v>
      </c>
    </row>
    <row r="47" spans="1:83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298">
        <v>460</v>
      </c>
      <c r="AL47" s="298">
        <v>656</v>
      </c>
      <c r="AM47" s="298">
        <v>680</v>
      </c>
      <c r="AN47" s="298">
        <v>767</v>
      </c>
      <c r="AO47" s="298">
        <v>682</v>
      </c>
      <c r="AP47" s="298">
        <v>695</v>
      </c>
      <c r="AQ47" s="298">
        <v>590</v>
      </c>
      <c r="AR47" s="298">
        <v>522</v>
      </c>
      <c r="AS47" s="298">
        <v>519</v>
      </c>
      <c r="AT47" s="298">
        <v>514</v>
      </c>
      <c r="AU47" s="298"/>
      <c r="AV47" s="298"/>
      <c r="AW47" s="316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2"/>
      <c r="BQ47" s="272"/>
      <c r="BR47" s="272"/>
      <c r="BS47" s="27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71"/>
      <c r="CE47" s="81">
        <f>CE46-CE48</f>
        <v>514</v>
      </c>
    </row>
    <row r="48" spans="1:83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298">
        <v>13</v>
      </c>
      <c r="AL48" s="298">
        <v>23</v>
      </c>
      <c r="AM48" s="298">
        <v>6</v>
      </c>
      <c r="AN48" s="298">
        <v>9</v>
      </c>
      <c r="AO48" s="298">
        <v>13</v>
      </c>
      <c r="AP48" s="298">
        <v>8</v>
      </c>
      <c r="AQ48" s="298">
        <v>12</v>
      </c>
      <c r="AR48" s="298">
        <v>18</v>
      </c>
      <c r="AS48" s="298">
        <v>12</v>
      </c>
      <c r="AT48" s="298">
        <v>12</v>
      </c>
      <c r="AU48" s="298"/>
      <c r="AV48" s="298"/>
      <c r="AW48" s="316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2"/>
      <c r="BQ48" s="272"/>
      <c r="BR48" s="272"/>
      <c r="BS48" s="27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71"/>
      <c r="CE48" s="67">
        <f>GETPIVOTDATA("VALUE",'CRS ESCO pvt'!$I$2,"DATE_FILE",$CE$8,"COMPANY",$CE$6,"TRIM_CAT","Low Income Resdiential-ESCO","TRIM_LINE",A42)</f>
        <v>12</v>
      </c>
    </row>
    <row r="49" spans="1:83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298">
        <v>805</v>
      </c>
      <c r="AL49" s="298">
        <v>683</v>
      </c>
      <c r="AM49" s="298">
        <v>830</v>
      </c>
      <c r="AN49" s="298">
        <v>684</v>
      </c>
      <c r="AO49" s="298">
        <v>700</v>
      </c>
      <c r="AP49" s="298">
        <v>667</v>
      </c>
      <c r="AQ49" s="298">
        <v>539</v>
      </c>
      <c r="AR49" s="298">
        <v>494</v>
      </c>
      <c r="AS49" s="298">
        <v>524</v>
      </c>
      <c r="AT49" s="298">
        <v>460</v>
      </c>
      <c r="AU49" s="298"/>
      <c r="AV49" s="298"/>
      <c r="AW49" s="316"/>
      <c r="AX49" s="86">
        <f t="shared" ref="AX49:BG51" si="79">O49-C49</f>
        <v>144</v>
      </c>
      <c r="AY49" s="87">
        <f t="shared" si="79"/>
        <v>185</v>
      </c>
      <c r="AZ49" s="87">
        <f t="shared" si="79"/>
        <v>-12</v>
      </c>
      <c r="BA49" s="87">
        <f t="shared" si="79"/>
        <v>9</v>
      </c>
      <c r="BB49" s="87">
        <f t="shared" si="79"/>
        <v>-73</v>
      </c>
      <c r="BC49" s="87">
        <f t="shared" si="79"/>
        <v>-143</v>
      </c>
      <c r="BD49" s="87">
        <f t="shared" si="79"/>
        <v>-12</v>
      </c>
      <c r="BE49" s="87">
        <f t="shared" si="79"/>
        <v>23</v>
      </c>
      <c r="BF49" s="87">
        <f t="shared" si="79"/>
        <v>-28</v>
      </c>
      <c r="BG49" s="87">
        <f t="shared" si="79"/>
        <v>-135</v>
      </c>
      <c r="BH49" s="87">
        <f t="shared" ref="BH49:BQ51" si="80">Y49-M49</f>
        <v>65</v>
      </c>
      <c r="BI49" s="87">
        <f t="shared" si="80"/>
        <v>-121</v>
      </c>
      <c r="BJ49" s="87">
        <f t="shared" si="80"/>
        <v>-309</v>
      </c>
      <c r="BK49" s="87">
        <f t="shared" si="80"/>
        <v>-426</v>
      </c>
      <c r="BL49" s="87">
        <f t="shared" si="80"/>
        <v>-252</v>
      </c>
      <c r="BM49" s="87">
        <f t="shared" si="80"/>
        <v>-106</v>
      </c>
      <c r="BN49" s="87">
        <f t="shared" si="80"/>
        <v>6</v>
      </c>
      <c r="BO49" s="87">
        <f t="shared" si="80"/>
        <v>-27</v>
      </c>
      <c r="BP49" s="272">
        <f t="shared" si="80"/>
        <v>47</v>
      </c>
      <c r="BQ49" s="272">
        <f t="shared" si="80"/>
        <v>105</v>
      </c>
      <c r="BR49" s="272">
        <f t="shared" ref="BR49:BT51" si="81">AI49-W49</f>
        <v>315</v>
      </c>
      <c r="BS49" s="272">
        <f t="shared" si="81"/>
        <v>93</v>
      </c>
      <c r="BT49" s="332">
        <f t="shared" si="81"/>
        <v>371</v>
      </c>
      <c r="BU49" s="332">
        <f t="shared" ref="BU49:CC51" si="82">AL49-Z49</f>
        <v>168</v>
      </c>
      <c r="BV49" s="332">
        <f t="shared" si="82"/>
        <v>377</v>
      </c>
      <c r="BW49" s="332">
        <f t="shared" si="82"/>
        <v>219</v>
      </c>
      <c r="BX49" s="332">
        <f t="shared" si="82"/>
        <v>215</v>
      </c>
      <c r="BY49" s="332">
        <f t="shared" si="82"/>
        <v>190</v>
      </c>
      <c r="BZ49" s="332">
        <f t="shared" si="82"/>
        <v>129</v>
      </c>
      <c r="CA49" s="332">
        <f t="shared" si="82"/>
        <v>132</v>
      </c>
      <c r="CB49" s="332">
        <f t="shared" si="82"/>
        <v>107</v>
      </c>
      <c r="CC49" s="332">
        <f t="shared" si="82"/>
        <v>-23</v>
      </c>
      <c r="CD49" s="371"/>
      <c r="CE49" s="67">
        <f>'MONTHLY SUMMARIES'!J33</f>
        <v>460</v>
      </c>
    </row>
    <row r="50" spans="1:83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298">
        <v>37</v>
      </c>
      <c r="AL50" s="298">
        <v>38</v>
      </c>
      <c r="AM50" s="298">
        <v>30</v>
      </c>
      <c r="AN50" s="298">
        <v>22</v>
      </c>
      <c r="AO50" s="298">
        <v>34</v>
      </c>
      <c r="AP50" s="298">
        <v>41</v>
      </c>
      <c r="AQ50" s="298">
        <v>31</v>
      </c>
      <c r="AR50" s="298">
        <v>32</v>
      </c>
      <c r="AS50" s="298">
        <v>35</v>
      </c>
      <c r="AT50" s="298">
        <v>19</v>
      </c>
      <c r="AU50" s="298"/>
      <c r="AV50" s="298"/>
      <c r="AW50" s="316"/>
      <c r="AX50" s="86">
        <f t="shared" si="79"/>
        <v>13</v>
      </c>
      <c r="AY50" s="87">
        <f t="shared" si="79"/>
        <v>-3</v>
      </c>
      <c r="AZ50" s="87">
        <f t="shared" si="79"/>
        <v>-12</v>
      </c>
      <c r="BA50" s="87">
        <f t="shared" si="79"/>
        <v>6</v>
      </c>
      <c r="BB50" s="87">
        <f t="shared" si="79"/>
        <v>4</v>
      </c>
      <c r="BC50" s="87">
        <f t="shared" si="79"/>
        <v>1</v>
      </c>
      <c r="BD50" s="87">
        <f t="shared" si="79"/>
        <v>-9</v>
      </c>
      <c r="BE50" s="87">
        <f t="shared" si="79"/>
        <v>0</v>
      </c>
      <c r="BF50" s="87">
        <f t="shared" si="79"/>
        <v>0</v>
      </c>
      <c r="BG50" s="87">
        <f t="shared" si="79"/>
        <v>-5</v>
      </c>
      <c r="BH50" s="87">
        <f t="shared" si="80"/>
        <v>4</v>
      </c>
      <c r="BI50" s="87">
        <f t="shared" si="80"/>
        <v>-4</v>
      </c>
      <c r="BJ50" s="87">
        <f t="shared" si="80"/>
        <v>-18</v>
      </c>
      <c r="BK50" s="87">
        <f t="shared" si="80"/>
        <v>-23</v>
      </c>
      <c r="BL50" s="87">
        <f t="shared" si="80"/>
        <v>-15</v>
      </c>
      <c r="BM50" s="87">
        <f t="shared" si="80"/>
        <v>-4</v>
      </c>
      <c r="BN50" s="87">
        <f t="shared" si="80"/>
        <v>-7</v>
      </c>
      <c r="BO50" s="87">
        <f t="shared" si="80"/>
        <v>-10</v>
      </c>
      <c r="BP50" s="272">
        <f t="shared" si="80"/>
        <v>13</v>
      </c>
      <c r="BQ50" s="272">
        <f t="shared" si="80"/>
        <v>8</v>
      </c>
      <c r="BR50" s="272">
        <f t="shared" si="81"/>
        <v>23</v>
      </c>
      <c r="BS50" s="272">
        <f t="shared" si="81"/>
        <v>12</v>
      </c>
      <c r="BT50" s="332">
        <f t="shared" si="81"/>
        <v>16</v>
      </c>
      <c r="BU50" s="332">
        <f t="shared" si="82"/>
        <v>17</v>
      </c>
      <c r="BV50" s="332">
        <f t="shared" si="82"/>
        <v>11</v>
      </c>
      <c r="BW50" s="332">
        <f t="shared" si="82"/>
        <v>8</v>
      </c>
      <c r="BX50" s="332">
        <f t="shared" si="82"/>
        <v>6</v>
      </c>
      <c r="BY50" s="332">
        <f t="shared" si="82"/>
        <v>18</v>
      </c>
      <c r="BZ50" s="332">
        <f t="shared" si="82"/>
        <v>14</v>
      </c>
      <c r="CA50" s="332">
        <f t="shared" si="82"/>
        <v>18</v>
      </c>
      <c r="CB50" s="332">
        <f t="shared" si="82"/>
        <v>13</v>
      </c>
      <c r="CC50" s="332">
        <f t="shared" si="82"/>
        <v>-1</v>
      </c>
      <c r="CD50" s="371"/>
      <c r="CE50" s="67">
        <f>'MONTHLY SUMMARIES'!J34</f>
        <v>19</v>
      </c>
    </row>
    <row r="51" spans="1:83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298">
        <v>6</v>
      </c>
      <c r="AL51" s="298">
        <v>4</v>
      </c>
      <c r="AM51" s="298">
        <v>3</v>
      </c>
      <c r="AN51" s="298">
        <v>4</v>
      </c>
      <c r="AO51" s="298">
        <v>7</v>
      </c>
      <c r="AP51" s="298">
        <v>7</v>
      </c>
      <c r="AQ51" s="298">
        <v>6</v>
      </c>
      <c r="AR51" s="298">
        <v>0</v>
      </c>
      <c r="AS51" s="298">
        <v>5</v>
      </c>
      <c r="AT51" s="298">
        <v>0</v>
      </c>
      <c r="AU51" s="298"/>
      <c r="AV51" s="298"/>
      <c r="AW51" s="316"/>
      <c r="AX51" s="86">
        <f t="shared" si="79"/>
        <v>4</v>
      </c>
      <c r="AY51" s="87">
        <f t="shared" si="79"/>
        <v>6</v>
      </c>
      <c r="AZ51" s="87">
        <f t="shared" si="79"/>
        <v>2</v>
      </c>
      <c r="BA51" s="87">
        <f t="shared" si="79"/>
        <v>2</v>
      </c>
      <c r="BB51" s="87">
        <f t="shared" si="79"/>
        <v>2</v>
      </c>
      <c r="BC51" s="87">
        <f t="shared" si="79"/>
        <v>4</v>
      </c>
      <c r="BD51" s="87">
        <f t="shared" si="79"/>
        <v>0</v>
      </c>
      <c r="BE51" s="87">
        <f t="shared" si="79"/>
        <v>4</v>
      </c>
      <c r="BF51" s="87">
        <f t="shared" si="79"/>
        <v>2</v>
      </c>
      <c r="BG51" s="87">
        <f t="shared" si="79"/>
        <v>-1</v>
      </c>
      <c r="BH51" s="87">
        <f t="shared" si="80"/>
        <v>-4</v>
      </c>
      <c r="BI51" s="87">
        <f t="shared" si="80"/>
        <v>1</v>
      </c>
      <c r="BJ51" s="87">
        <f t="shared" si="80"/>
        <v>-2</v>
      </c>
      <c r="BK51" s="87">
        <f t="shared" si="80"/>
        <v>-4</v>
      </c>
      <c r="BL51" s="87">
        <f t="shared" si="80"/>
        <v>-3</v>
      </c>
      <c r="BM51" s="87">
        <f t="shared" si="80"/>
        <v>3</v>
      </c>
      <c r="BN51" s="87">
        <f t="shared" si="80"/>
        <v>1</v>
      </c>
      <c r="BO51" s="87">
        <f t="shared" si="80"/>
        <v>-5</v>
      </c>
      <c r="BP51" s="272">
        <f t="shared" si="80"/>
        <v>3</v>
      </c>
      <c r="BQ51" s="272">
        <f t="shared" si="80"/>
        <v>-2</v>
      </c>
      <c r="BR51" s="272">
        <f t="shared" si="81"/>
        <v>1</v>
      </c>
      <c r="BS51" s="272">
        <f t="shared" si="81"/>
        <v>1</v>
      </c>
      <c r="BT51" s="332">
        <f t="shared" si="81"/>
        <v>6</v>
      </c>
      <c r="BU51" s="332">
        <f t="shared" si="82"/>
        <v>1</v>
      </c>
      <c r="BV51" s="332">
        <f t="shared" si="82"/>
        <v>0</v>
      </c>
      <c r="BW51" s="332">
        <f t="shared" si="82"/>
        <v>-2</v>
      </c>
      <c r="BX51" s="332">
        <f t="shared" si="82"/>
        <v>3</v>
      </c>
      <c r="BY51" s="332">
        <f t="shared" si="82"/>
        <v>-1</v>
      </c>
      <c r="BZ51" s="332">
        <f t="shared" si="82"/>
        <v>0</v>
      </c>
      <c r="CA51" s="332">
        <f t="shared" si="82"/>
        <v>-2</v>
      </c>
      <c r="CB51" s="332">
        <f t="shared" si="82"/>
        <v>2</v>
      </c>
      <c r="CC51" s="332">
        <f t="shared" si="82"/>
        <v>-2</v>
      </c>
      <c r="CD51" s="371"/>
      <c r="CE51" s="67">
        <f>'MONTHLY SUMMARIES'!J35</f>
        <v>0</v>
      </c>
    </row>
    <row r="52" spans="1:83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83">SUM(D43:D51)</f>
        <v>7149</v>
      </c>
      <c r="E52" s="141">
        <f t="shared" si="83"/>
        <v>7246</v>
      </c>
      <c r="F52" s="141">
        <f t="shared" si="83"/>
        <v>6145</v>
      </c>
      <c r="G52" s="141">
        <f t="shared" si="83"/>
        <v>5969</v>
      </c>
      <c r="H52" s="141">
        <f t="shared" si="83"/>
        <v>5419</v>
      </c>
      <c r="I52" s="141">
        <f t="shared" si="83"/>
        <v>4461</v>
      </c>
      <c r="J52" s="141">
        <f t="shared" si="83"/>
        <v>4332</v>
      </c>
      <c r="K52" s="141">
        <f t="shared" si="83"/>
        <v>4275</v>
      </c>
      <c r="L52" s="142">
        <f t="shared" si="83"/>
        <v>4801</v>
      </c>
      <c r="M52" s="141">
        <f t="shared" si="83"/>
        <v>4333</v>
      </c>
      <c r="N52" s="141">
        <f t="shared" si="83"/>
        <v>5278</v>
      </c>
      <c r="O52" s="141">
        <f t="shared" si="83"/>
        <v>6561</v>
      </c>
      <c r="P52" s="141">
        <f t="shared" si="83"/>
        <v>7306</v>
      </c>
      <c r="Q52" s="141">
        <f t="shared" si="83"/>
        <v>5647</v>
      </c>
      <c r="R52" s="141">
        <f t="shared" si="83"/>
        <v>5162</v>
      </c>
      <c r="S52" s="141">
        <f t="shared" si="83"/>
        <v>5262</v>
      </c>
      <c r="T52" s="141">
        <f t="shared" si="83"/>
        <v>3860</v>
      </c>
      <c r="U52" s="141">
        <f t="shared" si="83"/>
        <v>3811</v>
      </c>
      <c r="V52" s="141">
        <f t="shared" si="83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299">
        <v>4200</v>
      </c>
      <c r="AL52" s="299">
        <v>4889</v>
      </c>
      <c r="AM52" s="299">
        <v>5604</v>
      </c>
      <c r="AN52" s="299">
        <v>5892</v>
      </c>
      <c r="AO52" s="299">
        <v>5727</v>
      </c>
      <c r="AP52" s="299">
        <v>5628</v>
      </c>
      <c r="AQ52" s="299">
        <v>4495</v>
      </c>
      <c r="AR52" s="299">
        <v>4432</v>
      </c>
      <c r="AS52" s="299">
        <v>4394</v>
      </c>
      <c r="AT52" s="299">
        <v>4177</v>
      </c>
      <c r="AU52" s="299"/>
      <c r="AV52" s="299"/>
      <c r="AW52" s="317"/>
      <c r="AX52" s="88">
        <f>SUM(AX43:AX51)</f>
        <v>739</v>
      </c>
      <c r="AY52" s="143">
        <f t="shared" ref="AY52" si="84">SUM(AY43:AY51)</f>
        <v>157</v>
      </c>
      <c r="AZ52" s="143">
        <f t="shared" ref="AZ52:BE52" si="85">SUM(AZ43:AZ51)</f>
        <v>-1599</v>
      </c>
      <c r="BA52" s="143">
        <f t="shared" si="85"/>
        <v>-983</v>
      </c>
      <c r="BB52" s="143">
        <f t="shared" si="85"/>
        <v>-707</v>
      </c>
      <c r="BC52" s="143">
        <f t="shared" si="85"/>
        <v>-1559</v>
      </c>
      <c r="BD52" s="143">
        <f t="shared" si="85"/>
        <v>-650</v>
      </c>
      <c r="BE52" s="143">
        <f t="shared" si="85"/>
        <v>-428</v>
      </c>
      <c r="BF52" s="143">
        <f t="shared" ref="BF52:BG52" si="86">SUM(BF43:BF51)</f>
        <v>-316</v>
      </c>
      <c r="BG52" s="143">
        <f t="shared" si="86"/>
        <v>-897</v>
      </c>
      <c r="BH52" s="143">
        <f t="shared" ref="BH52:BI52" si="87">SUM(BH43:BH51)</f>
        <v>-949</v>
      </c>
      <c r="BI52" s="143">
        <f t="shared" si="87"/>
        <v>-1175</v>
      </c>
      <c r="BJ52" s="143">
        <f t="shared" ref="BJ52:BK52" si="88">SUM(BJ43:BJ51)</f>
        <v>-1935</v>
      </c>
      <c r="BK52" s="143">
        <f t="shared" si="88"/>
        <v>-2101</v>
      </c>
      <c r="BL52" s="143">
        <f t="shared" ref="BL52:BM52" si="89">SUM(BL43:BL51)</f>
        <v>-867</v>
      </c>
      <c r="BM52" s="143">
        <f t="shared" si="89"/>
        <v>-3</v>
      </c>
      <c r="BN52" s="143">
        <f t="shared" ref="BN52:BO52" si="90">SUM(BN43:BN51)</f>
        <v>-590</v>
      </c>
      <c r="BO52" s="143">
        <f t="shared" si="90"/>
        <v>324</v>
      </c>
      <c r="BP52" s="273">
        <f t="shared" ref="BP52:BQ52" si="91">SUM(BP43:BP51)</f>
        <v>663</v>
      </c>
      <c r="BQ52" s="273">
        <f t="shared" si="91"/>
        <v>803</v>
      </c>
      <c r="BR52" s="273">
        <f t="shared" ref="BR52:BT52" si="92">SUM(BR43:BR51)</f>
        <v>1384</v>
      </c>
      <c r="BS52" s="273">
        <f t="shared" si="92"/>
        <v>101</v>
      </c>
      <c r="BT52" s="333">
        <f t="shared" si="92"/>
        <v>816</v>
      </c>
      <c r="BU52" s="333">
        <f t="shared" ref="BU52:BV52" si="93">SUM(BU43:BU51)</f>
        <v>786</v>
      </c>
      <c r="BV52" s="333">
        <f t="shared" si="93"/>
        <v>978</v>
      </c>
      <c r="BW52" s="333">
        <f t="shared" ref="BW52:BX52" si="94">SUM(BW43:BW51)</f>
        <v>687</v>
      </c>
      <c r="BX52" s="333">
        <f t="shared" si="94"/>
        <v>947</v>
      </c>
      <c r="BY52" s="333">
        <f t="shared" ref="BY52" si="95">SUM(BY43:BY51)</f>
        <v>469</v>
      </c>
      <c r="BZ52" s="333">
        <f t="shared" ref="BZ52" si="96">SUM(BZ43:BZ51)</f>
        <v>-177</v>
      </c>
      <c r="CA52" s="333">
        <f t="shared" ref="CA52:CC52" si="97">SUM(CA43:CA51)</f>
        <v>248</v>
      </c>
      <c r="CB52" s="333">
        <f t="shared" ref="CB52:CC52" si="98">SUM(CB43:CB51)</f>
        <v>-80</v>
      </c>
      <c r="CC52" s="333">
        <f t="shared" si="98"/>
        <v>-530</v>
      </c>
      <c r="CD52" s="372"/>
      <c r="CE52" s="267">
        <f>CE43+CE46+CE49+CE50+CE51</f>
        <v>4177</v>
      </c>
    </row>
    <row r="53" spans="1:83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18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4"/>
      <c r="BQ53" s="274"/>
      <c r="BR53" s="274"/>
      <c r="BS53" s="274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71"/>
      <c r="CE53" s="93"/>
    </row>
    <row r="54" spans="1:83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298">
        <v>9106</v>
      </c>
      <c r="AL54" s="298">
        <v>8832</v>
      </c>
      <c r="AM54" s="298">
        <v>8905</v>
      </c>
      <c r="AN54" s="298">
        <v>9518</v>
      </c>
      <c r="AO54" s="298">
        <v>9864</v>
      </c>
      <c r="AP54" s="298">
        <v>10276</v>
      </c>
      <c r="AQ54" s="298">
        <v>10444</v>
      </c>
      <c r="AR54" s="298">
        <v>10251</v>
      </c>
      <c r="AS54" s="298">
        <v>10333</v>
      </c>
      <c r="AT54" s="298">
        <v>9708</v>
      </c>
      <c r="AU54" s="298"/>
      <c r="AV54" s="298"/>
      <c r="AW54" s="316"/>
      <c r="AX54" s="86">
        <f t="shared" ref="AX54:BT54" si="99">O54-C54</f>
        <v>198</v>
      </c>
      <c r="AY54" s="87">
        <f t="shared" si="99"/>
        <v>1253</v>
      </c>
      <c r="AZ54" s="87">
        <f t="shared" si="99"/>
        <v>2117</v>
      </c>
      <c r="BA54" s="87">
        <f t="shared" si="99"/>
        <v>1940</v>
      </c>
      <c r="BB54" s="87">
        <f t="shared" si="99"/>
        <v>1829</v>
      </c>
      <c r="BC54" s="87">
        <f t="shared" si="99"/>
        <v>2305</v>
      </c>
      <c r="BD54" s="87">
        <f t="shared" si="99"/>
        <v>2310</v>
      </c>
      <c r="BE54" s="87">
        <f t="shared" si="99"/>
        <v>2503</v>
      </c>
      <c r="BF54" s="87">
        <f t="shared" si="99"/>
        <v>2712</v>
      </c>
      <c r="BG54" s="87">
        <f t="shared" si="99"/>
        <v>2380</v>
      </c>
      <c r="BH54" s="87">
        <f t="shared" si="99"/>
        <v>2215</v>
      </c>
      <c r="BI54" s="87">
        <f t="shared" si="99"/>
        <v>2004</v>
      </c>
      <c r="BJ54" s="87">
        <f t="shared" si="99"/>
        <v>1039</v>
      </c>
      <c r="BK54" s="87">
        <f t="shared" si="99"/>
        <v>-261</v>
      </c>
      <c r="BL54" s="87">
        <f t="shared" si="99"/>
        <v>-985</v>
      </c>
      <c r="BM54" s="87">
        <f t="shared" si="99"/>
        <v>-1488</v>
      </c>
      <c r="BN54" s="87">
        <f t="shared" si="99"/>
        <v>-2646</v>
      </c>
      <c r="BO54" s="87">
        <f t="shared" si="99"/>
        <v>-3259</v>
      </c>
      <c r="BP54" s="272">
        <f t="shared" si="99"/>
        <v>-3208</v>
      </c>
      <c r="BQ54" s="272">
        <f t="shared" si="99"/>
        <v>-2718</v>
      </c>
      <c r="BR54" s="272">
        <f t="shared" si="99"/>
        <v>-2687</v>
      </c>
      <c r="BS54" s="272">
        <f t="shared" si="99"/>
        <v>-2811</v>
      </c>
      <c r="BT54" s="332">
        <f t="shared" si="99"/>
        <v>-2292</v>
      </c>
      <c r="BU54" s="332">
        <f t="shared" ref="BU54:CC54" si="100">AL54-Z54</f>
        <v>-1917</v>
      </c>
      <c r="BV54" s="332">
        <f t="shared" si="100"/>
        <v>-1586</v>
      </c>
      <c r="BW54" s="332">
        <f t="shared" si="100"/>
        <v>-1216</v>
      </c>
      <c r="BX54" s="332">
        <f t="shared" si="100"/>
        <v>-1503</v>
      </c>
      <c r="BY54" s="332">
        <f t="shared" si="100"/>
        <v>-1219</v>
      </c>
      <c r="BZ54" s="332">
        <f t="shared" si="100"/>
        <v>-195</v>
      </c>
      <c r="CA54" s="332">
        <f t="shared" si="100"/>
        <v>-259</v>
      </c>
      <c r="CB54" s="332">
        <f t="shared" si="100"/>
        <v>21</v>
      </c>
      <c r="CC54" s="332">
        <f t="shared" si="100"/>
        <v>-691</v>
      </c>
      <c r="CD54" s="371"/>
      <c r="CE54" s="67">
        <f>'MONTHLY SUMMARIES'!J38</f>
        <v>9708</v>
      </c>
    </row>
    <row r="55" spans="1:83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298">
        <v>9042</v>
      </c>
      <c r="AL55" s="298">
        <v>8773</v>
      </c>
      <c r="AM55" s="298">
        <v>8842</v>
      </c>
      <c r="AN55" s="298">
        <v>9458</v>
      </c>
      <c r="AO55" s="298">
        <v>9802</v>
      </c>
      <c r="AP55" s="298">
        <v>10213</v>
      </c>
      <c r="AQ55" s="298">
        <v>10381</v>
      </c>
      <c r="AR55" s="298">
        <v>10158</v>
      </c>
      <c r="AS55" s="298">
        <v>10281</v>
      </c>
      <c r="AT55" s="298">
        <v>9647</v>
      </c>
      <c r="AU55" s="298"/>
      <c r="AV55" s="298"/>
      <c r="AW55" s="316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2"/>
      <c r="BQ55" s="272"/>
      <c r="BR55" s="272"/>
      <c r="BS55" s="27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71"/>
      <c r="CE55" s="81">
        <f>CE54-CE56</f>
        <v>9647</v>
      </c>
    </row>
    <row r="56" spans="1:83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298">
        <v>64</v>
      </c>
      <c r="AL56" s="298">
        <v>59</v>
      </c>
      <c r="AM56" s="298">
        <v>63</v>
      </c>
      <c r="AN56" s="298">
        <v>60</v>
      </c>
      <c r="AO56" s="298">
        <v>62</v>
      </c>
      <c r="AP56" s="298">
        <v>63</v>
      </c>
      <c r="AQ56" s="298">
        <v>63</v>
      </c>
      <c r="AR56" s="298">
        <v>93</v>
      </c>
      <c r="AS56" s="298">
        <v>52</v>
      </c>
      <c r="AT56" s="298">
        <v>61</v>
      </c>
      <c r="AU56" s="298"/>
      <c r="AV56" s="298"/>
      <c r="AW56" s="316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2"/>
      <c r="BQ56" s="272"/>
      <c r="BR56" s="272"/>
      <c r="BS56" s="27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71"/>
      <c r="CE56" s="67">
        <f>GETPIVOTDATA("VALUE",'CRS ESCO pvt'!$I$2,"DATE_FILE",$CE$8,"COMPANY",$CE$6,"TRIM_CAT","Resdiential-ESCO","TRIM_LINE",A53)</f>
        <v>61</v>
      </c>
    </row>
    <row r="57" spans="1:83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298">
        <v>3261</v>
      </c>
      <c r="AL57" s="298">
        <v>3283</v>
      </c>
      <c r="AM57" s="298">
        <v>3398</v>
      </c>
      <c r="AN57" s="298">
        <v>3468</v>
      </c>
      <c r="AO57" s="298">
        <v>3612</v>
      </c>
      <c r="AP57" s="298">
        <v>3730</v>
      </c>
      <c r="AQ57" s="298">
        <v>3764</v>
      </c>
      <c r="AR57" s="298">
        <v>3890</v>
      </c>
      <c r="AS57" s="298">
        <v>3921</v>
      </c>
      <c r="AT57" s="298">
        <v>3852</v>
      </c>
      <c r="AU57" s="298"/>
      <c r="AV57" s="298"/>
      <c r="AW57" s="316"/>
      <c r="AX57" s="86">
        <f t="shared" ref="AX57:BT57" si="101">O57-C57</f>
        <v>105</v>
      </c>
      <c r="AY57" s="87">
        <f t="shared" si="101"/>
        <v>233</v>
      </c>
      <c r="AZ57" s="87">
        <f t="shared" si="101"/>
        <v>269</v>
      </c>
      <c r="BA57" s="87">
        <f t="shared" si="101"/>
        <v>228</v>
      </c>
      <c r="BB57" s="87">
        <f t="shared" si="101"/>
        <v>389</v>
      </c>
      <c r="BC57" s="87">
        <f t="shared" si="101"/>
        <v>256</v>
      </c>
      <c r="BD57" s="87">
        <f t="shared" si="101"/>
        <v>410</v>
      </c>
      <c r="BE57" s="87">
        <f t="shared" si="101"/>
        <v>483</v>
      </c>
      <c r="BF57" s="87">
        <f t="shared" si="101"/>
        <v>797</v>
      </c>
      <c r="BG57" s="87">
        <f t="shared" si="101"/>
        <v>851</v>
      </c>
      <c r="BH57" s="87">
        <f t="shared" si="101"/>
        <v>807</v>
      </c>
      <c r="BI57" s="87">
        <f t="shared" si="101"/>
        <v>790</v>
      </c>
      <c r="BJ57" s="87">
        <f t="shared" si="101"/>
        <v>668</v>
      </c>
      <c r="BK57" s="87">
        <f t="shared" si="101"/>
        <v>542</v>
      </c>
      <c r="BL57" s="87">
        <f t="shared" si="101"/>
        <v>556</v>
      </c>
      <c r="BM57" s="87">
        <f t="shared" si="101"/>
        <v>561</v>
      </c>
      <c r="BN57" s="87">
        <f t="shared" si="101"/>
        <v>45</v>
      </c>
      <c r="BO57" s="87">
        <f t="shared" si="101"/>
        <v>32</v>
      </c>
      <c r="BP57" s="272">
        <f t="shared" si="101"/>
        <v>-110</v>
      </c>
      <c r="BQ57" s="272">
        <f t="shared" si="101"/>
        <v>-68</v>
      </c>
      <c r="BR57" s="272">
        <f t="shared" si="101"/>
        <v>-1151</v>
      </c>
      <c r="BS57" s="272">
        <f t="shared" si="101"/>
        <v>-1107</v>
      </c>
      <c r="BT57" s="332">
        <f t="shared" si="101"/>
        <v>-574</v>
      </c>
      <c r="BU57" s="332">
        <f t="shared" ref="BU57:CC57" si="102">AL57-Z57</f>
        <v>-374</v>
      </c>
      <c r="BV57" s="332">
        <f t="shared" si="102"/>
        <v>-184</v>
      </c>
      <c r="BW57" s="332">
        <f t="shared" si="102"/>
        <v>-91</v>
      </c>
      <c r="BX57" s="332">
        <f t="shared" si="102"/>
        <v>-53</v>
      </c>
      <c r="BY57" s="332">
        <f t="shared" si="102"/>
        <v>-11</v>
      </c>
      <c r="BZ57" s="332">
        <f t="shared" si="102"/>
        <v>218</v>
      </c>
      <c r="CA57" s="332">
        <f t="shared" si="102"/>
        <v>-52</v>
      </c>
      <c r="CB57" s="332">
        <f t="shared" si="102"/>
        <v>-64</v>
      </c>
      <c r="CC57" s="332">
        <f t="shared" si="102"/>
        <v>-169</v>
      </c>
      <c r="CD57" s="371"/>
      <c r="CE57" s="67">
        <f>'MONTHLY SUMMARIES'!J39</f>
        <v>3852</v>
      </c>
    </row>
    <row r="58" spans="1:83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298">
        <v>3241</v>
      </c>
      <c r="AL58" s="298">
        <v>3262</v>
      </c>
      <c r="AM58" s="298">
        <v>3367</v>
      </c>
      <c r="AN58" s="298">
        <v>3441</v>
      </c>
      <c r="AO58" s="298">
        <v>3588</v>
      </c>
      <c r="AP58" s="298">
        <v>3708</v>
      </c>
      <c r="AQ58" s="298">
        <v>3742</v>
      </c>
      <c r="AR58" s="298">
        <v>3867</v>
      </c>
      <c r="AS58" s="298">
        <v>3896</v>
      </c>
      <c r="AT58" s="298">
        <v>3827</v>
      </c>
      <c r="AU58" s="298"/>
      <c r="AV58" s="298"/>
      <c r="AW58" s="316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2"/>
      <c r="BQ58" s="272"/>
      <c r="BR58" s="272"/>
      <c r="BS58" s="27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71"/>
      <c r="CE58" s="81">
        <f>CE57-CE59</f>
        <v>3827</v>
      </c>
    </row>
    <row r="59" spans="1:83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298">
        <v>20</v>
      </c>
      <c r="AL59" s="298">
        <v>21</v>
      </c>
      <c r="AM59" s="298">
        <v>31</v>
      </c>
      <c r="AN59" s="298">
        <v>27</v>
      </c>
      <c r="AO59" s="298">
        <v>24</v>
      </c>
      <c r="AP59" s="298">
        <v>22</v>
      </c>
      <c r="AQ59" s="298">
        <v>22</v>
      </c>
      <c r="AR59" s="298">
        <v>23</v>
      </c>
      <c r="AS59" s="298">
        <v>25</v>
      </c>
      <c r="AT59" s="298">
        <v>25</v>
      </c>
      <c r="AU59" s="298"/>
      <c r="AV59" s="298"/>
      <c r="AW59" s="316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2"/>
      <c r="BQ59" s="272"/>
      <c r="BR59" s="272"/>
      <c r="BS59" s="27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71"/>
      <c r="CE59" s="67">
        <f>GETPIVOTDATA("VALUE",'CRS ESCO pvt'!$I$2,"DATE_FILE",$CE$8,"COMPANY",$CE$6,"TRIM_CAT","Low Income Resdiential-ESCO","TRIM_LINE",A53)</f>
        <v>25</v>
      </c>
    </row>
    <row r="60" spans="1:83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298">
        <v>983</v>
      </c>
      <c r="AL60" s="298">
        <v>923</v>
      </c>
      <c r="AM60" s="298">
        <v>926</v>
      </c>
      <c r="AN60" s="298">
        <v>885</v>
      </c>
      <c r="AO60" s="298">
        <v>924</v>
      </c>
      <c r="AP60" s="298">
        <v>1007</v>
      </c>
      <c r="AQ60" s="298">
        <v>1063</v>
      </c>
      <c r="AR60" s="298">
        <v>1068</v>
      </c>
      <c r="AS60" s="298">
        <v>1088</v>
      </c>
      <c r="AT60" s="298">
        <v>1043</v>
      </c>
      <c r="AU60" s="298"/>
      <c r="AV60" s="298"/>
      <c r="AW60" s="316"/>
      <c r="AX60" s="86">
        <f t="shared" ref="AX60:BG62" si="103">O60-C60</f>
        <v>60</v>
      </c>
      <c r="AY60" s="87">
        <f t="shared" si="103"/>
        <v>430</v>
      </c>
      <c r="AZ60" s="87">
        <f t="shared" si="103"/>
        <v>620</v>
      </c>
      <c r="BA60" s="87">
        <f t="shared" si="103"/>
        <v>629</v>
      </c>
      <c r="BB60" s="87">
        <f t="shared" si="103"/>
        <v>574</v>
      </c>
      <c r="BC60" s="87">
        <f t="shared" si="103"/>
        <v>577</v>
      </c>
      <c r="BD60" s="87">
        <f t="shared" si="103"/>
        <v>460</v>
      </c>
      <c r="BE60" s="87">
        <f t="shared" si="103"/>
        <v>447</v>
      </c>
      <c r="BF60" s="87">
        <f t="shared" si="103"/>
        <v>422</v>
      </c>
      <c r="BG60" s="87">
        <f t="shared" si="103"/>
        <v>349</v>
      </c>
      <c r="BH60" s="87">
        <f t="shared" ref="BH60:BQ62" si="104">Y60-M60</f>
        <v>328</v>
      </c>
      <c r="BI60" s="87">
        <f t="shared" si="104"/>
        <v>283</v>
      </c>
      <c r="BJ60" s="87">
        <f t="shared" si="104"/>
        <v>137</v>
      </c>
      <c r="BK60" s="87">
        <f t="shared" si="104"/>
        <v>-274</v>
      </c>
      <c r="BL60" s="87">
        <f t="shared" si="104"/>
        <v>-489</v>
      </c>
      <c r="BM60" s="87">
        <f t="shared" si="104"/>
        <v>-467</v>
      </c>
      <c r="BN60" s="87">
        <f t="shared" si="104"/>
        <v>-341</v>
      </c>
      <c r="BO60" s="87">
        <f t="shared" si="104"/>
        <v>-330</v>
      </c>
      <c r="BP60" s="272">
        <f t="shared" si="104"/>
        <v>-323</v>
      </c>
      <c r="BQ60" s="272">
        <f t="shared" si="104"/>
        <v>-210</v>
      </c>
      <c r="BR60" s="272">
        <f t="shared" ref="BR60:BT62" si="105">AI60-W60</f>
        <v>-159</v>
      </c>
      <c r="BS60" s="272">
        <f t="shared" si="105"/>
        <v>-96</v>
      </c>
      <c r="BT60" s="332">
        <f t="shared" si="105"/>
        <v>-28</v>
      </c>
      <c r="BU60" s="332">
        <f t="shared" ref="BU60:CC62" si="106">AL60-Z60</f>
        <v>29</v>
      </c>
      <c r="BV60" s="332">
        <f t="shared" si="106"/>
        <v>84</v>
      </c>
      <c r="BW60" s="332">
        <f t="shared" si="106"/>
        <v>54</v>
      </c>
      <c r="BX60" s="332">
        <f t="shared" si="106"/>
        <v>48</v>
      </c>
      <c r="BY60" s="332">
        <f t="shared" si="106"/>
        <v>-3</v>
      </c>
      <c r="BZ60" s="332">
        <f t="shared" si="106"/>
        <v>3</v>
      </c>
      <c r="CA60" s="332">
        <f t="shared" si="106"/>
        <v>27</v>
      </c>
      <c r="CB60" s="332">
        <f t="shared" si="106"/>
        <v>105</v>
      </c>
      <c r="CC60" s="332">
        <f t="shared" si="106"/>
        <v>15</v>
      </c>
      <c r="CD60" s="371"/>
      <c r="CE60" s="67">
        <f>'MONTHLY SUMMARIES'!J40</f>
        <v>1043</v>
      </c>
    </row>
    <row r="61" spans="1:83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298">
        <v>31</v>
      </c>
      <c r="AL61" s="298">
        <v>21</v>
      </c>
      <c r="AM61" s="298">
        <v>23</v>
      </c>
      <c r="AN61" s="298">
        <v>17</v>
      </c>
      <c r="AO61" s="298">
        <v>20</v>
      </c>
      <c r="AP61" s="298">
        <v>21</v>
      </c>
      <c r="AQ61" s="298">
        <v>24</v>
      </c>
      <c r="AR61" s="298">
        <v>26</v>
      </c>
      <c r="AS61" s="298">
        <v>30</v>
      </c>
      <c r="AT61" s="298">
        <v>38</v>
      </c>
      <c r="AU61" s="298"/>
      <c r="AV61" s="298"/>
      <c r="AW61" s="316"/>
      <c r="AX61" s="86">
        <f t="shared" si="103"/>
        <v>-10</v>
      </c>
      <c r="AY61" s="87">
        <f t="shared" si="103"/>
        <v>13</v>
      </c>
      <c r="AZ61" s="87">
        <f t="shared" si="103"/>
        <v>22</v>
      </c>
      <c r="BA61" s="87">
        <f t="shared" si="103"/>
        <v>9</v>
      </c>
      <c r="BB61" s="87">
        <f t="shared" si="103"/>
        <v>23</v>
      </c>
      <c r="BC61" s="87">
        <f t="shared" si="103"/>
        <v>9</v>
      </c>
      <c r="BD61" s="87">
        <f t="shared" si="103"/>
        <v>17</v>
      </c>
      <c r="BE61" s="87">
        <f t="shared" si="103"/>
        <v>16</v>
      </c>
      <c r="BF61" s="87">
        <f t="shared" si="103"/>
        <v>18</v>
      </c>
      <c r="BG61" s="87">
        <f t="shared" si="103"/>
        <v>2</v>
      </c>
      <c r="BH61" s="87">
        <f t="shared" si="104"/>
        <v>3</v>
      </c>
      <c r="BI61" s="87">
        <f t="shared" si="104"/>
        <v>2</v>
      </c>
      <c r="BJ61" s="87">
        <f t="shared" si="104"/>
        <v>-3</v>
      </c>
      <c r="BK61" s="87">
        <f t="shared" si="104"/>
        <v>-15</v>
      </c>
      <c r="BL61" s="87">
        <f t="shared" si="104"/>
        <v>-19</v>
      </c>
      <c r="BM61" s="87">
        <f t="shared" si="104"/>
        <v>-14</v>
      </c>
      <c r="BN61" s="87">
        <f t="shared" si="104"/>
        <v>-23</v>
      </c>
      <c r="BO61" s="87">
        <f t="shared" si="104"/>
        <v>-11</v>
      </c>
      <c r="BP61" s="272">
        <f t="shared" si="104"/>
        <v>-16</v>
      </c>
      <c r="BQ61" s="272">
        <f t="shared" si="104"/>
        <v>-9</v>
      </c>
      <c r="BR61" s="272">
        <f t="shared" si="105"/>
        <v>-9</v>
      </c>
      <c r="BS61" s="272">
        <f t="shared" si="105"/>
        <v>1</v>
      </c>
      <c r="BT61" s="332">
        <f t="shared" si="105"/>
        <v>11</v>
      </c>
      <c r="BU61" s="332">
        <f t="shared" si="106"/>
        <v>4</v>
      </c>
      <c r="BV61" s="332">
        <f t="shared" si="106"/>
        <v>7</v>
      </c>
      <c r="BW61" s="332">
        <f t="shared" si="106"/>
        <v>3</v>
      </c>
      <c r="BX61" s="332">
        <f t="shared" si="106"/>
        <v>2</v>
      </c>
      <c r="BY61" s="332">
        <f t="shared" si="106"/>
        <v>-17</v>
      </c>
      <c r="BZ61" s="332">
        <f t="shared" si="106"/>
        <v>-5</v>
      </c>
      <c r="CA61" s="332">
        <f t="shared" si="106"/>
        <v>-4</v>
      </c>
      <c r="CB61" s="332">
        <f t="shared" si="106"/>
        <v>-3</v>
      </c>
      <c r="CC61" s="332">
        <f t="shared" si="106"/>
        <v>7</v>
      </c>
      <c r="CD61" s="371"/>
      <c r="CE61" s="67">
        <f>'MONTHLY SUMMARIES'!J41</f>
        <v>38</v>
      </c>
    </row>
    <row r="62" spans="1:83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298">
        <v>6</v>
      </c>
      <c r="AL62" s="298">
        <v>6</v>
      </c>
      <c r="AM62" s="298">
        <v>6</v>
      </c>
      <c r="AN62" s="298">
        <v>3</v>
      </c>
      <c r="AO62" s="298">
        <v>3</v>
      </c>
      <c r="AP62" s="298">
        <v>5</v>
      </c>
      <c r="AQ62" s="298">
        <v>3</v>
      </c>
      <c r="AR62" s="298">
        <v>6</v>
      </c>
      <c r="AS62" s="298">
        <v>5</v>
      </c>
      <c r="AT62" s="298">
        <v>6</v>
      </c>
      <c r="AU62" s="298"/>
      <c r="AV62" s="298"/>
      <c r="AW62" s="316"/>
      <c r="AX62" s="86">
        <f t="shared" si="103"/>
        <v>3</v>
      </c>
      <c r="AY62" s="87">
        <f t="shared" si="103"/>
        <v>1</v>
      </c>
      <c r="AZ62" s="87">
        <f t="shared" si="103"/>
        <v>2</v>
      </c>
      <c r="BA62" s="87">
        <f t="shared" si="103"/>
        <v>3</v>
      </c>
      <c r="BB62" s="87">
        <f t="shared" si="103"/>
        <v>2</v>
      </c>
      <c r="BC62" s="87">
        <f t="shared" si="103"/>
        <v>3</v>
      </c>
      <c r="BD62" s="87">
        <f t="shared" si="103"/>
        <v>5</v>
      </c>
      <c r="BE62" s="87">
        <f t="shared" si="103"/>
        <v>3</v>
      </c>
      <c r="BF62" s="87">
        <f t="shared" si="103"/>
        <v>4</v>
      </c>
      <c r="BG62" s="87">
        <f t="shared" si="103"/>
        <v>2</v>
      </c>
      <c r="BH62" s="87">
        <f t="shared" si="104"/>
        <v>-1</v>
      </c>
      <c r="BI62" s="87">
        <f t="shared" si="104"/>
        <v>-3</v>
      </c>
      <c r="BJ62" s="87">
        <f t="shared" si="104"/>
        <v>-4</v>
      </c>
      <c r="BK62" s="87">
        <f t="shared" si="104"/>
        <v>-2</v>
      </c>
      <c r="BL62" s="87">
        <f t="shared" si="104"/>
        <v>-3</v>
      </c>
      <c r="BM62" s="87">
        <f t="shared" si="104"/>
        <v>-2</v>
      </c>
      <c r="BN62" s="87">
        <f t="shared" si="104"/>
        <v>2</v>
      </c>
      <c r="BO62" s="87">
        <f t="shared" si="104"/>
        <v>4</v>
      </c>
      <c r="BP62" s="272">
        <f t="shared" si="104"/>
        <v>1</v>
      </c>
      <c r="BQ62" s="272">
        <f t="shared" si="104"/>
        <v>3</v>
      </c>
      <c r="BR62" s="272">
        <f t="shared" si="105"/>
        <v>3</v>
      </c>
      <c r="BS62" s="272">
        <f t="shared" si="105"/>
        <v>3</v>
      </c>
      <c r="BT62" s="332">
        <f t="shared" si="105"/>
        <v>3</v>
      </c>
      <c r="BU62" s="332">
        <f t="shared" si="106"/>
        <v>5</v>
      </c>
      <c r="BV62" s="332">
        <f t="shared" si="106"/>
        <v>5</v>
      </c>
      <c r="BW62" s="332">
        <f t="shared" si="106"/>
        <v>2</v>
      </c>
      <c r="BX62" s="332">
        <f t="shared" si="106"/>
        <v>1</v>
      </c>
      <c r="BY62" s="332">
        <f t="shared" si="106"/>
        <v>1</v>
      </c>
      <c r="BZ62" s="332">
        <f t="shared" si="106"/>
        <v>-4</v>
      </c>
      <c r="CA62" s="332">
        <f t="shared" si="106"/>
        <v>-3</v>
      </c>
      <c r="CB62" s="332">
        <f t="shared" si="106"/>
        <v>-3</v>
      </c>
      <c r="CC62" s="332">
        <f t="shared" si="106"/>
        <v>-2</v>
      </c>
      <c r="CD62" s="371"/>
      <c r="CE62" s="67">
        <f>'MONTHLY SUMMARIES'!J42</f>
        <v>6</v>
      </c>
    </row>
    <row r="63" spans="1:83" s="76" customFormat="1" ht="15" thickBot="1" x14ac:dyDescent="0.35">
      <c r="A63" s="151"/>
      <c r="B63" s="70" t="s">
        <v>42</v>
      </c>
      <c r="C63" s="71">
        <f t="shared" ref="C63:V63" si="107">SUM(C54:C62)</f>
        <v>12739</v>
      </c>
      <c r="D63" s="72">
        <f t="shared" si="107"/>
        <v>13219</v>
      </c>
      <c r="E63" s="72">
        <f t="shared" si="107"/>
        <v>13838</v>
      </c>
      <c r="F63" s="72">
        <f t="shared" si="107"/>
        <v>14889</v>
      </c>
      <c r="G63" s="72">
        <f t="shared" si="107"/>
        <v>15427</v>
      </c>
      <c r="H63" s="72">
        <f t="shared" si="107"/>
        <v>15946</v>
      </c>
      <c r="I63" s="72">
        <f t="shared" si="107"/>
        <v>15775</v>
      </c>
      <c r="J63" s="72">
        <f t="shared" si="107"/>
        <v>15037</v>
      </c>
      <c r="K63" s="72">
        <f t="shared" si="107"/>
        <v>14410</v>
      </c>
      <c r="L63" s="73">
        <f t="shared" si="107"/>
        <v>14568</v>
      </c>
      <c r="M63" s="72">
        <f t="shared" si="107"/>
        <v>12915</v>
      </c>
      <c r="N63" s="72">
        <f t="shared" si="107"/>
        <v>12242</v>
      </c>
      <c r="O63" s="72">
        <f t="shared" si="107"/>
        <v>13095</v>
      </c>
      <c r="P63" s="72">
        <f t="shared" si="107"/>
        <v>15149</v>
      </c>
      <c r="Q63" s="72">
        <f t="shared" si="107"/>
        <v>16868</v>
      </c>
      <c r="R63" s="72">
        <f t="shared" si="107"/>
        <v>17698</v>
      </c>
      <c r="S63" s="72">
        <f t="shared" si="107"/>
        <v>18244</v>
      </c>
      <c r="T63" s="72">
        <f t="shared" si="107"/>
        <v>19096</v>
      </c>
      <c r="U63" s="72">
        <f t="shared" si="107"/>
        <v>18977</v>
      </c>
      <c r="V63" s="72">
        <f t="shared" si="107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296">
        <v>13387</v>
      </c>
      <c r="AL63" s="296">
        <v>13065</v>
      </c>
      <c r="AM63" s="296">
        <v>13258</v>
      </c>
      <c r="AN63" s="296">
        <v>13891</v>
      </c>
      <c r="AO63" s="296">
        <v>14423</v>
      </c>
      <c r="AP63" s="296">
        <v>15039</v>
      </c>
      <c r="AQ63" s="296">
        <v>15298</v>
      </c>
      <c r="AR63" s="296">
        <v>15241</v>
      </c>
      <c r="AS63" s="296">
        <v>15377</v>
      </c>
      <c r="AT63" s="296">
        <v>14647</v>
      </c>
      <c r="AU63" s="296"/>
      <c r="AV63" s="296"/>
      <c r="AW63" s="314"/>
      <c r="AX63" s="74">
        <f t="shared" ref="AX63" si="108">SUM(AX54:AX62)</f>
        <v>356</v>
      </c>
      <c r="AY63" s="75">
        <f t="shared" ref="AY63" si="109">SUM(AY54:AY62)</f>
        <v>1930</v>
      </c>
      <c r="AZ63" s="75">
        <f t="shared" ref="AZ63:BE63" si="110">SUM(AZ54:AZ62)</f>
        <v>3030</v>
      </c>
      <c r="BA63" s="75">
        <f t="shared" si="110"/>
        <v>2809</v>
      </c>
      <c r="BB63" s="75">
        <f t="shared" si="110"/>
        <v>2817</v>
      </c>
      <c r="BC63" s="75">
        <f t="shared" si="110"/>
        <v>3150</v>
      </c>
      <c r="BD63" s="75">
        <f t="shared" si="110"/>
        <v>3202</v>
      </c>
      <c r="BE63" s="75">
        <f t="shared" si="110"/>
        <v>3452</v>
      </c>
      <c r="BF63" s="75">
        <f t="shared" ref="BF63:BG63" si="111">SUM(BF54:BF62)</f>
        <v>3953</v>
      </c>
      <c r="BG63" s="75">
        <f t="shared" si="111"/>
        <v>3584</v>
      </c>
      <c r="BH63" s="75">
        <f t="shared" ref="BH63:BI63" si="112">SUM(BH54:BH62)</f>
        <v>3352</v>
      </c>
      <c r="BI63" s="75">
        <f t="shared" si="112"/>
        <v>3076</v>
      </c>
      <c r="BJ63" s="75">
        <f t="shared" ref="BJ63:BK63" si="113">SUM(BJ54:BJ62)</f>
        <v>1837</v>
      </c>
      <c r="BK63" s="75">
        <f t="shared" si="113"/>
        <v>-10</v>
      </c>
      <c r="BL63" s="75">
        <f t="shared" ref="BL63:BM63" si="114">SUM(BL54:BL62)</f>
        <v>-940</v>
      </c>
      <c r="BM63" s="75">
        <f t="shared" si="114"/>
        <v>-1410</v>
      </c>
      <c r="BN63" s="75">
        <f t="shared" ref="BN63:BO63" si="115">SUM(BN54:BN62)</f>
        <v>-2963</v>
      </c>
      <c r="BO63" s="75">
        <f t="shared" si="115"/>
        <v>-3564</v>
      </c>
      <c r="BP63" s="270">
        <f t="shared" ref="BP63:BQ63" si="116">SUM(BP54:BP62)</f>
        <v>-3656</v>
      </c>
      <c r="BQ63" s="270">
        <f t="shared" si="116"/>
        <v>-3002</v>
      </c>
      <c r="BR63" s="270">
        <f t="shared" ref="BR63:BT63" si="117">SUM(BR54:BR62)</f>
        <v>-4003</v>
      </c>
      <c r="BS63" s="270">
        <f t="shared" si="117"/>
        <v>-4010</v>
      </c>
      <c r="BT63" s="347">
        <f t="shared" si="117"/>
        <v>-2880</v>
      </c>
      <c r="BU63" s="347">
        <f t="shared" ref="BU63:BV63" si="118">SUM(BU54:BU62)</f>
        <v>-2253</v>
      </c>
      <c r="BV63" s="347">
        <f t="shared" si="118"/>
        <v>-1674</v>
      </c>
      <c r="BW63" s="347">
        <f t="shared" ref="BW63:BX63" si="119">SUM(BW54:BW62)</f>
        <v>-1248</v>
      </c>
      <c r="BX63" s="347">
        <f t="shared" si="119"/>
        <v>-1505</v>
      </c>
      <c r="BY63" s="347">
        <f t="shared" ref="BY63" si="120">SUM(BY54:BY62)</f>
        <v>-1249</v>
      </c>
      <c r="BZ63" s="347">
        <f t="shared" ref="BZ63" si="121">SUM(BZ54:BZ62)</f>
        <v>17</v>
      </c>
      <c r="CA63" s="347">
        <f t="shared" ref="CA63:CC63" si="122">SUM(CA54:CA62)</f>
        <v>-291</v>
      </c>
      <c r="CB63" s="347">
        <f t="shared" ref="CB63:CC63" si="123">SUM(CB54:CB62)</f>
        <v>56</v>
      </c>
      <c r="CC63" s="347">
        <f t="shared" si="123"/>
        <v>-840</v>
      </c>
      <c r="CD63" s="372"/>
      <c r="CE63" s="74">
        <f>CE54+CE57+CE60+CE61+CE62</f>
        <v>14647</v>
      </c>
    </row>
    <row r="64" spans="1:83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19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5"/>
      <c r="BQ64" s="275"/>
      <c r="BR64" s="275"/>
      <c r="BS64" s="275"/>
      <c r="BT64" s="334"/>
      <c r="BU64" s="334"/>
      <c r="BV64" s="334"/>
      <c r="BW64" s="334"/>
      <c r="BX64" s="334"/>
      <c r="BY64" s="334"/>
      <c r="BZ64" s="334"/>
      <c r="CA64" s="334"/>
      <c r="CB64" s="334"/>
      <c r="CC64" s="334"/>
      <c r="CD64" s="373"/>
      <c r="CE64" s="98"/>
    </row>
    <row r="65" spans="1:83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02">
        <v>3161066</v>
      </c>
      <c r="AL65" s="302">
        <v>4102716</v>
      </c>
      <c r="AM65" s="302">
        <v>4966396</v>
      </c>
      <c r="AN65" s="302">
        <v>4228345</v>
      </c>
      <c r="AO65" s="302">
        <v>3398828</v>
      </c>
      <c r="AP65" s="302">
        <v>2238623</v>
      </c>
      <c r="AQ65" s="302">
        <v>1375454</v>
      </c>
      <c r="AR65" s="302">
        <v>1117158</v>
      </c>
      <c r="AS65" s="302">
        <v>1156536</v>
      </c>
      <c r="AT65" s="302">
        <v>964243</v>
      </c>
      <c r="AU65" s="302"/>
      <c r="AV65" s="302"/>
      <c r="AW65" s="320"/>
      <c r="AX65" s="45">
        <f t="shared" ref="AX65:BT65" si="124">O65-C65</f>
        <v>-535076.38000000035</v>
      </c>
      <c r="AY65" s="46">
        <f t="shared" si="124"/>
        <v>-923719.03000000026</v>
      </c>
      <c r="AZ65" s="46">
        <f t="shared" si="124"/>
        <v>-1841.3999999999069</v>
      </c>
      <c r="BA65" s="46">
        <f t="shared" si="124"/>
        <v>386134.12000000011</v>
      </c>
      <c r="BB65" s="46">
        <f t="shared" si="124"/>
        <v>-321387.26</v>
      </c>
      <c r="BC65" s="46">
        <f t="shared" si="124"/>
        <v>-38623.930000000051</v>
      </c>
      <c r="BD65" s="46">
        <f t="shared" si="124"/>
        <v>-48477.920000000042</v>
      </c>
      <c r="BE65" s="46">
        <f t="shared" si="124"/>
        <v>69874.859999999986</v>
      </c>
      <c r="BF65" s="46">
        <f t="shared" si="124"/>
        <v>-45954.599999999977</v>
      </c>
      <c r="BG65" s="46">
        <f t="shared" si="124"/>
        <v>-21608.679999999935</v>
      </c>
      <c r="BH65" s="46">
        <f t="shared" si="124"/>
        <v>-88764.450000000186</v>
      </c>
      <c r="BI65" s="46">
        <f t="shared" si="124"/>
        <v>137714.74000000022</v>
      </c>
      <c r="BJ65" s="46">
        <f t="shared" si="124"/>
        <v>244818.68000000017</v>
      </c>
      <c r="BK65" s="46">
        <f t="shared" si="124"/>
        <v>85127</v>
      </c>
      <c r="BL65" s="46">
        <f t="shared" si="124"/>
        <v>-368520</v>
      </c>
      <c r="BM65" s="46">
        <f t="shared" si="124"/>
        <v>-548352</v>
      </c>
      <c r="BN65" s="46">
        <f t="shared" si="124"/>
        <v>-53318</v>
      </c>
      <c r="BO65" s="46">
        <f t="shared" si="124"/>
        <v>-109026</v>
      </c>
      <c r="BP65" s="276">
        <f t="shared" si="124"/>
        <v>-70436</v>
      </c>
      <c r="BQ65" s="276">
        <f t="shared" si="124"/>
        <v>-99114</v>
      </c>
      <c r="BR65" s="276">
        <f t="shared" si="124"/>
        <v>-112069</v>
      </c>
      <c r="BS65" s="276">
        <f t="shared" si="124"/>
        <v>-161626</v>
      </c>
      <c r="BT65" s="335">
        <f t="shared" si="124"/>
        <v>620096</v>
      </c>
      <c r="BU65" s="335">
        <f t="shared" ref="BU65:CC65" si="125">AL65-Z65</f>
        <v>464401</v>
      </c>
      <c r="BV65" s="335">
        <f t="shared" si="125"/>
        <v>848287</v>
      </c>
      <c r="BW65" s="335">
        <f t="shared" si="125"/>
        <v>657631</v>
      </c>
      <c r="BX65" s="335">
        <f t="shared" si="125"/>
        <v>819440</v>
      </c>
      <c r="BY65" s="335">
        <f t="shared" si="125"/>
        <v>599220</v>
      </c>
      <c r="BZ65" s="335">
        <f t="shared" si="125"/>
        <v>422580</v>
      </c>
      <c r="CA65" s="335">
        <f t="shared" si="125"/>
        <v>372717</v>
      </c>
      <c r="CB65" s="335">
        <f t="shared" si="125"/>
        <v>425201</v>
      </c>
      <c r="CC65" s="335">
        <f t="shared" si="125"/>
        <v>194781</v>
      </c>
      <c r="CD65" s="373"/>
      <c r="CE65" s="67">
        <f>'MONTHLY SUMMARIES'!J45</f>
        <v>964243</v>
      </c>
    </row>
    <row r="66" spans="1:83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02">
        <v>3116109</v>
      </c>
      <c r="AL66" s="302">
        <v>4055591</v>
      </c>
      <c r="AM66" s="302">
        <v>4913193</v>
      </c>
      <c r="AN66" s="302">
        <v>4189596</v>
      </c>
      <c r="AO66" s="302">
        <v>3367947</v>
      </c>
      <c r="AP66" s="302">
        <v>2220348</v>
      </c>
      <c r="AQ66" s="302">
        <v>1365468</v>
      </c>
      <c r="AR66" s="302">
        <v>1108172</v>
      </c>
      <c r="AS66" s="302">
        <v>1148743</v>
      </c>
      <c r="AT66" s="302">
        <v>955819</v>
      </c>
      <c r="AU66" s="302"/>
      <c r="AV66" s="302"/>
      <c r="AW66" s="320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6"/>
      <c r="BQ66" s="276"/>
      <c r="BR66" s="276"/>
      <c r="BS66" s="276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73"/>
      <c r="CE66" s="81">
        <f>CE65-CE67</f>
        <v>955819</v>
      </c>
    </row>
    <row r="67" spans="1:83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02">
        <v>44957</v>
      </c>
      <c r="AL67" s="302">
        <v>47125</v>
      </c>
      <c r="AM67" s="302">
        <v>53203</v>
      </c>
      <c r="AN67" s="302">
        <v>38749</v>
      </c>
      <c r="AO67" s="302">
        <v>30881</v>
      </c>
      <c r="AP67" s="302">
        <v>18275</v>
      </c>
      <c r="AQ67" s="302">
        <v>9986</v>
      </c>
      <c r="AR67" s="302">
        <v>8986</v>
      </c>
      <c r="AS67" s="302">
        <v>7793</v>
      </c>
      <c r="AT67" s="302">
        <v>8424</v>
      </c>
      <c r="AU67" s="302"/>
      <c r="AV67" s="302"/>
      <c r="AW67" s="320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6"/>
      <c r="BQ67" s="276"/>
      <c r="BR67" s="276"/>
      <c r="BS67" s="276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73"/>
      <c r="CE67" s="67">
        <f>GETPIVOTDATA("VALUE",'CRS ESCO pvt'!$I$2,"DATE_FILE",$CE$8,"COMPANY",$CE$6,"TRIM_CAT","Resdiential-ESCO","TRIM_LINE",A64)</f>
        <v>8424</v>
      </c>
    </row>
    <row r="68" spans="1:83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02">
        <v>627488</v>
      </c>
      <c r="AL68" s="302">
        <v>867405</v>
      </c>
      <c r="AM68" s="302">
        <v>1003501</v>
      </c>
      <c r="AN68" s="302">
        <v>848704</v>
      </c>
      <c r="AO68" s="302">
        <v>767639</v>
      </c>
      <c r="AP68" s="302">
        <v>521043</v>
      </c>
      <c r="AQ68" s="302">
        <v>313454</v>
      </c>
      <c r="AR68" s="302">
        <v>266355</v>
      </c>
      <c r="AS68" s="302">
        <v>254171</v>
      </c>
      <c r="AT68" s="302">
        <v>225013</v>
      </c>
      <c r="AU68" s="302"/>
      <c r="AV68" s="302"/>
      <c r="AW68" s="320"/>
      <c r="AX68" s="45">
        <f t="shared" ref="AX68:BT68" si="126">O68-C68</f>
        <v>-120702.33999999997</v>
      </c>
      <c r="AY68" s="46">
        <f t="shared" si="126"/>
        <v>-151082.84999999998</v>
      </c>
      <c r="AZ68" s="46">
        <f t="shared" si="126"/>
        <v>-110645.53000000003</v>
      </c>
      <c r="BA68" s="46">
        <f t="shared" si="126"/>
        <v>5551.5300000000279</v>
      </c>
      <c r="BB68" s="46">
        <f t="shared" si="126"/>
        <v>-61323.380000000005</v>
      </c>
      <c r="BC68" s="46">
        <f t="shared" si="126"/>
        <v>-13631.51999999999</v>
      </c>
      <c r="BD68" s="46">
        <f t="shared" si="126"/>
        <v>-5142.5199999999895</v>
      </c>
      <c r="BE68" s="46">
        <f t="shared" si="126"/>
        <v>-20588.859999999986</v>
      </c>
      <c r="BF68" s="46">
        <f t="shared" si="126"/>
        <v>-8502.140000000014</v>
      </c>
      <c r="BG68" s="46">
        <f t="shared" si="126"/>
        <v>8380.8999999999942</v>
      </c>
      <c r="BH68" s="46">
        <f t="shared" si="126"/>
        <v>-11712.440000000002</v>
      </c>
      <c r="BI68" s="46">
        <f t="shared" si="126"/>
        <v>86482.969999999972</v>
      </c>
      <c r="BJ68" s="46">
        <f t="shared" si="126"/>
        <v>165256.57999999996</v>
      </c>
      <c r="BK68" s="46">
        <f t="shared" si="126"/>
        <v>216834</v>
      </c>
      <c r="BL68" s="46">
        <f t="shared" si="126"/>
        <v>75419</v>
      </c>
      <c r="BM68" s="46">
        <f t="shared" si="126"/>
        <v>61013</v>
      </c>
      <c r="BN68" s="46">
        <f t="shared" si="126"/>
        <v>72647</v>
      </c>
      <c r="BO68" s="46">
        <f t="shared" si="126"/>
        <v>45513</v>
      </c>
      <c r="BP68" s="276">
        <f t="shared" si="126"/>
        <v>8629</v>
      </c>
      <c r="BQ68" s="276">
        <f t="shared" si="126"/>
        <v>39319</v>
      </c>
      <c r="BR68" s="276">
        <f t="shared" si="126"/>
        <v>-4437</v>
      </c>
      <c r="BS68" s="276">
        <f t="shared" si="126"/>
        <v>32212</v>
      </c>
      <c r="BT68" s="335">
        <f t="shared" si="126"/>
        <v>155761</v>
      </c>
      <c r="BU68" s="335">
        <f t="shared" ref="BU68:CC68" si="127">AL68-Z68</f>
        <v>223985</v>
      </c>
      <c r="BV68" s="335">
        <f t="shared" si="127"/>
        <v>243735</v>
      </c>
      <c r="BW68" s="335">
        <f t="shared" si="127"/>
        <v>118465</v>
      </c>
      <c r="BX68" s="335">
        <f t="shared" si="127"/>
        <v>221278</v>
      </c>
      <c r="BY68" s="335">
        <f t="shared" si="127"/>
        <v>142719</v>
      </c>
      <c r="BZ68" s="335">
        <f t="shared" si="127"/>
        <v>68112</v>
      </c>
      <c r="CA68" s="335">
        <f t="shared" si="127"/>
        <v>91184</v>
      </c>
      <c r="CB68" s="335">
        <f t="shared" si="127"/>
        <v>106863</v>
      </c>
      <c r="CC68" s="335">
        <f t="shared" si="127"/>
        <v>57255</v>
      </c>
      <c r="CD68" s="373"/>
      <c r="CE68" s="67">
        <f>'MONTHLY SUMMARIES'!J46</f>
        <v>225013</v>
      </c>
    </row>
    <row r="69" spans="1:83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02">
        <v>617850</v>
      </c>
      <c r="AL69" s="302">
        <v>857209</v>
      </c>
      <c r="AM69" s="302">
        <v>991756</v>
      </c>
      <c r="AN69" s="302">
        <v>837575</v>
      </c>
      <c r="AO69" s="302">
        <v>759101</v>
      </c>
      <c r="AP69" s="302">
        <v>517382</v>
      </c>
      <c r="AQ69" s="302">
        <v>311142</v>
      </c>
      <c r="AR69" s="302">
        <v>264548</v>
      </c>
      <c r="AS69" s="302">
        <v>252339</v>
      </c>
      <c r="AT69" s="302">
        <v>223314</v>
      </c>
      <c r="AU69" s="302"/>
      <c r="AV69" s="302"/>
      <c r="AW69" s="320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6"/>
      <c r="BQ69" s="276"/>
      <c r="BR69" s="276"/>
      <c r="BS69" s="276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73"/>
      <c r="CE69" s="81">
        <f>CE68-CE70</f>
        <v>223314</v>
      </c>
    </row>
    <row r="70" spans="1:83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02">
        <v>9638</v>
      </c>
      <c r="AL70" s="302">
        <v>10196</v>
      </c>
      <c r="AM70" s="302">
        <v>11745</v>
      </c>
      <c r="AN70" s="302">
        <v>11129</v>
      </c>
      <c r="AO70" s="302">
        <v>8538</v>
      </c>
      <c r="AP70" s="302">
        <v>3661</v>
      </c>
      <c r="AQ70" s="302">
        <v>2312</v>
      </c>
      <c r="AR70" s="302">
        <v>1807</v>
      </c>
      <c r="AS70" s="302">
        <v>1832</v>
      </c>
      <c r="AT70" s="302">
        <v>1699</v>
      </c>
      <c r="AU70" s="302"/>
      <c r="AV70" s="302"/>
      <c r="AW70" s="320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6"/>
      <c r="BQ70" s="276"/>
      <c r="BR70" s="276"/>
      <c r="BS70" s="276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73"/>
      <c r="CE70" s="67">
        <f>GETPIVOTDATA("VALUE",'CRS ESCO pvt'!$I$2,"DATE_FILE",$CE$8,"COMPANY",$CE$6,"TRIM_CAT","Low Income Resdiential-ESCO","TRIM_LINE",A64)</f>
        <v>1699</v>
      </c>
    </row>
    <row r="71" spans="1:83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02">
        <v>1523057</v>
      </c>
      <c r="AL71" s="302">
        <v>1631662</v>
      </c>
      <c r="AM71" s="302">
        <v>1644699</v>
      </c>
      <c r="AN71" s="302">
        <v>1139195</v>
      </c>
      <c r="AO71" s="302">
        <v>890721</v>
      </c>
      <c r="AP71" s="302">
        <v>614984</v>
      </c>
      <c r="AQ71" s="302">
        <v>385561</v>
      </c>
      <c r="AR71" s="302">
        <v>290084</v>
      </c>
      <c r="AS71" s="302">
        <v>298517</v>
      </c>
      <c r="AT71" s="302">
        <v>267542</v>
      </c>
      <c r="AU71" s="302"/>
      <c r="AV71" s="302"/>
      <c r="AW71" s="320"/>
      <c r="AX71" s="45">
        <f t="shared" ref="AX71:BG73" si="128">O71-C71</f>
        <v>-179910.08999999997</v>
      </c>
      <c r="AY71" s="46">
        <f t="shared" si="128"/>
        <v>140771.09999999998</v>
      </c>
      <c r="AZ71" s="46">
        <f t="shared" si="128"/>
        <v>141132.40000000002</v>
      </c>
      <c r="BA71" s="46">
        <f t="shared" si="128"/>
        <v>107808.84000000003</v>
      </c>
      <c r="BB71" s="46">
        <f t="shared" si="128"/>
        <v>4697.6600000000035</v>
      </c>
      <c r="BC71" s="46">
        <f t="shared" si="128"/>
        <v>-25932.130000000005</v>
      </c>
      <c r="BD71" s="46">
        <f t="shared" si="128"/>
        <v>-9053.1700000000128</v>
      </c>
      <c r="BE71" s="46">
        <f t="shared" si="128"/>
        <v>5157.6000000000058</v>
      </c>
      <c r="BF71" s="46">
        <f t="shared" si="128"/>
        <v>-14018.790000000008</v>
      </c>
      <c r="BG71" s="46">
        <f t="shared" si="128"/>
        <v>-79230.260000000009</v>
      </c>
      <c r="BH71" s="46">
        <f t="shared" ref="BH71:BQ73" si="129">Y71-M71</f>
        <v>159736.47999999998</v>
      </c>
      <c r="BI71" s="46">
        <f t="shared" si="129"/>
        <v>-96836.979999999981</v>
      </c>
      <c r="BJ71" s="46">
        <f t="shared" si="129"/>
        <v>-50075.180000000051</v>
      </c>
      <c r="BK71" s="46">
        <f t="shared" si="129"/>
        <v>-474340</v>
      </c>
      <c r="BL71" s="46">
        <f t="shared" si="129"/>
        <v>-243376</v>
      </c>
      <c r="BM71" s="46">
        <f t="shared" si="129"/>
        <v>-132497</v>
      </c>
      <c r="BN71" s="46">
        <f t="shared" si="129"/>
        <v>-71056</v>
      </c>
      <c r="BO71" s="46">
        <f t="shared" si="129"/>
        <v>14445</v>
      </c>
      <c r="BP71" s="276">
        <f t="shared" si="129"/>
        <v>31354</v>
      </c>
      <c r="BQ71" s="276">
        <f t="shared" si="129"/>
        <v>84476</v>
      </c>
      <c r="BR71" s="276">
        <f t="shared" ref="BR71:BT73" si="130">AI71-W71</f>
        <v>130451</v>
      </c>
      <c r="BS71" s="276">
        <f t="shared" si="130"/>
        <v>125556</v>
      </c>
      <c r="BT71" s="335">
        <f t="shared" si="130"/>
        <v>777744</v>
      </c>
      <c r="BU71" s="335">
        <f t="shared" ref="BU71:CC73" si="131">AL71-Z71</f>
        <v>693330</v>
      </c>
      <c r="BV71" s="335">
        <f t="shared" si="131"/>
        <v>814387</v>
      </c>
      <c r="BW71" s="335">
        <f t="shared" si="131"/>
        <v>426803</v>
      </c>
      <c r="BX71" s="335">
        <f t="shared" si="131"/>
        <v>415052</v>
      </c>
      <c r="BY71" s="335">
        <f t="shared" si="131"/>
        <v>294352</v>
      </c>
      <c r="BZ71" s="335">
        <f t="shared" si="131"/>
        <v>215916</v>
      </c>
      <c r="CA71" s="335">
        <f t="shared" si="131"/>
        <v>126880</v>
      </c>
      <c r="CB71" s="335">
        <f t="shared" si="131"/>
        <v>128287</v>
      </c>
      <c r="CC71" s="335">
        <f t="shared" si="131"/>
        <v>28202</v>
      </c>
      <c r="CD71" s="373"/>
      <c r="CE71" s="67">
        <f>'MONTHLY SUMMARIES'!J47</f>
        <v>267542</v>
      </c>
    </row>
    <row r="72" spans="1:83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02">
        <v>732453</v>
      </c>
      <c r="AL72" s="302">
        <v>711637</v>
      </c>
      <c r="AM72" s="302">
        <v>622640</v>
      </c>
      <c r="AN72" s="302">
        <v>407434</v>
      </c>
      <c r="AO72" s="302">
        <v>385805</v>
      </c>
      <c r="AP72" s="302">
        <v>305285</v>
      </c>
      <c r="AQ72" s="302">
        <v>110033</v>
      </c>
      <c r="AR72" s="302">
        <v>115798</v>
      </c>
      <c r="AS72" s="302">
        <v>114443</v>
      </c>
      <c r="AT72" s="302">
        <v>109761</v>
      </c>
      <c r="AU72" s="302"/>
      <c r="AV72" s="302"/>
      <c r="AW72" s="320"/>
      <c r="AX72" s="45">
        <f t="shared" si="128"/>
        <v>-405910.25999999995</v>
      </c>
      <c r="AY72" s="46">
        <f t="shared" si="128"/>
        <v>-246878.29000000004</v>
      </c>
      <c r="AZ72" s="46">
        <f t="shared" si="128"/>
        <v>48192.729999999981</v>
      </c>
      <c r="BA72" s="46">
        <f t="shared" si="128"/>
        <v>21618.47</v>
      </c>
      <c r="BB72" s="46">
        <f t="shared" si="128"/>
        <v>-38776</v>
      </c>
      <c r="BC72" s="46">
        <f t="shared" si="128"/>
        <v>-97189.790000000008</v>
      </c>
      <c r="BD72" s="46">
        <f t="shared" si="128"/>
        <v>-63471.97</v>
      </c>
      <c r="BE72" s="46">
        <f t="shared" si="128"/>
        <v>-2927.7799999999988</v>
      </c>
      <c r="BF72" s="46">
        <f t="shared" si="128"/>
        <v>103668.94</v>
      </c>
      <c r="BG72" s="46">
        <f t="shared" si="128"/>
        <v>-157406.31</v>
      </c>
      <c r="BH72" s="46">
        <f t="shared" si="129"/>
        <v>66828.37</v>
      </c>
      <c r="BI72" s="46">
        <f t="shared" si="129"/>
        <v>53840.020000000019</v>
      </c>
      <c r="BJ72" s="46">
        <f t="shared" si="129"/>
        <v>-11008.309999999998</v>
      </c>
      <c r="BK72" s="46">
        <f t="shared" si="129"/>
        <v>-185705</v>
      </c>
      <c r="BL72" s="46">
        <f t="shared" si="129"/>
        <v>-146079</v>
      </c>
      <c r="BM72" s="46">
        <f t="shared" si="129"/>
        <v>-15760</v>
      </c>
      <c r="BN72" s="46">
        <f t="shared" si="129"/>
        <v>-3329</v>
      </c>
      <c r="BO72" s="46">
        <f t="shared" si="129"/>
        <v>-28591</v>
      </c>
      <c r="BP72" s="276">
        <f t="shared" si="129"/>
        <v>16121</v>
      </c>
      <c r="BQ72" s="276">
        <f t="shared" si="129"/>
        <v>42448</v>
      </c>
      <c r="BR72" s="276">
        <f t="shared" si="130"/>
        <v>-72118</v>
      </c>
      <c r="BS72" s="276">
        <f t="shared" si="130"/>
        <v>176267</v>
      </c>
      <c r="BT72" s="335">
        <f t="shared" si="130"/>
        <v>354166</v>
      </c>
      <c r="BU72" s="335">
        <f t="shared" si="131"/>
        <v>210977</v>
      </c>
      <c r="BV72" s="335">
        <f t="shared" si="131"/>
        <v>229081</v>
      </c>
      <c r="BW72" s="335">
        <f t="shared" si="131"/>
        <v>140512</v>
      </c>
      <c r="BX72" s="335">
        <f t="shared" si="131"/>
        <v>195079</v>
      </c>
      <c r="BY72" s="335">
        <f t="shared" si="131"/>
        <v>135894</v>
      </c>
      <c r="BZ72" s="335">
        <f t="shared" si="131"/>
        <v>52693</v>
      </c>
      <c r="CA72" s="335">
        <f t="shared" si="131"/>
        <v>83472</v>
      </c>
      <c r="CB72" s="335">
        <f t="shared" si="131"/>
        <v>64678</v>
      </c>
      <c r="CC72" s="335">
        <f t="shared" si="131"/>
        <v>28326</v>
      </c>
      <c r="CD72" s="373"/>
      <c r="CE72" s="67">
        <f>'MONTHLY SUMMARIES'!J48</f>
        <v>109761</v>
      </c>
    </row>
    <row r="73" spans="1:83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02">
        <v>335746</v>
      </c>
      <c r="AL73" s="302">
        <v>178353</v>
      </c>
      <c r="AM73" s="302">
        <v>463296</v>
      </c>
      <c r="AN73" s="302">
        <v>329139</v>
      </c>
      <c r="AO73" s="302">
        <v>364683</v>
      </c>
      <c r="AP73" s="302">
        <v>354772</v>
      </c>
      <c r="AQ73" s="302">
        <v>154044</v>
      </c>
      <c r="AR73" s="302">
        <v>154352</v>
      </c>
      <c r="AS73" s="302">
        <v>158451</v>
      </c>
      <c r="AT73" s="302">
        <v>88430</v>
      </c>
      <c r="AU73" s="302"/>
      <c r="AV73" s="302"/>
      <c r="AW73" s="320"/>
      <c r="AX73" s="45">
        <f t="shared" si="128"/>
        <v>48077.41</v>
      </c>
      <c r="AY73" s="46">
        <f t="shared" si="128"/>
        <v>95063.01999999999</v>
      </c>
      <c r="AZ73" s="46">
        <f t="shared" si="128"/>
        <v>-146077.59999999998</v>
      </c>
      <c r="BA73" s="46">
        <f t="shared" si="128"/>
        <v>92239.46</v>
      </c>
      <c r="BB73" s="46">
        <f t="shared" si="128"/>
        <v>39292.589999999997</v>
      </c>
      <c r="BC73" s="46">
        <f t="shared" si="128"/>
        <v>69933.42</v>
      </c>
      <c r="BD73" s="46">
        <f t="shared" si="128"/>
        <v>41234.019999999997</v>
      </c>
      <c r="BE73" s="46">
        <f t="shared" si="128"/>
        <v>97083.24</v>
      </c>
      <c r="BF73" s="46">
        <f t="shared" si="128"/>
        <v>-55385.34</v>
      </c>
      <c r="BG73" s="46">
        <f t="shared" si="128"/>
        <v>62112.97</v>
      </c>
      <c r="BH73" s="46">
        <f t="shared" si="129"/>
        <v>104230.72</v>
      </c>
      <c r="BI73" s="46">
        <f t="shared" si="129"/>
        <v>69500.56</v>
      </c>
      <c r="BJ73" s="46">
        <f t="shared" si="129"/>
        <v>-71140.63</v>
      </c>
      <c r="BK73" s="46">
        <f t="shared" si="129"/>
        <v>-175074</v>
      </c>
      <c r="BL73" s="46">
        <f t="shared" si="129"/>
        <v>-3176</v>
      </c>
      <c r="BM73" s="46">
        <f t="shared" si="129"/>
        <v>67111</v>
      </c>
      <c r="BN73" s="46">
        <f t="shared" si="129"/>
        <v>-37071</v>
      </c>
      <c r="BO73" s="46">
        <f t="shared" si="129"/>
        <v>29428</v>
      </c>
      <c r="BP73" s="276">
        <f t="shared" si="129"/>
        <v>68943</v>
      </c>
      <c r="BQ73" s="276">
        <f t="shared" si="129"/>
        <v>50022</v>
      </c>
      <c r="BR73" s="276">
        <f t="shared" si="130"/>
        <v>6837</v>
      </c>
      <c r="BS73" s="276">
        <f t="shared" si="130"/>
        <v>-43317</v>
      </c>
      <c r="BT73" s="335">
        <f t="shared" si="130"/>
        <v>186334</v>
      </c>
      <c r="BU73" s="335">
        <f t="shared" si="131"/>
        <v>-12468</v>
      </c>
      <c r="BV73" s="335">
        <f t="shared" si="131"/>
        <v>321473</v>
      </c>
      <c r="BW73" s="335">
        <f t="shared" si="131"/>
        <v>222912</v>
      </c>
      <c r="BX73" s="335">
        <f t="shared" si="131"/>
        <v>194352</v>
      </c>
      <c r="BY73" s="335">
        <f t="shared" si="131"/>
        <v>128456</v>
      </c>
      <c r="BZ73" s="335">
        <f t="shared" si="131"/>
        <v>22045</v>
      </c>
      <c r="CA73" s="335">
        <f t="shared" si="131"/>
        <v>36282</v>
      </c>
      <c r="CB73" s="335">
        <f t="shared" si="131"/>
        <v>6225</v>
      </c>
      <c r="CC73" s="335">
        <f t="shared" si="131"/>
        <v>-69195</v>
      </c>
      <c r="CD73" s="373"/>
      <c r="CE73" s="67">
        <f>'MONTHLY SUMMARIES'!J49</f>
        <v>88430</v>
      </c>
    </row>
    <row r="74" spans="1:83" s="134" customFormat="1" x14ac:dyDescent="0.3">
      <c r="A74" s="151"/>
      <c r="B74" s="41" t="s">
        <v>42</v>
      </c>
      <c r="C74" s="144">
        <f t="shared" ref="C74:V74" si="132">SUM(C65:C73)</f>
        <v>7159239.5200000005</v>
      </c>
      <c r="D74" s="145">
        <f t="shared" si="132"/>
        <v>7005498.0500000007</v>
      </c>
      <c r="E74" s="145">
        <f t="shared" si="132"/>
        <v>4717446.3999999994</v>
      </c>
      <c r="F74" s="145">
        <f t="shared" si="132"/>
        <v>2689198.5799999996</v>
      </c>
      <c r="G74" s="145">
        <f t="shared" si="132"/>
        <v>2026823.3900000001</v>
      </c>
      <c r="H74" s="145">
        <f t="shared" si="132"/>
        <v>1386886.9500000002</v>
      </c>
      <c r="I74" s="145">
        <f t="shared" si="132"/>
        <v>1281164.56</v>
      </c>
      <c r="J74" s="145">
        <f t="shared" si="132"/>
        <v>1149869.94</v>
      </c>
      <c r="K74" s="145">
        <f t="shared" si="132"/>
        <v>1526893.9300000002</v>
      </c>
      <c r="L74" s="146">
        <f t="shared" si="132"/>
        <v>2625283.38</v>
      </c>
      <c r="M74" s="145">
        <f t="shared" si="132"/>
        <v>4055390.32</v>
      </c>
      <c r="N74" s="145">
        <f t="shared" si="132"/>
        <v>5660846.6900000004</v>
      </c>
      <c r="O74" s="145">
        <f t="shared" si="132"/>
        <v>5965717.8599999994</v>
      </c>
      <c r="P74" s="145">
        <f t="shared" si="132"/>
        <v>5919652</v>
      </c>
      <c r="Q74" s="145">
        <f t="shared" si="132"/>
        <v>4648207</v>
      </c>
      <c r="R74" s="145">
        <f t="shared" si="132"/>
        <v>3302551</v>
      </c>
      <c r="S74" s="145">
        <f t="shared" si="132"/>
        <v>1649327</v>
      </c>
      <c r="T74" s="145">
        <f t="shared" si="132"/>
        <v>1281443</v>
      </c>
      <c r="U74" s="145">
        <f t="shared" si="132"/>
        <v>1196253</v>
      </c>
      <c r="V74" s="145">
        <f t="shared" si="132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03">
        <v>6379810</v>
      </c>
      <c r="AL74" s="303">
        <v>7491773</v>
      </c>
      <c r="AM74" s="303">
        <v>8700532</v>
      </c>
      <c r="AN74" s="303">
        <v>6952817</v>
      </c>
      <c r="AO74" s="303">
        <v>5807676</v>
      </c>
      <c r="AP74" s="303">
        <v>4034707</v>
      </c>
      <c r="AQ74" s="303">
        <v>2338546</v>
      </c>
      <c r="AR74" s="303">
        <v>1943747</v>
      </c>
      <c r="AS74" s="303">
        <v>1982118</v>
      </c>
      <c r="AT74" s="303">
        <v>1654989</v>
      </c>
      <c r="AU74" s="303"/>
      <c r="AV74" s="303"/>
      <c r="AW74" s="321"/>
      <c r="AX74" s="47">
        <f>SUM(AX65:AX73)</f>
        <v>-1193521.6600000004</v>
      </c>
      <c r="AY74" s="147">
        <f t="shared" ref="AY74:BA74" si="133">SUM(AY65:AY73)</f>
        <v>-1085846.0500000003</v>
      </c>
      <c r="AZ74" s="147">
        <f t="shared" si="133"/>
        <v>-69239.399999999907</v>
      </c>
      <c r="BA74" s="147">
        <f t="shared" si="133"/>
        <v>613352.42000000016</v>
      </c>
      <c r="BB74" s="147">
        <f t="shared" ref="BB74:BC74" si="134">SUM(BB65:BB73)</f>
        <v>-377496.39</v>
      </c>
      <c r="BC74" s="147">
        <f t="shared" si="134"/>
        <v>-105443.95000000006</v>
      </c>
      <c r="BD74" s="147">
        <f t="shared" ref="BD74:BE74" si="135">SUM(BD65:BD73)</f>
        <v>-84911.560000000056</v>
      </c>
      <c r="BE74" s="147">
        <f t="shared" si="135"/>
        <v>148599.06</v>
      </c>
      <c r="BF74" s="147">
        <f t="shared" ref="BF74:BG74" si="136">SUM(BF65:BF73)</f>
        <v>-20191.929999999993</v>
      </c>
      <c r="BG74" s="147">
        <f t="shared" si="136"/>
        <v>-187751.37999999995</v>
      </c>
      <c r="BH74" s="147">
        <f t="shared" ref="BH74:BI74" si="137">SUM(BH65:BH73)</f>
        <v>230318.67999999979</v>
      </c>
      <c r="BI74" s="147">
        <f t="shared" si="137"/>
        <v>250701.31000000023</v>
      </c>
      <c r="BJ74" s="147">
        <f t="shared" ref="BJ74:BK74" si="138">SUM(BJ65:BJ73)</f>
        <v>277851.14000000007</v>
      </c>
      <c r="BK74" s="147">
        <f t="shared" si="138"/>
        <v>-533158</v>
      </c>
      <c r="BL74" s="147">
        <f t="shared" ref="BL74:BM74" si="139">SUM(BL65:BL73)</f>
        <v>-685732</v>
      </c>
      <c r="BM74" s="147">
        <f t="shared" si="139"/>
        <v>-568485</v>
      </c>
      <c r="BN74" s="147">
        <f t="shared" ref="BN74:BO74" si="140">SUM(BN65:BN73)</f>
        <v>-92127</v>
      </c>
      <c r="BO74" s="147">
        <f t="shared" si="140"/>
        <v>-48231</v>
      </c>
      <c r="BP74" s="277">
        <f t="shared" ref="BP74:BQ74" si="141">SUM(BP65:BP73)</f>
        <v>54611</v>
      </c>
      <c r="BQ74" s="277">
        <f t="shared" si="141"/>
        <v>117151</v>
      </c>
      <c r="BR74" s="277">
        <f t="shared" ref="BR74:BT74" si="142">SUM(BR65:BR73)</f>
        <v>-51336</v>
      </c>
      <c r="BS74" s="277">
        <f t="shared" si="142"/>
        <v>129092</v>
      </c>
      <c r="BT74" s="336">
        <f t="shared" si="142"/>
        <v>2094101</v>
      </c>
      <c r="BU74" s="336">
        <f t="shared" ref="BU74:BV74" si="143">SUM(BU65:BU73)</f>
        <v>1580225</v>
      </c>
      <c r="BV74" s="336">
        <f t="shared" si="143"/>
        <v>2456963</v>
      </c>
      <c r="BW74" s="336">
        <f t="shared" ref="BW74:BX74" si="144">SUM(BW65:BW73)</f>
        <v>1566323</v>
      </c>
      <c r="BX74" s="336">
        <f t="shared" si="144"/>
        <v>1845201</v>
      </c>
      <c r="BY74" s="336">
        <f t="shared" ref="BY74" si="145">SUM(BY65:BY73)</f>
        <v>1300641</v>
      </c>
      <c r="BZ74" s="336">
        <f t="shared" ref="BZ74" si="146">SUM(BZ65:BZ73)</f>
        <v>781346</v>
      </c>
      <c r="CA74" s="336">
        <f t="shared" ref="CA74:CC74" si="147">SUM(CA65:CA73)</f>
        <v>710535</v>
      </c>
      <c r="CB74" s="336">
        <f t="shared" ref="CB74:CC74" si="148">SUM(CB65:CB73)</f>
        <v>731254</v>
      </c>
      <c r="CC74" s="336">
        <f t="shared" si="148"/>
        <v>239369</v>
      </c>
      <c r="CD74" s="374"/>
      <c r="CE74" s="267">
        <f>CE65+CE68+CE71+CE72+CE73</f>
        <v>1654989</v>
      </c>
    </row>
    <row r="75" spans="1:83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22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8"/>
      <c r="BQ75" s="278"/>
      <c r="BR75" s="278"/>
      <c r="BS75" s="278"/>
      <c r="BT75" s="334"/>
      <c r="BU75" s="334"/>
      <c r="BV75" s="334"/>
      <c r="BW75" s="334"/>
      <c r="BX75" s="334"/>
      <c r="BY75" s="334"/>
      <c r="BZ75" s="334"/>
      <c r="CA75" s="334"/>
      <c r="CB75" s="334"/>
      <c r="CC75" s="334"/>
      <c r="CD75" s="373"/>
      <c r="CE75" s="52"/>
    </row>
    <row r="76" spans="1:83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02">
        <v>734115</v>
      </c>
      <c r="AL76" s="302">
        <v>1711670</v>
      </c>
      <c r="AM76" s="302">
        <v>2363577</v>
      </c>
      <c r="AN76" s="302">
        <v>2919132</v>
      </c>
      <c r="AO76" s="302">
        <v>2598149</v>
      </c>
      <c r="AP76" s="302">
        <v>2127239</v>
      </c>
      <c r="AQ76" s="302">
        <v>1223618</v>
      </c>
      <c r="AR76" s="302">
        <v>787739</v>
      </c>
      <c r="AS76" s="302">
        <v>716625</v>
      </c>
      <c r="AT76" s="302">
        <v>507989</v>
      </c>
      <c r="AU76" s="302"/>
      <c r="AV76" s="302"/>
      <c r="AW76" s="320"/>
      <c r="AX76" s="45">
        <f t="shared" ref="AX76:BT76" si="149">O76-C76</f>
        <v>-40811.610000000335</v>
      </c>
      <c r="AY76" s="46">
        <f t="shared" si="149"/>
        <v>-110667.08000000007</v>
      </c>
      <c r="AZ76" s="46">
        <f t="shared" si="149"/>
        <v>-461425.23</v>
      </c>
      <c r="BA76" s="46">
        <f t="shared" si="149"/>
        <v>152045.71999999997</v>
      </c>
      <c r="BB76" s="46">
        <f t="shared" si="149"/>
        <v>248402.6399999999</v>
      </c>
      <c r="BC76" s="46">
        <f t="shared" si="149"/>
        <v>-25271.900000000023</v>
      </c>
      <c r="BD76" s="46">
        <f t="shared" si="149"/>
        <v>61243.390000000014</v>
      </c>
      <c r="BE76" s="46">
        <f t="shared" si="149"/>
        <v>53301.570000000007</v>
      </c>
      <c r="BF76" s="46">
        <f t="shared" si="149"/>
        <v>90818.31</v>
      </c>
      <c r="BG76" s="46">
        <f t="shared" si="149"/>
        <v>61828.94</v>
      </c>
      <c r="BH76" s="46">
        <f t="shared" si="149"/>
        <v>-30840.920000000042</v>
      </c>
      <c r="BI76" s="46">
        <f t="shared" si="149"/>
        <v>-9438.2399999999907</v>
      </c>
      <c r="BJ76" s="46">
        <f t="shared" si="149"/>
        <v>121861.93000000017</v>
      </c>
      <c r="BK76" s="46">
        <f t="shared" si="149"/>
        <v>-15451</v>
      </c>
      <c r="BL76" s="46">
        <f t="shared" si="149"/>
        <v>116022</v>
      </c>
      <c r="BM76" s="46">
        <f t="shared" si="149"/>
        <v>-286019</v>
      </c>
      <c r="BN76" s="46">
        <f t="shared" si="149"/>
        <v>-472027</v>
      </c>
      <c r="BO76" s="46">
        <f t="shared" si="149"/>
        <v>-122860</v>
      </c>
      <c r="BP76" s="276">
        <f t="shared" si="149"/>
        <v>-122580</v>
      </c>
      <c r="BQ76" s="276">
        <f t="shared" si="149"/>
        <v>-103231</v>
      </c>
      <c r="BR76" s="276">
        <f t="shared" si="149"/>
        <v>-89662</v>
      </c>
      <c r="BS76" s="276">
        <f t="shared" si="149"/>
        <v>-173014</v>
      </c>
      <c r="BT76" s="335">
        <f t="shared" si="149"/>
        <v>-151589</v>
      </c>
      <c r="BU76" s="335">
        <f t="shared" ref="BU76:CC76" si="150">AL76-Z76</f>
        <v>88774</v>
      </c>
      <c r="BV76" s="335">
        <f t="shared" si="150"/>
        <v>64453</v>
      </c>
      <c r="BW76" s="335">
        <f t="shared" si="150"/>
        <v>343142</v>
      </c>
      <c r="BX76" s="335">
        <f t="shared" si="150"/>
        <v>304220</v>
      </c>
      <c r="BY76" s="335">
        <f t="shared" si="150"/>
        <v>412552</v>
      </c>
      <c r="BZ76" s="335">
        <f t="shared" si="150"/>
        <v>292343</v>
      </c>
      <c r="CA76" s="335">
        <f t="shared" si="150"/>
        <v>203303</v>
      </c>
      <c r="CB76" s="335">
        <f t="shared" si="150"/>
        <v>268552</v>
      </c>
      <c r="CC76" s="335">
        <f t="shared" si="150"/>
        <v>104141</v>
      </c>
      <c r="CD76" s="373"/>
      <c r="CE76" s="67">
        <f>'MONTHLY SUMMARIES'!J52</f>
        <v>507989</v>
      </c>
    </row>
    <row r="77" spans="1:83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02">
        <v>728072</v>
      </c>
      <c r="AL77" s="302">
        <v>1697712</v>
      </c>
      <c r="AM77" s="302">
        <v>2346219</v>
      </c>
      <c r="AN77" s="302">
        <v>2900165</v>
      </c>
      <c r="AO77" s="302">
        <v>2581207</v>
      </c>
      <c r="AP77" s="302">
        <v>2115177</v>
      </c>
      <c r="AQ77" s="302">
        <v>1213644</v>
      </c>
      <c r="AR77" s="302">
        <v>782862</v>
      </c>
      <c r="AS77" s="302">
        <v>713526</v>
      </c>
      <c r="AT77" s="302">
        <v>505256</v>
      </c>
      <c r="AU77" s="302"/>
      <c r="AV77" s="302"/>
      <c r="AW77" s="320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6"/>
      <c r="BQ77" s="276"/>
      <c r="BR77" s="276"/>
      <c r="BS77" s="276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73"/>
      <c r="CE77" s="81">
        <f>CE76-CE78</f>
        <v>505256</v>
      </c>
    </row>
    <row r="78" spans="1:83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02">
        <v>6043</v>
      </c>
      <c r="AL78" s="302">
        <v>13958</v>
      </c>
      <c r="AM78" s="302">
        <v>17358</v>
      </c>
      <c r="AN78" s="302">
        <v>18967</v>
      </c>
      <c r="AO78" s="302">
        <v>16942</v>
      </c>
      <c r="AP78" s="302">
        <v>12062</v>
      </c>
      <c r="AQ78" s="302">
        <v>9974</v>
      </c>
      <c r="AR78" s="302">
        <v>4877</v>
      </c>
      <c r="AS78" s="302">
        <v>3099</v>
      </c>
      <c r="AT78" s="302">
        <v>2733</v>
      </c>
      <c r="AU78" s="302"/>
      <c r="AV78" s="302"/>
      <c r="AW78" s="320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6"/>
      <c r="BQ78" s="276"/>
      <c r="BR78" s="276"/>
      <c r="BS78" s="276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73"/>
      <c r="CE78" s="67">
        <f>GETPIVOTDATA("VALUE",'CRS ESCO pvt'!$I$2,"DATE_FILE",$CE$8,"COMPANY",$CE$6,"TRIM_CAT","Resdiential-ESCO","TRIM_LINE",A75)</f>
        <v>2733</v>
      </c>
    </row>
    <row r="79" spans="1:83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02">
        <v>247795</v>
      </c>
      <c r="AL79" s="302">
        <v>503799</v>
      </c>
      <c r="AM79" s="302">
        <v>727334</v>
      </c>
      <c r="AN79" s="302">
        <v>800562</v>
      </c>
      <c r="AO79" s="302">
        <v>712383</v>
      </c>
      <c r="AP79" s="302">
        <v>634388</v>
      </c>
      <c r="AQ79" s="302">
        <v>389741</v>
      </c>
      <c r="AR79" s="302">
        <v>262746</v>
      </c>
      <c r="AS79" s="302">
        <v>236213</v>
      </c>
      <c r="AT79" s="302">
        <v>187914</v>
      </c>
      <c r="AU79" s="302"/>
      <c r="AV79" s="302"/>
      <c r="AW79" s="320"/>
      <c r="AX79" s="45">
        <f t="shared" ref="AX79:BT79" si="151">O79-C79</f>
        <v>-14655.830000000016</v>
      </c>
      <c r="AY79" s="46">
        <f t="shared" si="151"/>
        <v>-65093.130000000005</v>
      </c>
      <c r="AZ79" s="46">
        <f t="shared" si="151"/>
        <v>-127468.51000000001</v>
      </c>
      <c r="BA79" s="46">
        <f t="shared" si="151"/>
        <v>-73070.349999999977</v>
      </c>
      <c r="BB79" s="46">
        <f t="shared" si="151"/>
        <v>-25322.979999999981</v>
      </c>
      <c r="BC79" s="46">
        <f t="shared" si="151"/>
        <v>-32567.630000000005</v>
      </c>
      <c r="BD79" s="46">
        <f t="shared" si="151"/>
        <v>3252.2200000000012</v>
      </c>
      <c r="BE79" s="46">
        <f t="shared" si="151"/>
        <v>6152.9900000000052</v>
      </c>
      <c r="BF79" s="46">
        <f t="shared" si="151"/>
        <v>3522.2899999999936</v>
      </c>
      <c r="BG79" s="46">
        <f t="shared" si="151"/>
        <v>9946.5299999999988</v>
      </c>
      <c r="BH79" s="46">
        <f t="shared" si="151"/>
        <v>7583.0599999999977</v>
      </c>
      <c r="BI79" s="46">
        <f t="shared" si="151"/>
        <v>-8102.390000000014</v>
      </c>
      <c r="BJ79" s="46">
        <f t="shared" si="151"/>
        <v>98973.650000000023</v>
      </c>
      <c r="BK79" s="46">
        <f t="shared" si="151"/>
        <v>119412</v>
      </c>
      <c r="BL79" s="46">
        <f t="shared" si="151"/>
        <v>155958</v>
      </c>
      <c r="BM79" s="46">
        <f t="shared" si="151"/>
        <v>98306</v>
      </c>
      <c r="BN79" s="46">
        <f t="shared" si="151"/>
        <v>2451</v>
      </c>
      <c r="BO79" s="46">
        <f t="shared" si="151"/>
        <v>40372</v>
      </c>
      <c r="BP79" s="276">
        <f t="shared" si="151"/>
        <v>31980</v>
      </c>
      <c r="BQ79" s="276">
        <f t="shared" si="151"/>
        <v>606</v>
      </c>
      <c r="BR79" s="276">
        <f t="shared" si="151"/>
        <v>-1307</v>
      </c>
      <c r="BS79" s="276">
        <f t="shared" si="151"/>
        <v>-19184</v>
      </c>
      <c r="BT79" s="335">
        <f t="shared" si="151"/>
        <v>41550</v>
      </c>
      <c r="BU79" s="335">
        <f t="shared" ref="BU79:CC79" si="152">AL79-Z79</f>
        <v>103066</v>
      </c>
      <c r="BV79" s="335">
        <f t="shared" si="152"/>
        <v>176657</v>
      </c>
      <c r="BW79" s="335">
        <f t="shared" si="152"/>
        <v>179044</v>
      </c>
      <c r="BX79" s="335">
        <f t="shared" si="152"/>
        <v>153074</v>
      </c>
      <c r="BY79" s="335">
        <f t="shared" si="152"/>
        <v>167485</v>
      </c>
      <c r="BZ79" s="335">
        <f t="shared" si="152"/>
        <v>116566</v>
      </c>
      <c r="CA79" s="335">
        <f t="shared" si="152"/>
        <v>68786</v>
      </c>
      <c r="CB79" s="335">
        <f t="shared" si="152"/>
        <v>88841</v>
      </c>
      <c r="CC79" s="335">
        <f t="shared" si="152"/>
        <v>67253</v>
      </c>
      <c r="CD79" s="373"/>
      <c r="CE79" s="67">
        <f>'MONTHLY SUMMARIES'!J53</f>
        <v>187914</v>
      </c>
    </row>
    <row r="80" spans="1:83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02">
        <v>245828</v>
      </c>
      <c r="AL80" s="302">
        <v>497485</v>
      </c>
      <c r="AM80" s="302">
        <v>721143</v>
      </c>
      <c r="AN80" s="302">
        <v>794184</v>
      </c>
      <c r="AO80" s="302">
        <v>705486</v>
      </c>
      <c r="AP80" s="302">
        <v>628528</v>
      </c>
      <c r="AQ80" s="302">
        <v>387507</v>
      </c>
      <c r="AR80" s="302">
        <v>261538</v>
      </c>
      <c r="AS80" s="302">
        <v>235049</v>
      </c>
      <c r="AT80" s="302">
        <v>187147</v>
      </c>
      <c r="AU80" s="302"/>
      <c r="AV80" s="302"/>
      <c r="AW80" s="320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6"/>
      <c r="BQ80" s="276"/>
      <c r="BR80" s="276"/>
      <c r="BS80" s="276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73"/>
      <c r="CE80" s="81">
        <f>CE79-CE81</f>
        <v>187147</v>
      </c>
    </row>
    <row r="81" spans="1:83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02">
        <v>1967</v>
      </c>
      <c r="AL81" s="302">
        <v>6314</v>
      </c>
      <c r="AM81" s="302">
        <v>6191</v>
      </c>
      <c r="AN81" s="302">
        <v>6378</v>
      </c>
      <c r="AO81" s="302">
        <v>6897</v>
      </c>
      <c r="AP81" s="302">
        <v>5860</v>
      </c>
      <c r="AQ81" s="302">
        <v>2234</v>
      </c>
      <c r="AR81" s="302">
        <v>1208</v>
      </c>
      <c r="AS81" s="302">
        <v>1164</v>
      </c>
      <c r="AT81" s="302">
        <v>767</v>
      </c>
      <c r="AU81" s="302"/>
      <c r="AV81" s="302"/>
      <c r="AW81" s="320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6"/>
      <c r="BQ81" s="276"/>
      <c r="BR81" s="276"/>
      <c r="BS81" s="276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73"/>
      <c r="CE81" s="67">
        <f>GETPIVOTDATA("VALUE",'CRS ESCO pvt'!$I$2,"DATE_FILE",$CE$8,"COMPANY",$CE$6,"TRIM_CAT","Low Income Resdiential-ESCO","TRIM_LINE",A75)</f>
        <v>767</v>
      </c>
    </row>
    <row r="82" spans="1:83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02">
        <v>232286</v>
      </c>
      <c r="AL82" s="302">
        <v>433066</v>
      </c>
      <c r="AM82" s="302">
        <v>637386</v>
      </c>
      <c r="AN82" s="302">
        <v>538088</v>
      </c>
      <c r="AO82" s="302">
        <v>551876</v>
      </c>
      <c r="AP82" s="302">
        <v>434083</v>
      </c>
      <c r="AQ82" s="302">
        <v>238359</v>
      </c>
      <c r="AR82" s="302">
        <v>154136</v>
      </c>
      <c r="AS82" s="302">
        <v>143852</v>
      </c>
      <c r="AT82" s="302">
        <v>127459</v>
      </c>
      <c r="AU82" s="302"/>
      <c r="AV82" s="302"/>
      <c r="AW82" s="320"/>
      <c r="AX82" s="45">
        <f t="shared" ref="AX82:BG84" si="153">O82-C82</f>
        <v>174070.2</v>
      </c>
      <c r="AY82" s="46">
        <f t="shared" si="153"/>
        <v>151498.59999999998</v>
      </c>
      <c r="AZ82" s="46">
        <f t="shared" si="153"/>
        <v>75406.659999999974</v>
      </c>
      <c r="BA82" s="46">
        <f t="shared" si="153"/>
        <v>113992.85999999999</v>
      </c>
      <c r="BB82" s="46">
        <f t="shared" si="153"/>
        <v>39253.450000000012</v>
      </c>
      <c r="BC82" s="46">
        <f t="shared" si="153"/>
        <v>76770.929999999993</v>
      </c>
      <c r="BD82" s="46">
        <f t="shared" si="153"/>
        <v>-10381.070000000007</v>
      </c>
      <c r="BE82" s="46">
        <f t="shared" si="153"/>
        <v>8784.25</v>
      </c>
      <c r="BF82" s="46">
        <f t="shared" si="153"/>
        <v>8465.1199999999953</v>
      </c>
      <c r="BG82" s="46">
        <f t="shared" si="153"/>
        <v>-7933.4600000000064</v>
      </c>
      <c r="BH82" s="46">
        <f t="shared" ref="BH82:BQ84" si="154">Y82-M82</f>
        <v>21458.850000000006</v>
      </c>
      <c r="BI82" s="46">
        <f t="shared" si="154"/>
        <v>-2280.679999999993</v>
      </c>
      <c r="BJ82" s="46">
        <f t="shared" si="154"/>
        <v>-183048.86</v>
      </c>
      <c r="BK82" s="46">
        <f t="shared" si="154"/>
        <v>-212047</v>
      </c>
      <c r="BL82" s="46">
        <f t="shared" si="154"/>
        <v>-136499</v>
      </c>
      <c r="BM82" s="46">
        <f t="shared" si="154"/>
        <v>-119078</v>
      </c>
      <c r="BN82" s="46">
        <f t="shared" si="154"/>
        <v>-72558</v>
      </c>
      <c r="BO82" s="46">
        <f t="shared" si="154"/>
        <v>-105949</v>
      </c>
      <c r="BP82" s="276">
        <f t="shared" si="154"/>
        <v>-14212</v>
      </c>
      <c r="BQ82" s="276">
        <f t="shared" si="154"/>
        <v>-5983</v>
      </c>
      <c r="BR82" s="276">
        <f t="shared" ref="BR82:BT84" si="155">AI82-W82</f>
        <v>22054</v>
      </c>
      <c r="BS82" s="276">
        <f t="shared" si="155"/>
        <v>34361</v>
      </c>
      <c r="BT82" s="335">
        <f t="shared" si="155"/>
        <v>80991</v>
      </c>
      <c r="BU82" s="335">
        <f t="shared" ref="BU82:CC84" si="156">AL82-Z82</f>
        <v>181717</v>
      </c>
      <c r="BV82" s="335">
        <f t="shared" si="156"/>
        <v>331152</v>
      </c>
      <c r="BW82" s="335">
        <f t="shared" si="156"/>
        <v>191736</v>
      </c>
      <c r="BX82" s="335">
        <f t="shared" si="156"/>
        <v>193875</v>
      </c>
      <c r="BY82" s="335">
        <f t="shared" si="156"/>
        <v>161163</v>
      </c>
      <c r="BZ82" s="335">
        <f t="shared" si="156"/>
        <v>103998</v>
      </c>
      <c r="CA82" s="335">
        <f t="shared" si="156"/>
        <v>81274</v>
      </c>
      <c r="CB82" s="335">
        <f t="shared" si="156"/>
        <v>78426</v>
      </c>
      <c r="CC82" s="335">
        <f t="shared" si="156"/>
        <v>58099</v>
      </c>
      <c r="CD82" s="373"/>
      <c r="CE82" s="67">
        <f>'MONTHLY SUMMARIES'!J54</f>
        <v>127459</v>
      </c>
    </row>
    <row r="83" spans="1:83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02">
        <v>155057</v>
      </c>
      <c r="AL83" s="302">
        <v>237095</v>
      </c>
      <c r="AM83" s="302">
        <v>195481</v>
      </c>
      <c r="AN83" s="302">
        <v>131761</v>
      </c>
      <c r="AO83" s="302">
        <v>198720</v>
      </c>
      <c r="AP83" s="302">
        <v>140380</v>
      </c>
      <c r="AQ83" s="302">
        <v>78720</v>
      </c>
      <c r="AR83" s="302">
        <v>51078</v>
      </c>
      <c r="AS83" s="302">
        <v>53469</v>
      </c>
      <c r="AT83" s="302">
        <v>71735</v>
      </c>
      <c r="AU83" s="302"/>
      <c r="AV83" s="302"/>
      <c r="AW83" s="320"/>
      <c r="AX83" s="45">
        <f t="shared" si="153"/>
        <v>2640.5200000000186</v>
      </c>
      <c r="AY83" s="46">
        <f t="shared" si="153"/>
        <v>-2095.1499999999942</v>
      </c>
      <c r="AZ83" s="46">
        <f t="shared" si="153"/>
        <v>-155057.34999999998</v>
      </c>
      <c r="BA83" s="46">
        <f t="shared" si="153"/>
        <v>-25015.440000000002</v>
      </c>
      <c r="BB83" s="46">
        <f t="shared" si="153"/>
        <v>-14370.229999999996</v>
      </c>
      <c r="BC83" s="46">
        <f t="shared" si="153"/>
        <v>-10844.599999999999</v>
      </c>
      <c r="BD83" s="46">
        <f t="shared" si="153"/>
        <v>-111401.06</v>
      </c>
      <c r="BE83" s="46">
        <f t="shared" si="153"/>
        <v>-2208.2700000000004</v>
      </c>
      <c r="BF83" s="46">
        <f t="shared" si="153"/>
        <v>-1254.0400000000009</v>
      </c>
      <c r="BG83" s="46">
        <f t="shared" si="153"/>
        <v>92356.36</v>
      </c>
      <c r="BH83" s="46">
        <f t="shared" si="154"/>
        <v>-103785.92000000001</v>
      </c>
      <c r="BI83" s="46">
        <f t="shared" si="154"/>
        <v>6444.6399999999994</v>
      </c>
      <c r="BJ83" s="46">
        <f t="shared" si="154"/>
        <v>-116307.23000000001</v>
      </c>
      <c r="BK83" s="46">
        <f t="shared" si="154"/>
        <v>-113559</v>
      </c>
      <c r="BL83" s="46">
        <f t="shared" si="154"/>
        <v>-50289</v>
      </c>
      <c r="BM83" s="46">
        <f t="shared" si="154"/>
        <v>-3294</v>
      </c>
      <c r="BN83" s="46">
        <f t="shared" si="154"/>
        <v>-21389</v>
      </c>
      <c r="BO83" s="46">
        <f t="shared" si="154"/>
        <v>-2878</v>
      </c>
      <c r="BP83" s="276">
        <f t="shared" si="154"/>
        <v>-7960</v>
      </c>
      <c r="BQ83" s="276">
        <f t="shared" si="154"/>
        <v>2922</v>
      </c>
      <c r="BR83" s="276">
        <f t="shared" si="155"/>
        <v>15264</v>
      </c>
      <c r="BS83" s="276">
        <f t="shared" si="155"/>
        <v>-87633</v>
      </c>
      <c r="BT83" s="335">
        <f t="shared" si="155"/>
        <v>115744</v>
      </c>
      <c r="BU83" s="335">
        <f t="shared" si="156"/>
        <v>136644</v>
      </c>
      <c r="BV83" s="335">
        <f t="shared" si="156"/>
        <v>95855</v>
      </c>
      <c r="BW83" s="335">
        <f t="shared" si="156"/>
        <v>50816</v>
      </c>
      <c r="BX83" s="335">
        <f t="shared" si="156"/>
        <v>68701</v>
      </c>
      <c r="BY83" s="335">
        <f t="shared" si="156"/>
        <v>-1799</v>
      </c>
      <c r="BZ83" s="335">
        <f t="shared" si="156"/>
        <v>28469</v>
      </c>
      <c r="CA83" s="335">
        <f t="shared" si="156"/>
        <v>22942</v>
      </c>
      <c r="CB83" s="335">
        <f t="shared" si="156"/>
        <v>31345</v>
      </c>
      <c r="CC83" s="335">
        <f t="shared" si="156"/>
        <v>52307</v>
      </c>
      <c r="CD83" s="373"/>
      <c r="CE83" s="67">
        <f>'MONTHLY SUMMARIES'!J55</f>
        <v>71735</v>
      </c>
    </row>
    <row r="84" spans="1:83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02">
        <v>48711</v>
      </c>
      <c r="AL84" s="302">
        <v>71190</v>
      </c>
      <c r="AM84" s="302">
        <v>103422</v>
      </c>
      <c r="AN84" s="302">
        <v>113999</v>
      </c>
      <c r="AO84" s="302">
        <v>132875</v>
      </c>
      <c r="AP84" s="302">
        <v>309105</v>
      </c>
      <c r="AQ84" s="302">
        <v>112953</v>
      </c>
      <c r="AR84" s="302">
        <v>104142</v>
      </c>
      <c r="AS84" s="302">
        <v>121864</v>
      </c>
      <c r="AT84" s="302">
        <v>16901</v>
      </c>
      <c r="AU84" s="302"/>
      <c r="AV84" s="302"/>
      <c r="AW84" s="320"/>
      <c r="AX84" s="45">
        <f t="shared" si="153"/>
        <v>323.52999999999884</v>
      </c>
      <c r="AY84" s="46">
        <f t="shared" si="153"/>
        <v>-50467.759999999995</v>
      </c>
      <c r="AZ84" s="46">
        <f t="shared" si="153"/>
        <v>-34622.01</v>
      </c>
      <c r="BA84" s="46">
        <f t="shared" si="153"/>
        <v>-42924.51</v>
      </c>
      <c r="BB84" s="46">
        <f t="shared" si="153"/>
        <v>-106.0099999999984</v>
      </c>
      <c r="BC84" s="46">
        <f t="shared" si="153"/>
        <v>12366.220000000001</v>
      </c>
      <c r="BD84" s="46">
        <f t="shared" si="153"/>
        <v>2630.42</v>
      </c>
      <c r="BE84" s="46">
        <f t="shared" si="153"/>
        <v>37909.54</v>
      </c>
      <c r="BF84" s="46">
        <f t="shared" si="153"/>
        <v>30496</v>
      </c>
      <c r="BG84" s="46">
        <f t="shared" si="153"/>
        <v>-42428.89</v>
      </c>
      <c r="BH84" s="46">
        <f t="shared" si="154"/>
        <v>34425.17</v>
      </c>
      <c r="BI84" s="46">
        <f t="shared" si="154"/>
        <v>55888.85</v>
      </c>
      <c r="BJ84" s="46">
        <f t="shared" si="154"/>
        <v>13255</v>
      </c>
      <c r="BK84" s="46">
        <f t="shared" si="154"/>
        <v>6381</v>
      </c>
      <c r="BL84" s="46">
        <f t="shared" si="154"/>
        <v>14137</v>
      </c>
      <c r="BM84" s="46">
        <f t="shared" si="154"/>
        <v>51890</v>
      </c>
      <c r="BN84" s="46">
        <f t="shared" si="154"/>
        <v>70484</v>
      </c>
      <c r="BO84" s="46">
        <f t="shared" si="154"/>
        <v>7411</v>
      </c>
      <c r="BP84" s="276">
        <f t="shared" si="154"/>
        <v>39922</v>
      </c>
      <c r="BQ84" s="276">
        <f t="shared" si="154"/>
        <v>18510</v>
      </c>
      <c r="BR84" s="276">
        <f t="shared" si="155"/>
        <v>-10798</v>
      </c>
      <c r="BS84" s="276">
        <f t="shared" si="155"/>
        <v>8338</v>
      </c>
      <c r="BT84" s="335">
        <f t="shared" si="155"/>
        <v>4188</v>
      </c>
      <c r="BU84" s="335">
        <f t="shared" si="156"/>
        <v>3882</v>
      </c>
      <c r="BV84" s="335">
        <f t="shared" si="156"/>
        <v>34938</v>
      </c>
      <c r="BW84" s="335">
        <f t="shared" si="156"/>
        <v>84900</v>
      </c>
      <c r="BX84" s="335">
        <f t="shared" si="156"/>
        <v>97717</v>
      </c>
      <c r="BY84" s="335">
        <f t="shared" si="156"/>
        <v>236842</v>
      </c>
      <c r="BZ84" s="335">
        <f t="shared" si="156"/>
        <v>13476</v>
      </c>
      <c r="CA84" s="335">
        <f t="shared" si="156"/>
        <v>36317</v>
      </c>
      <c r="CB84" s="335">
        <f t="shared" si="156"/>
        <v>71183</v>
      </c>
      <c r="CC84" s="335">
        <f t="shared" si="156"/>
        <v>-40342</v>
      </c>
      <c r="CD84" s="373"/>
      <c r="CE84" s="67">
        <f>'MONTHLY SUMMARIES'!J56</f>
        <v>16901</v>
      </c>
    </row>
    <row r="85" spans="1:83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157">SUM(D76:D84)</f>
        <v>3945992.5199999996</v>
      </c>
      <c r="E85" s="145">
        <f t="shared" si="157"/>
        <v>3980253.44</v>
      </c>
      <c r="F85" s="145">
        <f t="shared" si="157"/>
        <v>2802118.7199999997</v>
      </c>
      <c r="G85" s="145">
        <f t="shared" si="157"/>
        <v>1733721.1300000001</v>
      </c>
      <c r="H85" s="145">
        <f t="shared" si="157"/>
        <v>1110669.9800000002</v>
      </c>
      <c r="I85" s="145">
        <f t="shared" si="157"/>
        <v>861182.1</v>
      </c>
      <c r="J85" s="145">
        <f t="shared" si="157"/>
        <v>653775.91999999993</v>
      </c>
      <c r="K85" s="145">
        <f t="shared" si="157"/>
        <v>626933.32000000007</v>
      </c>
      <c r="L85" s="146">
        <f t="shared" si="157"/>
        <v>807336.52</v>
      </c>
      <c r="M85" s="145">
        <f t="shared" si="157"/>
        <v>1398239.76</v>
      </c>
      <c r="N85" s="145">
        <f t="shared" si="157"/>
        <v>2400224.8199999998</v>
      </c>
      <c r="O85" s="145">
        <f t="shared" si="157"/>
        <v>3389410.51</v>
      </c>
      <c r="P85" s="145">
        <f t="shared" si="157"/>
        <v>3869168</v>
      </c>
      <c r="Q85" s="145">
        <f t="shared" ref="Q85:V85" si="158">SUM(Q76:Q84)</f>
        <v>3277087</v>
      </c>
      <c r="R85" s="145">
        <f t="shared" si="158"/>
        <v>2927147</v>
      </c>
      <c r="S85" s="145">
        <f t="shared" si="158"/>
        <v>1981578</v>
      </c>
      <c r="T85" s="145">
        <f t="shared" si="158"/>
        <v>1131123</v>
      </c>
      <c r="U85" s="145">
        <f t="shared" si="158"/>
        <v>806526</v>
      </c>
      <c r="V85" s="145">
        <f t="shared" si="158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03">
        <v>1417964</v>
      </c>
      <c r="AL85" s="303">
        <v>2956820</v>
      </c>
      <c r="AM85" s="303">
        <v>4027200</v>
      </c>
      <c r="AN85" s="303">
        <v>4503542</v>
      </c>
      <c r="AO85" s="303">
        <v>4194003</v>
      </c>
      <c r="AP85" s="303">
        <v>3645195</v>
      </c>
      <c r="AQ85" s="303">
        <v>2043391</v>
      </c>
      <c r="AR85" s="303">
        <v>1359841</v>
      </c>
      <c r="AS85" s="303">
        <v>1272023</v>
      </c>
      <c r="AT85" s="303">
        <v>911998</v>
      </c>
      <c r="AU85" s="303"/>
      <c r="AV85" s="303"/>
      <c r="AW85" s="321"/>
      <c r="AX85" s="47">
        <f>SUM(AX76:AX84)</f>
        <v>121566.80999999968</v>
      </c>
      <c r="AY85" s="147">
        <f t="shared" ref="AY85:BA85" si="159">SUM(AY76:AY84)</f>
        <v>-76824.520000000091</v>
      </c>
      <c r="AZ85" s="147">
        <f t="shared" si="159"/>
        <v>-703166.44</v>
      </c>
      <c r="BA85" s="147">
        <f t="shared" si="159"/>
        <v>125028.27999999997</v>
      </c>
      <c r="BB85" s="147">
        <f t="shared" ref="BB85:BC85" si="160">SUM(BB76:BB84)</f>
        <v>247856.86999999994</v>
      </c>
      <c r="BC85" s="147">
        <f t="shared" si="160"/>
        <v>20453.019999999968</v>
      </c>
      <c r="BD85" s="147">
        <f t="shared" ref="BD85:BE85" si="161">SUM(BD76:BD84)</f>
        <v>-54656.099999999991</v>
      </c>
      <c r="BE85" s="147">
        <f t="shared" si="161"/>
        <v>103940.08000000002</v>
      </c>
      <c r="BF85" s="147">
        <f t="shared" ref="BF85:BG85" si="162">SUM(BF76:BF84)</f>
        <v>132047.67999999999</v>
      </c>
      <c r="BG85" s="147">
        <f t="shared" si="162"/>
        <v>113769.48</v>
      </c>
      <c r="BH85" s="147">
        <f t="shared" ref="BH85:BI85" si="163">SUM(BH76:BH84)</f>
        <v>-71159.760000000053</v>
      </c>
      <c r="BI85" s="147">
        <f t="shared" si="163"/>
        <v>42512.18</v>
      </c>
      <c r="BJ85" s="147">
        <f t="shared" ref="BJ85:BK85" si="164">SUM(BJ76:BJ84)</f>
        <v>-65265.509999999806</v>
      </c>
      <c r="BK85" s="147">
        <f t="shared" si="164"/>
        <v>-215264</v>
      </c>
      <c r="BL85" s="147">
        <f t="shared" ref="BL85:BM85" si="165">SUM(BL76:BL84)</f>
        <v>99329</v>
      </c>
      <c r="BM85" s="147">
        <f t="shared" si="165"/>
        <v>-258195</v>
      </c>
      <c r="BN85" s="147">
        <f t="shared" ref="BN85:BO85" si="166">SUM(BN76:BN84)</f>
        <v>-493039</v>
      </c>
      <c r="BO85" s="147">
        <f t="shared" si="166"/>
        <v>-183904</v>
      </c>
      <c r="BP85" s="277">
        <f t="shared" ref="BP85:BQ85" si="167">SUM(BP76:BP84)</f>
        <v>-72850</v>
      </c>
      <c r="BQ85" s="277">
        <f t="shared" si="167"/>
        <v>-87176</v>
      </c>
      <c r="BR85" s="277">
        <f t="shared" ref="BR85:BT85" si="168">SUM(BR76:BR84)</f>
        <v>-64449</v>
      </c>
      <c r="BS85" s="277">
        <f t="shared" si="168"/>
        <v>-237132</v>
      </c>
      <c r="BT85" s="336">
        <f t="shared" si="168"/>
        <v>90884</v>
      </c>
      <c r="BU85" s="336">
        <f t="shared" ref="BU85:BV85" si="169">SUM(BU76:BU84)</f>
        <v>514083</v>
      </c>
      <c r="BV85" s="336">
        <f t="shared" si="169"/>
        <v>703055</v>
      </c>
      <c r="BW85" s="336">
        <f t="shared" ref="BW85:BX85" si="170">SUM(BW76:BW84)</f>
        <v>849638</v>
      </c>
      <c r="BX85" s="336">
        <f t="shared" si="170"/>
        <v>817587</v>
      </c>
      <c r="BY85" s="336">
        <f t="shared" ref="BY85" si="171">SUM(BY76:BY84)</f>
        <v>976243</v>
      </c>
      <c r="BZ85" s="336">
        <f t="shared" ref="BZ85" si="172">SUM(BZ76:BZ84)</f>
        <v>554852</v>
      </c>
      <c r="CA85" s="336">
        <f t="shared" ref="CA85:CC85" si="173">SUM(CA76:CA84)</f>
        <v>412622</v>
      </c>
      <c r="CB85" s="336">
        <f t="shared" ref="CB85:CC85" si="174">SUM(CB76:CB84)</f>
        <v>538347</v>
      </c>
      <c r="CC85" s="336">
        <f t="shared" si="174"/>
        <v>241458</v>
      </c>
      <c r="CD85" s="374"/>
      <c r="CE85" s="267">
        <f>CE76+CE79+CE82+CE83+CE84</f>
        <v>911998</v>
      </c>
    </row>
    <row r="86" spans="1:83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22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8"/>
      <c r="BQ86" s="278"/>
      <c r="BR86" s="278"/>
      <c r="BS86" s="278"/>
      <c r="BT86" s="334"/>
      <c r="BU86" s="334"/>
      <c r="BV86" s="334"/>
      <c r="BW86" s="334"/>
      <c r="BX86" s="334"/>
      <c r="BY86" s="334"/>
      <c r="BZ86" s="334"/>
      <c r="CA86" s="334"/>
      <c r="CB86" s="334"/>
      <c r="CC86" s="334"/>
      <c r="CD86" s="373"/>
      <c r="CE86" s="52"/>
    </row>
    <row r="87" spans="1:83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02">
        <v>9601061</v>
      </c>
      <c r="AL87" s="302">
        <v>9644109</v>
      </c>
      <c r="AM87" s="302">
        <v>10170423</v>
      </c>
      <c r="AN87" s="302">
        <v>11230162</v>
      </c>
      <c r="AO87" s="302">
        <v>11822684</v>
      </c>
      <c r="AP87" s="302">
        <v>12469077</v>
      </c>
      <c r="AQ87" s="302">
        <v>12619271</v>
      </c>
      <c r="AR87" s="302">
        <v>12294985</v>
      </c>
      <c r="AS87" s="302">
        <v>11942250</v>
      </c>
      <c r="AT87" s="302">
        <v>11016773</v>
      </c>
      <c r="AU87" s="302"/>
      <c r="AV87" s="302"/>
      <c r="AW87" s="320"/>
      <c r="AX87" s="45">
        <f t="shared" ref="AX87:BT87" si="175">O87-C87</f>
        <v>115449.58999999985</v>
      </c>
      <c r="AY87" s="46">
        <f t="shared" si="175"/>
        <v>479481.6799999997</v>
      </c>
      <c r="AZ87" s="46">
        <f t="shared" si="175"/>
        <v>1237864.7799999993</v>
      </c>
      <c r="BA87" s="46">
        <f t="shared" si="175"/>
        <v>1514408.0899999999</v>
      </c>
      <c r="BB87" s="46">
        <f t="shared" si="175"/>
        <v>1993400.9700000007</v>
      </c>
      <c r="BC87" s="46">
        <f t="shared" si="175"/>
        <v>2951801.6400000006</v>
      </c>
      <c r="BD87" s="46">
        <f t="shared" si="175"/>
        <v>3357407.62</v>
      </c>
      <c r="BE87" s="46">
        <f t="shared" si="175"/>
        <v>3695921.6799999997</v>
      </c>
      <c r="BF87" s="46">
        <f t="shared" si="175"/>
        <v>3831542.33</v>
      </c>
      <c r="BG87" s="46">
        <f t="shared" si="175"/>
        <v>3735421.66</v>
      </c>
      <c r="BH87" s="46">
        <f t="shared" si="175"/>
        <v>3698632.4000000004</v>
      </c>
      <c r="BI87" s="46">
        <f t="shared" si="175"/>
        <v>3611074.2</v>
      </c>
      <c r="BJ87" s="46">
        <f t="shared" si="175"/>
        <v>3309628.49</v>
      </c>
      <c r="BK87" s="46">
        <f t="shared" si="175"/>
        <v>3265486</v>
      </c>
      <c r="BL87" s="46">
        <f t="shared" si="175"/>
        <v>3176552</v>
      </c>
      <c r="BM87" s="46">
        <f t="shared" si="175"/>
        <v>2880246</v>
      </c>
      <c r="BN87" s="46">
        <f t="shared" si="175"/>
        <v>1357747</v>
      </c>
      <c r="BO87" s="46">
        <f t="shared" si="175"/>
        <v>190035</v>
      </c>
      <c r="BP87" s="276">
        <f t="shared" si="175"/>
        <v>-228099</v>
      </c>
      <c r="BQ87" s="276">
        <f t="shared" si="175"/>
        <v>-737550</v>
      </c>
      <c r="BR87" s="276">
        <f t="shared" si="175"/>
        <v>-968541</v>
      </c>
      <c r="BS87" s="276">
        <f t="shared" si="175"/>
        <v>-1045517</v>
      </c>
      <c r="BT87" s="335">
        <f t="shared" si="175"/>
        <v>-963388</v>
      </c>
      <c r="BU87" s="335">
        <f t="shared" ref="BU87:CC87" si="176">AL87-Z87</f>
        <v>-948370</v>
      </c>
      <c r="BV87" s="335">
        <f t="shared" si="176"/>
        <v>-858876</v>
      </c>
      <c r="BW87" s="335">
        <f t="shared" si="176"/>
        <v>-877461</v>
      </c>
      <c r="BX87" s="335">
        <f t="shared" si="176"/>
        <v>-1461629</v>
      </c>
      <c r="BY87" s="335">
        <f t="shared" si="176"/>
        <v>-1426207</v>
      </c>
      <c r="BZ87" s="335">
        <f t="shared" si="176"/>
        <v>-395580</v>
      </c>
      <c r="CA87" s="335">
        <f t="shared" si="176"/>
        <v>102887</v>
      </c>
      <c r="CB87" s="335">
        <f t="shared" si="176"/>
        <v>444728</v>
      </c>
      <c r="CC87" s="335">
        <f t="shared" si="176"/>
        <v>390102</v>
      </c>
      <c r="CD87" s="373"/>
      <c r="CE87" s="67">
        <f>'MONTHLY SUMMARIES'!J59</f>
        <v>11016773</v>
      </c>
    </row>
    <row r="88" spans="1:83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02">
        <v>9556060</v>
      </c>
      <c r="AL88" s="302">
        <v>9597598</v>
      </c>
      <c r="AM88" s="302">
        <v>10118315</v>
      </c>
      <c r="AN88" s="302">
        <v>11173043</v>
      </c>
      <c r="AO88" s="302">
        <v>11759091</v>
      </c>
      <c r="AP88" s="302">
        <v>12404025</v>
      </c>
      <c r="AQ88" s="302">
        <v>12574180</v>
      </c>
      <c r="AR88" s="302">
        <v>12254177</v>
      </c>
      <c r="AS88" s="302">
        <v>11915880</v>
      </c>
      <c r="AT88" s="302">
        <v>10993355</v>
      </c>
      <c r="AU88" s="302"/>
      <c r="AV88" s="302"/>
      <c r="AW88" s="320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6"/>
      <c r="BQ88" s="276"/>
      <c r="BR88" s="276"/>
      <c r="BS88" s="276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73"/>
      <c r="CE88" s="81">
        <f>CE87-CE89</f>
        <v>10993355</v>
      </c>
    </row>
    <row r="89" spans="1:83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02">
        <v>45001</v>
      </c>
      <c r="AL89" s="302">
        <v>46511</v>
      </c>
      <c r="AM89" s="302">
        <v>52108</v>
      </c>
      <c r="AN89" s="302">
        <v>57119</v>
      </c>
      <c r="AO89" s="302">
        <v>63593</v>
      </c>
      <c r="AP89" s="302">
        <v>65052</v>
      </c>
      <c r="AQ89" s="302">
        <v>45091</v>
      </c>
      <c r="AR89" s="302">
        <v>40808</v>
      </c>
      <c r="AS89" s="302">
        <v>26370</v>
      </c>
      <c r="AT89" s="302">
        <v>23418</v>
      </c>
      <c r="AU89" s="302"/>
      <c r="AV89" s="302"/>
      <c r="AW89" s="320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6"/>
      <c r="BQ89" s="276"/>
      <c r="BR89" s="276"/>
      <c r="BS89" s="276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73"/>
      <c r="CE89" s="67">
        <f>GETPIVOTDATA("VALUE",'CRS ESCO pvt'!$I$2,"DATE_FILE",$CE$8,"COMPANY",$CE$6,"TRIM_CAT","Resdiential-ESCO","TRIM_LINE",A86)</f>
        <v>23418</v>
      </c>
    </row>
    <row r="90" spans="1:83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02">
        <v>5103715</v>
      </c>
      <c r="AL90" s="302">
        <v>5157018</v>
      </c>
      <c r="AM90" s="302">
        <v>5396778</v>
      </c>
      <c r="AN90" s="302">
        <v>5772083</v>
      </c>
      <c r="AO90" s="302">
        <v>6059598</v>
      </c>
      <c r="AP90" s="302">
        <v>6244884</v>
      </c>
      <c r="AQ90" s="302">
        <v>6261359</v>
      </c>
      <c r="AR90" s="302">
        <v>6328323</v>
      </c>
      <c r="AS90" s="302">
        <v>6274556</v>
      </c>
      <c r="AT90" s="302">
        <v>5976868</v>
      </c>
      <c r="AU90" s="302"/>
      <c r="AV90" s="302"/>
      <c r="AW90" s="320"/>
      <c r="AX90" s="45">
        <f t="shared" ref="AX90:BT90" si="177">O90-C90</f>
        <v>382264.25</v>
      </c>
      <c r="AY90" s="46">
        <f t="shared" si="177"/>
        <v>494012.56000000006</v>
      </c>
      <c r="AZ90" s="46">
        <f t="shared" si="177"/>
        <v>598891</v>
      </c>
      <c r="BA90" s="46">
        <f t="shared" si="177"/>
        <v>626888.74000000022</v>
      </c>
      <c r="BB90" s="46">
        <f t="shared" si="177"/>
        <v>917463.75</v>
      </c>
      <c r="BC90" s="46">
        <f t="shared" si="177"/>
        <v>1073719.2200000002</v>
      </c>
      <c r="BD90" s="46">
        <f t="shared" si="177"/>
        <v>1194757.8799999999</v>
      </c>
      <c r="BE90" s="46">
        <f t="shared" si="177"/>
        <v>1220237.1000000001</v>
      </c>
      <c r="BF90" s="46">
        <f t="shared" si="177"/>
        <v>1339534.8999999999</v>
      </c>
      <c r="BG90" s="46">
        <f t="shared" si="177"/>
        <v>1273406.9700000002</v>
      </c>
      <c r="BH90" s="46">
        <f t="shared" si="177"/>
        <v>1292291.1200000001</v>
      </c>
      <c r="BI90" s="46">
        <f t="shared" si="177"/>
        <v>1304466.67</v>
      </c>
      <c r="BJ90" s="46">
        <f t="shared" si="177"/>
        <v>1234614.8199999998</v>
      </c>
      <c r="BK90" s="46">
        <f t="shared" si="177"/>
        <v>1256562</v>
      </c>
      <c r="BL90" s="46">
        <f t="shared" si="177"/>
        <v>1324008</v>
      </c>
      <c r="BM90" s="46">
        <f t="shared" si="177"/>
        <v>1450151</v>
      </c>
      <c r="BN90" s="46">
        <f t="shared" si="177"/>
        <v>939444</v>
      </c>
      <c r="BO90" s="46">
        <f t="shared" si="177"/>
        <v>697259</v>
      </c>
      <c r="BP90" s="276">
        <f t="shared" si="177"/>
        <v>456724</v>
      </c>
      <c r="BQ90" s="276">
        <f t="shared" si="177"/>
        <v>205329</v>
      </c>
      <c r="BR90" s="276">
        <f t="shared" si="177"/>
        <v>-83344</v>
      </c>
      <c r="BS90" s="276">
        <f t="shared" si="177"/>
        <v>-43811</v>
      </c>
      <c r="BT90" s="335">
        <f t="shared" si="177"/>
        <v>-49241</v>
      </c>
      <c r="BU90" s="335">
        <f t="shared" ref="BU90:CC90" si="178">AL90-Z90</f>
        <v>-21467</v>
      </c>
      <c r="BV90" s="335">
        <f t="shared" si="178"/>
        <v>91089</v>
      </c>
      <c r="BW90" s="335">
        <f t="shared" si="178"/>
        <v>201907</v>
      </c>
      <c r="BX90" s="335">
        <f t="shared" si="178"/>
        <v>186838</v>
      </c>
      <c r="BY90" s="335">
        <f t="shared" si="178"/>
        <v>89589</v>
      </c>
      <c r="BZ90" s="335">
        <f t="shared" si="178"/>
        <v>204253</v>
      </c>
      <c r="CA90" s="335">
        <f t="shared" si="178"/>
        <v>401180</v>
      </c>
      <c r="CB90" s="335">
        <f t="shared" si="178"/>
        <v>507627</v>
      </c>
      <c r="CC90" s="335">
        <f t="shared" si="178"/>
        <v>523178</v>
      </c>
      <c r="CD90" s="373"/>
      <c r="CE90" s="67">
        <f>'MONTHLY SUMMARIES'!J60</f>
        <v>5976868</v>
      </c>
    </row>
    <row r="91" spans="1:83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02">
        <v>5057343</v>
      </c>
      <c r="AL91" s="302">
        <v>5110056</v>
      </c>
      <c r="AM91" s="302">
        <v>5347229</v>
      </c>
      <c r="AN91" s="302">
        <v>5717851</v>
      </c>
      <c r="AO91" s="302">
        <v>6001205</v>
      </c>
      <c r="AP91" s="302">
        <v>6187474</v>
      </c>
      <c r="AQ91" s="302">
        <v>6210916</v>
      </c>
      <c r="AR91" s="302">
        <v>6297524</v>
      </c>
      <c r="AS91" s="302">
        <v>6243592</v>
      </c>
      <c r="AT91" s="302">
        <v>5946316</v>
      </c>
      <c r="AU91" s="302"/>
      <c r="AV91" s="302"/>
      <c r="AW91" s="320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6"/>
      <c r="BQ91" s="276"/>
      <c r="BR91" s="276"/>
      <c r="BS91" s="276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73"/>
      <c r="CE91" s="81">
        <f>CE90-CE92</f>
        <v>5946316</v>
      </c>
    </row>
    <row r="92" spans="1:83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02">
        <v>46372</v>
      </c>
      <c r="AL92" s="302">
        <v>46962</v>
      </c>
      <c r="AM92" s="302">
        <v>49549</v>
      </c>
      <c r="AN92" s="302">
        <v>54232</v>
      </c>
      <c r="AO92" s="302">
        <v>58393</v>
      </c>
      <c r="AP92" s="302">
        <v>57410</v>
      </c>
      <c r="AQ92" s="302">
        <v>50443</v>
      </c>
      <c r="AR92" s="302">
        <v>30799</v>
      </c>
      <c r="AS92" s="302">
        <v>30964</v>
      </c>
      <c r="AT92" s="302">
        <v>30552</v>
      </c>
      <c r="AU92" s="302"/>
      <c r="AV92" s="302"/>
      <c r="AW92" s="320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6"/>
      <c r="BQ92" s="276"/>
      <c r="BR92" s="276"/>
      <c r="BS92" s="276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73"/>
      <c r="CE92" s="67">
        <f>GETPIVOTDATA("VALUE",'CRS ESCO pvt'!$I$2,"DATE_FILE",$CE$8,"COMPANY",$CE$6,"TRIM_CAT","Low Income Resdiential-ESCO","TRIM_LINE",A86)</f>
        <v>30552</v>
      </c>
    </row>
    <row r="93" spans="1:83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02">
        <v>586305</v>
      </c>
      <c r="AL93" s="302">
        <v>609944</v>
      </c>
      <c r="AM93" s="302">
        <v>700326</v>
      </c>
      <c r="AN93" s="302">
        <v>752044</v>
      </c>
      <c r="AO93" s="302">
        <v>868428</v>
      </c>
      <c r="AP93" s="302">
        <v>1018936</v>
      </c>
      <c r="AQ93" s="302">
        <v>1050294</v>
      </c>
      <c r="AR93" s="302">
        <v>915108</v>
      </c>
      <c r="AS93" s="302">
        <v>874562</v>
      </c>
      <c r="AT93" s="302">
        <v>771831</v>
      </c>
      <c r="AU93" s="302"/>
      <c r="AV93" s="302"/>
      <c r="AW93" s="320"/>
      <c r="AX93" s="45">
        <f t="shared" ref="AX93:BG95" si="179">O93-C93</f>
        <v>13079.679999999993</v>
      </c>
      <c r="AY93" s="46">
        <f t="shared" si="179"/>
        <v>309089.83999999997</v>
      </c>
      <c r="AZ93" s="46">
        <f t="shared" si="179"/>
        <v>551872.17999999993</v>
      </c>
      <c r="BA93" s="46">
        <f t="shared" si="179"/>
        <v>645953.66999999993</v>
      </c>
      <c r="BB93" s="46">
        <f t="shared" si="179"/>
        <v>732209.62</v>
      </c>
      <c r="BC93" s="46">
        <f t="shared" si="179"/>
        <v>740202.26</v>
      </c>
      <c r="BD93" s="46">
        <f t="shared" si="179"/>
        <v>786602.94</v>
      </c>
      <c r="BE93" s="46">
        <f t="shared" si="179"/>
        <v>733534.46</v>
      </c>
      <c r="BF93" s="46">
        <f t="shared" si="179"/>
        <v>620270.30000000005</v>
      </c>
      <c r="BG93" s="46">
        <f t="shared" si="179"/>
        <v>558163.19999999995</v>
      </c>
      <c r="BH93" s="46">
        <f t="shared" ref="BH93:BQ95" si="180">Y93-M93</f>
        <v>513955.08999999997</v>
      </c>
      <c r="BI93" s="46">
        <f t="shared" si="180"/>
        <v>508508.44</v>
      </c>
      <c r="BJ93" s="46">
        <f t="shared" si="180"/>
        <v>503946.28</v>
      </c>
      <c r="BK93" s="46">
        <f t="shared" si="180"/>
        <v>254472</v>
      </c>
      <c r="BL93" s="46">
        <f t="shared" si="180"/>
        <v>45295</v>
      </c>
      <c r="BM93" s="46">
        <f t="shared" si="180"/>
        <v>13471</v>
      </c>
      <c r="BN93" s="46">
        <f t="shared" si="180"/>
        <v>3531</v>
      </c>
      <c r="BO93" s="46">
        <f t="shared" si="180"/>
        <v>-9297</v>
      </c>
      <c r="BP93" s="276">
        <f t="shared" si="180"/>
        <v>-225236</v>
      </c>
      <c r="BQ93" s="276">
        <f t="shared" si="180"/>
        <v>-232047</v>
      </c>
      <c r="BR93" s="276">
        <f t="shared" ref="BR93:BT95" si="181">AI93-W93</f>
        <v>-156874</v>
      </c>
      <c r="BS93" s="276">
        <f t="shared" si="181"/>
        <v>-154452</v>
      </c>
      <c r="BT93" s="335">
        <f t="shared" si="181"/>
        <v>-93129</v>
      </c>
      <c r="BU93" s="335">
        <f t="shared" ref="BU93:CC95" si="182">AL93-Z93</f>
        <v>-73717</v>
      </c>
      <c r="BV93" s="335">
        <f t="shared" si="182"/>
        <v>-33442</v>
      </c>
      <c r="BW93" s="335">
        <f t="shared" si="182"/>
        <v>-56759</v>
      </c>
      <c r="BX93" s="335">
        <f t="shared" si="182"/>
        <v>-36037</v>
      </c>
      <c r="BY93" s="335">
        <f t="shared" si="182"/>
        <v>-30137</v>
      </c>
      <c r="BZ93" s="335">
        <f t="shared" si="182"/>
        <v>-29787</v>
      </c>
      <c r="CA93" s="335">
        <f t="shared" si="182"/>
        <v>-90224</v>
      </c>
      <c r="CB93" s="335">
        <f t="shared" si="182"/>
        <v>79129</v>
      </c>
      <c r="CC93" s="335">
        <f t="shared" si="182"/>
        <v>72873</v>
      </c>
      <c r="CD93" s="373"/>
      <c r="CE93" s="67">
        <f>'MONTHLY SUMMARIES'!J61</f>
        <v>771831</v>
      </c>
    </row>
    <row r="94" spans="1:83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02">
        <v>225557</v>
      </c>
      <c r="AL94" s="302">
        <v>246505</v>
      </c>
      <c r="AM94" s="302">
        <v>300353</v>
      </c>
      <c r="AN94" s="302">
        <v>337760</v>
      </c>
      <c r="AO94" s="302">
        <v>305477</v>
      </c>
      <c r="AP94" s="302">
        <v>245968</v>
      </c>
      <c r="AQ94" s="302">
        <v>263066</v>
      </c>
      <c r="AR94" s="302">
        <v>268348</v>
      </c>
      <c r="AS94" s="302">
        <v>275652</v>
      </c>
      <c r="AT94" s="302">
        <v>270639</v>
      </c>
      <c r="AU94" s="302"/>
      <c r="AV94" s="302"/>
      <c r="AW94" s="320"/>
      <c r="AX94" s="45">
        <f t="shared" si="179"/>
        <v>-103496.98999999999</v>
      </c>
      <c r="AY94" s="46">
        <f t="shared" si="179"/>
        <v>148741.22</v>
      </c>
      <c r="AZ94" s="46">
        <f t="shared" si="179"/>
        <v>200935.05</v>
      </c>
      <c r="BA94" s="46">
        <f t="shared" si="179"/>
        <v>82770.020000000019</v>
      </c>
      <c r="BB94" s="46">
        <f t="shared" si="179"/>
        <v>12005.179999999993</v>
      </c>
      <c r="BC94" s="46">
        <f t="shared" si="179"/>
        <v>-31893.409999999974</v>
      </c>
      <c r="BD94" s="46">
        <f t="shared" si="179"/>
        <v>12198.820000000007</v>
      </c>
      <c r="BE94" s="46">
        <f t="shared" si="179"/>
        <v>-186314.99</v>
      </c>
      <c r="BF94" s="46">
        <f t="shared" si="179"/>
        <v>-146491.90000000002</v>
      </c>
      <c r="BG94" s="46">
        <f t="shared" si="179"/>
        <v>-176986.65000000002</v>
      </c>
      <c r="BH94" s="46">
        <f t="shared" si="180"/>
        <v>56092.94</v>
      </c>
      <c r="BI94" s="46">
        <f t="shared" si="180"/>
        <v>37699.510000000009</v>
      </c>
      <c r="BJ94" s="46">
        <f t="shared" si="180"/>
        <v>45613.489999999991</v>
      </c>
      <c r="BK94" s="46">
        <f t="shared" si="180"/>
        <v>-60851</v>
      </c>
      <c r="BL94" s="46">
        <f t="shared" si="180"/>
        <v>-120423</v>
      </c>
      <c r="BM94" s="46">
        <f t="shared" si="180"/>
        <v>-111027</v>
      </c>
      <c r="BN94" s="46">
        <f t="shared" si="180"/>
        <v>-60869</v>
      </c>
      <c r="BO94" s="46">
        <f t="shared" si="180"/>
        <v>-8915</v>
      </c>
      <c r="BP94" s="276">
        <f t="shared" si="180"/>
        <v>-91</v>
      </c>
      <c r="BQ94" s="276">
        <f t="shared" si="180"/>
        <v>22718</v>
      </c>
      <c r="BR94" s="276">
        <f t="shared" si="181"/>
        <v>31019</v>
      </c>
      <c r="BS94" s="276">
        <f t="shared" si="181"/>
        <v>52815</v>
      </c>
      <c r="BT94" s="335">
        <f t="shared" si="181"/>
        <v>-14130</v>
      </c>
      <c r="BU94" s="335">
        <f t="shared" si="182"/>
        <v>30903</v>
      </c>
      <c r="BV94" s="335">
        <f t="shared" si="182"/>
        <v>74497</v>
      </c>
      <c r="BW94" s="335">
        <f t="shared" si="182"/>
        <v>91073</v>
      </c>
      <c r="BX94" s="335">
        <f t="shared" si="182"/>
        <v>34791</v>
      </c>
      <c r="BY94" s="335">
        <f t="shared" si="182"/>
        <v>-126649</v>
      </c>
      <c r="BZ94" s="335">
        <f t="shared" si="182"/>
        <v>-88921</v>
      </c>
      <c r="CA94" s="335">
        <f t="shared" si="182"/>
        <v>-80625</v>
      </c>
      <c r="CB94" s="335">
        <f t="shared" si="182"/>
        <v>-54799</v>
      </c>
      <c r="CC94" s="335">
        <f t="shared" si="182"/>
        <v>43476</v>
      </c>
      <c r="CD94" s="373"/>
      <c r="CE94" s="67">
        <f>'MONTHLY SUMMARIES'!J62</f>
        <v>270639</v>
      </c>
    </row>
    <row r="95" spans="1:83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02">
        <v>430118</v>
      </c>
      <c r="AL95" s="302">
        <v>441531</v>
      </c>
      <c r="AM95" s="302">
        <v>470297</v>
      </c>
      <c r="AN95" s="302">
        <v>294943</v>
      </c>
      <c r="AO95" s="302">
        <v>276344</v>
      </c>
      <c r="AP95" s="302">
        <v>283558</v>
      </c>
      <c r="AQ95" s="302">
        <v>389802</v>
      </c>
      <c r="AR95" s="302">
        <v>414212</v>
      </c>
      <c r="AS95" s="302">
        <v>231431</v>
      </c>
      <c r="AT95" s="302">
        <v>117737</v>
      </c>
      <c r="AU95" s="302"/>
      <c r="AV95" s="302"/>
      <c r="AW95" s="320"/>
      <c r="AX95" s="45">
        <f t="shared" si="179"/>
        <v>73928.42</v>
      </c>
      <c r="AY95" s="46">
        <f t="shared" si="179"/>
        <v>21314.28</v>
      </c>
      <c r="AZ95" s="46">
        <f t="shared" si="179"/>
        <v>-37560.31</v>
      </c>
      <c r="BA95" s="46">
        <f t="shared" si="179"/>
        <v>-39913.17</v>
      </c>
      <c r="BB95" s="46">
        <f t="shared" si="179"/>
        <v>-72458.64</v>
      </c>
      <c r="BC95" s="46">
        <f t="shared" si="179"/>
        <v>133861.78</v>
      </c>
      <c r="BD95" s="46">
        <f t="shared" si="179"/>
        <v>131332.78</v>
      </c>
      <c r="BE95" s="46">
        <f t="shared" si="179"/>
        <v>122752.01000000001</v>
      </c>
      <c r="BF95" s="46">
        <f t="shared" si="179"/>
        <v>143637.08000000002</v>
      </c>
      <c r="BG95" s="46">
        <f t="shared" si="179"/>
        <v>127685.42</v>
      </c>
      <c r="BH95" s="46">
        <f t="shared" si="180"/>
        <v>85694.5</v>
      </c>
      <c r="BI95" s="46">
        <f t="shared" si="180"/>
        <v>123325.34</v>
      </c>
      <c r="BJ95" s="46">
        <f t="shared" si="180"/>
        <v>156808.33000000002</v>
      </c>
      <c r="BK95" s="46">
        <f t="shared" si="180"/>
        <v>219887</v>
      </c>
      <c r="BL95" s="46">
        <f t="shared" si="180"/>
        <v>235653</v>
      </c>
      <c r="BM95" s="46">
        <f t="shared" si="180"/>
        <v>265120</v>
      </c>
      <c r="BN95" s="46">
        <f t="shared" si="180"/>
        <v>301707</v>
      </c>
      <c r="BO95" s="46">
        <f t="shared" si="180"/>
        <v>186588</v>
      </c>
      <c r="BP95" s="276">
        <f t="shared" si="180"/>
        <v>197519</v>
      </c>
      <c r="BQ95" s="276">
        <f t="shared" si="180"/>
        <v>217552</v>
      </c>
      <c r="BR95" s="276">
        <f t="shared" si="181"/>
        <v>215802</v>
      </c>
      <c r="BS95" s="276">
        <f t="shared" si="181"/>
        <v>245674</v>
      </c>
      <c r="BT95" s="335">
        <f t="shared" si="181"/>
        <v>261035</v>
      </c>
      <c r="BU95" s="335">
        <f t="shared" si="182"/>
        <v>238093</v>
      </c>
      <c r="BV95" s="335">
        <f t="shared" si="182"/>
        <v>239168</v>
      </c>
      <c r="BW95" s="335">
        <f t="shared" si="182"/>
        <v>28444</v>
      </c>
      <c r="BX95" s="335">
        <f t="shared" si="182"/>
        <v>-5628</v>
      </c>
      <c r="BY95" s="335">
        <f t="shared" si="182"/>
        <v>-29224</v>
      </c>
      <c r="BZ95" s="335">
        <f t="shared" si="182"/>
        <v>44303</v>
      </c>
      <c r="CA95" s="335">
        <f t="shared" si="182"/>
        <v>48426</v>
      </c>
      <c r="CB95" s="335">
        <f t="shared" si="182"/>
        <v>-145197</v>
      </c>
      <c r="CC95" s="335">
        <f t="shared" si="182"/>
        <v>-275342</v>
      </c>
      <c r="CD95" s="373"/>
      <c r="CE95" s="67">
        <f>'MONTHLY SUMMARIES'!J63</f>
        <v>117737</v>
      </c>
    </row>
    <row r="96" spans="1:83" s="134" customFormat="1" x14ac:dyDescent="0.3">
      <c r="A96" s="151"/>
      <c r="B96" s="41" t="s">
        <v>42</v>
      </c>
      <c r="C96" s="144">
        <f t="shared" ref="C96:P96" si="183">SUM(C87:C95)</f>
        <v>11793904.639999999</v>
      </c>
      <c r="D96" s="145">
        <f t="shared" si="183"/>
        <v>12611592.42</v>
      </c>
      <c r="E96" s="145">
        <f t="shared" si="183"/>
        <v>13401108.300000001</v>
      </c>
      <c r="F96" s="145">
        <f t="shared" si="183"/>
        <v>14456982.65</v>
      </c>
      <c r="G96" s="145">
        <f t="shared" si="183"/>
        <v>14725343.120000001</v>
      </c>
      <c r="H96" s="145">
        <f t="shared" si="183"/>
        <v>13915970.51</v>
      </c>
      <c r="I96" s="145">
        <f t="shared" si="183"/>
        <v>13083845.960000001</v>
      </c>
      <c r="J96" s="145">
        <f t="shared" si="183"/>
        <v>12337428.74</v>
      </c>
      <c r="K96" s="145">
        <f t="shared" si="183"/>
        <v>11787119.289999999</v>
      </c>
      <c r="L96" s="146">
        <f t="shared" si="183"/>
        <v>11716952.4</v>
      </c>
      <c r="M96" s="145">
        <f t="shared" si="183"/>
        <v>11158942.950000001</v>
      </c>
      <c r="N96" s="145">
        <f t="shared" si="183"/>
        <v>11288590.84</v>
      </c>
      <c r="O96" s="145">
        <f t="shared" si="183"/>
        <v>12275129.59</v>
      </c>
      <c r="P96" s="145">
        <f t="shared" si="183"/>
        <v>14064232</v>
      </c>
      <c r="Q96" s="145">
        <f t="shared" ref="Q96:AX96" si="184">SUM(Q87:Q95)</f>
        <v>15953111</v>
      </c>
      <c r="R96" s="145">
        <f t="shared" si="184"/>
        <v>17287090</v>
      </c>
      <c r="S96" s="145">
        <f t="shared" si="184"/>
        <v>18307964</v>
      </c>
      <c r="T96" s="145">
        <f t="shared" si="184"/>
        <v>18783662</v>
      </c>
      <c r="U96" s="145">
        <f t="shared" si="184"/>
        <v>18566146</v>
      </c>
      <c r="V96" s="145">
        <f t="shared" si="184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03">
        <v>15946756</v>
      </c>
      <c r="AL96" s="303">
        <v>16099107</v>
      </c>
      <c r="AM96" s="303">
        <v>17038177</v>
      </c>
      <c r="AN96" s="303">
        <v>18386992</v>
      </c>
      <c r="AO96" s="303">
        <v>19332531</v>
      </c>
      <c r="AP96" s="303">
        <v>20262423</v>
      </c>
      <c r="AQ96" s="303">
        <v>20583792</v>
      </c>
      <c r="AR96" s="303">
        <v>20220976</v>
      </c>
      <c r="AS96" s="303">
        <v>19598451</v>
      </c>
      <c r="AT96" s="303">
        <v>18153848</v>
      </c>
      <c r="AU96" s="303"/>
      <c r="AV96" s="303"/>
      <c r="AW96" s="321"/>
      <c r="AX96" s="47">
        <f t="shared" si="184"/>
        <v>481224.94999999984</v>
      </c>
      <c r="AY96" s="147">
        <f t="shared" ref="AY96:BA96" si="185">SUM(AY87:AY95)</f>
        <v>1452639.5799999996</v>
      </c>
      <c r="AZ96" s="147">
        <f t="shared" si="185"/>
        <v>2552002.6999999988</v>
      </c>
      <c r="BA96" s="147">
        <f t="shared" si="185"/>
        <v>2830107.35</v>
      </c>
      <c r="BB96" s="147">
        <f t="shared" ref="BB96:BC96" si="186">SUM(BB87:BB95)</f>
        <v>3582620.8800000008</v>
      </c>
      <c r="BC96" s="147">
        <f t="shared" si="186"/>
        <v>4867691.4900000012</v>
      </c>
      <c r="BD96" s="147">
        <f t="shared" ref="BD96:BE96" si="187">SUM(BD87:BD95)</f>
        <v>5482300.04</v>
      </c>
      <c r="BE96" s="147">
        <f t="shared" si="187"/>
        <v>5586130.2599999988</v>
      </c>
      <c r="BF96" s="147">
        <f t="shared" ref="BF96:BG96" si="188">SUM(BF87:BF95)</f>
        <v>5788492.71</v>
      </c>
      <c r="BG96" s="147">
        <f t="shared" si="188"/>
        <v>5517690.6000000006</v>
      </c>
      <c r="BH96" s="147">
        <f t="shared" ref="BH96:BI96" si="189">SUM(BH87:BH95)</f>
        <v>5646666.0500000007</v>
      </c>
      <c r="BI96" s="147">
        <f t="shared" si="189"/>
        <v>5585074.1600000001</v>
      </c>
      <c r="BJ96" s="147">
        <f t="shared" ref="BJ96:BK96" si="190">SUM(BJ87:BJ95)</f>
        <v>5250611.4100000011</v>
      </c>
      <c r="BK96" s="147">
        <f t="shared" si="190"/>
        <v>4935556</v>
      </c>
      <c r="BL96" s="147">
        <f t="shared" ref="BL96:BM96" si="191">SUM(BL87:BL95)</f>
        <v>4661085</v>
      </c>
      <c r="BM96" s="147">
        <f t="shared" si="191"/>
        <v>4497961</v>
      </c>
      <c r="BN96" s="147">
        <f t="shared" ref="BN96:BO96" si="192">SUM(BN87:BN95)</f>
        <v>2541560</v>
      </c>
      <c r="BO96" s="147">
        <f t="shared" si="192"/>
        <v>1055670</v>
      </c>
      <c r="BP96" s="277">
        <f t="shared" ref="BP96:BQ96" si="193">SUM(BP87:BP95)</f>
        <v>200817</v>
      </c>
      <c r="BQ96" s="277">
        <f t="shared" si="193"/>
        <v>-523998</v>
      </c>
      <c r="BR96" s="277">
        <f t="shared" ref="BR96:BT96" si="194">SUM(BR87:BR95)</f>
        <v>-961938</v>
      </c>
      <c r="BS96" s="277">
        <f t="shared" si="194"/>
        <v>-945291</v>
      </c>
      <c r="BT96" s="336">
        <f t="shared" si="194"/>
        <v>-858853</v>
      </c>
      <c r="BU96" s="336">
        <f t="shared" ref="BU96:BV96" si="195">SUM(BU87:BU95)</f>
        <v>-774558</v>
      </c>
      <c r="BV96" s="336">
        <f t="shared" si="195"/>
        <v>-487564</v>
      </c>
      <c r="BW96" s="336">
        <f t="shared" ref="BW96:BX96" si="196">SUM(BW87:BW95)</f>
        <v>-612796</v>
      </c>
      <c r="BX96" s="336">
        <f t="shared" si="196"/>
        <v>-1281665</v>
      </c>
      <c r="BY96" s="336">
        <f t="shared" ref="BY96" si="197">SUM(BY87:BY95)</f>
        <v>-1522628</v>
      </c>
      <c r="BZ96" s="336">
        <f t="shared" ref="BZ96" si="198">SUM(BZ87:BZ95)</f>
        <v>-265732</v>
      </c>
      <c r="CA96" s="336">
        <f t="shared" ref="CA96:CC96" si="199">SUM(CA87:CA95)</f>
        <v>381644</v>
      </c>
      <c r="CB96" s="336">
        <f t="shared" ref="CB96:CC96" si="200">SUM(CB87:CB95)</f>
        <v>831488</v>
      </c>
      <c r="CC96" s="336">
        <f t="shared" si="200"/>
        <v>754287</v>
      </c>
      <c r="CD96" s="374"/>
      <c r="CE96" s="267">
        <f>CE87+CE90+CE93+CE94+CE95</f>
        <v>18153848</v>
      </c>
    </row>
    <row r="97" spans="1:8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22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8"/>
      <c r="BQ97" s="278"/>
      <c r="BR97" s="278"/>
      <c r="BS97" s="278"/>
      <c r="BT97" s="334"/>
      <c r="BU97" s="334"/>
      <c r="BV97" s="334"/>
      <c r="BW97" s="334"/>
      <c r="BX97" s="334"/>
      <c r="BY97" s="334"/>
      <c r="BZ97" s="334"/>
      <c r="CA97" s="334"/>
      <c r="CB97" s="334"/>
      <c r="CC97" s="334"/>
      <c r="CD97" s="373"/>
      <c r="CE97" s="52"/>
    </row>
    <row r="98" spans="1:84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02">
        <v>13496243</v>
      </c>
      <c r="AL98" s="302">
        <v>15458496</v>
      </c>
      <c r="AM98" s="302">
        <v>17500398</v>
      </c>
      <c r="AN98" s="302">
        <v>18377640</v>
      </c>
      <c r="AO98" s="302">
        <v>17819662</v>
      </c>
      <c r="AP98" s="302">
        <v>16834941</v>
      </c>
      <c r="AQ98" s="302">
        <v>15218344</v>
      </c>
      <c r="AR98" s="302">
        <v>14199883</v>
      </c>
      <c r="AS98" s="302">
        <v>13815412</v>
      </c>
      <c r="AT98" s="302">
        <v>12489005</v>
      </c>
      <c r="AU98" s="302"/>
      <c r="AV98" s="302"/>
      <c r="AW98" s="320"/>
      <c r="AX98" s="45">
        <f t="shared" ref="AX98:BT98" si="201">O98-C98</f>
        <v>-460438.40000000037</v>
      </c>
      <c r="AY98" s="46">
        <f t="shared" si="201"/>
        <v>-554904.4299999997</v>
      </c>
      <c r="AZ98" s="46">
        <f t="shared" si="201"/>
        <v>774598.15000000037</v>
      </c>
      <c r="BA98" s="46">
        <f t="shared" si="201"/>
        <v>2052587.9299999997</v>
      </c>
      <c r="BB98" s="46">
        <f t="shared" si="201"/>
        <v>1920416.3499999996</v>
      </c>
      <c r="BC98" s="46">
        <f t="shared" si="201"/>
        <v>2887905.8100000005</v>
      </c>
      <c r="BD98" s="46">
        <f t="shared" si="201"/>
        <v>3370173.09</v>
      </c>
      <c r="BE98" s="46">
        <f t="shared" si="201"/>
        <v>3819098.1099999994</v>
      </c>
      <c r="BF98" s="46">
        <f t="shared" si="201"/>
        <v>3876406.0399999991</v>
      </c>
      <c r="BG98" s="46">
        <f t="shared" si="201"/>
        <v>3775641.92</v>
      </c>
      <c r="BH98" s="46">
        <f t="shared" si="201"/>
        <v>3579027.0299999993</v>
      </c>
      <c r="BI98" s="46">
        <f t="shared" si="201"/>
        <v>3739350.6999999993</v>
      </c>
      <c r="BJ98" s="46">
        <f t="shared" si="201"/>
        <v>3676309.0999999996</v>
      </c>
      <c r="BK98" s="46">
        <f t="shared" si="201"/>
        <v>3335162</v>
      </c>
      <c r="BL98" s="46">
        <f t="shared" si="201"/>
        <v>2924054</v>
      </c>
      <c r="BM98" s="46">
        <f t="shared" si="201"/>
        <v>2045875</v>
      </c>
      <c r="BN98" s="46">
        <f t="shared" si="201"/>
        <v>832402</v>
      </c>
      <c r="BO98" s="46">
        <f t="shared" si="201"/>
        <v>-41851</v>
      </c>
      <c r="BP98" s="276">
        <f t="shared" si="201"/>
        <v>-421114</v>
      </c>
      <c r="BQ98" s="276">
        <f t="shared" si="201"/>
        <v>-939894</v>
      </c>
      <c r="BR98" s="276">
        <f t="shared" si="201"/>
        <v>-1170271</v>
      </c>
      <c r="BS98" s="276">
        <f t="shared" si="201"/>
        <v>-1380157</v>
      </c>
      <c r="BT98" s="335">
        <f t="shared" si="201"/>
        <v>-494880</v>
      </c>
      <c r="BU98" s="335">
        <f t="shared" ref="BU98:CC98" si="202">AL98-Z98</f>
        <v>-395194</v>
      </c>
      <c r="BV98" s="335">
        <f t="shared" si="202"/>
        <v>53866</v>
      </c>
      <c r="BW98" s="335">
        <f t="shared" si="202"/>
        <v>123313</v>
      </c>
      <c r="BX98" s="335">
        <f t="shared" si="202"/>
        <v>-337968</v>
      </c>
      <c r="BY98" s="335">
        <f t="shared" si="202"/>
        <v>-414433</v>
      </c>
      <c r="BZ98" s="335">
        <f t="shared" si="202"/>
        <v>319344</v>
      </c>
      <c r="CA98" s="335">
        <f t="shared" si="202"/>
        <v>678908</v>
      </c>
      <c r="CB98" s="335">
        <f t="shared" si="202"/>
        <v>1138481</v>
      </c>
      <c r="CC98" s="335">
        <f t="shared" si="202"/>
        <v>689023</v>
      </c>
      <c r="CD98" s="373"/>
      <c r="CE98" s="67">
        <f>'MONTHLY SUMMARIES'!J66</f>
        <v>12489005</v>
      </c>
    </row>
    <row r="99" spans="1:84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02">
        <v>13400242</v>
      </c>
      <c r="AL99" s="302">
        <v>15350901</v>
      </c>
      <c r="AM99" s="302">
        <v>17377728</v>
      </c>
      <c r="AN99" s="302">
        <v>18262803</v>
      </c>
      <c r="AO99" s="302">
        <v>17708246</v>
      </c>
      <c r="AP99" s="302">
        <v>16739552</v>
      </c>
      <c r="AQ99" s="302">
        <v>15153291</v>
      </c>
      <c r="AR99" s="302">
        <v>14145212</v>
      </c>
      <c r="AS99" s="302">
        <v>13778150</v>
      </c>
      <c r="AT99" s="302">
        <v>12454429</v>
      </c>
      <c r="AU99" s="302"/>
      <c r="AV99" s="302"/>
      <c r="AW99" s="320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6"/>
      <c r="BQ99" s="276"/>
      <c r="BR99" s="276"/>
      <c r="BS99" s="276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73"/>
      <c r="CE99" s="81">
        <f>CE98-CE100</f>
        <v>12454429</v>
      </c>
    </row>
    <row r="100" spans="1:84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02">
        <v>96001</v>
      </c>
      <c r="AL100" s="302">
        <v>107595</v>
      </c>
      <c r="AM100" s="302">
        <v>122670</v>
      </c>
      <c r="AN100" s="302">
        <v>114837</v>
      </c>
      <c r="AO100" s="302">
        <v>111416</v>
      </c>
      <c r="AP100" s="302">
        <v>95389</v>
      </c>
      <c r="AQ100" s="302">
        <v>65053</v>
      </c>
      <c r="AR100" s="302">
        <v>54671</v>
      </c>
      <c r="AS100" s="302">
        <v>37262</v>
      </c>
      <c r="AT100" s="302">
        <v>34576</v>
      </c>
      <c r="AU100" s="302"/>
      <c r="AV100" s="302"/>
      <c r="AW100" s="320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6"/>
      <c r="BQ100" s="276"/>
      <c r="BR100" s="276"/>
      <c r="BS100" s="276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73"/>
      <c r="CE100" s="67">
        <f>GETPIVOTDATA("VALUE",'CRS ESCO pvt'!$I$2,"DATE_FILE",$CE$8,"COMPANY",$CE$6,"TRIM_CAT","Resdiential-ESCO","TRIM_LINE",A97)</f>
        <v>34576</v>
      </c>
    </row>
    <row r="101" spans="1:84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02">
        <v>5978999</v>
      </c>
      <c r="AL101" s="302">
        <v>6528223</v>
      </c>
      <c r="AM101" s="302">
        <v>7127614</v>
      </c>
      <c r="AN101" s="302">
        <v>7421350</v>
      </c>
      <c r="AO101" s="302">
        <v>7539621</v>
      </c>
      <c r="AP101" s="302">
        <v>7400316</v>
      </c>
      <c r="AQ101" s="302">
        <v>6964555</v>
      </c>
      <c r="AR101" s="302">
        <v>6857425</v>
      </c>
      <c r="AS101" s="302">
        <v>6764941</v>
      </c>
      <c r="AT101" s="302">
        <v>6389796</v>
      </c>
      <c r="AU101" s="302"/>
      <c r="AV101" s="302"/>
      <c r="AW101" s="320"/>
      <c r="AX101" s="45">
        <f t="shared" ref="AX101:BT101" si="203">O101-C101</f>
        <v>246906.08000000007</v>
      </c>
      <c r="AY101" s="46">
        <f t="shared" si="203"/>
        <v>277837.58000000007</v>
      </c>
      <c r="AZ101" s="46">
        <f t="shared" si="203"/>
        <v>360776.95999999996</v>
      </c>
      <c r="BA101" s="46">
        <f t="shared" si="203"/>
        <v>559369.91999999993</v>
      </c>
      <c r="BB101" s="46">
        <f t="shared" si="203"/>
        <v>830816.38999999966</v>
      </c>
      <c r="BC101" s="46">
        <f t="shared" si="203"/>
        <v>1027519.0700000003</v>
      </c>
      <c r="BD101" s="46">
        <f t="shared" si="203"/>
        <v>1192867.58</v>
      </c>
      <c r="BE101" s="46">
        <f t="shared" si="203"/>
        <v>1205801.2300000004</v>
      </c>
      <c r="BF101" s="46">
        <f t="shared" si="203"/>
        <v>1334555.0499999998</v>
      </c>
      <c r="BG101" s="46">
        <f t="shared" si="203"/>
        <v>1291734.4000000004</v>
      </c>
      <c r="BH101" s="46">
        <f t="shared" si="203"/>
        <v>1288161.7400000002</v>
      </c>
      <c r="BI101" s="46">
        <f t="shared" si="203"/>
        <v>1382847.25</v>
      </c>
      <c r="BJ101" s="46">
        <f t="shared" si="203"/>
        <v>1498846.0499999998</v>
      </c>
      <c r="BK101" s="46">
        <f t="shared" si="203"/>
        <v>1592806</v>
      </c>
      <c r="BL101" s="46">
        <f t="shared" si="203"/>
        <v>1555386</v>
      </c>
      <c r="BM101" s="46">
        <f t="shared" si="203"/>
        <v>1609471</v>
      </c>
      <c r="BN101" s="46">
        <f t="shared" si="203"/>
        <v>1014543</v>
      </c>
      <c r="BO101" s="46">
        <f t="shared" si="203"/>
        <v>783145</v>
      </c>
      <c r="BP101" s="276">
        <f t="shared" si="203"/>
        <v>497334</v>
      </c>
      <c r="BQ101" s="276">
        <f t="shared" si="203"/>
        <v>245255</v>
      </c>
      <c r="BR101" s="276">
        <f t="shared" si="203"/>
        <v>-89087</v>
      </c>
      <c r="BS101" s="276">
        <f t="shared" si="203"/>
        <v>-30783</v>
      </c>
      <c r="BT101" s="335">
        <f t="shared" si="203"/>
        <v>148071</v>
      </c>
      <c r="BU101" s="335">
        <f t="shared" ref="BU101:CC101" si="204">AL101-Z101</f>
        <v>305585</v>
      </c>
      <c r="BV101" s="335">
        <f t="shared" si="204"/>
        <v>511481</v>
      </c>
      <c r="BW101" s="335">
        <f t="shared" si="204"/>
        <v>499418</v>
      </c>
      <c r="BX101" s="335">
        <f t="shared" si="204"/>
        <v>561190</v>
      </c>
      <c r="BY101" s="335">
        <f t="shared" si="204"/>
        <v>399793</v>
      </c>
      <c r="BZ101" s="335">
        <f t="shared" si="204"/>
        <v>388932</v>
      </c>
      <c r="CA101" s="335">
        <f t="shared" si="204"/>
        <v>561151</v>
      </c>
      <c r="CB101" s="335">
        <f t="shared" si="204"/>
        <v>703331</v>
      </c>
      <c r="CC101" s="335">
        <f t="shared" si="204"/>
        <v>647686</v>
      </c>
      <c r="CD101" s="373"/>
      <c r="CE101" s="67">
        <f>'MONTHLY SUMMARIES'!J67</f>
        <v>6389796</v>
      </c>
    </row>
    <row r="102" spans="1:84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02">
        <v>5921022</v>
      </c>
      <c r="AL102" s="302">
        <v>6464750</v>
      </c>
      <c r="AM102" s="302">
        <v>7060128</v>
      </c>
      <c r="AN102" s="302">
        <v>7349610</v>
      </c>
      <c r="AO102" s="302">
        <v>7465792</v>
      </c>
      <c r="AP102" s="302">
        <v>7333384</v>
      </c>
      <c r="AQ102" s="302">
        <v>6909565</v>
      </c>
      <c r="AR102" s="302">
        <v>6823610</v>
      </c>
      <c r="AS102" s="302">
        <v>6730981</v>
      </c>
      <c r="AT102" s="302">
        <v>6356777</v>
      </c>
      <c r="AU102" s="302"/>
      <c r="AV102" s="302"/>
      <c r="AW102" s="320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6"/>
      <c r="BQ102" s="276"/>
      <c r="BR102" s="276"/>
      <c r="BS102" s="276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73"/>
      <c r="CE102" s="81">
        <f>CE101-CE103</f>
        <v>6356777</v>
      </c>
    </row>
    <row r="103" spans="1:84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02">
        <v>57977</v>
      </c>
      <c r="AL103" s="302">
        <v>63473</v>
      </c>
      <c r="AM103" s="302">
        <v>67486</v>
      </c>
      <c r="AN103" s="302">
        <v>71740</v>
      </c>
      <c r="AO103" s="302">
        <v>73829</v>
      </c>
      <c r="AP103" s="302">
        <v>66932</v>
      </c>
      <c r="AQ103" s="302">
        <v>54990</v>
      </c>
      <c r="AR103" s="302">
        <v>33815</v>
      </c>
      <c r="AS103" s="302">
        <v>33960</v>
      </c>
      <c r="AT103" s="302">
        <v>33019</v>
      </c>
      <c r="AU103" s="302"/>
      <c r="AV103" s="302"/>
      <c r="AW103" s="320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6"/>
      <c r="BQ103" s="276"/>
      <c r="BR103" s="276"/>
      <c r="BS103" s="276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73"/>
      <c r="CE103" s="67">
        <f>GETPIVOTDATA("VALUE",'CRS ESCO pvt'!$I$2,"DATE_FILE",$CE$8,"COMPANY",$CE$6,"TRIM_CAT","Low Income Resdiential-ESCO","TRIM_LINE",A97)</f>
        <v>33019</v>
      </c>
    </row>
    <row r="104" spans="1:84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02">
        <v>2341649</v>
      </c>
      <c r="AL104" s="302">
        <v>2674673</v>
      </c>
      <c r="AM104" s="302">
        <v>2982412</v>
      </c>
      <c r="AN104" s="302">
        <v>2429328</v>
      </c>
      <c r="AO104" s="302">
        <v>2311026</v>
      </c>
      <c r="AP104" s="302">
        <v>2068003</v>
      </c>
      <c r="AQ104" s="302">
        <v>1674215</v>
      </c>
      <c r="AR104" s="302">
        <v>1359330</v>
      </c>
      <c r="AS104" s="302">
        <v>1316932</v>
      </c>
      <c r="AT104" s="302">
        <v>1166832</v>
      </c>
      <c r="AU104" s="302"/>
      <c r="AV104" s="302"/>
      <c r="AW104" s="320"/>
      <c r="AX104" s="45">
        <f t="shared" ref="AX104:BG106" si="205">O104-C104</f>
        <v>7239.7900000000373</v>
      </c>
      <c r="AY104" s="46">
        <f t="shared" si="205"/>
        <v>601360.54</v>
      </c>
      <c r="AZ104" s="46">
        <f t="shared" si="205"/>
        <v>768410.24</v>
      </c>
      <c r="BA104" s="46">
        <f t="shared" si="205"/>
        <v>867755.37</v>
      </c>
      <c r="BB104" s="46">
        <f t="shared" si="205"/>
        <v>776160.73</v>
      </c>
      <c r="BC104" s="46">
        <f t="shared" si="205"/>
        <v>791041.06</v>
      </c>
      <c r="BD104" s="46">
        <f t="shared" si="205"/>
        <v>767169.7</v>
      </c>
      <c r="BE104" s="46">
        <f t="shared" si="205"/>
        <v>747476.31</v>
      </c>
      <c r="BF104" s="46">
        <f t="shared" si="205"/>
        <v>614715.63</v>
      </c>
      <c r="BG104" s="46">
        <f t="shared" si="205"/>
        <v>470998.48</v>
      </c>
      <c r="BH104" s="46">
        <f t="shared" ref="BH104:BQ106" si="206">Y104-M104</f>
        <v>695149.42</v>
      </c>
      <c r="BI104" s="46">
        <f t="shared" si="206"/>
        <v>409390.78</v>
      </c>
      <c r="BJ104" s="46">
        <f t="shared" si="206"/>
        <v>270822.24</v>
      </c>
      <c r="BK104" s="46">
        <f t="shared" si="206"/>
        <v>-431916</v>
      </c>
      <c r="BL104" s="46">
        <f t="shared" si="206"/>
        <v>-334579</v>
      </c>
      <c r="BM104" s="46">
        <f t="shared" si="206"/>
        <v>-238104</v>
      </c>
      <c r="BN104" s="46">
        <f t="shared" si="206"/>
        <v>-140083</v>
      </c>
      <c r="BO104" s="46">
        <f t="shared" si="206"/>
        <v>-100800</v>
      </c>
      <c r="BP104" s="276">
        <f t="shared" si="206"/>
        <v>-208095</v>
      </c>
      <c r="BQ104" s="276">
        <f t="shared" si="206"/>
        <v>-153554</v>
      </c>
      <c r="BR104" s="276">
        <f t="shared" ref="BR104:BT106" si="207">AI104-W104</f>
        <v>-4368</v>
      </c>
      <c r="BS104" s="276">
        <f t="shared" si="207"/>
        <v>5466</v>
      </c>
      <c r="BT104" s="335">
        <f t="shared" si="207"/>
        <v>765608</v>
      </c>
      <c r="BU104" s="335">
        <f t="shared" ref="BU104:CC106" si="208">AL104-Z104</f>
        <v>801331</v>
      </c>
      <c r="BV104" s="335">
        <f t="shared" si="208"/>
        <v>1112098</v>
      </c>
      <c r="BW104" s="335">
        <f t="shared" si="208"/>
        <v>561781</v>
      </c>
      <c r="BX104" s="335">
        <f t="shared" si="208"/>
        <v>572891</v>
      </c>
      <c r="BY104" s="335">
        <f t="shared" si="208"/>
        <v>425378</v>
      </c>
      <c r="BZ104" s="335">
        <f t="shared" si="208"/>
        <v>290128</v>
      </c>
      <c r="CA104" s="335">
        <f t="shared" si="208"/>
        <v>117931</v>
      </c>
      <c r="CB104" s="335">
        <f t="shared" si="208"/>
        <v>285843</v>
      </c>
      <c r="CC104" s="335">
        <f t="shared" si="208"/>
        <v>159174</v>
      </c>
      <c r="CD104" s="373"/>
      <c r="CE104" s="67">
        <f>'MONTHLY SUMMARIES'!J68</f>
        <v>1166832</v>
      </c>
    </row>
    <row r="105" spans="1:84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02">
        <v>1113068</v>
      </c>
      <c r="AL105" s="302">
        <v>1195239</v>
      </c>
      <c r="AM105" s="302">
        <v>1118475</v>
      </c>
      <c r="AN105" s="302">
        <v>876956</v>
      </c>
      <c r="AO105" s="302">
        <v>890003</v>
      </c>
      <c r="AP105" s="302">
        <v>691633</v>
      </c>
      <c r="AQ105" s="302">
        <v>451820</v>
      </c>
      <c r="AR105" s="302">
        <v>435225</v>
      </c>
      <c r="AS105" s="302">
        <v>443565</v>
      </c>
      <c r="AT105" s="302">
        <v>452135</v>
      </c>
      <c r="AU105" s="302"/>
      <c r="AV105" s="302"/>
      <c r="AW105" s="320"/>
      <c r="AX105" s="45">
        <f t="shared" si="205"/>
        <v>-506766.73</v>
      </c>
      <c r="AY105" s="46">
        <f t="shared" si="205"/>
        <v>-100231.21999999997</v>
      </c>
      <c r="AZ105" s="46">
        <f t="shared" si="205"/>
        <v>94070.430000000051</v>
      </c>
      <c r="BA105" s="46">
        <f t="shared" si="205"/>
        <v>79372.050000000047</v>
      </c>
      <c r="BB105" s="46">
        <f t="shared" si="205"/>
        <v>-41141.050000000047</v>
      </c>
      <c r="BC105" s="46">
        <f t="shared" si="205"/>
        <v>-139927.80000000005</v>
      </c>
      <c r="BD105" s="46">
        <f t="shared" si="205"/>
        <v>-162673.20999999996</v>
      </c>
      <c r="BE105" s="46">
        <f t="shared" si="205"/>
        <v>-191451.03999999998</v>
      </c>
      <c r="BF105" s="46">
        <f t="shared" si="205"/>
        <v>-44077</v>
      </c>
      <c r="BG105" s="46">
        <f t="shared" si="205"/>
        <v>-242036.59999999998</v>
      </c>
      <c r="BH105" s="46">
        <f t="shared" si="206"/>
        <v>19135.390000000014</v>
      </c>
      <c r="BI105" s="46">
        <f t="shared" si="206"/>
        <v>97984.170000000042</v>
      </c>
      <c r="BJ105" s="46">
        <f t="shared" si="206"/>
        <v>-81703.050000000047</v>
      </c>
      <c r="BK105" s="46">
        <f t="shared" si="206"/>
        <v>-360116</v>
      </c>
      <c r="BL105" s="46">
        <f t="shared" si="206"/>
        <v>-316791</v>
      </c>
      <c r="BM105" s="46">
        <f t="shared" si="206"/>
        <v>-130080</v>
      </c>
      <c r="BN105" s="46">
        <f t="shared" si="206"/>
        <v>-85587</v>
      </c>
      <c r="BO105" s="46">
        <f t="shared" si="206"/>
        <v>-40384</v>
      </c>
      <c r="BP105" s="276">
        <f t="shared" si="206"/>
        <v>8071</v>
      </c>
      <c r="BQ105" s="276">
        <f t="shared" si="206"/>
        <v>68088</v>
      </c>
      <c r="BR105" s="276">
        <f t="shared" si="207"/>
        <v>-25834</v>
      </c>
      <c r="BS105" s="276">
        <f t="shared" si="207"/>
        <v>141451</v>
      </c>
      <c r="BT105" s="335">
        <f t="shared" si="207"/>
        <v>455781</v>
      </c>
      <c r="BU105" s="335">
        <f t="shared" si="208"/>
        <v>378526</v>
      </c>
      <c r="BV105" s="335">
        <f t="shared" si="208"/>
        <v>399435</v>
      </c>
      <c r="BW105" s="335">
        <f t="shared" si="208"/>
        <v>282402</v>
      </c>
      <c r="BX105" s="335">
        <f t="shared" si="208"/>
        <v>298572</v>
      </c>
      <c r="BY105" s="335">
        <f t="shared" si="208"/>
        <v>7446</v>
      </c>
      <c r="BZ105" s="335">
        <f t="shared" si="208"/>
        <v>-7758</v>
      </c>
      <c r="CA105" s="335">
        <f t="shared" si="208"/>
        <v>25790</v>
      </c>
      <c r="CB105" s="335">
        <f t="shared" si="208"/>
        <v>41223</v>
      </c>
      <c r="CC105" s="335">
        <f t="shared" si="208"/>
        <v>124109</v>
      </c>
      <c r="CD105" s="373"/>
      <c r="CE105" s="67">
        <f>'MONTHLY SUMMARIES'!J69</f>
        <v>452135</v>
      </c>
    </row>
    <row r="106" spans="1:84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02">
        <v>814576</v>
      </c>
      <c r="AL106" s="302">
        <v>691076</v>
      </c>
      <c r="AM106" s="302">
        <v>1037016</v>
      </c>
      <c r="AN106" s="302">
        <v>738083</v>
      </c>
      <c r="AO106" s="302">
        <v>773904</v>
      </c>
      <c r="AP106" s="302">
        <v>947436</v>
      </c>
      <c r="AQ106" s="302">
        <v>656800</v>
      </c>
      <c r="AR106" s="302">
        <v>672707</v>
      </c>
      <c r="AS106" s="302">
        <v>511747</v>
      </c>
      <c r="AT106" s="302">
        <v>223069</v>
      </c>
      <c r="AU106" s="302"/>
      <c r="AV106" s="302"/>
      <c r="AW106" s="320"/>
      <c r="AX106" s="45">
        <f t="shared" si="205"/>
        <v>122329.35999999999</v>
      </c>
      <c r="AY106" s="46">
        <f t="shared" si="205"/>
        <v>65911.539999999979</v>
      </c>
      <c r="AZ106" s="46">
        <f t="shared" si="205"/>
        <v>-218259.91999999998</v>
      </c>
      <c r="BA106" s="46">
        <f t="shared" si="205"/>
        <v>9401.7799999999988</v>
      </c>
      <c r="BB106" s="46">
        <f t="shared" si="205"/>
        <v>-33273.06</v>
      </c>
      <c r="BC106" s="46">
        <f t="shared" si="205"/>
        <v>216161.41999999998</v>
      </c>
      <c r="BD106" s="46">
        <f t="shared" si="205"/>
        <v>175197.22</v>
      </c>
      <c r="BE106" s="46">
        <f t="shared" si="205"/>
        <v>257743.79</v>
      </c>
      <c r="BF106" s="46">
        <f t="shared" si="205"/>
        <v>118747.73999999999</v>
      </c>
      <c r="BG106" s="46">
        <f t="shared" si="205"/>
        <v>147368.5</v>
      </c>
      <c r="BH106" s="46">
        <f t="shared" si="206"/>
        <v>224351.39</v>
      </c>
      <c r="BI106" s="46">
        <f t="shared" si="206"/>
        <v>248714.75</v>
      </c>
      <c r="BJ106" s="46">
        <f t="shared" si="206"/>
        <v>98922.700000000012</v>
      </c>
      <c r="BK106" s="46">
        <f t="shared" si="206"/>
        <v>51192</v>
      </c>
      <c r="BL106" s="46">
        <f t="shared" si="206"/>
        <v>246614</v>
      </c>
      <c r="BM106" s="46">
        <f t="shared" si="206"/>
        <v>384121</v>
      </c>
      <c r="BN106" s="46">
        <f t="shared" si="206"/>
        <v>335121</v>
      </c>
      <c r="BO106" s="46">
        <f t="shared" si="206"/>
        <v>223428</v>
      </c>
      <c r="BP106" s="276">
        <f t="shared" si="206"/>
        <v>306385</v>
      </c>
      <c r="BQ106" s="276">
        <f t="shared" si="206"/>
        <v>286087</v>
      </c>
      <c r="BR106" s="276">
        <f t="shared" si="207"/>
        <v>211842</v>
      </c>
      <c r="BS106" s="276">
        <f t="shared" si="207"/>
        <v>210697</v>
      </c>
      <c r="BT106" s="335">
        <f t="shared" si="207"/>
        <v>451557</v>
      </c>
      <c r="BU106" s="335">
        <f t="shared" si="208"/>
        <v>229509</v>
      </c>
      <c r="BV106" s="335">
        <f t="shared" si="208"/>
        <v>595580</v>
      </c>
      <c r="BW106" s="335">
        <f t="shared" si="208"/>
        <v>336258</v>
      </c>
      <c r="BX106" s="335">
        <f t="shared" si="208"/>
        <v>286443</v>
      </c>
      <c r="BY106" s="335">
        <f t="shared" si="208"/>
        <v>336075</v>
      </c>
      <c r="BZ106" s="335">
        <f t="shared" si="208"/>
        <v>79825</v>
      </c>
      <c r="CA106" s="335">
        <f t="shared" si="208"/>
        <v>121025</v>
      </c>
      <c r="CB106" s="335">
        <f t="shared" si="208"/>
        <v>-67789</v>
      </c>
      <c r="CC106" s="335">
        <f t="shared" si="208"/>
        <v>-384880</v>
      </c>
      <c r="CD106" s="373"/>
      <c r="CE106" s="67">
        <f>'MONTHLY SUMMARIES'!J70</f>
        <v>223069</v>
      </c>
    </row>
    <row r="107" spans="1:84" s="134" customFormat="1" ht="15" thickBot="1" x14ac:dyDescent="0.35">
      <c r="A107" s="151"/>
      <c r="B107" s="54" t="s">
        <v>42</v>
      </c>
      <c r="C107" s="130">
        <f t="shared" ref="C107:V107" si="209">SUM(C98:C106)</f>
        <v>22220987.860000003</v>
      </c>
      <c r="D107" s="131">
        <f t="shared" si="209"/>
        <v>23563082.990000002</v>
      </c>
      <c r="E107" s="131">
        <f t="shared" si="209"/>
        <v>22098808.140000004</v>
      </c>
      <c r="F107" s="131">
        <f t="shared" si="209"/>
        <v>19948299.949999996</v>
      </c>
      <c r="G107" s="131">
        <f t="shared" si="209"/>
        <v>18485887.640000001</v>
      </c>
      <c r="H107" s="131">
        <f t="shared" si="209"/>
        <v>16413527.439999999</v>
      </c>
      <c r="I107" s="131">
        <f t="shared" si="209"/>
        <v>15226192.619999999</v>
      </c>
      <c r="J107" s="131">
        <f t="shared" si="209"/>
        <v>14141074.6</v>
      </c>
      <c r="K107" s="131">
        <f t="shared" si="209"/>
        <v>13940946.539999999</v>
      </c>
      <c r="L107" s="132">
        <f t="shared" si="209"/>
        <v>15149572.299999999</v>
      </c>
      <c r="M107" s="131">
        <f t="shared" si="209"/>
        <v>16612573.029999999</v>
      </c>
      <c r="N107" s="131">
        <f t="shared" si="209"/>
        <v>19349662.349999998</v>
      </c>
      <c r="O107" s="131">
        <f t="shared" si="209"/>
        <v>21630257.960000005</v>
      </c>
      <c r="P107" s="131">
        <f t="shared" si="209"/>
        <v>23853057</v>
      </c>
      <c r="Q107" s="131">
        <f t="shared" si="209"/>
        <v>23878404</v>
      </c>
      <c r="R107" s="131">
        <f t="shared" si="209"/>
        <v>23516787</v>
      </c>
      <c r="S107" s="131">
        <f t="shared" si="209"/>
        <v>21938867</v>
      </c>
      <c r="T107" s="131">
        <f t="shared" si="209"/>
        <v>21196227</v>
      </c>
      <c r="U107" s="131">
        <f t="shared" si="209"/>
        <v>20568927</v>
      </c>
      <c r="V107" s="131">
        <f t="shared" si="209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>
        <v>26547707</v>
      </c>
      <c r="AM107" s="257">
        <v>29765915</v>
      </c>
      <c r="AN107" s="257">
        <v>29843357</v>
      </c>
      <c r="AO107" s="257">
        <v>29334216</v>
      </c>
      <c r="AP107" s="257">
        <v>27942329</v>
      </c>
      <c r="AQ107" s="257">
        <v>24965734</v>
      </c>
      <c r="AR107" s="257">
        <v>23524570</v>
      </c>
      <c r="AS107" s="257">
        <v>22852597</v>
      </c>
      <c r="AT107" s="257">
        <v>20720837</v>
      </c>
      <c r="AU107" s="257"/>
      <c r="AV107" s="257"/>
      <c r="AW107" s="323"/>
      <c r="AX107" s="38">
        <f>SUM(AX98:AX106)</f>
        <v>-590729.90000000026</v>
      </c>
      <c r="AY107" s="133">
        <f t="shared" ref="AY107:BA107" si="210">SUM(AY98:AY106)</f>
        <v>289974.01000000042</v>
      </c>
      <c r="AZ107" s="133">
        <f t="shared" si="210"/>
        <v>1779595.8600000003</v>
      </c>
      <c r="BA107" s="133">
        <f t="shared" si="210"/>
        <v>3568487.0499999993</v>
      </c>
      <c r="BB107" s="133">
        <f t="shared" ref="BB107:BC107" si="211">SUM(BB98:BB106)</f>
        <v>3452979.3599999989</v>
      </c>
      <c r="BC107" s="133">
        <f t="shared" si="211"/>
        <v>4782699.5600000015</v>
      </c>
      <c r="BD107" s="133">
        <f t="shared" ref="BD107:BE107" si="212">SUM(BD98:BD106)</f>
        <v>5342734.38</v>
      </c>
      <c r="BE107" s="133">
        <f t="shared" si="212"/>
        <v>5838668.4000000004</v>
      </c>
      <c r="BF107" s="133">
        <f t="shared" ref="BF107:BG107" si="213">SUM(BF98:BF106)</f>
        <v>5900347.459999999</v>
      </c>
      <c r="BG107" s="133">
        <f t="shared" si="213"/>
        <v>5443706.7000000011</v>
      </c>
      <c r="BH107" s="133">
        <f t="shared" ref="BH107:BI107" si="214">SUM(BH98:BH106)</f>
        <v>5805824.9699999988</v>
      </c>
      <c r="BI107" s="133">
        <f t="shared" si="214"/>
        <v>5878287.6499999994</v>
      </c>
      <c r="BJ107" s="133">
        <f t="shared" ref="BJ107:BK107" si="215">SUM(BJ98:BJ106)</f>
        <v>5463197.04</v>
      </c>
      <c r="BK107" s="133">
        <f t="shared" si="215"/>
        <v>4187128</v>
      </c>
      <c r="BL107" s="133">
        <f t="shared" ref="BL107:BM107" si="216">SUM(BL98:BL106)</f>
        <v>4074684</v>
      </c>
      <c r="BM107" s="133">
        <f t="shared" si="216"/>
        <v>3671283</v>
      </c>
      <c r="BN107" s="133">
        <f t="shared" ref="BN107:BO107" si="217">SUM(BN98:BN106)</f>
        <v>1956396</v>
      </c>
      <c r="BO107" s="133">
        <f t="shared" si="217"/>
        <v>823538</v>
      </c>
      <c r="BP107" s="279">
        <f t="shared" ref="BP107:BQ107" si="218">SUM(BP98:BP106)</f>
        <v>182581</v>
      </c>
      <c r="BQ107" s="279">
        <f t="shared" si="218"/>
        <v>-494018</v>
      </c>
      <c r="BR107" s="279">
        <f t="shared" ref="BR107:BT107" si="219">SUM(BR98:BR106)</f>
        <v>-1077718</v>
      </c>
      <c r="BS107" s="279">
        <f t="shared" si="219"/>
        <v>-1053326</v>
      </c>
      <c r="BT107" s="349">
        <f t="shared" si="219"/>
        <v>1326137</v>
      </c>
      <c r="BU107" s="349">
        <f t="shared" ref="BU107:BV107" si="220">SUM(BU98:BU106)</f>
        <v>1319757</v>
      </c>
      <c r="BV107" s="349">
        <f t="shared" si="220"/>
        <v>2672460</v>
      </c>
      <c r="BW107" s="349">
        <f t="shared" ref="BW107:BX107" si="221">SUM(BW98:BW106)</f>
        <v>1803172</v>
      </c>
      <c r="BX107" s="349">
        <f t="shared" si="221"/>
        <v>1381128</v>
      </c>
      <c r="BY107" s="349">
        <f t="shared" ref="BY107" si="222">SUM(BY98:BY106)</f>
        <v>754259</v>
      </c>
      <c r="BZ107" s="349">
        <f t="shared" ref="BZ107" si="223">SUM(BZ98:BZ106)</f>
        <v>1070471</v>
      </c>
      <c r="CA107" s="349">
        <f t="shared" ref="CA107:CC107" si="224">SUM(CA98:CA106)</f>
        <v>1504805</v>
      </c>
      <c r="CB107" s="349">
        <f t="shared" ref="CB107:CC107" si="225">SUM(CB98:CB106)</f>
        <v>2101089</v>
      </c>
      <c r="CC107" s="349">
        <f t="shared" si="225"/>
        <v>1235112</v>
      </c>
      <c r="CD107" s="374"/>
      <c r="CE107" s="38">
        <f>CE98+CE101+CE104+CE105+CE106</f>
        <v>20720837</v>
      </c>
      <c r="CF107" s="40"/>
    </row>
    <row r="108" spans="1:8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315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1"/>
      <c r="BQ108" s="271"/>
      <c r="BR108" s="271"/>
      <c r="BS108" s="27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71"/>
      <c r="CE108" s="81"/>
      <c r="CF108" s="40"/>
    </row>
    <row r="109" spans="1:84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298">
        <v>22697935</v>
      </c>
      <c r="AL109" s="298">
        <v>26257839</v>
      </c>
      <c r="AM109" s="298">
        <v>22358967</v>
      </c>
      <c r="AN109" s="298">
        <v>14466906</v>
      </c>
      <c r="AO109" s="298">
        <v>8975425</v>
      </c>
      <c r="AP109" s="298">
        <v>4728961</v>
      </c>
      <c r="AQ109" s="298">
        <v>3502494</v>
      </c>
      <c r="AR109" s="298">
        <v>3056170</v>
      </c>
      <c r="AS109" s="298">
        <v>3464865</v>
      </c>
      <c r="AT109" s="298">
        <v>4133994</v>
      </c>
      <c r="AU109" s="298"/>
      <c r="AV109" s="298"/>
      <c r="AW109" s="316"/>
      <c r="AX109" s="86">
        <f t="shared" ref="AX109:BG113" si="226">O109-C109</f>
        <v>-2824898</v>
      </c>
      <c r="AY109" s="87">
        <f t="shared" si="226"/>
        <v>2038088</v>
      </c>
      <c r="AZ109" s="87">
        <f t="shared" si="226"/>
        <v>2973431</v>
      </c>
      <c r="BA109" s="87">
        <f t="shared" si="226"/>
        <v>690951</v>
      </c>
      <c r="BB109" s="87">
        <f t="shared" si="226"/>
        <v>431418</v>
      </c>
      <c r="BC109" s="87">
        <f t="shared" si="226"/>
        <v>46612</v>
      </c>
      <c r="BD109" s="87">
        <f t="shared" si="226"/>
        <v>485630</v>
      </c>
      <c r="BE109" s="87">
        <f t="shared" si="226"/>
        <v>-150487</v>
      </c>
      <c r="BF109" s="87">
        <f t="shared" si="226"/>
        <v>-330165</v>
      </c>
      <c r="BG109" s="87">
        <f t="shared" si="226"/>
        <v>-3748839</v>
      </c>
      <c r="BH109" s="87">
        <f t="shared" ref="BH109:BQ113" si="227">Y109-M109</f>
        <v>-110403</v>
      </c>
      <c r="BI109" s="87">
        <f t="shared" si="227"/>
        <v>4221373</v>
      </c>
      <c r="BJ109" s="87">
        <f t="shared" si="227"/>
        <v>4294452</v>
      </c>
      <c r="BK109" s="87">
        <f t="shared" si="227"/>
        <v>-1873824</v>
      </c>
      <c r="BL109" s="87">
        <f t="shared" si="227"/>
        <v>-3562361</v>
      </c>
      <c r="BM109" s="87">
        <f t="shared" si="227"/>
        <v>-628281</v>
      </c>
      <c r="BN109" s="87">
        <f t="shared" si="227"/>
        <v>-280615</v>
      </c>
      <c r="BO109" s="87">
        <f t="shared" si="227"/>
        <v>246379</v>
      </c>
      <c r="BP109" s="272">
        <f t="shared" si="227"/>
        <v>-345300</v>
      </c>
      <c r="BQ109" s="272">
        <f t="shared" si="227"/>
        <v>-1173458</v>
      </c>
      <c r="BR109" s="272">
        <f t="shared" ref="BR109:BT113" si="228">AI109-W109</f>
        <v>-369323</v>
      </c>
      <c r="BS109" s="272">
        <f t="shared" si="228"/>
        <v>1285124</v>
      </c>
      <c r="BT109" s="332">
        <f t="shared" si="228"/>
        <v>-1606003</v>
      </c>
      <c r="BU109" s="332">
        <f t="shared" ref="BU109:CC113" si="229">AL109-Z109</f>
        <v>369396</v>
      </c>
      <c r="BV109" s="332">
        <f t="shared" si="229"/>
        <v>-1222742</v>
      </c>
      <c r="BW109" s="332">
        <f t="shared" si="229"/>
        <v>-355281</v>
      </c>
      <c r="BX109" s="332">
        <f t="shared" si="229"/>
        <v>512269</v>
      </c>
      <c r="BY109" s="332">
        <f t="shared" si="229"/>
        <v>-397144</v>
      </c>
      <c r="BZ109" s="332">
        <f t="shared" si="229"/>
        <v>-173597</v>
      </c>
      <c r="CA109" s="332">
        <f t="shared" si="229"/>
        <v>-283369</v>
      </c>
      <c r="CB109" s="332">
        <f t="shared" si="229"/>
        <v>101294</v>
      </c>
      <c r="CC109" s="332">
        <f t="shared" si="229"/>
        <v>535389</v>
      </c>
      <c r="CD109" s="371"/>
      <c r="CE109" s="67">
        <f>'MONTHLY SUMMARIES'!J73</f>
        <v>4133994</v>
      </c>
      <c r="CF109" s="40"/>
    </row>
    <row r="110" spans="1:84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298">
        <v>1807381</v>
      </c>
      <c r="AL110" s="298">
        <v>2104496</v>
      </c>
      <c r="AM110" s="298">
        <v>1865010</v>
      </c>
      <c r="AN110" s="298">
        <v>1359660</v>
      </c>
      <c r="AO110" s="298">
        <v>860941</v>
      </c>
      <c r="AP110" s="298">
        <v>467755</v>
      </c>
      <c r="AQ110" s="298">
        <v>284977</v>
      </c>
      <c r="AR110" s="298">
        <v>223380</v>
      </c>
      <c r="AS110" s="298">
        <v>260584</v>
      </c>
      <c r="AT110" s="298">
        <v>345312</v>
      </c>
      <c r="AU110" s="298"/>
      <c r="AV110" s="298"/>
      <c r="AW110" s="316"/>
      <c r="AX110" s="86">
        <f t="shared" si="226"/>
        <v>-246947</v>
      </c>
      <c r="AY110" s="87">
        <f t="shared" si="226"/>
        <v>17926</v>
      </c>
      <c r="AZ110" s="87">
        <f t="shared" si="226"/>
        <v>120169</v>
      </c>
      <c r="BA110" s="87">
        <f t="shared" si="226"/>
        <v>13719</v>
      </c>
      <c r="BB110" s="87">
        <f t="shared" si="226"/>
        <v>45364</v>
      </c>
      <c r="BC110" s="87">
        <f t="shared" si="226"/>
        <v>8335</v>
      </c>
      <c r="BD110" s="87">
        <f t="shared" si="226"/>
        <v>24162</v>
      </c>
      <c r="BE110" s="87">
        <f t="shared" si="226"/>
        <v>-640</v>
      </c>
      <c r="BF110" s="87">
        <f t="shared" si="226"/>
        <v>63431</v>
      </c>
      <c r="BG110" s="87">
        <f t="shared" si="226"/>
        <v>-164649</v>
      </c>
      <c r="BH110" s="87">
        <f t="shared" si="227"/>
        <v>226439</v>
      </c>
      <c r="BI110" s="87">
        <f t="shared" si="227"/>
        <v>474418</v>
      </c>
      <c r="BJ110" s="87">
        <f t="shared" si="227"/>
        <v>541162</v>
      </c>
      <c r="BK110" s="87">
        <f t="shared" si="227"/>
        <v>109706</v>
      </c>
      <c r="BL110" s="87">
        <f t="shared" si="227"/>
        <v>-71791</v>
      </c>
      <c r="BM110" s="87">
        <f t="shared" si="227"/>
        <v>102757</v>
      </c>
      <c r="BN110" s="87">
        <f t="shared" si="227"/>
        <v>47912</v>
      </c>
      <c r="BO110" s="87">
        <f t="shared" si="227"/>
        <v>44471</v>
      </c>
      <c r="BP110" s="272">
        <f t="shared" si="227"/>
        <v>24538</v>
      </c>
      <c r="BQ110" s="272">
        <f t="shared" si="227"/>
        <v>-28718</v>
      </c>
      <c r="BR110" s="272">
        <f t="shared" si="228"/>
        <v>87655</v>
      </c>
      <c r="BS110" s="272">
        <f t="shared" si="228"/>
        <v>66137</v>
      </c>
      <c r="BT110" s="332">
        <f t="shared" si="228"/>
        <v>-12535</v>
      </c>
      <c r="BU110" s="332">
        <f t="shared" si="229"/>
        <v>172617</v>
      </c>
      <c r="BV110" s="332">
        <f t="shared" si="229"/>
        <v>64513</v>
      </c>
      <c r="BW110" s="332">
        <f t="shared" si="229"/>
        <v>35032</v>
      </c>
      <c r="BX110" s="332">
        <f t="shared" si="229"/>
        <v>208961</v>
      </c>
      <c r="BY110" s="332">
        <f t="shared" si="229"/>
        <v>-21872</v>
      </c>
      <c r="BZ110" s="332">
        <f t="shared" si="229"/>
        <v>-28141</v>
      </c>
      <c r="CA110" s="332">
        <f t="shared" si="229"/>
        <v>-6202</v>
      </c>
      <c r="CB110" s="332">
        <f t="shared" si="229"/>
        <v>21900</v>
      </c>
      <c r="CC110" s="332">
        <f t="shared" si="229"/>
        <v>77735</v>
      </c>
      <c r="CD110" s="371"/>
      <c r="CE110" s="67">
        <f>'MONTHLY SUMMARIES'!J74</f>
        <v>345312</v>
      </c>
      <c r="CF110" s="40"/>
    </row>
    <row r="111" spans="1:84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298">
        <v>6752531</v>
      </c>
      <c r="AL111" s="298">
        <v>8110601</v>
      </c>
      <c r="AM111" s="298">
        <v>6824290</v>
      </c>
      <c r="AN111" s="298">
        <v>4523275</v>
      </c>
      <c r="AO111" s="298">
        <v>2546202</v>
      </c>
      <c r="AP111" s="298">
        <v>1578989</v>
      </c>
      <c r="AQ111" s="298">
        <v>1318725</v>
      </c>
      <c r="AR111" s="298">
        <v>1224322</v>
      </c>
      <c r="AS111" s="298">
        <v>1255252</v>
      </c>
      <c r="AT111" s="298">
        <v>1439031</v>
      </c>
      <c r="AU111" s="298"/>
      <c r="AV111" s="298"/>
      <c r="AW111" s="316"/>
      <c r="AX111" s="86">
        <f t="shared" si="226"/>
        <v>-1505034</v>
      </c>
      <c r="AY111" s="87">
        <f t="shared" si="226"/>
        <v>122765</v>
      </c>
      <c r="AZ111" s="87">
        <f t="shared" si="226"/>
        <v>299147</v>
      </c>
      <c r="BA111" s="87">
        <f t="shared" si="226"/>
        <v>-253657</v>
      </c>
      <c r="BB111" s="87">
        <f t="shared" si="226"/>
        <v>-157143</v>
      </c>
      <c r="BC111" s="87">
        <f t="shared" si="226"/>
        <v>-260795</v>
      </c>
      <c r="BD111" s="87">
        <f t="shared" si="226"/>
        <v>30351</v>
      </c>
      <c r="BE111" s="87">
        <f t="shared" si="226"/>
        <v>-371021</v>
      </c>
      <c r="BF111" s="87">
        <f t="shared" si="226"/>
        <v>-75498</v>
      </c>
      <c r="BG111" s="87">
        <f t="shared" si="226"/>
        <v>-4584546</v>
      </c>
      <c r="BH111" s="87">
        <f t="shared" si="227"/>
        <v>271602</v>
      </c>
      <c r="BI111" s="87">
        <f t="shared" si="227"/>
        <v>1086248</v>
      </c>
      <c r="BJ111" s="87">
        <f t="shared" si="227"/>
        <v>2491119</v>
      </c>
      <c r="BK111" s="87">
        <f t="shared" si="227"/>
        <v>-97044</v>
      </c>
      <c r="BL111" s="87">
        <f t="shared" si="227"/>
        <v>-451565</v>
      </c>
      <c r="BM111" s="87">
        <f t="shared" si="227"/>
        <v>164586</v>
      </c>
      <c r="BN111" s="87">
        <f t="shared" si="227"/>
        <v>114153</v>
      </c>
      <c r="BO111" s="87">
        <f t="shared" si="227"/>
        <v>280459</v>
      </c>
      <c r="BP111" s="272">
        <f t="shared" si="227"/>
        <v>9233</v>
      </c>
      <c r="BQ111" s="272">
        <f t="shared" si="227"/>
        <v>-235928</v>
      </c>
      <c r="BR111" s="272">
        <f t="shared" si="228"/>
        <v>-59678</v>
      </c>
      <c r="BS111" s="272">
        <f t="shared" si="228"/>
        <v>258905</v>
      </c>
      <c r="BT111" s="332">
        <f t="shared" si="228"/>
        <v>-530311</v>
      </c>
      <c r="BU111" s="332">
        <f t="shared" si="229"/>
        <v>676665</v>
      </c>
      <c r="BV111" s="332">
        <f t="shared" si="229"/>
        <v>-919114</v>
      </c>
      <c r="BW111" s="332">
        <f t="shared" si="229"/>
        <v>277586</v>
      </c>
      <c r="BX111" s="332">
        <f t="shared" si="229"/>
        <v>-123882</v>
      </c>
      <c r="BY111" s="332">
        <f t="shared" si="229"/>
        <v>10733</v>
      </c>
      <c r="BZ111" s="332">
        <f t="shared" si="229"/>
        <v>44992</v>
      </c>
      <c r="CA111" s="332">
        <f t="shared" si="229"/>
        <v>-72407</v>
      </c>
      <c r="CB111" s="332">
        <f t="shared" si="229"/>
        <v>34110</v>
      </c>
      <c r="CC111" s="332">
        <f t="shared" si="229"/>
        <v>175271</v>
      </c>
      <c r="CD111" s="371"/>
      <c r="CE111" s="67">
        <f>'MONTHLY SUMMARIES'!J75</f>
        <v>1439031</v>
      </c>
      <c r="CF111" s="40"/>
    </row>
    <row r="112" spans="1:84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298">
        <v>3900358</v>
      </c>
      <c r="AL112" s="298">
        <v>4269849</v>
      </c>
      <c r="AM112" s="298">
        <v>3793821</v>
      </c>
      <c r="AN112" s="298">
        <v>2780219</v>
      </c>
      <c r="AO112" s="298">
        <v>1702599</v>
      </c>
      <c r="AP112" s="298">
        <v>927737</v>
      </c>
      <c r="AQ112" s="298">
        <v>782562</v>
      </c>
      <c r="AR112" s="298">
        <v>661154</v>
      </c>
      <c r="AS112" s="298">
        <v>754723</v>
      </c>
      <c r="AT112" s="298">
        <v>1024700</v>
      </c>
      <c r="AU112" s="298"/>
      <c r="AV112" s="298"/>
      <c r="AW112" s="316"/>
      <c r="AX112" s="86">
        <f t="shared" si="226"/>
        <v>-8875509</v>
      </c>
      <c r="AY112" s="87">
        <f t="shared" si="226"/>
        <v>-110214</v>
      </c>
      <c r="AZ112" s="87">
        <f t="shared" si="226"/>
        <v>170687</v>
      </c>
      <c r="BA112" s="87">
        <f t="shared" si="226"/>
        <v>-1570325</v>
      </c>
      <c r="BB112" s="87">
        <f t="shared" si="226"/>
        <v>-246170</v>
      </c>
      <c r="BC112" s="87">
        <f t="shared" si="226"/>
        <v>-246645</v>
      </c>
      <c r="BD112" s="87">
        <f t="shared" si="226"/>
        <v>-100345</v>
      </c>
      <c r="BE112" s="87">
        <f t="shared" si="226"/>
        <v>169981</v>
      </c>
      <c r="BF112" s="87">
        <f t="shared" si="226"/>
        <v>-218231</v>
      </c>
      <c r="BG112" s="87">
        <f t="shared" si="226"/>
        <v>-734373</v>
      </c>
      <c r="BH112" s="87">
        <f t="shared" si="227"/>
        <v>-643806</v>
      </c>
      <c r="BI112" s="87">
        <f t="shared" si="227"/>
        <v>248796</v>
      </c>
      <c r="BJ112" s="87">
        <f t="shared" si="227"/>
        <v>725916</v>
      </c>
      <c r="BK112" s="87">
        <f t="shared" si="227"/>
        <v>-164144</v>
      </c>
      <c r="BL112" s="87">
        <f t="shared" si="227"/>
        <v>-400374</v>
      </c>
      <c r="BM112" s="87">
        <f t="shared" si="227"/>
        <v>-69837</v>
      </c>
      <c r="BN112" s="87">
        <f t="shared" si="227"/>
        <v>67700</v>
      </c>
      <c r="BO112" s="87">
        <f t="shared" si="227"/>
        <v>192706</v>
      </c>
      <c r="BP112" s="272">
        <f t="shared" si="227"/>
        <v>49819</v>
      </c>
      <c r="BQ112" s="272">
        <f t="shared" si="227"/>
        <v>-565904</v>
      </c>
      <c r="BR112" s="272">
        <f t="shared" si="228"/>
        <v>-150681</v>
      </c>
      <c r="BS112" s="272">
        <f t="shared" si="228"/>
        <v>42665</v>
      </c>
      <c r="BT112" s="332">
        <f t="shared" si="228"/>
        <v>-152702</v>
      </c>
      <c r="BU112" s="332">
        <f t="shared" si="229"/>
        <v>106438</v>
      </c>
      <c r="BV112" s="332">
        <f t="shared" si="229"/>
        <v>-450798</v>
      </c>
      <c r="BW112" s="332">
        <f t="shared" si="229"/>
        <v>75883</v>
      </c>
      <c r="BX112" s="332">
        <f t="shared" si="229"/>
        <v>-83957</v>
      </c>
      <c r="BY112" s="332">
        <f t="shared" si="229"/>
        <v>-11818</v>
      </c>
      <c r="BZ112" s="332">
        <f t="shared" si="229"/>
        <v>50076</v>
      </c>
      <c r="CA112" s="332">
        <f t="shared" si="229"/>
        <v>-47153</v>
      </c>
      <c r="CB112" s="332">
        <f t="shared" si="229"/>
        <v>24703</v>
      </c>
      <c r="CC112" s="332">
        <f t="shared" si="229"/>
        <v>231942</v>
      </c>
      <c r="CD112" s="371"/>
      <c r="CE112" s="67">
        <f>'MONTHLY SUMMARIES'!J76</f>
        <v>1024700</v>
      </c>
      <c r="CF112" s="40"/>
    </row>
    <row r="113" spans="1:84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298">
        <v>3979514</v>
      </c>
      <c r="AL113" s="298">
        <v>4177598</v>
      </c>
      <c r="AM113" s="298">
        <v>3619580</v>
      </c>
      <c r="AN113" s="298">
        <v>3666722</v>
      </c>
      <c r="AO113" s="298">
        <v>3101692</v>
      </c>
      <c r="AP113" s="298">
        <v>2866683</v>
      </c>
      <c r="AQ113" s="298">
        <v>2710297</v>
      </c>
      <c r="AR113" s="298">
        <v>3534815</v>
      </c>
      <c r="AS113" s="298">
        <v>3907419</v>
      </c>
      <c r="AT113" s="298">
        <v>2420330</v>
      </c>
      <c r="AU113" s="298"/>
      <c r="AV113" s="298"/>
      <c r="AW113" s="316"/>
      <c r="AX113" s="86">
        <f t="shared" si="226"/>
        <v>-2029058</v>
      </c>
      <c r="AY113" s="87">
        <f t="shared" si="226"/>
        <v>-408061</v>
      </c>
      <c r="AZ113" s="87">
        <f t="shared" si="226"/>
        <v>165551</v>
      </c>
      <c r="BA113" s="87">
        <f t="shared" si="226"/>
        <v>-277562</v>
      </c>
      <c r="BB113" s="87">
        <f t="shared" si="226"/>
        <v>80958</v>
      </c>
      <c r="BC113" s="87">
        <f t="shared" si="226"/>
        <v>-672575</v>
      </c>
      <c r="BD113" s="87">
        <f t="shared" si="226"/>
        <v>341050</v>
      </c>
      <c r="BE113" s="87">
        <f t="shared" si="226"/>
        <v>-249616</v>
      </c>
      <c r="BF113" s="87">
        <f t="shared" si="226"/>
        <v>155938</v>
      </c>
      <c r="BG113" s="87">
        <f t="shared" si="226"/>
        <v>-935965</v>
      </c>
      <c r="BH113" s="87">
        <f t="shared" si="227"/>
        <v>45071</v>
      </c>
      <c r="BI113" s="87">
        <f t="shared" si="227"/>
        <v>320785</v>
      </c>
      <c r="BJ113" s="87">
        <f t="shared" si="227"/>
        <v>447263</v>
      </c>
      <c r="BK113" s="87">
        <f t="shared" si="227"/>
        <v>307635</v>
      </c>
      <c r="BL113" s="87">
        <f t="shared" si="227"/>
        <v>63634</v>
      </c>
      <c r="BM113" s="87">
        <f t="shared" si="227"/>
        <v>17072</v>
      </c>
      <c r="BN113" s="87">
        <f t="shared" si="227"/>
        <v>363957</v>
      </c>
      <c r="BO113" s="87">
        <f t="shared" si="227"/>
        <v>-159310</v>
      </c>
      <c r="BP113" s="272">
        <f t="shared" si="227"/>
        <v>171956</v>
      </c>
      <c r="BQ113" s="272">
        <f t="shared" si="227"/>
        <v>-105561</v>
      </c>
      <c r="BR113" s="272">
        <f t="shared" si="228"/>
        <v>-68823</v>
      </c>
      <c r="BS113" s="272">
        <f t="shared" si="228"/>
        <v>147219</v>
      </c>
      <c r="BT113" s="332">
        <f t="shared" si="228"/>
        <v>-92516</v>
      </c>
      <c r="BU113" s="332">
        <f t="shared" si="229"/>
        <v>14651</v>
      </c>
      <c r="BV113" s="332">
        <f t="shared" si="229"/>
        <v>-681931</v>
      </c>
      <c r="BW113" s="332">
        <f t="shared" si="229"/>
        <v>276999</v>
      </c>
      <c r="BX113" s="332">
        <f t="shared" si="229"/>
        <v>-8877</v>
      </c>
      <c r="BY113" s="332">
        <f t="shared" si="229"/>
        <v>279050</v>
      </c>
      <c r="BZ113" s="332">
        <f t="shared" si="229"/>
        <v>16771</v>
      </c>
      <c r="CA113" s="332">
        <f t="shared" si="229"/>
        <v>1123073</v>
      </c>
      <c r="CB113" s="332">
        <f t="shared" si="229"/>
        <v>831179</v>
      </c>
      <c r="CC113" s="332">
        <f t="shared" si="229"/>
        <v>-76357</v>
      </c>
      <c r="CD113" s="371"/>
      <c r="CE113" s="67">
        <f>'MONTHLY SUMMARIES'!J77</f>
        <v>2420330</v>
      </c>
      <c r="CF113" s="40"/>
    </row>
    <row r="114" spans="1:84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230">SUM(D109:D113)</f>
        <v>26543730</v>
      </c>
      <c r="E114" s="141">
        <f t="shared" si="230"/>
        <v>17375817</v>
      </c>
      <c r="F114" s="141">
        <f t="shared" si="230"/>
        <v>12521753</v>
      </c>
      <c r="G114" s="141">
        <f t="shared" si="230"/>
        <v>8221420</v>
      </c>
      <c r="H114" s="141">
        <f t="shared" si="230"/>
        <v>8506262</v>
      </c>
      <c r="I114" s="141">
        <f t="shared" si="230"/>
        <v>7938563</v>
      </c>
      <c r="J114" s="141">
        <f t="shared" si="230"/>
        <v>11130739</v>
      </c>
      <c r="K114" s="141">
        <f t="shared" si="230"/>
        <v>16989616</v>
      </c>
      <c r="L114" s="142">
        <f t="shared" si="230"/>
        <v>39555149</v>
      </c>
      <c r="M114" s="141">
        <f t="shared" si="230"/>
        <v>41742883</v>
      </c>
      <c r="N114" s="141">
        <f t="shared" si="230"/>
        <v>37228996</v>
      </c>
      <c r="O114" s="141">
        <f t="shared" si="230"/>
        <v>33171828</v>
      </c>
      <c r="P114" s="141">
        <f t="shared" si="230"/>
        <v>28204234</v>
      </c>
      <c r="Q114" s="141">
        <f t="shared" si="230"/>
        <v>21104802</v>
      </c>
      <c r="R114" s="141">
        <f t="shared" si="230"/>
        <v>11124879</v>
      </c>
      <c r="S114" s="141">
        <f t="shared" si="230"/>
        <v>8375847</v>
      </c>
      <c r="T114" s="141">
        <f t="shared" si="230"/>
        <v>7381194</v>
      </c>
      <c r="U114" s="141">
        <f t="shared" si="230"/>
        <v>8719411</v>
      </c>
      <c r="V114" s="141">
        <f t="shared" si="230"/>
        <v>10528956</v>
      </c>
      <c r="W114" s="141">
        <f t="shared" si="230"/>
        <v>16585091</v>
      </c>
      <c r="X114" s="142">
        <f t="shared" si="230"/>
        <v>29386777</v>
      </c>
      <c r="Y114" s="141">
        <v>41531786</v>
      </c>
      <c r="Z114" s="198">
        <v>43580616</v>
      </c>
      <c r="AA114" s="141">
        <f t="shared" ref="AA114" si="231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299">
        <v>39137719</v>
      </c>
      <c r="AL114" s="299">
        <v>44920383</v>
      </c>
      <c r="AM114" s="299">
        <v>38461668</v>
      </c>
      <c r="AN114" s="299">
        <v>26796782</v>
      </c>
      <c r="AO114" s="299">
        <v>17186859</v>
      </c>
      <c r="AP114" s="299">
        <v>10570125</v>
      </c>
      <c r="AQ114" s="299">
        <v>8599055</v>
      </c>
      <c r="AR114" s="299">
        <v>8699841</v>
      </c>
      <c r="AS114" s="299">
        <v>9642843</v>
      </c>
      <c r="AT114" s="299">
        <v>9363367</v>
      </c>
      <c r="AU114" s="299"/>
      <c r="AV114" s="299"/>
      <c r="AW114" s="317"/>
      <c r="AX114" s="88">
        <f t="shared" ref="AX114:AX121" si="232">SUM(AX109:AX113)</f>
        <v>-15481446</v>
      </c>
      <c r="AY114" s="143">
        <f t="shared" ref="AY114:BA114" si="233">SUM(AY109:AY113)</f>
        <v>1660504</v>
      </c>
      <c r="AZ114" s="143">
        <f t="shared" si="233"/>
        <v>3728985</v>
      </c>
      <c r="BA114" s="143">
        <f t="shared" si="233"/>
        <v>-1396874</v>
      </c>
      <c r="BB114" s="143">
        <f t="shared" ref="BB114:BC114" si="234">SUM(BB109:BB113)</f>
        <v>154427</v>
      </c>
      <c r="BC114" s="143">
        <f t="shared" si="234"/>
        <v>-1125068</v>
      </c>
      <c r="BD114" s="143">
        <f t="shared" ref="BD114:BE114" si="235">SUM(BD109:BD113)</f>
        <v>780848</v>
      </c>
      <c r="BE114" s="143">
        <f t="shared" si="235"/>
        <v>-601783</v>
      </c>
      <c r="BF114" s="143">
        <f t="shared" ref="BF114:BG114" si="236">SUM(BF109:BF113)</f>
        <v>-404525</v>
      </c>
      <c r="BG114" s="143">
        <f t="shared" si="236"/>
        <v>-10168372</v>
      </c>
      <c r="BH114" s="143">
        <f t="shared" ref="BH114:BI114" si="237">SUM(BH109:BH113)</f>
        <v>-211097</v>
      </c>
      <c r="BI114" s="143">
        <f t="shared" si="237"/>
        <v>6351620</v>
      </c>
      <c r="BJ114" s="143">
        <f t="shared" ref="BJ114:BK114" si="238">SUM(BJ109:BJ113)</f>
        <v>8499912</v>
      </c>
      <c r="BK114" s="143">
        <f t="shared" si="238"/>
        <v>-1717671</v>
      </c>
      <c r="BL114" s="143">
        <f t="shared" ref="BL114:BM114" si="239">SUM(BL109:BL113)</f>
        <v>-4422457</v>
      </c>
      <c r="BM114" s="143">
        <f t="shared" si="239"/>
        <v>-413703</v>
      </c>
      <c r="BN114" s="143">
        <f t="shared" ref="BN114:BO114" si="240">SUM(BN109:BN113)</f>
        <v>313107</v>
      </c>
      <c r="BO114" s="143">
        <f t="shared" si="240"/>
        <v>604705</v>
      </c>
      <c r="BP114" s="273">
        <f t="shared" ref="BP114:BQ114" si="241">SUM(BP109:BP113)</f>
        <v>-89754</v>
      </c>
      <c r="BQ114" s="273">
        <f t="shared" si="241"/>
        <v>-2109569</v>
      </c>
      <c r="BR114" s="273">
        <f t="shared" ref="BR114:BT114" si="242">SUM(BR109:BR113)</f>
        <v>-560850</v>
      </c>
      <c r="BS114" s="273">
        <f t="shared" si="242"/>
        <v>1800050</v>
      </c>
      <c r="BT114" s="333">
        <f t="shared" si="242"/>
        <v>-2394067</v>
      </c>
      <c r="BU114" s="333">
        <f t="shared" ref="BU114:BV114" si="243">SUM(BU109:BU113)</f>
        <v>1339767</v>
      </c>
      <c r="BV114" s="333">
        <f t="shared" si="243"/>
        <v>-3210072</v>
      </c>
      <c r="BW114" s="333">
        <f t="shared" ref="BW114:BX114" si="244">SUM(BW109:BW113)</f>
        <v>310219</v>
      </c>
      <c r="BX114" s="333">
        <f t="shared" si="244"/>
        <v>504514</v>
      </c>
      <c r="BY114" s="333">
        <f t="shared" ref="BY114" si="245">SUM(BY109:BY113)</f>
        <v>-141051</v>
      </c>
      <c r="BZ114" s="333">
        <f t="shared" ref="BZ114" si="246">SUM(BZ109:BZ113)</f>
        <v>-89899</v>
      </c>
      <c r="CA114" s="333">
        <f t="shared" ref="CA114:CC114" si="247">SUM(CA109:CA113)</f>
        <v>713942</v>
      </c>
      <c r="CB114" s="333">
        <f t="shared" ref="CB114:CC114" si="248">SUM(CB109:CB113)</f>
        <v>1013186</v>
      </c>
      <c r="CC114" s="333">
        <f t="shared" si="248"/>
        <v>943980</v>
      </c>
      <c r="CD114" s="372"/>
      <c r="CE114" s="88">
        <f>SUM(CE109:CE113)</f>
        <v>9363367</v>
      </c>
      <c r="CF114" s="40"/>
    </row>
    <row r="115" spans="1:84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04"/>
      <c r="AL115" s="304"/>
      <c r="AM115" s="304"/>
      <c r="AN115" s="304"/>
      <c r="AO115" s="304"/>
      <c r="AP115" s="304"/>
      <c r="AQ115" s="304"/>
      <c r="AR115" s="304"/>
      <c r="AS115" s="304"/>
      <c r="AT115" s="304"/>
      <c r="AU115" s="304"/>
      <c r="AV115" s="304"/>
      <c r="AW115" s="322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8"/>
      <c r="BQ115" s="278"/>
      <c r="BR115" s="278"/>
      <c r="BS115" s="278"/>
      <c r="BT115" s="334"/>
      <c r="BU115" s="334"/>
      <c r="BV115" s="334"/>
      <c r="BW115" s="334"/>
      <c r="BX115" s="334"/>
      <c r="BY115" s="334"/>
      <c r="BZ115" s="334"/>
      <c r="CA115" s="334"/>
      <c r="CB115" s="334"/>
      <c r="CC115" s="334"/>
      <c r="CD115" s="373"/>
      <c r="CE115" s="52"/>
    </row>
    <row r="116" spans="1:84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08">
        <v>39919924</v>
      </c>
      <c r="AL116" s="308">
        <v>44561791</v>
      </c>
      <c r="AM116" s="308">
        <v>40272509</v>
      </c>
      <c r="AN116" s="308">
        <v>28602246</v>
      </c>
      <c r="AO116" s="308">
        <v>17666876</v>
      </c>
      <c r="AP116" s="308">
        <v>10167084</v>
      </c>
      <c r="AQ116" s="308">
        <v>8587060</v>
      </c>
      <c r="AR116" s="308">
        <v>7288374</v>
      </c>
      <c r="AS116" s="308">
        <v>8084958</v>
      </c>
      <c r="AT116" s="308">
        <v>9234601</v>
      </c>
      <c r="AU116" s="308"/>
      <c r="AV116" s="308"/>
      <c r="AW116" s="327"/>
      <c r="AX116" s="37">
        <f t="shared" ref="AX116:BG120" si="249">O116-C116</f>
        <v>-5064601.43</v>
      </c>
      <c r="AY116" s="103">
        <f t="shared" si="249"/>
        <v>1680520.0399999991</v>
      </c>
      <c r="AZ116" s="103">
        <f t="shared" si="249"/>
        <v>2496789.25</v>
      </c>
      <c r="BA116" s="103">
        <f t="shared" si="249"/>
        <v>-64856.25</v>
      </c>
      <c r="BB116" s="103">
        <f t="shared" si="249"/>
        <v>58219.959999999963</v>
      </c>
      <c r="BC116" s="103">
        <f t="shared" si="249"/>
        <v>-455248.66000000015</v>
      </c>
      <c r="BD116" s="103">
        <f t="shared" si="249"/>
        <v>35946.299999999814</v>
      </c>
      <c r="BE116" s="103">
        <f t="shared" si="249"/>
        <v>-962671.46</v>
      </c>
      <c r="BF116" s="103">
        <f t="shared" si="249"/>
        <v>-894082.9299999997</v>
      </c>
      <c r="BG116" s="103">
        <f t="shared" si="249"/>
        <v>-3263809.9399999976</v>
      </c>
      <c r="BH116" s="103">
        <f t="shared" ref="BH116:BQ120" si="250">Y116-M116</f>
        <v>1772897.629999999</v>
      </c>
      <c r="BI116" s="103">
        <f t="shared" si="250"/>
        <v>7325049.1600000001</v>
      </c>
      <c r="BJ116" s="103">
        <f t="shared" si="250"/>
        <v>7264086.7899999991</v>
      </c>
      <c r="BK116" s="103">
        <f t="shared" si="250"/>
        <v>-1175285.4299999997</v>
      </c>
      <c r="BL116" s="103">
        <f t="shared" si="250"/>
        <v>-3428647.1199999992</v>
      </c>
      <c r="BM116" s="103">
        <f t="shared" si="250"/>
        <v>-53198.920000000857</v>
      </c>
      <c r="BN116" s="103">
        <f t="shared" si="250"/>
        <v>106439.33000000007</v>
      </c>
      <c r="BO116" s="103">
        <f t="shared" si="250"/>
        <v>830073.66999999993</v>
      </c>
      <c r="BP116" s="282">
        <f t="shared" si="250"/>
        <v>407778.41000000015</v>
      </c>
      <c r="BQ116" s="282">
        <f t="shared" si="250"/>
        <v>-119064</v>
      </c>
      <c r="BR116" s="282">
        <f t="shared" ref="BR116:BT120" si="251">AI116-W116</f>
        <v>2223448.3499999996</v>
      </c>
      <c r="BS116" s="282">
        <f t="shared" si="251"/>
        <v>8052200.4899999984</v>
      </c>
      <c r="BT116" s="335">
        <f t="shared" si="251"/>
        <v>5960436</v>
      </c>
      <c r="BU116" s="335">
        <f t="shared" ref="BU116:CC120" si="252">AL116-Z116</f>
        <v>8708876</v>
      </c>
      <c r="BV116" s="335">
        <f t="shared" si="252"/>
        <v>7370041.6600000001</v>
      </c>
      <c r="BW116" s="335">
        <f t="shared" si="252"/>
        <v>7181909.2100000009</v>
      </c>
      <c r="BX116" s="335">
        <f t="shared" si="252"/>
        <v>5780724.3300000001</v>
      </c>
      <c r="BY116" s="335">
        <f t="shared" si="252"/>
        <v>3102164.7300000004</v>
      </c>
      <c r="BZ116" s="335">
        <f t="shared" si="252"/>
        <v>3008951</v>
      </c>
      <c r="CA116" s="335">
        <f t="shared" si="252"/>
        <v>2109262.2300000004</v>
      </c>
      <c r="CB116" s="335">
        <f t="shared" si="252"/>
        <v>2646928</v>
      </c>
      <c r="CC116" s="335">
        <f t="shared" si="252"/>
        <v>3557461</v>
      </c>
      <c r="CD116" s="373"/>
      <c r="CE116" s="67">
        <f>'MONTHLY SUMMARIES'!J80</f>
        <v>9234601</v>
      </c>
    </row>
    <row r="117" spans="1:84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08">
        <v>3171986</v>
      </c>
      <c r="AL117" s="308">
        <v>3565206</v>
      </c>
      <c r="AM117" s="308">
        <v>3334719</v>
      </c>
      <c r="AN117" s="308">
        <v>2643665</v>
      </c>
      <c r="AO117" s="308">
        <v>1672325</v>
      </c>
      <c r="AP117" s="308">
        <v>968294</v>
      </c>
      <c r="AQ117" s="308">
        <v>696966</v>
      </c>
      <c r="AR117" s="308">
        <v>547296</v>
      </c>
      <c r="AS117" s="308">
        <v>618763</v>
      </c>
      <c r="AT117" s="308">
        <v>768282</v>
      </c>
      <c r="AU117" s="308"/>
      <c r="AV117" s="308"/>
      <c r="AW117" s="327"/>
      <c r="AX117" s="37">
        <f t="shared" si="249"/>
        <v>-401978.27</v>
      </c>
      <c r="AY117" s="103">
        <f t="shared" si="249"/>
        <v>-48475.010000000009</v>
      </c>
      <c r="AZ117" s="103">
        <f t="shared" si="249"/>
        <v>81408.650000000023</v>
      </c>
      <c r="BA117" s="103">
        <f t="shared" si="249"/>
        <v>-41839.119999999995</v>
      </c>
      <c r="BB117" s="103">
        <f t="shared" si="249"/>
        <v>29675.190000000002</v>
      </c>
      <c r="BC117" s="103">
        <f t="shared" si="249"/>
        <v>-16673.849999999977</v>
      </c>
      <c r="BD117" s="103">
        <f t="shared" si="249"/>
        <v>2904.539999999979</v>
      </c>
      <c r="BE117" s="103">
        <f t="shared" si="249"/>
        <v>-43593.429999999993</v>
      </c>
      <c r="BF117" s="103">
        <f t="shared" si="249"/>
        <v>49034.660000000033</v>
      </c>
      <c r="BG117" s="103">
        <f t="shared" si="249"/>
        <v>-77230.540000000037</v>
      </c>
      <c r="BH117" s="103">
        <f t="shared" si="250"/>
        <v>450639.30000000005</v>
      </c>
      <c r="BI117" s="103">
        <f t="shared" si="250"/>
        <v>761747.60000000009</v>
      </c>
      <c r="BJ117" s="103">
        <f t="shared" si="250"/>
        <v>840669.58000000007</v>
      </c>
      <c r="BK117" s="103">
        <f t="shared" si="250"/>
        <v>270187.15999999992</v>
      </c>
      <c r="BL117" s="103">
        <f t="shared" si="250"/>
        <v>-13987.720000000088</v>
      </c>
      <c r="BM117" s="103">
        <f t="shared" si="250"/>
        <v>199605.93000000005</v>
      </c>
      <c r="BN117" s="103">
        <f t="shared" si="250"/>
        <v>108139.68</v>
      </c>
      <c r="BO117" s="103">
        <f t="shared" si="250"/>
        <v>98689.289999999979</v>
      </c>
      <c r="BP117" s="282">
        <f t="shared" si="250"/>
        <v>91863.82</v>
      </c>
      <c r="BQ117" s="282">
        <f t="shared" si="250"/>
        <v>57960</v>
      </c>
      <c r="BR117" s="282">
        <f t="shared" si="251"/>
        <v>347236.44999999995</v>
      </c>
      <c r="BS117" s="282">
        <f t="shared" si="251"/>
        <v>591959.06000000006</v>
      </c>
      <c r="BT117" s="335">
        <f t="shared" si="251"/>
        <v>640352</v>
      </c>
      <c r="BU117" s="335">
        <f t="shared" si="252"/>
        <v>901359</v>
      </c>
      <c r="BV117" s="335">
        <f t="shared" si="252"/>
        <v>832800.29</v>
      </c>
      <c r="BW117" s="335">
        <f t="shared" si="252"/>
        <v>741718.98</v>
      </c>
      <c r="BX117" s="335">
        <f t="shared" si="252"/>
        <v>764681.17</v>
      </c>
      <c r="BY117" s="335">
        <f t="shared" si="252"/>
        <v>286505.33999999997</v>
      </c>
      <c r="BZ117" s="335">
        <f t="shared" si="252"/>
        <v>219666</v>
      </c>
      <c r="CA117" s="335">
        <f t="shared" si="252"/>
        <v>180000.43</v>
      </c>
      <c r="CB117" s="335">
        <f t="shared" si="252"/>
        <v>225434</v>
      </c>
      <c r="CC117" s="335">
        <f t="shared" si="252"/>
        <v>346121</v>
      </c>
      <c r="CD117" s="373"/>
      <c r="CE117" s="67">
        <f>'MONTHLY SUMMARIES'!J81</f>
        <v>768282</v>
      </c>
    </row>
    <row r="118" spans="1:84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08">
        <v>8541777</v>
      </c>
      <c r="AL118" s="308">
        <v>9989546</v>
      </c>
      <c r="AM118" s="308">
        <v>8877308</v>
      </c>
      <c r="AN118" s="308">
        <v>6278999</v>
      </c>
      <c r="AO118" s="308">
        <v>3429380</v>
      </c>
      <c r="AP118" s="308">
        <v>2190190</v>
      </c>
      <c r="AQ118" s="308">
        <v>1997279</v>
      </c>
      <c r="AR118" s="308">
        <v>1716341</v>
      </c>
      <c r="AS118" s="308">
        <v>1812845</v>
      </c>
      <c r="AT118" s="308">
        <v>2173699</v>
      </c>
      <c r="AU118" s="308"/>
      <c r="AV118" s="308"/>
      <c r="AW118" s="327"/>
      <c r="AX118" s="37">
        <f t="shared" si="249"/>
        <v>-1848478.38</v>
      </c>
      <c r="AY118" s="103">
        <f t="shared" si="249"/>
        <v>-71600.730000000447</v>
      </c>
      <c r="AZ118" s="103">
        <f t="shared" si="249"/>
        <v>174792.74000000022</v>
      </c>
      <c r="BA118" s="103">
        <f t="shared" si="249"/>
        <v>-330394.68000000017</v>
      </c>
      <c r="BB118" s="103">
        <f t="shared" si="249"/>
        <v>-224466.40999999992</v>
      </c>
      <c r="BC118" s="103">
        <f t="shared" si="249"/>
        <v>-325014.17000000004</v>
      </c>
      <c r="BD118" s="103">
        <f t="shared" si="249"/>
        <v>-98250.060000000056</v>
      </c>
      <c r="BE118" s="103">
        <f t="shared" si="249"/>
        <v>-358266.43999999994</v>
      </c>
      <c r="BF118" s="103">
        <f t="shared" si="249"/>
        <v>-225127.97999999998</v>
      </c>
      <c r="BG118" s="103">
        <f t="shared" si="249"/>
        <v>-4603638.2</v>
      </c>
      <c r="BH118" s="103">
        <f t="shared" si="250"/>
        <v>249223.51999999955</v>
      </c>
      <c r="BI118" s="103">
        <f t="shared" si="250"/>
        <v>1038981.5199999996</v>
      </c>
      <c r="BJ118" s="103">
        <f t="shared" si="250"/>
        <v>2515858.71</v>
      </c>
      <c r="BK118" s="103">
        <f t="shared" si="250"/>
        <v>-94054.819999999367</v>
      </c>
      <c r="BL118" s="103">
        <f t="shared" si="250"/>
        <v>-438833.18000000017</v>
      </c>
      <c r="BM118" s="103">
        <f t="shared" si="250"/>
        <v>130918.66000000015</v>
      </c>
      <c r="BN118" s="103">
        <f t="shared" si="250"/>
        <v>102196.20999999996</v>
      </c>
      <c r="BO118" s="103">
        <f t="shared" si="250"/>
        <v>257062.67000000004</v>
      </c>
      <c r="BP118" s="282">
        <f t="shared" si="250"/>
        <v>124338.27000000002</v>
      </c>
      <c r="BQ118" s="282">
        <f t="shared" si="250"/>
        <v>-7887</v>
      </c>
      <c r="BR118" s="282">
        <f t="shared" si="251"/>
        <v>427711.06000000006</v>
      </c>
      <c r="BS118" s="282">
        <f t="shared" si="251"/>
        <v>1535131.88</v>
      </c>
      <c r="BT118" s="335">
        <f t="shared" si="251"/>
        <v>1226622</v>
      </c>
      <c r="BU118" s="335">
        <f t="shared" si="252"/>
        <v>2557586</v>
      </c>
      <c r="BV118" s="335">
        <f t="shared" si="252"/>
        <v>1052127.6200000001</v>
      </c>
      <c r="BW118" s="335">
        <f t="shared" si="252"/>
        <v>1942447.8099999996</v>
      </c>
      <c r="BX118" s="335">
        <f t="shared" si="252"/>
        <v>893307.41000000015</v>
      </c>
      <c r="BY118" s="335">
        <f t="shared" si="252"/>
        <v>845238.91999999993</v>
      </c>
      <c r="BZ118" s="335">
        <f t="shared" si="252"/>
        <v>869255</v>
      </c>
      <c r="CA118" s="335">
        <f t="shared" si="252"/>
        <v>597693.73</v>
      </c>
      <c r="CB118" s="335">
        <f t="shared" si="252"/>
        <v>689812</v>
      </c>
      <c r="CC118" s="335">
        <f t="shared" si="252"/>
        <v>1001636</v>
      </c>
      <c r="CD118" s="373"/>
      <c r="CE118" s="67">
        <f>'MONTHLY SUMMARIES'!J82</f>
        <v>2173699</v>
      </c>
    </row>
    <row r="119" spans="1:84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08">
        <v>3266940</v>
      </c>
      <c r="AL119" s="308">
        <v>3543318</v>
      </c>
      <c r="AM119" s="308">
        <v>3232588</v>
      </c>
      <c r="AN119" s="308">
        <v>2606755</v>
      </c>
      <c r="AO119" s="308">
        <v>1523215</v>
      </c>
      <c r="AP119" s="308">
        <v>785432</v>
      </c>
      <c r="AQ119" s="308">
        <v>783564</v>
      </c>
      <c r="AR119" s="308">
        <v>564354</v>
      </c>
      <c r="AS119" s="308">
        <v>645962</v>
      </c>
      <c r="AT119" s="308">
        <v>971082</v>
      </c>
      <c r="AU119" s="308"/>
      <c r="AV119" s="308"/>
      <c r="AW119" s="327"/>
      <c r="AX119" s="37">
        <f t="shared" si="249"/>
        <v>-4535882.1100000003</v>
      </c>
      <c r="AY119" s="103">
        <f t="shared" si="249"/>
        <v>-289784.32000000007</v>
      </c>
      <c r="AZ119" s="103">
        <f t="shared" si="249"/>
        <v>-19811.850000000093</v>
      </c>
      <c r="BA119" s="103">
        <f t="shared" si="249"/>
        <v>-817803.28000000014</v>
      </c>
      <c r="BB119" s="103">
        <f t="shared" si="249"/>
        <v>-234554.09999999998</v>
      </c>
      <c r="BC119" s="103">
        <f t="shared" si="249"/>
        <v>-195812.9</v>
      </c>
      <c r="BD119" s="103">
        <f t="shared" si="249"/>
        <v>-81678.859999999986</v>
      </c>
      <c r="BE119" s="103">
        <f t="shared" si="249"/>
        <v>-10980.479999999981</v>
      </c>
      <c r="BF119" s="103">
        <f t="shared" si="249"/>
        <v>-196202.57999999996</v>
      </c>
      <c r="BG119" s="103">
        <f t="shared" si="249"/>
        <v>-435673.46999999974</v>
      </c>
      <c r="BH119" s="103">
        <f t="shared" si="250"/>
        <v>-155380</v>
      </c>
      <c r="BI119" s="103">
        <f t="shared" si="250"/>
        <v>235200.41000000015</v>
      </c>
      <c r="BJ119" s="103">
        <f t="shared" si="250"/>
        <v>458189.78000000026</v>
      </c>
      <c r="BK119" s="103">
        <f t="shared" si="250"/>
        <v>-17343.320000000065</v>
      </c>
      <c r="BL119" s="103">
        <f t="shared" si="250"/>
        <v>-237592.58000000007</v>
      </c>
      <c r="BM119" s="103">
        <f t="shared" si="250"/>
        <v>-29847.759999999951</v>
      </c>
      <c r="BN119" s="103">
        <f t="shared" si="250"/>
        <v>66498.229999999981</v>
      </c>
      <c r="BO119" s="103">
        <f t="shared" si="250"/>
        <v>157435.51999999999</v>
      </c>
      <c r="BP119" s="282">
        <f t="shared" si="250"/>
        <v>84626.659999999974</v>
      </c>
      <c r="BQ119" s="282">
        <f t="shared" si="250"/>
        <v>-194109</v>
      </c>
      <c r="BR119" s="282">
        <f t="shared" si="251"/>
        <v>139997.33999999997</v>
      </c>
      <c r="BS119" s="282">
        <f t="shared" si="251"/>
        <v>628765.37999999989</v>
      </c>
      <c r="BT119" s="335">
        <f t="shared" si="251"/>
        <v>557999</v>
      </c>
      <c r="BU119" s="335">
        <f t="shared" si="252"/>
        <v>795826</v>
      </c>
      <c r="BV119" s="335">
        <f t="shared" si="252"/>
        <v>471430.04999999981</v>
      </c>
      <c r="BW119" s="335">
        <f t="shared" si="252"/>
        <v>835422.59000000008</v>
      </c>
      <c r="BX119" s="335">
        <f t="shared" si="252"/>
        <v>453324.62000000011</v>
      </c>
      <c r="BY119" s="335">
        <f t="shared" si="252"/>
        <v>282217.44</v>
      </c>
      <c r="BZ119" s="335">
        <f t="shared" si="252"/>
        <v>385402</v>
      </c>
      <c r="CA119" s="335">
        <f t="shared" si="252"/>
        <v>149309.88</v>
      </c>
      <c r="CB119" s="335">
        <f t="shared" si="252"/>
        <v>216095</v>
      </c>
      <c r="CC119" s="335">
        <f t="shared" si="252"/>
        <v>517863</v>
      </c>
      <c r="CD119" s="373"/>
      <c r="CE119" s="67">
        <f>'MONTHLY SUMMARIES'!J83</f>
        <v>971082</v>
      </c>
    </row>
    <row r="120" spans="1:84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08">
        <v>2052957</v>
      </c>
      <c r="AL120" s="308">
        <v>2169943</v>
      </c>
      <c r="AM120" s="308">
        <v>1940347</v>
      </c>
      <c r="AN120" s="308">
        <v>2134019</v>
      </c>
      <c r="AO120" s="308">
        <v>1501250</v>
      </c>
      <c r="AP120" s="308">
        <v>1312747</v>
      </c>
      <c r="AQ120" s="308">
        <v>1163447</v>
      </c>
      <c r="AR120" s="308">
        <v>1915412</v>
      </c>
      <c r="AS120" s="308">
        <v>1425812</v>
      </c>
      <c r="AT120" s="308">
        <v>1146471</v>
      </c>
      <c r="AU120" s="308"/>
      <c r="AV120" s="308"/>
      <c r="AW120" s="327"/>
      <c r="AX120" s="37">
        <f t="shared" si="249"/>
        <v>-2209954.2000000002</v>
      </c>
      <c r="AY120" s="103">
        <f t="shared" si="249"/>
        <v>-450117.73</v>
      </c>
      <c r="AZ120" s="103">
        <f t="shared" si="249"/>
        <v>6512.1100000001024</v>
      </c>
      <c r="BA120" s="103">
        <f t="shared" si="249"/>
        <v>-258092.02000000002</v>
      </c>
      <c r="BB120" s="103">
        <f t="shared" si="249"/>
        <v>-50701.579999999958</v>
      </c>
      <c r="BC120" s="103">
        <f t="shared" si="249"/>
        <v>-200825.8899999999</v>
      </c>
      <c r="BD120" s="103">
        <f t="shared" si="249"/>
        <v>-28912.590000000084</v>
      </c>
      <c r="BE120" s="103">
        <f t="shared" si="249"/>
        <v>-284631</v>
      </c>
      <c r="BF120" s="103">
        <f t="shared" si="249"/>
        <v>-33200.030000000028</v>
      </c>
      <c r="BG120" s="103">
        <f t="shared" si="249"/>
        <v>-314143.79000000004</v>
      </c>
      <c r="BH120" s="103">
        <f t="shared" si="250"/>
        <v>20244.449999999953</v>
      </c>
      <c r="BI120" s="103">
        <f t="shared" si="250"/>
        <v>132052.97999999998</v>
      </c>
      <c r="BJ120" s="103">
        <f t="shared" si="250"/>
        <v>233643.39000000013</v>
      </c>
      <c r="BK120" s="103">
        <f t="shared" si="250"/>
        <v>212528.04000000004</v>
      </c>
      <c r="BL120" s="103">
        <f t="shared" si="250"/>
        <v>-27020.699999999953</v>
      </c>
      <c r="BM120" s="103">
        <f t="shared" si="250"/>
        <v>50497.439999999944</v>
      </c>
      <c r="BN120" s="103">
        <f t="shared" si="250"/>
        <v>54299.989999999991</v>
      </c>
      <c r="BO120" s="103">
        <f t="shared" si="250"/>
        <v>-1398.8800000000047</v>
      </c>
      <c r="BP120" s="282">
        <f t="shared" si="250"/>
        <v>24371.060000000056</v>
      </c>
      <c r="BQ120" s="282">
        <f t="shared" si="250"/>
        <v>78100</v>
      </c>
      <c r="BR120" s="282">
        <f t="shared" si="251"/>
        <v>27212.530000000028</v>
      </c>
      <c r="BS120" s="282">
        <f t="shared" si="251"/>
        <v>317858.51</v>
      </c>
      <c r="BT120" s="335">
        <f t="shared" si="251"/>
        <v>236374</v>
      </c>
      <c r="BU120" s="335">
        <f t="shared" si="252"/>
        <v>403976</v>
      </c>
      <c r="BV120" s="335">
        <f t="shared" si="252"/>
        <v>154632.14999999991</v>
      </c>
      <c r="BW120" s="335">
        <f t="shared" si="252"/>
        <v>717968.81</v>
      </c>
      <c r="BX120" s="335">
        <f t="shared" si="252"/>
        <v>311823.17999999993</v>
      </c>
      <c r="BY120" s="335">
        <f t="shared" si="252"/>
        <v>439057.56000000006</v>
      </c>
      <c r="BZ120" s="335">
        <f t="shared" si="252"/>
        <v>377039</v>
      </c>
      <c r="CA120" s="335">
        <f t="shared" si="252"/>
        <v>1213209.8199999998</v>
      </c>
      <c r="CB120" s="335">
        <f t="shared" si="252"/>
        <v>606472</v>
      </c>
      <c r="CC120" s="335">
        <f t="shared" si="252"/>
        <v>298007</v>
      </c>
      <c r="CD120" s="373"/>
      <c r="CE120" s="67">
        <f>'MONTHLY SUMMARIES'!J84</f>
        <v>1146471</v>
      </c>
    </row>
    <row r="121" spans="1:84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253">SUM(D116:D120)</f>
        <v>30829642.719999999</v>
      </c>
      <c r="E121" s="136">
        <f t="shared" si="253"/>
        <v>18995575.689999998</v>
      </c>
      <c r="F121" s="136">
        <f t="shared" si="253"/>
        <v>11683573.01</v>
      </c>
      <c r="G121" s="136">
        <f t="shared" si="253"/>
        <v>8352256.5</v>
      </c>
      <c r="H121" s="136">
        <f t="shared" si="253"/>
        <v>7634014.1100000003</v>
      </c>
      <c r="I121" s="136">
        <f t="shared" si="253"/>
        <v>7640611.4500000002</v>
      </c>
      <c r="J121" s="136">
        <f t="shared" si="253"/>
        <v>10418189.810000001</v>
      </c>
      <c r="K121" s="136">
        <f t="shared" si="253"/>
        <v>16998924.130000003</v>
      </c>
      <c r="L121" s="138">
        <f t="shared" si="253"/>
        <v>42605280.620000005</v>
      </c>
      <c r="M121" s="136">
        <f t="shared" si="253"/>
        <v>45994176.099999994</v>
      </c>
      <c r="N121" s="136">
        <f t="shared" si="253"/>
        <v>40969149.330000006</v>
      </c>
      <c r="O121" s="136">
        <f t="shared" si="253"/>
        <v>36463990.980000004</v>
      </c>
      <c r="P121" s="136">
        <f t="shared" si="253"/>
        <v>31650184.969999995</v>
      </c>
      <c r="Q121" s="145">
        <f t="shared" si="253"/>
        <v>21735266.59</v>
      </c>
      <c r="R121" s="145">
        <f t="shared" si="253"/>
        <v>10170587.66</v>
      </c>
      <c r="S121" s="145">
        <f t="shared" si="253"/>
        <v>7930429.5600000005</v>
      </c>
      <c r="T121" s="145">
        <f t="shared" si="253"/>
        <v>6440438.6399999987</v>
      </c>
      <c r="U121" s="145">
        <f t="shared" si="253"/>
        <v>7470620.7799999993</v>
      </c>
      <c r="V121" s="145">
        <f t="shared" si="253"/>
        <v>8758047</v>
      </c>
      <c r="W121" s="145">
        <f t="shared" si="253"/>
        <v>15699345.270000001</v>
      </c>
      <c r="X121" s="138">
        <f t="shared" si="253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07">
        <v>56953584</v>
      </c>
      <c r="AL121" s="307">
        <v>63829804</v>
      </c>
      <c r="AM121" s="307">
        <v>57657471</v>
      </c>
      <c r="AN121" s="307">
        <v>42265684</v>
      </c>
      <c r="AO121" s="307">
        <v>25793046</v>
      </c>
      <c r="AP121" s="307">
        <v>15423747</v>
      </c>
      <c r="AQ121" s="307">
        <v>13228316</v>
      </c>
      <c r="AR121" s="307">
        <v>12031777</v>
      </c>
      <c r="AS121" s="307">
        <v>12588340</v>
      </c>
      <c r="AT121" s="307">
        <v>14294135</v>
      </c>
      <c r="AU121" s="307"/>
      <c r="AV121" s="307"/>
      <c r="AW121" s="326"/>
      <c r="AX121" s="137">
        <f t="shared" si="232"/>
        <v>-14060894.390000001</v>
      </c>
      <c r="AY121" s="139">
        <f t="shared" ref="AY121:BA121" si="254">SUM(AY116:AY120)</f>
        <v>820542.2499999986</v>
      </c>
      <c r="AZ121" s="139">
        <f t="shared" si="254"/>
        <v>2739690.9000000004</v>
      </c>
      <c r="BA121" s="139">
        <f t="shared" si="254"/>
        <v>-1512985.3500000003</v>
      </c>
      <c r="BB121" s="139">
        <f t="shared" ref="BB121:BC121" si="255">SUM(BB116:BB120)</f>
        <v>-421826.93999999989</v>
      </c>
      <c r="BC121" s="139">
        <f t="shared" si="255"/>
        <v>-1193575.4700000002</v>
      </c>
      <c r="BD121" s="139">
        <f t="shared" ref="BD121:BE121" si="256">SUM(BD116:BD120)</f>
        <v>-169990.67000000033</v>
      </c>
      <c r="BE121" s="139">
        <f t="shared" si="256"/>
        <v>-1660142.8099999998</v>
      </c>
      <c r="BF121" s="139">
        <f t="shared" ref="BF121:BG121" si="257">SUM(BF116:BF120)</f>
        <v>-1299578.8599999996</v>
      </c>
      <c r="BG121" s="139">
        <f t="shared" si="257"/>
        <v>-8694495.9399999976</v>
      </c>
      <c r="BH121" s="139">
        <f t="shared" ref="BH121:BI121" si="258">SUM(BH116:BH120)</f>
        <v>2337624.8999999985</v>
      </c>
      <c r="BI121" s="139">
        <f t="shared" si="258"/>
        <v>9493031.6699999999</v>
      </c>
      <c r="BJ121" s="139">
        <f t="shared" ref="BJ121:BK121" si="259">SUM(BJ116:BJ120)</f>
        <v>11312448.25</v>
      </c>
      <c r="BK121" s="139">
        <f t="shared" si="259"/>
        <v>-803968.36999999918</v>
      </c>
      <c r="BL121" s="139">
        <f t="shared" ref="BL121:BM121" si="260">SUM(BL116:BL120)</f>
        <v>-4146081.3</v>
      </c>
      <c r="BM121" s="139">
        <f t="shared" si="260"/>
        <v>297975.34999999934</v>
      </c>
      <c r="BN121" s="139">
        <f t="shared" ref="BN121:BO121" si="261">SUM(BN116:BN120)</f>
        <v>437573.44</v>
      </c>
      <c r="BO121" s="139">
        <f t="shared" si="261"/>
        <v>1341862.27</v>
      </c>
      <c r="BP121" s="283">
        <f t="shared" ref="BP121:BQ121" si="262">SUM(BP116:BP120)</f>
        <v>732978.2200000002</v>
      </c>
      <c r="BQ121" s="283">
        <f t="shared" si="262"/>
        <v>-185000</v>
      </c>
      <c r="BR121" s="283">
        <f t="shared" ref="BR121:BT121" si="263">SUM(BR116:BR120)</f>
        <v>3165605.7299999995</v>
      </c>
      <c r="BS121" s="283">
        <f t="shared" si="263"/>
        <v>11125915.319999998</v>
      </c>
      <c r="BT121" s="336">
        <f t="shared" si="263"/>
        <v>8621783</v>
      </c>
      <c r="BU121" s="336">
        <f t="shared" ref="BU121:BV121" si="264">SUM(BU116:BU120)</f>
        <v>13367623</v>
      </c>
      <c r="BV121" s="336">
        <f t="shared" si="264"/>
        <v>9881031.7700000014</v>
      </c>
      <c r="BW121" s="336">
        <f t="shared" ref="BW121:BX121" si="265">SUM(BW116:BW120)</f>
        <v>11419467.4</v>
      </c>
      <c r="BX121" s="336">
        <f t="shared" si="265"/>
        <v>8203860.71</v>
      </c>
      <c r="BY121" s="336">
        <f t="shared" ref="BY121" si="266">SUM(BY116:BY120)</f>
        <v>4955183.99</v>
      </c>
      <c r="BZ121" s="336">
        <f t="shared" ref="BZ121" si="267">SUM(BZ116:BZ120)</f>
        <v>4860313</v>
      </c>
      <c r="CA121" s="336">
        <f t="shared" ref="CA121:CC121" si="268">SUM(CA116:CA120)</f>
        <v>4249476.09</v>
      </c>
      <c r="CB121" s="336">
        <f t="shared" ref="CB121:CC121" si="269">SUM(CB116:CB120)</f>
        <v>4384741</v>
      </c>
      <c r="CC121" s="336">
        <f t="shared" si="269"/>
        <v>5721088</v>
      </c>
      <c r="CD121" s="374"/>
      <c r="CE121" s="88">
        <f>SUM(CE116:CE120)</f>
        <v>14294135</v>
      </c>
      <c r="CF121" s="40"/>
    </row>
    <row r="122" spans="1:84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22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8"/>
      <c r="BQ122" s="278"/>
      <c r="BR122" s="278"/>
      <c r="BS122" s="278"/>
      <c r="BT122" s="334"/>
      <c r="BU122" s="334"/>
      <c r="BV122" s="334"/>
      <c r="BW122" s="334"/>
      <c r="BX122" s="334"/>
      <c r="BY122" s="334"/>
      <c r="BZ122" s="334"/>
      <c r="CA122" s="334"/>
      <c r="CB122" s="334"/>
      <c r="CC122" s="334"/>
      <c r="CD122" s="373"/>
      <c r="CE122" s="52"/>
    </row>
    <row r="123" spans="1:84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>
        <v>356301</v>
      </c>
      <c r="AM123" s="205">
        <v>305132</v>
      </c>
      <c r="AN123" s="205">
        <v>196880</v>
      </c>
      <c r="AO123" s="205">
        <v>108483</v>
      </c>
      <c r="AP123" s="205">
        <v>54833</v>
      </c>
      <c r="AQ123" s="205">
        <v>41580</v>
      </c>
      <c r="AR123" s="205">
        <v>34162</v>
      </c>
      <c r="AS123" s="205">
        <v>48720</v>
      </c>
      <c r="AT123" s="205">
        <v>65049</v>
      </c>
      <c r="AU123" s="205"/>
      <c r="AV123" s="205"/>
      <c r="AW123" s="102"/>
      <c r="AX123" s="178">
        <f t="shared" ref="AX123:AX127" si="270">O123-C123</f>
        <v>270409.08999999997</v>
      </c>
      <c r="AY123" s="103">
        <f t="shared" ref="AY123:BH127" si="271">P123-D123</f>
        <v>239057.22</v>
      </c>
      <c r="AZ123" s="103">
        <f t="shared" si="271"/>
        <v>158306.97</v>
      </c>
      <c r="BA123" s="103">
        <f t="shared" si="271"/>
        <v>68028.039999999994</v>
      </c>
      <c r="BB123" s="103">
        <f t="shared" si="271"/>
        <v>43528.88</v>
      </c>
      <c r="BC123" s="103">
        <f t="shared" si="271"/>
        <v>32893.46</v>
      </c>
      <c r="BD123" s="103">
        <f t="shared" si="271"/>
        <v>35030.49</v>
      </c>
      <c r="BE123" s="103">
        <f t="shared" si="271"/>
        <v>50497.32</v>
      </c>
      <c r="BF123" s="103">
        <f t="shared" si="271"/>
        <v>101508.63</v>
      </c>
      <c r="BG123" s="103">
        <f t="shared" si="271"/>
        <v>167441.71999999997</v>
      </c>
      <c r="BH123" s="103">
        <f t="shared" si="271"/>
        <v>253181.3</v>
      </c>
      <c r="BI123" s="103">
        <f t="shared" ref="BI123:BR127" si="272">Z123-N123</f>
        <v>214347.59</v>
      </c>
      <c r="BJ123" s="103">
        <f t="shared" si="272"/>
        <v>7154.0900000000256</v>
      </c>
      <c r="BK123" s="103">
        <f t="shared" si="272"/>
        <v>-64769.440000000002</v>
      </c>
      <c r="BL123" s="103">
        <f t="shared" si="272"/>
        <v>-62807.790000000008</v>
      </c>
      <c r="BM123" s="103">
        <f t="shared" si="272"/>
        <v>-14802.929999999993</v>
      </c>
      <c r="BN123" s="103">
        <f t="shared" si="272"/>
        <v>-7919.5</v>
      </c>
      <c r="BO123" s="103">
        <f t="shared" si="272"/>
        <v>-1214.7400000000016</v>
      </c>
      <c r="BP123" s="282">
        <f t="shared" si="272"/>
        <v>-2551.3099999999977</v>
      </c>
      <c r="BQ123" s="282">
        <f t="shared" si="272"/>
        <v>-12613</v>
      </c>
      <c r="BR123" s="282">
        <f t="shared" si="272"/>
        <v>-7522.3800000000047</v>
      </c>
      <c r="BS123" s="282">
        <f t="shared" ref="BS123:BT127" si="273">AJ123-X123</f>
        <v>33218.950000000012</v>
      </c>
      <c r="BT123" s="335">
        <f t="shared" si="273"/>
        <v>6938</v>
      </c>
      <c r="BU123" s="335">
        <f t="shared" ref="BU123:CC127" si="274">AL123-Z123</f>
        <v>57004</v>
      </c>
      <c r="BV123" s="335">
        <f t="shared" si="274"/>
        <v>23506.539999999979</v>
      </c>
      <c r="BW123" s="335">
        <f t="shared" si="274"/>
        <v>18924.78</v>
      </c>
      <c r="BX123" s="335">
        <f t="shared" si="274"/>
        <v>10432.779999999999</v>
      </c>
      <c r="BY123" s="335">
        <f t="shared" si="274"/>
        <v>-64.05000000000291</v>
      </c>
      <c r="BZ123" s="335">
        <f t="shared" si="274"/>
        <v>4960</v>
      </c>
      <c r="CA123" s="335">
        <f t="shared" si="274"/>
        <v>1492.8100000000013</v>
      </c>
      <c r="CB123" s="335">
        <f t="shared" si="274"/>
        <v>15089</v>
      </c>
      <c r="CC123" s="335">
        <f t="shared" si="274"/>
        <v>25287</v>
      </c>
      <c r="CD123" s="373"/>
      <c r="CE123" s="67">
        <f>'MONTHLY SUMMARIES'!J87</f>
        <v>65049</v>
      </c>
    </row>
    <row r="124" spans="1:84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>
        <v>47010</v>
      </c>
      <c r="AM124" s="205">
        <v>38863</v>
      </c>
      <c r="AN124" s="205">
        <v>27456</v>
      </c>
      <c r="AO124" s="205">
        <v>14515</v>
      </c>
      <c r="AP124" s="205">
        <v>7436</v>
      </c>
      <c r="AQ124" s="205">
        <v>5670</v>
      </c>
      <c r="AR124" s="205">
        <v>4541</v>
      </c>
      <c r="AS124" s="205">
        <v>5625</v>
      </c>
      <c r="AT124" s="205">
        <v>7141</v>
      </c>
      <c r="AU124" s="205"/>
      <c r="AV124" s="205"/>
      <c r="AW124" s="102"/>
      <c r="AX124" s="178">
        <f t="shared" si="270"/>
        <v>32621.069999999996</v>
      </c>
      <c r="AY124" s="103">
        <f t="shared" si="271"/>
        <v>31549.909999999996</v>
      </c>
      <c r="AZ124" s="103">
        <f t="shared" si="271"/>
        <v>13720.76</v>
      </c>
      <c r="BA124" s="103">
        <f t="shared" si="271"/>
        <v>7328.43</v>
      </c>
      <c r="BB124" s="103">
        <f t="shared" si="271"/>
        <v>5202.01</v>
      </c>
      <c r="BC124" s="103">
        <f t="shared" si="271"/>
        <v>3858.6500000000005</v>
      </c>
      <c r="BD124" s="103">
        <f t="shared" si="271"/>
        <v>3385.2599999999998</v>
      </c>
      <c r="BE124" s="103">
        <f t="shared" si="271"/>
        <v>5381.52</v>
      </c>
      <c r="BF124" s="103">
        <f t="shared" si="271"/>
        <v>11852.43</v>
      </c>
      <c r="BG124" s="103">
        <f t="shared" si="271"/>
        <v>15936.300000000001</v>
      </c>
      <c r="BH124" s="103">
        <f t="shared" si="271"/>
        <v>26799.68</v>
      </c>
      <c r="BI124" s="103">
        <f t="shared" si="272"/>
        <v>17649.439999999999</v>
      </c>
      <c r="BJ124" s="103">
        <f t="shared" si="272"/>
        <v>1418.010000000002</v>
      </c>
      <c r="BK124" s="103">
        <f t="shared" si="272"/>
        <v>-7684.9999999999964</v>
      </c>
      <c r="BL124" s="103">
        <f t="shared" si="272"/>
        <v>-4545.5300000000007</v>
      </c>
      <c r="BM124" s="103">
        <f t="shared" si="272"/>
        <v>-1460.0199999999995</v>
      </c>
      <c r="BN124" s="103">
        <f t="shared" si="272"/>
        <v>-1006.7200000000003</v>
      </c>
      <c r="BO124" s="103">
        <f t="shared" si="272"/>
        <v>-16.890000000000327</v>
      </c>
      <c r="BP124" s="282">
        <f t="shared" si="272"/>
        <v>14.390000000000327</v>
      </c>
      <c r="BQ124" s="282">
        <f t="shared" si="272"/>
        <v>-1128</v>
      </c>
      <c r="BR124" s="282">
        <f t="shared" si="272"/>
        <v>-2313.1299999999992</v>
      </c>
      <c r="BS124" s="282">
        <f t="shared" si="273"/>
        <v>4630.119999999999</v>
      </c>
      <c r="BT124" s="335">
        <f t="shared" si="273"/>
        <v>1127</v>
      </c>
      <c r="BU124" s="335">
        <f t="shared" si="274"/>
        <v>8704</v>
      </c>
      <c r="BV124" s="335">
        <f t="shared" si="274"/>
        <v>3253.2200000000012</v>
      </c>
      <c r="BW124" s="335">
        <f t="shared" si="274"/>
        <v>2105.7599999999984</v>
      </c>
      <c r="BX124" s="335">
        <f t="shared" si="274"/>
        <v>4471</v>
      </c>
      <c r="BY124" s="335">
        <f t="shared" si="274"/>
        <v>627.60999999999967</v>
      </c>
      <c r="BZ124" s="335">
        <f t="shared" si="274"/>
        <v>1062</v>
      </c>
      <c r="CA124" s="335">
        <f t="shared" si="274"/>
        <v>341.07999999999993</v>
      </c>
      <c r="CB124" s="335">
        <f t="shared" si="274"/>
        <v>1319</v>
      </c>
      <c r="CC124" s="335">
        <f t="shared" si="274"/>
        <v>2186</v>
      </c>
      <c r="CD124" s="373"/>
      <c r="CE124" s="67">
        <f>'MONTHLY SUMMARIES'!J88</f>
        <v>7141</v>
      </c>
    </row>
    <row r="125" spans="1:84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>
        <v>252844</v>
      </c>
      <c r="AM125" s="205">
        <v>220801</v>
      </c>
      <c r="AN125" s="205">
        <v>161577</v>
      </c>
      <c r="AO125" s="205">
        <v>107679</v>
      </c>
      <c r="AP125" s="205">
        <v>74439</v>
      </c>
      <c r="AQ125" s="205">
        <v>81515</v>
      </c>
      <c r="AR125" s="205">
        <v>74241</v>
      </c>
      <c r="AS125" s="205">
        <v>67954</v>
      </c>
      <c r="AT125" s="205">
        <v>79918</v>
      </c>
      <c r="AU125" s="205"/>
      <c r="AV125" s="205"/>
      <c r="AW125" s="102"/>
      <c r="AX125" s="178">
        <f t="shared" si="270"/>
        <v>120031.18000000001</v>
      </c>
      <c r="AY125" s="103">
        <f t="shared" si="271"/>
        <v>98713.94</v>
      </c>
      <c r="AZ125" s="103">
        <f t="shared" si="271"/>
        <v>71388.179999999993</v>
      </c>
      <c r="BA125" s="103">
        <f t="shared" si="271"/>
        <v>38451.990000000005</v>
      </c>
      <c r="BB125" s="103">
        <f t="shared" si="271"/>
        <v>38126.89</v>
      </c>
      <c r="BC125" s="103">
        <f t="shared" si="271"/>
        <v>35723.14</v>
      </c>
      <c r="BD125" s="103">
        <f t="shared" si="271"/>
        <v>39530.06</v>
      </c>
      <c r="BE125" s="103">
        <f t="shared" si="271"/>
        <v>48607.06</v>
      </c>
      <c r="BF125" s="103">
        <f t="shared" si="271"/>
        <v>74114.81</v>
      </c>
      <c r="BG125" s="103">
        <f t="shared" si="271"/>
        <v>126639.09</v>
      </c>
      <c r="BH125" s="103">
        <f t="shared" si="271"/>
        <v>163016.4</v>
      </c>
      <c r="BI125" s="103">
        <f t="shared" si="272"/>
        <v>142257.26</v>
      </c>
      <c r="BJ125" s="103">
        <f t="shared" si="272"/>
        <v>56034.039999999994</v>
      </c>
      <c r="BK125" s="103">
        <f t="shared" si="272"/>
        <v>25892.050000000003</v>
      </c>
      <c r="BL125" s="103">
        <f t="shared" si="272"/>
        <v>5285.9700000000012</v>
      </c>
      <c r="BM125" s="103">
        <f t="shared" si="272"/>
        <v>23944.339999999997</v>
      </c>
      <c r="BN125" s="103">
        <f t="shared" si="272"/>
        <v>18742.71</v>
      </c>
      <c r="BO125" s="103">
        <f t="shared" si="272"/>
        <v>17626.04</v>
      </c>
      <c r="BP125" s="282">
        <f t="shared" si="272"/>
        <v>17497.11</v>
      </c>
      <c r="BQ125" s="282">
        <f t="shared" si="272"/>
        <v>9589</v>
      </c>
      <c r="BR125" s="282">
        <f t="shared" si="272"/>
        <v>17089.449999999997</v>
      </c>
      <c r="BS125" s="282">
        <f t="shared" si="273"/>
        <v>28096.14</v>
      </c>
      <c r="BT125" s="335">
        <f t="shared" si="273"/>
        <v>27692</v>
      </c>
      <c r="BU125" s="335">
        <f t="shared" si="274"/>
        <v>68406</v>
      </c>
      <c r="BV125" s="335">
        <f t="shared" si="274"/>
        <v>43921</v>
      </c>
      <c r="BW125" s="335">
        <f t="shared" si="274"/>
        <v>36579.759999999995</v>
      </c>
      <c r="BX125" s="335">
        <f t="shared" si="274"/>
        <v>30883.050000000003</v>
      </c>
      <c r="BY125" s="335">
        <f t="shared" si="274"/>
        <v>12025.75</v>
      </c>
      <c r="BZ125" s="335">
        <f t="shared" si="274"/>
        <v>24642</v>
      </c>
      <c r="CA125" s="335">
        <f t="shared" si="274"/>
        <v>20889.099999999999</v>
      </c>
      <c r="CB125" s="335">
        <f t="shared" si="274"/>
        <v>10383</v>
      </c>
      <c r="CC125" s="335">
        <f t="shared" si="274"/>
        <v>21187</v>
      </c>
      <c r="CD125" s="373"/>
      <c r="CE125" s="67">
        <f>'MONTHLY SUMMARIES'!J89</f>
        <v>79918</v>
      </c>
    </row>
    <row r="126" spans="1:84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>
        <v>104418</v>
      </c>
      <c r="AM126" s="205">
        <v>92793</v>
      </c>
      <c r="AN126" s="205">
        <v>70582</v>
      </c>
      <c r="AO126" s="205">
        <v>45617</v>
      </c>
      <c r="AP126" s="205">
        <v>22104</v>
      </c>
      <c r="AQ126" s="205">
        <v>17639</v>
      </c>
      <c r="AR126" s="205">
        <v>15380</v>
      </c>
      <c r="AS126" s="205">
        <v>20611</v>
      </c>
      <c r="AT126" s="205">
        <v>29909</v>
      </c>
      <c r="AU126" s="205"/>
      <c r="AV126" s="205"/>
      <c r="AW126" s="102"/>
      <c r="AX126" s="178">
        <f t="shared" si="270"/>
        <v>29221.05</v>
      </c>
      <c r="AY126" s="103">
        <f t="shared" si="271"/>
        <v>19844.400000000001</v>
      </c>
      <c r="AZ126" s="103">
        <f t="shared" si="271"/>
        <v>20247.05</v>
      </c>
      <c r="BA126" s="103">
        <f t="shared" si="271"/>
        <v>6481.69</v>
      </c>
      <c r="BB126" s="103">
        <f t="shared" si="271"/>
        <v>9477.19</v>
      </c>
      <c r="BC126" s="103">
        <f t="shared" si="271"/>
        <v>6791.9</v>
      </c>
      <c r="BD126" s="103">
        <f t="shared" si="271"/>
        <v>11704.4</v>
      </c>
      <c r="BE126" s="103">
        <f t="shared" si="271"/>
        <v>8020</v>
      </c>
      <c r="BF126" s="103">
        <f t="shared" si="271"/>
        <v>25966.11</v>
      </c>
      <c r="BG126" s="103">
        <f t="shared" si="271"/>
        <v>45509.57</v>
      </c>
      <c r="BH126" s="103">
        <f t="shared" si="271"/>
        <v>52133.95</v>
      </c>
      <c r="BI126" s="103">
        <f t="shared" si="272"/>
        <v>92414.06</v>
      </c>
      <c r="BJ126" s="103">
        <f t="shared" si="272"/>
        <v>57922.520000000004</v>
      </c>
      <c r="BK126" s="103">
        <f t="shared" si="272"/>
        <v>34249.279999999999</v>
      </c>
      <c r="BL126" s="103">
        <f t="shared" si="272"/>
        <v>11692.95</v>
      </c>
      <c r="BM126" s="103">
        <f t="shared" si="272"/>
        <v>14956.720000000001</v>
      </c>
      <c r="BN126" s="103">
        <f t="shared" si="272"/>
        <v>5511.8099999999995</v>
      </c>
      <c r="BO126" s="103">
        <f t="shared" si="272"/>
        <v>7102.9500000000007</v>
      </c>
      <c r="BP126" s="282">
        <f t="shared" si="272"/>
        <v>3799.6000000000004</v>
      </c>
      <c r="BQ126" s="282">
        <f t="shared" si="272"/>
        <v>10775</v>
      </c>
      <c r="BR126" s="282">
        <f t="shared" si="272"/>
        <v>18683.89</v>
      </c>
      <c r="BS126" s="282">
        <f t="shared" si="273"/>
        <v>34828.43</v>
      </c>
      <c r="BT126" s="335">
        <f t="shared" si="273"/>
        <v>52897</v>
      </c>
      <c r="BU126" s="335">
        <f t="shared" si="274"/>
        <v>6220</v>
      </c>
      <c r="BV126" s="335">
        <f t="shared" si="274"/>
        <v>5649.429999999993</v>
      </c>
      <c r="BW126" s="335">
        <f t="shared" si="274"/>
        <v>16488.32</v>
      </c>
      <c r="BX126" s="335">
        <f t="shared" si="274"/>
        <v>13677</v>
      </c>
      <c r="BY126" s="335">
        <f t="shared" si="274"/>
        <v>665.59000000000015</v>
      </c>
      <c r="BZ126" s="335">
        <f t="shared" si="274"/>
        <v>2650</v>
      </c>
      <c r="CA126" s="335">
        <f t="shared" si="274"/>
        <v>1485.1499999999996</v>
      </c>
      <c r="CB126" s="335">
        <f t="shared" si="274"/>
        <v>5107</v>
      </c>
      <c r="CC126" s="335">
        <f t="shared" si="274"/>
        <v>11114</v>
      </c>
      <c r="CD126" s="373"/>
      <c r="CE126" s="67">
        <f>'MONTHLY SUMMARIES'!J90</f>
        <v>29909</v>
      </c>
    </row>
    <row r="127" spans="1:84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>
        <v>38221</v>
      </c>
      <c r="AM127" s="205">
        <v>81390</v>
      </c>
      <c r="AN127" s="205">
        <v>70480</v>
      </c>
      <c r="AO127" s="205">
        <v>58077</v>
      </c>
      <c r="AP127" s="205">
        <v>48610</v>
      </c>
      <c r="AQ127" s="205">
        <v>47145</v>
      </c>
      <c r="AR127" s="205">
        <v>51188</v>
      </c>
      <c r="AS127" s="205">
        <v>50359</v>
      </c>
      <c r="AT127" s="205">
        <v>45668</v>
      </c>
      <c r="AU127" s="205"/>
      <c r="AV127" s="205"/>
      <c r="AW127" s="102"/>
      <c r="AX127" s="178">
        <f t="shared" si="270"/>
        <v>0</v>
      </c>
      <c r="AY127" s="103">
        <f t="shared" si="271"/>
        <v>0</v>
      </c>
      <c r="AZ127" s="103">
        <f t="shared" si="271"/>
        <v>0</v>
      </c>
      <c r="BA127" s="103">
        <f t="shared" si="271"/>
        <v>0</v>
      </c>
      <c r="BB127" s="103">
        <f t="shared" si="271"/>
        <v>0</v>
      </c>
      <c r="BC127" s="103">
        <f t="shared" si="271"/>
        <v>54.64</v>
      </c>
      <c r="BD127" s="103">
        <f t="shared" si="271"/>
        <v>545.88</v>
      </c>
      <c r="BE127" s="103">
        <f t="shared" si="271"/>
        <v>1366</v>
      </c>
      <c r="BF127" s="103">
        <f t="shared" si="271"/>
        <v>6611.62</v>
      </c>
      <c r="BG127" s="103">
        <f t="shared" si="271"/>
        <v>11932.54</v>
      </c>
      <c r="BH127" s="103">
        <f t="shared" si="271"/>
        <v>21871</v>
      </c>
      <c r="BI127" s="103">
        <f t="shared" si="272"/>
        <v>23592</v>
      </c>
      <c r="BJ127" s="103">
        <f t="shared" si="272"/>
        <v>19777</v>
      </c>
      <c r="BK127" s="103">
        <f t="shared" si="272"/>
        <v>13863.73</v>
      </c>
      <c r="BL127" s="103">
        <f t="shared" si="272"/>
        <v>8709.9599999999991</v>
      </c>
      <c r="BM127" s="103">
        <f t="shared" si="272"/>
        <v>6370.24</v>
      </c>
      <c r="BN127" s="103">
        <f t="shared" si="272"/>
        <v>5285</v>
      </c>
      <c r="BO127" s="103">
        <f t="shared" si="272"/>
        <v>3668.4300000000003</v>
      </c>
      <c r="BP127" s="282">
        <f t="shared" si="272"/>
        <v>4423.12</v>
      </c>
      <c r="BQ127" s="282">
        <f t="shared" si="272"/>
        <v>6349</v>
      </c>
      <c r="BR127" s="282">
        <f t="shared" si="272"/>
        <v>4210.38</v>
      </c>
      <c r="BS127" s="282">
        <f t="shared" si="273"/>
        <v>11614.46</v>
      </c>
      <c r="BT127" s="335">
        <f t="shared" si="273"/>
        <v>9841</v>
      </c>
      <c r="BU127" s="335">
        <f t="shared" si="274"/>
        <v>14629</v>
      </c>
      <c r="BV127" s="335">
        <f t="shared" si="274"/>
        <v>61613</v>
      </c>
      <c r="BW127" s="335">
        <f t="shared" si="274"/>
        <v>56616.270000000004</v>
      </c>
      <c r="BX127" s="335">
        <f t="shared" si="274"/>
        <v>49367.040000000001</v>
      </c>
      <c r="BY127" s="335">
        <f t="shared" si="274"/>
        <v>42239.76</v>
      </c>
      <c r="BZ127" s="335">
        <f t="shared" si="274"/>
        <v>41860</v>
      </c>
      <c r="CA127" s="335">
        <f t="shared" si="274"/>
        <v>47464.93</v>
      </c>
      <c r="CB127" s="335">
        <f t="shared" si="274"/>
        <v>45390</v>
      </c>
      <c r="CC127" s="335">
        <f t="shared" si="274"/>
        <v>37953</v>
      </c>
      <c r="CD127" s="373"/>
      <c r="CE127" s="67">
        <f>'MONTHLY SUMMARIES'!J91</f>
        <v>45668</v>
      </c>
    </row>
    <row r="128" spans="1:84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275">SUM(D123:D127)</f>
        <v>5544.02</v>
      </c>
      <c r="E128" s="136">
        <f t="shared" si="275"/>
        <v>3541.61</v>
      </c>
      <c r="F128" s="136">
        <f t="shared" si="275"/>
        <v>2628.84</v>
      </c>
      <c r="G128" s="136">
        <f t="shared" si="275"/>
        <v>1426.73</v>
      </c>
      <c r="H128" s="136">
        <f t="shared" si="275"/>
        <v>1351.3500000000001</v>
      </c>
      <c r="I128" s="136">
        <f t="shared" si="275"/>
        <v>2602</v>
      </c>
      <c r="J128" s="136">
        <f t="shared" si="275"/>
        <v>3114.1</v>
      </c>
      <c r="K128" s="136">
        <f t="shared" si="275"/>
        <v>9419.19</v>
      </c>
      <c r="L128" s="138">
        <f t="shared" si="275"/>
        <v>32561.680000000004</v>
      </c>
      <c r="M128" s="136">
        <f t="shared" si="275"/>
        <v>68785.67</v>
      </c>
      <c r="N128" s="136">
        <f t="shared" si="275"/>
        <v>153570.65</v>
      </c>
      <c r="O128" s="136">
        <f t="shared" si="275"/>
        <v>458730.15</v>
      </c>
      <c r="P128" s="136">
        <f t="shared" si="275"/>
        <v>394709.49000000005</v>
      </c>
      <c r="Q128" s="145">
        <f t="shared" si="275"/>
        <v>267204.57</v>
      </c>
      <c r="R128" s="145">
        <f t="shared" si="275"/>
        <v>122918.99</v>
      </c>
      <c r="S128" s="145">
        <f t="shared" si="275"/>
        <v>97761.700000000012</v>
      </c>
      <c r="T128" s="145">
        <f t="shared" si="275"/>
        <v>80673.14</v>
      </c>
      <c r="U128" s="145">
        <f t="shared" si="275"/>
        <v>92798.09</v>
      </c>
      <c r="V128" s="145">
        <f t="shared" si="275"/>
        <v>116986</v>
      </c>
      <c r="W128" s="145">
        <f t="shared" si="275"/>
        <v>229472.78999999998</v>
      </c>
      <c r="X128" s="138">
        <f t="shared" si="275"/>
        <v>400020.89999999997</v>
      </c>
      <c r="Y128" s="145">
        <v>585788</v>
      </c>
      <c r="Z128" s="247">
        <v>643831</v>
      </c>
      <c r="AA128" s="145">
        <f t="shared" ref="AA128" si="276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07">
        <v>684283</v>
      </c>
      <c r="AL128" s="307">
        <v>798794</v>
      </c>
      <c r="AM128" s="307">
        <v>738979</v>
      </c>
      <c r="AN128" s="307">
        <v>526975</v>
      </c>
      <c r="AO128" s="307">
        <v>334371</v>
      </c>
      <c r="AP128" s="307">
        <v>207422</v>
      </c>
      <c r="AQ128" s="307">
        <v>193549</v>
      </c>
      <c r="AR128" s="307">
        <v>179512</v>
      </c>
      <c r="AS128" s="307">
        <v>193269</v>
      </c>
      <c r="AT128" s="307">
        <v>227685</v>
      </c>
      <c r="AU128" s="307"/>
      <c r="AV128" s="307"/>
      <c r="AW128" s="326"/>
      <c r="AX128" s="137">
        <f t="shared" ref="AX128:AX146" si="277">SUM(AX123:AX127)</f>
        <v>452282.38999999996</v>
      </c>
      <c r="AY128" s="139">
        <f t="shared" ref="AY128:BA128" si="278">SUM(AY123:AY127)</f>
        <v>389165.47000000003</v>
      </c>
      <c r="AZ128" s="139">
        <f t="shared" si="278"/>
        <v>263662.96000000002</v>
      </c>
      <c r="BA128" s="139">
        <f t="shared" si="278"/>
        <v>120290.15000000001</v>
      </c>
      <c r="BB128" s="139">
        <f t="shared" ref="BB128:BC128" si="279">SUM(BB123:BB127)</f>
        <v>96334.97</v>
      </c>
      <c r="BC128" s="139">
        <f t="shared" si="279"/>
        <v>79321.789999999994</v>
      </c>
      <c r="BD128" s="139">
        <f t="shared" ref="BD128:BE128" si="280">SUM(BD123:BD127)</f>
        <v>90196.09</v>
      </c>
      <c r="BE128" s="139">
        <f t="shared" si="280"/>
        <v>113871.9</v>
      </c>
      <c r="BF128" s="139">
        <f t="shared" ref="BF128:BG128" si="281">SUM(BF123:BF127)</f>
        <v>220053.59999999998</v>
      </c>
      <c r="BG128" s="139">
        <f t="shared" si="281"/>
        <v>367459.22</v>
      </c>
      <c r="BH128" s="139">
        <f t="shared" ref="BH128:BI128" si="282">SUM(BH123:BH127)</f>
        <v>517002.33</v>
      </c>
      <c r="BI128" s="139">
        <f t="shared" si="282"/>
        <v>490260.35000000003</v>
      </c>
      <c r="BJ128" s="139">
        <f t="shared" ref="BJ128:BK128" si="283">SUM(BJ123:BJ127)</f>
        <v>142305.66000000003</v>
      </c>
      <c r="BK128" s="139">
        <f t="shared" si="283"/>
        <v>1550.619999999999</v>
      </c>
      <c r="BL128" s="139">
        <f t="shared" ref="BL128:BM128" si="284">SUM(BL123:BL127)</f>
        <v>-41664.44000000001</v>
      </c>
      <c r="BM128" s="139">
        <f t="shared" si="284"/>
        <v>29008.350000000006</v>
      </c>
      <c r="BN128" s="139">
        <f t="shared" ref="BN128:BO128" si="285">SUM(BN123:BN127)</f>
        <v>20613.299999999996</v>
      </c>
      <c r="BO128" s="139">
        <f t="shared" si="285"/>
        <v>27165.79</v>
      </c>
      <c r="BP128" s="283">
        <f t="shared" ref="BP128:BQ128" si="286">SUM(BP123:BP127)</f>
        <v>23182.91</v>
      </c>
      <c r="BQ128" s="283">
        <f t="shared" si="286"/>
        <v>12972</v>
      </c>
      <c r="BR128" s="283">
        <f t="shared" ref="BR128:BT128" si="287">SUM(BR123:BR127)</f>
        <v>30148.209999999995</v>
      </c>
      <c r="BS128" s="283">
        <f t="shared" si="287"/>
        <v>112388.1</v>
      </c>
      <c r="BT128" s="336">
        <f t="shared" si="287"/>
        <v>98495</v>
      </c>
      <c r="BU128" s="336">
        <f t="shared" ref="BU128:BV128" si="288">SUM(BU123:BU127)</f>
        <v>154963</v>
      </c>
      <c r="BV128" s="336">
        <f t="shared" si="288"/>
        <v>137943.18999999997</v>
      </c>
      <c r="BW128" s="336">
        <f t="shared" ref="BW128:BX128" si="289">SUM(BW123:BW127)</f>
        <v>130714.89</v>
      </c>
      <c r="BX128" s="336">
        <f t="shared" si="289"/>
        <v>108830.87</v>
      </c>
      <c r="BY128" s="336">
        <f t="shared" ref="BY128" si="290">SUM(BY123:BY127)</f>
        <v>55494.66</v>
      </c>
      <c r="BZ128" s="336">
        <f t="shared" ref="BZ128" si="291">SUM(BZ123:BZ127)</f>
        <v>75174</v>
      </c>
      <c r="CA128" s="336">
        <f t="shared" ref="CA128:CC128" si="292">SUM(CA123:CA127)</f>
        <v>71673.070000000007</v>
      </c>
      <c r="CB128" s="336">
        <f t="shared" ref="CB128:CC128" si="293">SUM(CB123:CB127)</f>
        <v>77288</v>
      </c>
      <c r="CC128" s="336">
        <f t="shared" si="293"/>
        <v>97727</v>
      </c>
      <c r="CD128" s="374"/>
      <c r="CE128" s="88">
        <f>SUM(CE123:CE127)</f>
        <v>227685</v>
      </c>
      <c r="CF128" s="40"/>
    </row>
    <row r="129" spans="1:8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22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8"/>
      <c r="BQ129" s="278"/>
      <c r="BR129" s="278"/>
      <c r="BS129" s="278"/>
      <c r="BT129" s="334"/>
      <c r="BU129" s="334"/>
      <c r="BV129" s="334"/>
      <c r="BW129" s="334"/>
      <c r="BX129" s="334"/>
      <c r="BY129" s="334"/>
      <c r="BZ129" s="334"/>
      <c r="CA129" s="334"/>
      <c r="CB129" s="334"/>
      <c r="CC129" s="334"/>
      <c r="CD129" s="373"/>
      <c r="CE129" s="52"/>
    </row>
    <row r="130" spans="1:84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294">D116+D123</f>
        <v>20918769.620000001</v>
      </c>
      <c r="E130" s="101">
        <f t="shared" si="294"/>
        <v>12820560.579999998</v>
      </c>
      <c r="F130" s="101">
        <f t="shared" si="294"/>
        <v>7184646.3800000008</v>
      </c>
      <c r="G130" s="101">
        <f t="shared" si="294"/>
        <v>5414460.3300000001</v>
      </c>
      <c r="H130" s="101">
        <f t="shared" si="294"/>
        <v>4805277.2299999995</v>
      </c>
      <c r="I130" s="101">
        <f t="shared" si="294"/>
        <v>4995457.1100000003</v>
      </c>
      <c r="J130" s="101">
        <f t="shared" si="294"/>
        <v>6760753.1399999997</v>
      </c>
      <c r="K130" s="101">
        <f t="shared" si="294"/>
        <v>11659329.33</v>
      </c>
      <c r="L130" s="102">
        <f t="shared" si="294"/>
        <v>27116721.779999997</v>
      </c>
      <c r="M130" s="101">
        <f t="shared" si="294"/>
        <v>32224911.07</v>
      </c>
      <c r="N130" s="101">
        <f t="shared" si="294"/>
        <v>28612815.25</v>
      </c>
      <c r="O130" s="101">
        <f t="shared" si="294"/>
        <v>25912851.920000002</v>
      </c>
      <c r="P130" s="101">
        <f t="shared" si="294"/>
        <v>22838346.879999999</v>
      </c>
      <c r="Q130" s="101">
        <f t="shared" si="294"/>
        <v>15475656.799999999</v>
      </c>
      <c r="R130" s="101">
        <f t="shared" ref="R130:S130" si="295">R116+R123</f>
        <v>7187818.1700000009</v>
      </c>
      <c r="S130" s="101">
        <f t="shared" si="295"/>
        <v>5516209.1699999999</v>
      </c>
      <c r="T130" s="101">
        <f t="shared" ref="T130:U130" si="296">T116+T123</f>
        <v>4382922.0299999993</v>
      </c>
      <c r="U130" s="101">
        <f t="shared" si="296"/>
        <v>5066433.8999999994</v>
      </c>
      <c r="V130" s="101">
        <f t="shared" ref="V130:W130" si="297">V116+V123</f>
        <v>5848579</v>
      </c>
      <c r="W130" s="101">
        <f t="shared" si="297"/>
        <v>10866755.030000001</v>
      </c>
      <c r="X130" s="102">
        <f t="shared" ref="X130" si="298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08">
        <v>40218364</v>
      </c>
      <c r="AL130" s="308">
        <v>44918092</v>
      </c>
      <c r="AM130" s="308">
        <v>40577641</v>
      </c>
      <c r="AN130" s="308">
        <v>28799126</v>
      </c>
      <c r="AO130" s="308">
        <v>17775359</v>
      </c>
      <c r="AP130" s="308">
        <v>10221917</v>
      </c>
      <c r="AQ130" s="308">
        <v>8628640</v>
      </c>
      <c r="AR130" s="308">
        <v>7322536</v>
      </c>
      <c r="AS130" s="308">
        <v>8133678</v>
      </c>
      <c r="AT130" s="308">
        <v>9299650</v>
      </c>
      <c r="AU130" s="308"/>
      <c r="AV130" s="308"/>
      <c r="AW130" s="327"/>
      <c r="AX130" s="37">
        <f t="shared" ref="AX130:BT130" si="299">O130-C130</f>
        <v>-4794192.34</v>
      </c>
      <c r="AY130" s="103">
        <f t="shared" si="299"/>
        <v>1919577.2599999979</v>
      </c>
      <c r="AZ130" s="103">
        <f t="shared" si="299"/>
        <v>2655096.2200000007</v>
      </c>
      <c r="BA130" s="103">
        <f t="shared" si="299"/>
        <v>3171.7900000000373</v>
      </c>
      <c r="BB130" s="103">
        <f t="shared" si="299"/>
        <v>101748.83999999985</v>
      </c>
      <c r="BC130" s="103">
        <f t="shared" si="299"/>
        <v>-422355.20000000019</v>
      </c>
      <c r="BD130" s="103">
        <f t="shared" si="299"/>
        <v>70976.789999999106</v>
      </c>
      <c r="BE130" s="103">
        <f t="shared" si="299"/>
        <v>-912174.13999999966</v>
      </c>
      <c r="BF130" s="103">
        <f t="shared" si="299"/>
        <v>-792574.29999999888</v>
      </c>
      <c r="BG130" s="103">
        <f t="shared" si="299"/>
        <v>-3096368.2199999951</v>
      </c>
      <c r="BH130" s="103">
        <f t="shared" si="299"/>
        <v>2026078.9299999997</v>
      </c>
      <c r="BI130" s="103">
        <f t="shared" si="299"/>
        <v>7539396.75</v>
      </c>
      <c r="BJ130" s="103">
        <f t="shared" si="299"/>
        <v>7271240.879999999</v>
      </c>
      <c r="BK130" s="103">
        <f t="shared" si="299"/>
        <v>-1240054.870000001</v>
      </c>
      <c r="BL130" s="103">
        <f t="shared" si="299"/>
        <v>-3491454.9099999983</v>
      </c>
      <c r="BM130" s="103">
        <f t="shared" si="299"/>
        <v>-68001.85000000149</v>
      </c>
      <c r="BN130" s="103">
        <f t="shared" si="299"/>
        <v>98519.830000000075</v>
      </c>
      <c r="BO130" s="103">
        <f t="shared" si="299"/>
        <v>828858.93000000063</v>
      </c>
      <c r="BP130" s="282">
        <f t="shared" si="299"/>
        <v>405227.10000000056</v>
      </c>
      <c r="BQ130" s="282">
        <f t="shared" si="299"/>
        <v>-131677</v>
      </c>
      <c r="BR130" s="282">
        <f t="shared" si="299"/>
        <v>2215925.9699999988</v>
      </c>
      <c r="BS130" s="282">
        <f t="shared" si="299"/>
        <v>8085419.4399999976</v>
      </c>
      <c r="BT130" s="335">
        <f t="shared" si="299"/>
        <v>5967374</v>
      </c>
      <c r="BU130" s="335">
        <f t="shared" ref="BU130:CC130" si="300">AL130-Z130</f>
        <v>8765880</v>
      </c>
      <c r="BV130" s="335">
        <f t="shared" si="300"/>
        <v>7393548.1999999993</v>
      </c>
      <c r="BW130" s="335">
        <f t="shared" si="300"/>
        <v>7200833.9900000021</v>
      </c>
      <c r="BX130" s="335">
        <f t="shared" si="300"/>
        <v>5791157.1099999994</v>
      </c>
      <c r="BY130" s="335">
        <f t="shared" si="300"/>
        <v>3102100.6800000006</v>
      </c>
      <c r="BZ130" s="335">
        <f t="shared" si="300"/>
        <v>3013911</v>
      </c>
      <c r="CA130" s="335">
        <f t="shared" si="300"/>
        <v>2110755.04</v>
      </c>
      <c r="CB130" s="335">
        <f t="shared" si="300"/>
        <v>2662017</v>
      </c>
      <c r="CC130" s="335">
        <f t="shared" si="300"/>
        <v>3582748</v>
      </c>
      <c r="CD130" s="373"/>
      <c r="CE130" s="67">
        <f>'MONTHLY SUMMARIES'!J94</f>
        <v>9299650</v>
      </c>
    </row>
    <row r="131" spans="1:84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08">
        <v>39588849</v>
      </c>
      <c r="AL131" s="308">
        <v>44192320</v>
      </c>
      <c r="AM131" s="308">
        <v>39967230</v>
      </c>
      <c r="AN131" s="308">
        <v>28389996</v>
      </c>
      <c r="AO131" s="308">
        <v>17528580</v>
      </c>
      <c r="AP131" s="308">
        <v>10091394</v>
      </c>
      <c r="AQ131" s="308">
        <v>8524381</v>
      </c>
      <c r="AR131" s="308">
        <v>7233062</v>
      </c>
      <c r="AS131" s="308">
        <v>8022847</v>
      </c>
      <c r="AT131" s="308">
        <v>9166274</v>
      </c>
      <c r="AU131" s="308"/>
      <c r="AV131" s="308"/>
      <c r="AW131" s="327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2"/>
      <c r="BQ131" s="282"/>
      <c r="BR131" s="282"/>
      <c r="BS131" s="282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73"/>
      <c r="CE131" s="81">
        <f>CE130-CE132</f>
        <v>9166274</v>
      </c>
    </row>
    <row r="132" spans="1:84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08">
        <v>629515</v>
      </c>
      <c r="AL132" s="308">
        <v>725772</v>
      </c>
      <c r="AM132" s="308">
        <v>610411</v>
      </c>
      <c r="AN132" s="308">
        <v>409130</v>
      </c>
      <c r="AO132" s="308">
        <v>246779</v>
      </c>
      <c r="AP132" s="308">
        <v>130523</v>
      </c>
      <c r="AQ132" s="308">
        <v>104259</v>
      </c>
      <c r="AR132" s="308">
        <v>89474</v>
      </c>
      <c r="AS132" s="308">
        <v>110831</v>
      </c>
      <c r="AT132" s="308">
        <v>133376</v>
      </c>
      <c r="AU132" s="308"/>
      <c r="AV132" s="308"/>
      <c r="AW132" s="327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2"/>
      <c r="BQ132" s="282"/>
      <c r="BR132" s="282"/>
      <c r="BS132" s="282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73"/>
      <c r="CE132" s="67">
        <f>GETPIVOTDATA("VALUE",'CRS ESCO pvt'!$I$2,"DATE_FILE",$CE$8,"COMPANY",$CE$6,"TRIM_CAT","Resdiential-ESCO","TRIM_LINE",11)+GETPIVOTDATA("VALUE",'CRS ESCO pvt'!$I$2,"DATE_FILE",$CE$8,"COMPANY",$CE$6,"TRIM_CAT","Resdiential-ESCO","TRIM_LINE",12)</f>
        <v>133376</v>
      </c>
    </row>
    <row r="133" spans="1:84" s="40" customFormat="1" x14ac:dyDescent="0.3">
      <c r="A133" s="150"/>
      <c r="B133" s="41" t="s">
        <v>38</v>
      </c>
      <c r="C133" s="100">
        <f t="shared" ref="C133:P133" si="301">C117+C124</f>
        <v>2064798.0999999999</v>
      </c>
      <c r="D133" s="101">
        <f t="shared" si="301"/>
        <v>1681719.2000000002</v>
      </c>
      <c r="E133" s="101">
        <f t="shared" si="301"/>
        <v>841091.67</v>
      </c>
      <c r="F133" s="101">
        <f t="shared" si="301"/>
        <v>524961.82999999996</v>
      </c>
      <c r="G133" s="101">
        <f t="shared" si="301"/>
        <v>339897.84</v>
      </c>
      <c r="H133" s="101">
        <f t="shared" si="301"/>
        <v>285638.28999999998</v>
      </c>
      <c r="I133" s="101">
        <f t="shared" si="301"/>
        <v>299466.99</v>
      </c>
      <c r="J133" s="101">
        <f t="shared" si="301"/>
        <v>408495.91</v>
      </c>
      <c r="K133" s="101">
        <f t="shared" si="301"/>
        <v>732007.59</v>
      </c>
      <c r="L133" s="102">
        <f t="shared" si="301"/>
        <v>1974673.06</v>
      </c>
      <c r="M133" s="101">
        <f t="shared" si="301"/>
        <v>2092179.02</v>
      </c>
      <c r="N133" s="101">
        <f t="shared" si="301"/>
        <v>1922755.96</v>
      </c>
      <c r="O133" s="101">
        <f t="shared" si="301"/>
        <v>1695440.9</v>
      </c>
      <c r="P133" s="101">
        <f t="shared" si="301"/>
        <v>1664794.1</v>
      </c>
      <c r="Q133" s="101">
        <f>Q117+Q124</f>
        <v>936221.08000000007</v>
      </c>
      <c r="R133" s="101">
        <f t="shared" ref="R133:S133" si="302">R117+R124</f>
        <v>490451.13999999996</v>
      </c>
      <c r="S133" s="101">
        <f t="shared" si="302"/>
        <v>374775.03999999998</v>
      </c>
      <c r="T133" s="101">
        <f t="shared" ref="T133:U133" si="303">T117+T124</f>
        <v>272823.09000000003</v>
      </c>
      <c r="U133" s="101">
        <f t="shared" si="303"/>
        <v>305756.78999999998</v>
      </c>
      <c r="V133" s="101">
        <f t="shared" ref="V133:W133" si="304">V117+V124</f>
        <v>370284</v>
      </c>
      <c r="W133" s="101">
        <f t="shared" si="304"/>
        <v>792894.68</v>
      </c>
      <c r="X133" s="102">
        <f t="shared" ref="X133" si="305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08">
        <v>3211097</v>
      </c>
      <c r="AL133" s="308">
        <v>3612216</v>
      </c>
      <c r="AM133" s="308">
        <v>3373582</v>
      </c>
      <c r="AN133" s="308">
        <v>2671121</v>
      </c>
      <c r="AO133" s="308">
        <v>1686840</v>
      </c>
      <c r="AP133" s="308">
        <v>975730</v>
      </c>
      <c r="AQ133" s="308">
        <v>702636</v>
      </c>
      <c r="AR133" s="308">
        <v>551837</v>
      </c>
      <c r="AS133" s="308">
        <v>624388</v>
      </c>
      <c r="AT133" s="308">
        <v>775423</v>
      </c>
      <c r="AU133" s="308"/>
      <c r="AV133" s="308"/>
      <c r="AW133" s="327"/>
      <c r="AX133" s="37">
        <f t="shared" ref="AX133:BT133" si="306">O133-C133</f>
        <v>-369357.19999999995</v>
      </c>
      <c r="AY133" s="103">
        <f t="shared" si="306"/>
        <v>-16925.100000000093</v>
      </c>
      <c r="AZ133" s="103">
        <f t="shared" si="306"/>
        <v>95129.410000000033</v>
      </c>
      <c r="BA133" s="103">
        <f t="shared" si="306"/>
        <v>-34510.69</v>
      </c>
      <c r="BB133" s="103">
        <f t="shared" si="306"/>
        <v>34877.199999999953</v>
      </c>
      <c r="BC133" s="103">
        <f t="shared" si="306"/>
        <v>-12815.199999999953</v>
      </c>
      <c r="BD133" s="103">
        <f t="shared" si="306"/>
        <v>6289.7999999999884</v>
      </c>
      <c r="BE133" s="103">
        <f t="shared" si="306"/>
        <v>-38211.909999999974</v>
      </c>
      <c r="BF133" s="103">
        <f t="shared" si="306"/>
        <v>60887.090000000084</v>
      </c>
      <c r="BG133" s="103">
        <f t="shared" si="306"/>
        <v>-61294.240000000224</v>
      </c>
      <c r="BH133" s="103">
        <f t="shared" si="306"/>
        <v>477438.98</v>
      </c>
      <c r="BI133" s="103">
        <f t="shared" si="306"/>
        <v>779397.04</v>
      </c>
      <c r="BJ133" s="103">
        <f t="shared" si="306"/>
        <v>842087.58999999985</v>
      </c>
      <c r="BK133" s="103">
        <f t="shared" si="306"/>
        <v>262502.15999999992</v>
      </c>
      <c r="BL133" s="103">
        <f t="shared" si="306"/>
        <v>-18533.250000000116</v>
      </c>
      <c r="BM133" s="103">
        <f t="shared" si="306"/>
        <v>198145.91000000009</v>
      </c>
      <c r="BN133" s="103">
        <f t="shared" si="306"/>
        <v>107132.96000000002</v>
      </c>
      <c r="BO133" s="103">
        <f t="shared" si="306"/>
        <v>98672.399999999965</v>
      </c>
      <c r="BP133" s="282">
        <f t="shared" si="306"/>
        <v>91878.210000000021</v>
      </c>
      <c r="BQ133" s="282">
        <f t="shared" si="306"/>
        <v>56832</v>
      </c>
      <c r="BR133" s="282">
        <f t="shared" si="306"/>
        <v>344923.31999999995</v>
      </c>
      <c r="BS133" s="282">
        <f t="shared" si="306"/>
        <v>596589.18000000017</v>
      </c>
      <c r="BT133" s="335">
        <f t="shared" si="306"/>
        <v>641479</v>
      </c>
      <c r="BU133" s="335">
        <f t="shared" ref="BU133:CC133" si="307">AL133-Z133</f>
        <v>910063</v>
      </c>
      <c r="BV133" s="335">
        <f t="shared" si="307"/>
        <v>836053.51000000024</v>
      </c>
      <c r="BW133" s="335">
        <f t="shared" si="307"/>
        <v>743824.74</v>
      </c>
      <c r="BX133" s="335">
        <f t="shared" si="307"/>
        <v>769152.17</v>
      </c>
      <c r="BY133" s="335">
        <f t="shared" si="307"/>
        <v>287132.94999999995</v>
      </c>
      <c r="BZ133" s="335">
        <f t="shared" si="307"/>
        <v>220728</v>
      </c>
      <c r="CA133" s="335">
        <f t="shared" si="307"/>
        <v>180341.51</v>
      </c>
      <c r="CB133" s="335">
        <f t="shared" si="307"/>
        <v>226753</v>
      </c>
      <c r="CC133" s="335">
        <f t="shared" si="307"/>
        <v>348307</v>
      </c>
      <c r="CD133" s="373"/>
      <c r="CE133" s="67">
        <f>'MONTHLY SUMMARIES'!J95</f>
        <v>775423</v>
      </c>
    </row>
    <row r="134" spans="1:84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08">
        <v>3136006</v>
      </c>
      <c r="AL134" s="308">
        <v>3525104</v>
      </c>
      <c r="AM134" s="308">
        <v>3300140</v>
      </c>
      <c r="AN134" s="308">
        <v>2616852</v>
      </c>
      <c r="AO134" s="308">
        <v>1655578</v>
      </c>
      <c r="AP134" s="308">
        <v>958516</v>
      </c>
      <c r="AQ134" s="308">
        <v>689924</v>
      </c>
      <c r="AR134" s="308">
        <v>541456</v>
      </c>
      <c r="AS134" s="308">
        <v>612021</v>
      </c>
      <c r="AT134" s="308">
        <v>760979</v>
      </c>
      <c r="AU134" s="308"/>
      <c r="AV134" s="308"/>
      <c r="AW134" s="327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2"/>
      <c r="BQ134" s="282"/>
      <c r="BR134" s="282"/>
      <c r="BS134" s="282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73"/>
      <c r="CE134" s="81">
        <f>CE133-CE135</f>
        <v>760979</v>
      </c>
    </row>
    <row r="135" spans="1:84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08">
        <v>75091</v>
      </c>
      <c r="AL135" s="308">
        <v>87112</v>
      </c>
      <c r="AM135" s="308">
        <v>73442</v>
      </c>
      <c r="AN135" s="308">
        <v>54269</v>
      </c>
      <c r="AO135" s="308">
        <v>31262</v>
      </c>
      <c r="AP135" s="308">
        <v>17214</v>
      </c>
      <c r="AQ135" s="308">
        <v>12712</v>
      </c>
      <c r="AR135" s="308">
        <v>10381</v>
      </c>
      <c r="AS135" s="308">
        <v>12367</v>
      </c>
      <c r="AT135" s="308">
        <v>14444</v>
      </c>
      <c r="AU135" s="308"/>
      <c r="AV135" s="308"/>
      <c r="AW135" s="327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2"/>
      <c r="BQ135" s="282"/>
      <c r="BR135" s="282"/>
      <c r="BS135" s="282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73"/>
      <c r="CE135" s="67">
        <f>GETPIVOTDATA("VALUE",'CRS ESCO pvt'!$I$2,"DATE_FILE",$CE$8,"COMPANY",$CE$6,"TRIM_CAT","Low Income Resdiential-ESCO","TRIM_LINE",11)+GETPIVOTDATA("VALUE",'CRS ESCO pvt'!$I$2,"DATE_FILE",$CE$8,"COMPANY",$CE$6,"TRIM_CAT","Low Income Resdiential-ESCO","TRIM_LINE",12)</f>
        <v>14444</v>
      </c>
    </row>
    <row r="136" spans="1:84" s="40" customFormat="1" x14ac:dyDescent="0.3">
      <c r="A136" s="150"/>
      <c r="B136" s="41" t="s">
        <v>39</v>
      </c>
      <c r="C136" s="100">
        <f t="shared" ref="C136:P136" si="308">C118+C125</f>
        <v>7158614.8300000001</v>
      </c>
      <c r="D136" s="101">
        <f t="shared" si="308"/>
        <v>4502597.99</v>
      </c>
      <c r="E136" s="101">
        <f t="shared" si="308"/>
        <v>2800234.8299999996</v>
      </c>
      <c r="F136" s="101">
        <f t="shared" si="308"/>
        <v>1544444.02</v>
      </c>
      <c r="G136" s="101">
        <f t="shared" si="308"/>
        <v>1250297.5999999999</v>
      </c>
      <c r="H136" s="101">
        <f t="shared" si="308"/>
        <v>1186601.49</v>
      </c>
      <c r="I136" s="101">
        <f t="shared" si="308"/>
        <v>1097488.6200000001</v>
      </c>
      <c r="J136" s="101">
        <f t="shared" si="308"/>
        <v>1538751.38</v>
      </c>
      <c r="K136" s="101">
        <f t="shared" si="308"/>
        <v>2426801.66</v>
      </c>
      <c r="L136" s="102">
        <f t="shared" si="308"/>
        <v>9489604.0899999999</v>
      </c>
      <c r="M136" s="101">
        <f t="shared" si="308"/>
        <v>7083826.0800000001</v>
      </c>
      <c r="N136" s="101">
        <f t="shared" si="308"/>
        <v>6435159.2200000007</v>
      </c>
      <c r="O136" s="101">
        <f t="shared" si="308"/>
        <v>5430167.6299999999</v>
      </c>
      <c r="P136" s="101">
        <f t="shared" si="308"/>
        <v>4529711.2</v>
      </c>
      <c r="Q136" s="101">
        <f>Q118+Q125</f>
        <v>3046415.75</v>
      </c>
      <c r="R136" s="101">
        <f t="shared" ref="R136:S136" si="309">R118+R125</f>
        <v>1252501.3299999998</v>
      </c>
      <c r="S136" s="101">
        <f t="shared" si="309"/>
        <v>1063958.08</v>
      </c>
      <c r="T136" s="101">
        <f t="shared" ref="T136:U136" si="310">T118+T125</f>
        <v>897310.46</v>
      </c>
      <c r="U136" s="101">
        <f t="shared" si="310"/>
        <v>1038768.62</v>
      </c>
      <c r="V136" s="101">
        <f t="shared" ref="V136:W136" si="311">V118+V125</f>
        <v>1229092</v>
      </c>
      <c r="W136" s="101">
        <f t="shared" si="311"/>
        <v>2275788.4899999998</v>
      </c>
      <c r="X136" s="102">
        <f t="shared" ref="X136" si="312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08">
        <v>8750380</v>
      </c>
      <c r="AL136" s="308">
        <v>10242390</v>
      </c>
      <c r="AM136" s="308">
        <v>9098109</v>
      </c>
      <c r="AN136" s="308">
        <v>6440576</v>
      </c>
      <c r="AO136" s="308">
        <v>3537059</v>
      </c>
      <c r="AP136" s="308">
        <v>2264629</v>
      </c>
      <c r="AQ136" s="308">
        <v>2078794</v>
      </c>
      <c r="AR136" s="308">
        <v>1790582</v>
      </c>
      <c r="AS136" s="308">
        <v>1880799</v>
      </c>
      <c r="AT136" s="308">
        <v>2253617</v>
      </c>
      <c r="AU136" s="308"/>
      <c r="AV136" s="308"/>
      <c r="AW136" s="327"/>
      <c r="AX136" s="37">
        <f t="shared" ref="AX136:BG138" si="313">O136-C136</f>
        <v>-1728447.2000000002</v>
      </c>
      <c r="AY136" s="103">
        <f t="shared" si="313"/>
        <v>27113.209999999963</v>
      </c>
      <c r="AZ136" s="103">
        <f t="shared" si="313"/>
        <v>246180.92000000039</v>
      </c>
      <c r="BA136" s="103">
        <f t="shared" si="313"/>
        <v>-291942.69000000018</v>
      </c>
      <c r="BB136" s="103">
        <f t="shared" si="313"/>
        <v>-186339.51999999979</v>
      </c>
      <c r="BC136" s="103">
        <f t="shared" si="313"/>
        <v>-289291.03000000003</v>
      </c>
      <c r="BD136" s="103">
        <f t="shared" si="313"/>
        <v>-58720.000000000116</v>
      </c>
      <c r="BE136" s="103">
        <f t="shared" si="313"/>
        <v>-309659.37999999989</v>
      </c>
      <c r="BF136" s="103">
        <f t="shared" si="313"/>
        <v>-151013.17000000039</v>
      </c>
      <c r="BG136" s="103">
        <f t="shared" si="313"/>
        <v>-4476999.1099999994</v>
      </c>
      <c r="BH136" s="103">
        <f t="shared" ref="BH136:BQ138" si="314">Y136-M136</f>
        <v>412239.91999999993</v>
      </c>
      <c r="BI136" s="103">
        <f t="shared" si="314"/>
        <v>1181238.7799999993</v>
      </c>
      <c r="BJ136" s="103">
        <f t="shared" si="314"/>
        <v>2571892.75</v>
      </c>
      <c r="BK136" s="103">
        <f t="shared" si="314"/>
        <v>-68162.769999999553</v>
      </c>
      <c r="BL136" s="103">
        <f t="shared" si="314"/>
        <v>-433547.20999999996</v>
      </c>
      <c r="BM136" s="103">
        <f t="shared" si="314"/>
        <v>154863.00000000023</v>
      </c>
      <c r="BN136" s="103">
        <f t="shared" si="314"/>
        <v>120938.91999999993</v>
      </c>
      <c r="BO136" s="103">
        <f t="shared" si="314"/>
        <v>274688.70999999996</v>
      </c>
      <c r="BP136" s="282">
        <f t="shared" si="314"/>
        <v>141835.38</v>
      </c>
      <c r="BQ136" s="282">
        <f t="shared" si="314"/>
        <v>1702</v>
      </c>
      <c r="BR136" s="282">
        <f t="shared" ref="BR136:BT138" si="315">AI136-W136</f>
        <v>444800.51000000024</v>
      </c>
      <c r="BS136" s="282">
        <f t="shared" si="315"/>
        <v>1563228.0199999996</v>
      </c>
      <c r="BT136" s="335">
        <f t="shared" si="315"/>
        <v>1254314</v>
      </c>
      <c r="BU136" s="335">
        <f t="shared" ref="BU136:CC138" si="316">AL136-Z136</f>
        <v>2625992</v>
      </c>
      <c r="BV136" s="335">
        <f t="shared" si="316"/>
        <v>1096048.6200000001</v>
      </c>
      <c r="BW136" s="335">
        <f t="shared" si="316"/>
        <v>1979027.5699999994</v>
      </c>
      <c r="BX136" s="335">
        <f t="shared" si="316"/>
        <v>924190.46</v>
      </c>
      <c r="BY136" s="335">
        <f t="shared" si="316"/>
        <v>857264.66999999993</v>
      </c>
      <c r="BZ136" s="335">
        <f t="shared" si="316"/>
        <v>893897</v>
      </c>
      <c r="CA136" s="335">
        <f t="shared" si="316"/>
        <v>618582.83000000007</v>
      </c>
      <c r="CB136" s="335">
        <f t="shared" si="316"/>
        <v>700195</v>
      </c>
      <c r="CC136" s="335">
        <f t="shared" si="316"/>
        <v>1022823</v>
      </c>
      <c r="CD136" s="373"/>
      <c r="CE136" s="67">
        <f>'MONTHLY SUMMARIES'!J96</f>
        <v>2253617</v>
      </c>
    </row>
    <row r="137" spans="1:84" s="40" customFormat="1" x14ac:dyDescent="0.3">
      <c r="A137" s="150"/>
      <c r="B137" s="41" t="s">
        <v>40</v>
      </c>
      <c r="C137" s="100">
        <f t="shared" ref="C137:Q137" si="317">C119+C126</f>
        <v>6838850.2800000003</v>
      </c>
      <c r="D137" s="101">
        <f t="shared" si="317"/>
        <v>2078460.05</v>
      </c>
      <c r="E137" s="101">
        <f t="shared" si="317"/>
        <v>1327294.81</v>
      </c>
      <c r="F137" s="101">
        <f t="shared" si="317"/>
        <v>1350865.6</v>
      </c>
      <c r="G137" s="101">
        <f t="shared" si="317"/>
        <v>566217.87</v>
      </c>
      <c r="H137" s="101">
        <f t="shared" si="317"/>
        <v>453421.5</v>
      </c>
      <c r="I137" s="101">
        <f t="shared" si="317"/>
        <v>426919.2</v>
      </c>
      <c r="J137" s="101">
        <f t="shared" si="317"/>
        <v>658308.48</v>
      </c>
      <c r="K137" s="101">
        <f t="shared" si="317"/>
        <v>1164826.24</v>
      </c>
      <c r="L137" s="102">
        <f t="shared" si="317"/>
        <v>2360744.09</v>
      </c>
      <c r="M137" s="101">
        <f t="shared" si="317"/>
        <v>2865707.05</v>
      </c>
      <c r="N137" s="101">
        <f t="shared" si="317"/>
        <v>2518075.5299999998</v>
      </c>
      <c r="O137" s="101">
        <f t="shared" si="317"/>
        <v>2332189.2199999997</v>
      </c>
      <c r="P137" s="101">
        <f t="shared" si="317"/>
        <v>1808520.13</v>
      </c>
      <c r="Q137" s="101">
        <f t="shared" si="317"/>
        <v>1327730.01</v>
      </c>
      <c r="R137" s="101">
        <f t="shared" ref="R137:S137" si="318">R119+R126</f>
        <v>539544.00999999989</v>
      </c>
      <c r="S137" s="101">
        <f t="shared" si="318"/>
        <v>341140.96</v>
      </c>
      <c r="T137" s="101">
        <f t="shared" ref="T137:U137" si="319">T119+T126</f>
        <v>264400.5</v>
      </c>
      <c r="U137" s="101">
        <f t="shared" si="319"/>
        <v>356944.74000000005</v>
      </c>
      <c r="V137" s="101">
        <f t="shared" ref="V137:W137" si="320">V119+V126</f>
        <v>655348</v>
      </c>
      <c r="W137" s="101">
        <f t="shared" si="320"/>
        <v>994589.77</v>
      </c>
      <c r="X137" s="102">
        <f t="shared" ref="X137" si="321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08">
        <v>3373357</v>
      </c>
      <c r="AL137" s="308">
        <v>3647736</v>
      </c>
      <c r="AM137" s="308">
        <v>3325381</v>
      </c>
      <c r="AN137" s="308">
        <v>2677337</v>
      </c>
      <c r="AO137" s="308">
        <v>1568832</v>
      </c>
      <c r="AP137" s="308">
        <v>807536</v>
      </c>
      <c r="AQ137" s="308">
        <v>801203</v>
      </c>
      <c r="AR137" s="308">
        <v>579734</v>
      </c>
      <c r="AS137" s="308">
        <v>666573</v>
      </c>
      <c r="AT137" s="308">
        <v>1000991</v>
      </c>
      <c r="AU137" s="308"/>
      <c r="AV137" s="308"/>
      <c r="AW137" s="327"/>
      <c r="AX137" s="37">
        <f t="shared" si="313"/>
        <v>-4506661.0600000005</v>
      </c>
      <c r="AY137" s="103">
        <f t="shared" si="313"/>
        <v>-269939.92000000016</v>
      </c>
      <c r="AZ137" s="103">
        <f t="shared" si="313"/>
        <v>435.19999999995343</v>
      </c>
      <c r="BA137" s="103">
        <f t="shared" si="313"/>
        <v>-811321.5900000002</v>
      </c>
      <c r="BB137" s="103">
        <f t="shared" si="313"/>
        <v>-225076.90999999997</v>
      </c>
      <c r="BC137" s="103">
        <f t="shared" si="313"/>
        <v>-189021</v>
      </c>
      <c r="BD137" s="103">
        <f t="shared" si="313"/>
        <v>-69974.459999999963</v>
      </c>
      <c r="BE137" s="103">
        <f t="shared" si="313"/>
        <v>-2960.4799999999814</v>
      </c>
      <c r="BF137" s="103">
        <f t="shared" si="313"/>
        <v>-170236.46999999997</v>
      </c>
      <c r="BG137" s="103">
        <f t="shared" si="313"/>
        <v>-390163.89999999967</v>
      </c>
      <c r="BH137" s="103">
        <f t="shared" si="314"/>
        <v>-103246.04999999981</v>
      </c>
      <c r="BI137" s="103">
        <f t="shared" si="314"/>
        <v>327614.4700000002</v>
      </c>
      <c r="BJ137" s="103">
        <f t="shared" si="314"/>
        <v>516112.30000000028</v>
      </c>
      <c r="BK137" s="103">
        <f t="shared" si="314"/>
        <v>16905.959999999963</v>
      </c>
      <c r="BL137" s="103">
        <f t="shared" si="314"/>
        <v>-225899.63000000012</v>
      </c>
      <c r="BM137" s="103">
        <f t="shared" si="314"/>
        <v>-14891.039999999921</v>
      </c>
      <c r="BN137" s="103">
        <f t="shared" si="314"/>
        <v>72010.039999999979</v>
      </c>
      <c r="BO137" s="103">
        <f t="shared" si="314"/>
        <v>164538.46999999997</v>
      </c>
      <c r="BP137" s="282">
        <f t="shared" si="314"/>
        <v>88426.259999999951</v>
      </c>
      <c r="BQ137" s="282">
        <f t="shared" si="314"/>
        <v>-183334</v>
      </c>
      <c r="BR137" s="282">
        <f t="shared" si="315"/>
        <v>158681.22999999998</v>
      </c>
      <c r="BS137" s="282">
        <f t="shared" si="315"/>
        <v>663593.80999999982</v>
      </c>
      <c r="BT137" s="335">
        <f t="shared" si="315"/>
        <v>610896</v>
      </c>
      <c r="BU137" s="335">
        <f t="shared" si="316"/>
        <v>802046</v>
      </c>
      <c r="BV137" s="335">
        <f t="shared" si="316"/>
        <v>477079.48</v>
      </c>
      <c r="BW137" s="335">
        <f t="shared" si="316"/>
        <v>851910.91000000015</v>
      </c>
      <c r="BX137" s="335">
        <f t="shared" si="316"/>
        <v>467001.62000000011</v>
      </c>
      <c r="BY137" s="335">
        <f t="shared" si="316"/>
        <v>282883.03000000003</v>
      </c>
      <c r="BZ137" s="335">
        <f t="shared" si="316"/>
        <v>388052</v>
      </c>
      <c r="CA137" s="335">
        <f t="shared" si="316"/>
        <v>150795.03000000003</v>
      </c>
      <c r="CB137" s="335">
        <f t="shared" si="316"/>
        <v>221202</v>
      </c>
      <c r="CC137" s="335">
        <f t="shared" si="316"/>
        <v>528977</v>
      </c>
      <c r="CD137" s="373"/>
      <c r="CE137" s="67">
        <f>'MONTHLY SUMMARIES'!J97</f>
        <v>1000991</v>
      </c>
    </row>
    <row r="138" spans="1:84" s="40" customFormat="1" x14ac:dyDescent="0.3">
      <c r="A138" s="150"/>
      <c r="B138" s="41" t="s">
        <v>41</v>
      </c>
      <c r="C138" s="100">
        <f t="shared" ref="C138:Q138" si="322">C120+C127</f>
        <v>3762025.66</v>
      </c>
      <c r="D138" s="101">
        <f t="shared" si="322"/>
        <v>1653639.88</v>
      </c>
      <c r="E138" s="101">
        <f t="shared" si="322"/>
        <v>1209935.4099999999</v>
      </c>
      <c r="F138" s="101">
        <f t="shared" si="322"/>
        <v>1081284.02</v>
      </c>
      <c r="G138" s="101">
        <f t="shared" si="322"/>
        <v>782809.59</v>
      </c>
      <c r="H138" s="101">
        <f t="shared" si="322"/>
        <v>904426.95</v>
      </c>
      <c r="I138" s="101">
        <f t="shared" si="322"/>
        <v>823881.53</v>
      </c>
      <c r="J138" s="101">
        <f t="shared" si="322"/>
        <v>1054995</v>
      </c>
      <c r="K138" s="101">
        <f t="shared" si="322"/>
        <v>1025378.5</v>
      </c>
      <c r="L138" s="102">
        <f t="shared" si="322"/>
        <v>1696099.28</v>
      </c>
      <c r="M138" s="101">
        <f t="shared" si="322"/>
        <v>1796338.55</v>
      </c>
      <c r="N138" s="101">
        <f t="shared" si="322"/>
        <v>1633914.02</v>
      </c>
      <c r="O138" s="101">
        <f t="shared" si="322"/>
        <v>1552071.46</v>
      </c>
      <c r="P138" s="101">
        <f t="shared" si="322"/>
        <v>1203522.1499999999</v>
      </c>
      <c r="Q138" s="101">
        <f t="shared" si="322"/>
        <v>1216447.52</v>
      </c>
      <c r="R138" s="101">
        <f t="shared" ref="R138:S138" si="323">R120+R127</f>
        <v>823192</v>
      </c>
      <c r="S138" s="101">
        <f t="shared" si="323"/>
        <v>732108.01</v>
      </c>
      <c r="T138" s="101">
        <f t="shared" ref="T138:U138" si="324">T120+T127</f>
        <v>703655.70000000007</v>
      </c>
      <c r="U138" s="101">
        <f t="shared" si="324"/>
        <v>795514.82</v>
      </c>
      <c r="V138" s="101">
        <f t="shared" ref="V138:W138" si="325">V120+V127</f>
        <v>771730</v>
      </c>
      <c r="W138" s="101">
        <f t="shared" si="325"/>
        <v>998790.09</v>
      </c>
      <c r="X138" s="102">
        <f t="shared" ref="X138" si="326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08">
        <v>2084669</v>
      </c>
      <c r="AL138" s="308">
        <v>2208164</v>
      </c>
      <c r="AM138" s="308">
        <v>2021737</v>
      </c>
      <c r="AN138" s="308">
        <v>2204499</v>
      </c>
      <c r="AO138" s="308">
        <v>1559327</v>
      </c>
      <c r="AP138" s="308">
        <v>1361357</v>
      </c>
      <c r="AQ138" s="308">
        <v>1210592</v>
      </c>
      <c r="AR138" s="308">
        <v>1966600</v>
      </c>
      <c r="AS138" s="308">
        <v>1476171</v>
      </c>
      <c r="AT138" s="308">
        <v>1192139</v>
      </c>
      <c r="AU138" s="308"/>
      <c r="AV138" s="308"/>
      <c r="AW138" s="327"/>
      <c r="AX138" s="37">
        <f t="shared" si="313"/>
        <v>-2209954.2000000002</v>
      </c>
      <c r="AY138" s="103">
        <f t="shared" si="313"/>
        <v>-450117.73</v>
      </c>
      <c r="AZ138" s="103">
        <f t="shared" si="313"/>
        <v>6512.1100000001024</v>
      </c>
      <c r="BA138" s="103">
        <f t="shared" si="313"/>
        <v>-258092.02000000002</v>
      </c>
      <c r="BB138" s="103">
        <f t="shared" si="313"/>
        <v>-50701.579999999958</v>
      </c>
      <c r="BC138" s="103">
        <f t="shared" si="313"/>
        <v>-200771.24999999988</v>
      </c>
      <c r="BD138" s="103">
        <f t="shared" si="313"/>
        <v>-28366.710000000079</v>
      </c>
      <c r="BE138" s="103">
        <f t="shared" si="313"/>
        <v>-283265</v>
      </c>
      <c r="BF138" s="103">
        <f t="shared" si="313"/>
        <v>-26588.410000000033</v>
      </c>
      <c r="BG138" s="103">
        <f t="shared" si="313"/>
        <v>-302211.25</v>
      </c>
      <c r="BH138" s="103">
        <f t="shared" si="314"/>
        <v>42115.449999999953</v>
      </c>
      <c r="BI138" s="103">
        <f t="shared" si="314"/>
        <v>155644.97999999998</v>
      </c>
      <c r="BJ138" s="103">
        <f t="shared" si="314"/>
        <v>253420.39000000013</v>
      </c>
      <c r="BK138" s="103">
        <f t="shared" si="314"/>
        <v>226391.77000000002</v>
      </c>
      <c r="BL138" s="103">
        <f t="shared" si="314"/>
        <v>-18310.739999999991</v>
      </c>
      <c r="BM138" s="103">
        <f t="shared" si="314"/>
        <v>56867.679999999935</v>
      </c>
      <c r="BN138" s="103">
        <f t="shared" si="314"/>
        <v>59584.989999999991</v>
      </c>
      <c r="BO138" s="103">
        <f t="shared" si="314"/>
        <v>2269.5499999999302</v>
      </c>
      <c r="BP138" s="282">
        <f t="shared" si="314"/>
        <v>28794.180000000051</v>
      </c>
      <c r="BQ138" s="282">
        <f t="shared" si="314"/>
        <v>84449</v>
      </c>
      <c r="BR138" s="282">
        <f t="shared" si="315"/>
        <v>31422.910000000033</v>
      </c>
      <c r="BS138" s="282">
        <f t="shared" si="315"/>
        <v>329472.96999999997</v>
      </c>
      <c r="BT138" s="335">
        <f t="shared" si="315"/>
        <v>246215</v>
      </c>
      <c r="BU138" s="335">
        <f t="shared" si="316"/>
        <v>418605</v>
      </c>
      <c r="BV138" s="335">
        <f t="shared" si="316"/>
        <v>216245.14999999991</v>
      </c>
      <c r="BW138" s="335">
        <f t="shared" si="316"/>
        <v>774585.08000000007</v>
      </c>
      <c r="BX138" s="335">
        <f t="shared" si="316"/>
        <v>361190.22</v>
      </c>
      <c r="BY138" s="335">
        <f t="shared" si="316"/>
        <v>481297.32000000007</v>
      </c>
      <c r="BZ138" s="335">
        <f t="shared" si="316"/>
        <v>418899</v>
      </c>
      <c r="CA138" s="335">
        <f t="shared" si="316"/>
        <v>1260674.75</v>
      </c>
      <c r="CB138" s="335">
        <f t="shared" si="316"/>
        <v>651862</v>
      </c>
      <c r="CC138" s="335">
        <f t="shared" si="316"/>
        <v>335960</v>
      </c>
      <c r="CD138" s="373"/>
      <c r="CE138" s="67">
        <f>'MONTHLY SUMMARIES'!J98</f>
        <v>1192139</v>
      </c>
    </row>
    <row r="139" spans="1:84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327">SUM(D130:D138)</f>
        <v>30835186.740000002</v>
      </c>
      <c r="E139" s="131">
        <f t="shared" si="327"/>
        <v>18999117.299999997</v>
      </c>
      <c r="F139" s="131">
        <f t="shared" si="327"/>
        <v>11686201.85</v>
      </c>
      <c r="G139" s="131">
        <f t="shared" si="327"/>
        <v>8353683.2299999995</v>
      </c>
      <c r="H139" s="131">
        <f t="shared" si="327"/>
        <v>7635365.46</v>
      </c>
      <c r="I139" s="131">
        <f t="shared" si="327"/>
        <v>7643213.4500000011</v>
      </c>
      <c r="J139" s="131">
        <f t="shared" si="327"/>
        <v>10421303.91</v>
      </c>
      <c r="K139" s="131">
        <f t="shared" si="327"/>
        <v>17008343.32</v>
      </c>
      <c r="L139" s="132">
        <f t="shared" si="327"/>
        <v>42637842.299999997</v>
      </c>
      <c r="M139" s="131">
        <f t="shared" si="327"/>
        <v>46062961.769999996</v>
      </c>
      <c r="N139" s="131">
        <f t="shared" si="327"/>
        <v>41122719.980000004</v>
      </c>
      <c r="O139" s="131">
        <f t="shared" si="327"/>
        <v>36922721.130000003</v>
      </c>
      <c r="P139" s="131">
        <f t="shared" si="327"/>
        <v>32044894.459999997</v>
      </c>
      <c r="Q139" s="131">
        <f t="shared" si="327"/>
        <v>22002471.16</v>
      </c>
      <c r="R139" s="131">
        <f t="shared" si="327"/>
        <v>10293506.65</v>
      </c>
      <c r="S139" s="131">
        <f t="shared" si="327"/>
        <v>8028191.2599999998</v>
      </c>
      <c r="T139" s="131">
        <f t="shared" si="327"/>
        <v>6521111.7799999993</v>
      </c>
      <c r="U139" s="131">
        <f t="shared" si="327"/>
        <v>7563418.8700000001</v>
      </c>
      <c r="V139" s="131">
        <f t="shared" ref="V139" si="328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329">SUM(Y130+Y133+Y136+Y137+Y138)</f>
        <v>48917589</v>
      </c>
      <c r="Z139" s="131">
        <f t="shared" si="329"/>
        <v>51106012</v>
      </c>
      <c r="AA139" s="131">
        <f t="shared" si="329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>
        <v>64628598</v>
      </c>
      <c r="AM139" s="257">
        <v>58396450</v>
      </c>
      <c r="AN139" s="257">
        <v>42792659</v>
      </c>
      <c r="AO139" s="257">
        <v>26127417</v>
      </c>
      <c r="AP139" s="257">
        <v>15631169</v>
      </c>
      <c r="AQ139" s="257">
        <v>13421865</v>
      </c>
      <c r="AR139" s="257">
        <v>12211289</v>
      </c>
      <c r="AS139" s="257">
        <v>12781609</v>
      </c>
      <c r="AT139" s="257">
        <v>14521820</v>
      </c>
      <c r="AU139" s="257"/>
      <c r="AV139" s="257"/>
      <c r="AW139" s="323"/>
      <c r="AX139" s="38">
        <f>SUM(AX130:AX138)</f>
        <v>-13608612</v>
      </c>
      <c r="AY139" s="133">
        <f t="shared" ref="AY139:BA139" si="330">SUM(AY130:AY138)</f>
        <v>1209707.7199999976</v>
      </c>
      <c r="AZ139" s="133">
        <f t="shared" si="330"/>
        <v>3003353.8600000013</v>
      </c>
      <c r="BA139" s="133">
        <f t="shared" si="330"/>
        <v>-1392695.2000000004</v>
      </c>
      <c r="BB139" s="133">
        <f t="shared" ref="BB139:BC139" si="331">SUM(BB130:BB138)</f>
        <v>-325491.96999999991</v>
      </c>
      <c r="BC139" s="133">
        <f t="shared" si="331"/>
        <v>-1114253.6800000002</v>
      </c>
      <c r="BD139" s="133">
        <f t="shared" ref="BD139:BE139" si="332">SUM(BD130:BD138)</f>
        <v>-79794.580000001064</v>
      </c>
      <c r="BE139" s="133">
        <f t="shared" si="332"/>
        <v>-1546270.9099999995</v>
      </c>
      <c r="BF139" s="133">
        <f t="shared" ref="BF139:BG139" si="333">SUM(BF130:BF138)</f>
        <v>-1079525.2599999993</v>
      </c>
      <c r="BG139" s="133">
        <f t="shared" si="333"/>
        <v>-8327036.7199999942</v>
      </c>
      <c r="BH139" s="133">
        <f t="shared" ref="BH139:BI139" si="334">SUM(BH130:BH138)</f>
        <v>2854627.2299999995</v>
      </c>
      <c r="BI139" s="133">
        <f t="shared" si="334"/>
        <v>9983292.0200000014</v>
      </c>
      <c r="BJ139" s="133">
        <f t="shared" ref="BJ139:BK139" si="335">SUM(BJ130:BJ138)</f>
        <v>11454753.91</v>
      </c>
      <c r="BK139" s="133">
        <f t="shared" si="335"/>
        <v>-802417.7500000007</v>
      </c>
      <c r="BL139" s="133">
        <f t="shared" ref="BL139:BM139" si="336">SUM(BL130:BL138)</f>
        <v>-4187745.7399999984</v>
      </c>
      <c r="BM139" s="133">
        <f t="shared" si="336"/>
        <v>326983.69999999885</v>
      </c>
      <c r="BN139" s="133">
        <f t="shared" ref="BN139:BO139" si="337">SUM(BN130:BN138)</f>
        <v>458186.74</v>
      </c>
      <c r="BO139" s="133">
        <f t="shared" si="337"/>
        <v>1369028.0600000005</v>
      </c>
      <c r="BP139" s="279">
        <f t="shared" ref="BP139:BQ139" si="338">SUM(BP130:BP138)</f>
        <v>756161.1300000007</v>
      </c>
      <c r="BQ139" s="279">
        <f t="shared" si="338"/>
        <v>-172028</v>
      </c>
      <c r="BR139" s="279">
        <f t="shared" ref="BR139:BT139" si="339">SUM(BR130:BR138)</f>
        <v>3195753.939999999</v>
      </c>
      <c r="BS139" s="279">
        <f t="shared" si="339"/>
        <v>11238303.419999998</v>
      </c>
      <c r="BT139" s="349">
        <f t="shared" si="339"/>
        <v>8720278</v>
      </c>
      <c r="BU139" s="349">
        <f t="shared" ref="BU139:BV139" si="340">SUM(BU130:BU138)</f>
        <v>13522586</v>
      </c>
      <c r="BV139" s="349">
        <f t="shared" si="340"/>
        <v>10018974.959999999</v>
      </c>
      <c r="BW139" s="349">
        <f t="shared" ref="BW139:BX139" si="341">SUM(BW130:BW138)</f>
        <v>11550182.290000001</v>
      </c>
      <c r="BX139" s="349">
        <f t="shared" si="341"/>
        <v>8312691.5799999991</v>
      </c>
      <c r="BY139" s="349">
        <f t="shared" ref="BY139" si="342">SUM(BY130:BY138)</f>
        <v>5010678.6500000013</v>
      </c>
      <c r="BZ139" s="349">
        <f t="shared" ref="BZ139" si="343">SUM(BZ130:BZ138)</f>
        <v>4935487</v>
      </c>
      <c r="CA139" s="349">
        <f t="shared" ref="CA139:CC139" si="344">SUM(CA130:CA138)</f>
        <v>4321149.16</v>
      </c>
      <c r="CB139" s="349">
        <f t="shared" ref="CB139:CC139" si="345">SUM(CB130:CB138)</f>
        <v>4462029</v>
      </c>
      <c r="CC139" s="349">
        <f t="shared" si="345"/>
        <v>5818815</v>
      </c>
      <c r="CD139" s="374"/>
      <c r="CE139" s="268">
        <f>CE130+CE133+CE136+CE137+CE138</f>
        <v>14521820</v>
      </c>
      <c r="CF139" s="40"/>
    </row>
    <row r="140" spans="1:84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19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5"/>
      <c r="BQ140" s="275"/>
      <c r="BR140" s="275"/>
      <c r="BS140" s="275"/>
      <c r="BT140" s="334"/>
      <c r="BU140" s="334"/>
      <c r="BV140" s="334"/>
      <c r="BW140" s="334"/>
      <c r="BX140" s="334"/>
      <c r="BY140" s="334"/>
      <c r="BZ140" s="334"/>
      <c r="CA140" s="334"/>
      <c r="CB140" s="334"/>
      <c r="CC140" s="334"/>
      <c r="CD140" s="373"/>
      <c r="CE140" s="98"/>
    </row>
    <row r="141" spans="1:84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08">
        <v>28476018</v>
      </c>
      <c r="AL141" s="308">
        <v>36823332</v>
      </c>
      <c r="AM141" s="308">
        <v>39019251</v>
      </c>
      <c r="AN141" s="308">
        <v>27461937</v>
      </c>
      <c r="AO141" s="308">
        <v>22488085</v>
      </c>
      <c r="AP141" s="308">
        <v>16473254</v>
      </c>
      <c r="AQ141" s="308">
        <v>12930562</v>
      </c>
      <c r="AR141" s="308">
        <v>13244981</v>
      </c>
      <c r="AS141" s="308">
        <v>10889902</v>
      </c>
      <c r="AT141" s="308">
        <v>11823805</v>
      </c>
      <c r="AU141" s="308"/>
      <c r="AV141" s="308"/>
      <c r="AW141" s="327"/>
      <c r="AX141" s="37">
        <f t="shared" ref="AX141:BG145" si="346">O141-C141</f>
        <v>-2117707.5300000012</v>
      </c>
      <c r="AY141" s="103">
        <f t="shared" si="346"/>
        <v>-2567128.8599999994</v>
      </c>
      <c r="AZ141" s="103">
        <f t="shared" si="346"/>
        <v>118851.08999999985</v>
      </c>
      <c r="BA141" s="103">
        <f t="shared" si="346"/>
        <v>236527.93999999948</v>
      </c>
      <c r="BB141" s="103">
        <f t="shared" si="346"/>
        <v>-1021452.0700000003</v>
      </c>
      <c r="BC141" s="103">
        <f t="shared" si="346"/>
        <v>-687143.08999999892</v>
      </c>
      <c r="BD141" s="103">
        <f t="shared" si="346"/>
        <v>-152746.33000000007</v>
      </c>
      <c r="BE141" s="103">
        <f t="shared" si="346"/>
        <v>-820025.44999999925</v>
      </c>
      <c r="BF141" s="103">
        <f t="shared" si="346"/>
        <v>173330.04000000097</v>
      </c>
      <c r="BG141" s="103">
        <f t="shared" si="346"/>
        <v>-1046751.1699999981</v>
      </c>
      <c r="BH141" s="103">
        <f t="shared" ref="BH141:BQ145" si="347">Y141-M141</f>
        <v>-2353202.7300000004</v>
      </c>
      <c r="BI141" s="103">
        <f t="shared" si="347"/>
        <v>2847096.9499999993</v>
      </c>
      <c r="BJ141" s="103">
        <f t="shared" si="347"/>
        <v>7287113.8900000006</v>
      </c>
      <c r="BK141" s="103">
        <f t="shared" si="347"/>
        <v>1617083.1699999981</v>
      </c>
      <c r="BL141" s="103">
        <f t="shared" si="347"/>
        <v>-1255872.17</v>
      </c>
      <c r="BM141" s="103">
        <f t="shared" si="347"/>
        <v>-136506.95999999903</v>
      </c>
      <c r="BN141" s="103">
        <f t="shared" si="347"/>
        <v>794724.59999999963</v>
      </c>
      <c r="BO141" s="103">
        <f t="shared" si="347"/>
        <v>926577.40999999922</v>
      </c>
      <c r="BP141" s="282">
        <f t="shared" si="347"/>
        <v>142204.83999999985</v>
      </c>
      <c r="BQ141" s="282">
        <f t="shared" si="347"/>
        <v>-122611</v>
      </c>
      <c r="BR141" s="282">
        <f t="shared" ref="BR141:BT145" si="348">AI141-W141</f>
        <v>1679539.9399999995</v>
      </c>
      <c r="BS141" s="282">
        <f t="shared" si="348"/>
        <v>2494212.1099999994</v>
      </c>
      <c r="BT141" s="335">
        <f t="shared" si="348"/>
        <v>5938411</v>
      </c>
      <c r="BU141" s="335">
        <f t="shared" ref="BU141:CC145" si="349">AL141-Z141</f>
        <v>10452757</v>
      </c>
      <c r="BV141" s="335">
        <f t="shared" si="349"/>
        <v>7140557.379999999</v>
      </c>
      <c r="BW141" s="335">
        <f t="shared" si="349"/>
        <v>5058253.4200000018</v>
      </c>
      <c r="BX141" s="335">
        <f t="shared" si="349"/>
        <v>5874540.4700000007</v>
      </c>
      <c r="BY141" s="335">
        <f t="shared" si="349"/>
        <v>4167715.0199999996</v>
      </c>
      <c r="BZ141" s="335">
        <f t="shared" si="349"/>
        <v>2937350</v>
      </c>
      <c r="CA141" s="335">
        <f t="shared" si="349"/>
        <v>4014084.3100000005</v>
      </c>
      <c r="CB141" s="335">
        <f t="shared" si="349"/>
        <v>2889362</v>
      </c>
      <c r="CC141" s="335">
        <f t="shared" si="349"/>
        <v>3888779</v>
      </c>
      <c r="CD141" s="373"/>
      <c r="CE141" s="67">
        <f>'MONTHLY SUMMARIES'!J101</f>
        <v>11823805</v>
      </c>
    </row>
    <row r="142" spans="1:84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08">
        <v>1467589</v>
      </c>
      <c r="AL142" s="308">
        <v>1576578</v>
      </c>
      <c r="AM142" s="308">
        <v>1877449</v>
      </c>
      <c r="AN142" s="308">
        <v>1721636</v>
      </c>
      <c r="AO142" s="308">
        <v>1538211</v>
      </c>
      <c r="AP142" s="308">
        <v>942259</v>
      </c>
      <c r="AQ142" s="308">
        <v>788421</v>
      </c>
      <c r="AR142" s="308">
        <v>711349</v>
      </c>
      <c r="AS142" s="308">
        <v>566138</v>
      </c>
      <c r="AT142" s="308">
        <v>655734</v>
      </c>
      <c r="AU142" s="308"/>
      <c r="AV142" s="308"/>
      <c r="AW142" s="327"/>
      <c r="AX142" s="37">
        <f t="shared" si="346"/>
        <v>-129494.08999999997</v>
      </c>
      <c r="AY142" s="103">
        <f t="shared" si="346"/>
        <v>-176732.70999999996</v>
      </c>
      <c r="AZ142" s="103">
        <f t="shared" si="346"/>
        <v>-30718.880000000005</v>
      </c>
      <c r="BA142" s="103">
        <f t="shared" si="346"/>
        <v>-141170.96000000008</v>
      </c>
      <c r="BB142" s="103">
        <f t="shared" si="346"/>
        <v>-38972.729999999981</v>
      </c>
      <c r="BC142" s="103">
        <f t="shared" si="346"/>
        <v>-68989.75</v>
      </c>
      <c r="BD142" s="103">
        <f t="shared" si="346"/>
        <v>-72465.37</v>
      </c>
      <c r="BE142" s="103">
        <f t="shared" si="346"/>
        <v>-83652.979999999981</v>
      </c>
      <c r="BF142" s="103">
        <f t="shared" si="346"/>
        <v>-19451.909999999974</v>
      </c>
      <c r="BG142" s="103">
        <f t="shared" si="346"/>
        <v>125124.92000000004</v>
      </c>
      <c r="BH142" s="103">
        <f t="shared" si="347"/>
        <v>-266703.40999999992</v>
      </c>
      <c r="BI142" s="103">
        <f t="shared" si="347"/>
        <v>275006.88</v>
      </c>
      <c r="BJ142" s="103">
        <f t="shared" si="347"/>
        <v>496179.24999999988</v>
      </c>
      <c r="BK142" s="103">
        <f t="shared" si="347"/>
        <v>39067.279999999912</v>
      </c>
      <c r="BL142" s="103">
        <f t="shared" si="347"/>
        <v>219686.54000000004</v>
      </c>
      <c r="BM142" s="103">
        <f t="shared" si="347"/>
        <v>441003.81000000006</v>
      </c>
      <c r="BN142" s="103">
        <f t="shared" si="347"/>
        <v>162239.67999999999</v>
      </c>
      <c r="BO142" s="103">
        <f t="shared" si="347"/>
        <v>180146.32</v>
      </c>
      <c r="BP142" s="282">
        <f t="shared" si="347"/>
        <v>146957.75</v>
      </c>
      <c r="BQ142" s="282">
        <f t="shared" si="347"/>
        <v>107069</v>
      </c>
      <c r="BR142" s="282">
        <f t="shared" si="348"/>
        <v>1448755.25</v>
      </c>
      <c r="BS142" s="282">
        <f t="shared" si="348"/>
        <v>33169.469999999972</v>
      </c>
      <c r="BT142" s="335">
        <f t="shared" si="348"/>
        <v>369435</v>
      </c>
      <c r="BU142" s="335">
        <f t="shared" si="349"/>
        <v>290007</v>
      </c>
      <c r="BV142" s="335">
        <f t="shared" si="349"/>
        <v>397754.6100000001</v>
      </c>
      <c r="BW142" s="335">
        <f t="shared" si="349"/>
        <v>779561.68</v>
      </c>
      <c r="BX142" s="335">
        <f t="shared" si="349"/>
        <v>570189.97</v>
      </c>
      <c r="BY142" s="335">
        <f t="shared" si="349"/>
        <v>-80359.910000000033</v>
      </c>
      <c r="BZ142" s="335">
        <f t="shared" si="349"/>
        <v>164468</v>
      </c>
      <c r="CA142" s="335">
        <f t="shared" si="349"/>
        <v>175512.37</v>
      </c>
      <c r="CB142" s="335">
        <f t="shared" si="349"/>
        <v>90748</v>
      </c>
      <c r="CC142" s="335">
        <f t="shared" si="349"/>
        <v>227645</v>
      </c>
      <c r="CD142" s="373"/>
      <c r="CE142" s="67">
        <f>'MONTHLY SUMMARIES'!J102</f>
        <v>655734</v>
      </c>
    </row>
    <row r="143" spans="1:84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08">
        <v>5822638</v>
      </c>
      <c r="AL143" s="308">
        <v>9449846</v>
      </c>
      <c r="AM143" s="308">
        <v>10033009</v>
      </c>
      <c r="AN143" s="308">
        <v>7854272</v>
      </c>
      <c r="AO143" s="308">
        <v>5144720</v>
      </c>
      <c r="AP143" s="308">
        <v>3400113</v>
      </c>
      <c r="AQ143" s="308">
        <v>2611110</v>
      </c>
      <c r="AR143" s="308">
        <v>2468334</v>
      </c>
      <c r="AS143" s="308">
        <v>1889068</v>
      </c>
      <c r="AT143" s="308">
        <v>2249465</v>
      </c>
      <c r="AU143" s="308"/>
      <c r="AV143" s="308"/>
      <c r="AW143" s="327"/>
      <c r="AX143" s="37">
        <f t="shared" si="346"/>
        <v>-780418.98000000045</v>
      </c>
      <c r="AY143" s="103">
        <f t="shared" si="346"/>
        <v>-1967347.3599999994</v>
      </c>
      <c r="AZ143" s="103">
        <f t="shared" si="346"/>
        <v>-699329.7099999995</v>
      </c>
      <c r="BA143" s="103">
        <f t="shared" si="346"/>
        <v>263834.25999999978</v>
      </c>
      <c r="BB143" s="103">
        <f t="shared" si="346"/>
        <v>-255831.87000000011</v>
      </c>
      <c r="BC143" s="103">
        <f t="shared" si="346"/>
        <v>-371370.84000000008</v>
      </c>
      <c r="BD143" s="103">
        <f t="shared" si="346"/>
        <v>-159105.02000000002</v>
      </c>
      <c r="BE143" s="103">
        <f t="shared" si="346"/>
        <v>-451701.62999999989</v>
      </c>
      <c r="BF143" s="103">
        <f t="shared" si="346"/>
        <v>-70217.280000000028</v>
      </c>
      <c r="BG143" s="103">
        <f t="shared" si="346"/>
        <v>-477384.98</v>
      </c>
      <c r="BH143" s="103">
        <f t="shared" si="347"/>
        <v>-1970268.38</v>
      </c>
      <c r="BI143" s="103">
        <f t="shared" si="347"/>
        <v>570280.26999999955</v>
      </c>
      <c r="BJ143" s="103">
        <f t="shared" si="347"/>
        <v>2917638.0900000008</v>
      </c>
      <c r="BK143" s="103">
        <f t="shared" si="347"/>
        <v>1342728.8599999994</v>
      </c>
      <c r="BL143" s="103">
        <f t="shared" si="347"/>
        <v>-332146.68999999994</v>
      </c>
      <c r="BM143" s="103">
        <f t="shared" si="347"/>
        <v>-587594.23999999976</v>
      </c>
      <c r="BN143" s="103">
        <f t="shared" si="347"/>
        <v>-65839.729999999981</v>
      </c>
      <c r="BO143" s="103">
        <f t="shared" si="347"/>
        <v>297516.08000000007</v>
      </c>
      <c r="BP143" s="282">
        <f t="shared" si="347"/>
        <v>262656.45999999996</v>
      </c>
      <c r="BQ143" s="282">
        <f t="shared" si="347"/>
        <v>50448</v>
      </c>
      <c r="BR143" s="282">
        <f t="shared" si="348"/>
        <v>201793.77000000002</v>
      </c>
      <c r="BS143" s="282">
        <f t="shared" si="348"/>
        <v>545251.52</v>
      </c>
      <c r="BT143" s="335">
        <f t="shared" si="348"/>
        <v>1131346</v>
      </c>
      <c r="BU143" s="335">
        <f t="shared" si="349"/>
        <v>3217353</v>
      </c>
      <c r="BV143" s="335">
        <f t="shared" si="349"/>
        <v>632872.51999999955</v>
      </c>
      <c r="BW143" s="335">
        <f t="shared" si="349"/>
        <v>2221110.2800000003</v>
      </c>
      <c r="BX143" s="335">
        <f t="shared" si="349"/>
        <v>1427193.63</v>
      </c>
      <c r="BY143" s="335">
        <f t="shared" si="349"/>
        <v>1249991.46</v>
      </c>
      <c r="BZ143" s="335">
        <f t="shared" si="349"/>
        <v>1009903</v>
      </c>
      <c r="CA143" s="335">
        <f t="shared" si="349"/>
        <v>1009298.47</v>
      </c>
      <c r="CB143" s="335">
        <f t="shared" si="349"/>
        <v>494833</v>
      </c>
      <c r="CC143" s="335">
        <f t="shared" si="349"/>
        <v>1114480</v>
      </c>
      <c r="CD143" s="373"/>
      <c r="CE143" s="67">
        <f>'MONTHLY SUMMARIES'!J103</f>
        <v>2249465</v>
      </c>
    </row>
    <row r="144" spans="1:84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08">
        <v>2054182</v>
      </c>
      <c r="AL144" s="308">
        <v>3753661</v>
      </c>
      <c r="AM144" s="308">
        <v>3969958</v>
      </c>
      <c r="AN144" s="308">
        <v>3091449</v>
      </c>
      <c r="AO144" s="308">
        <v>2032481</v>
      </c>
      <c r="AP144" s="308">
        <v>1611126</v>
      </c>
      <c r="AQ144" s="308">
        <v>883902</v>
      </c>
      <c r="AR144" s="308">
        <v>699774</v>
      </c>
      <c r="AS144" s="308">
        <v>524040</v>
      </c>
      <c r="AT144" s="308">
        <v>762993</v>
      </c>
      <c r="AU144" s="308"/>
      <c r="AV144" s="308"/>
      <c r="AW144" s="327"/>
      <c r="AX144" s="37">
        <f t="shared" si="346"/>
        <v>-141091.12000000011</v>
      </c>
      <c r="AY144" s="103">
        <f t="shared" si="346"/>
        <v>-1629753.5700000003</v>
      </c>
      <c r="AZ144" s="103">
        <f t="shared" si="346"/>
        <v>-714910.74999999977</v>
      </c>
      <c r="BA144" s="103">
        <f t="shared" si="346"/>
        <v>266228.90999999992</v>
      </c>
      <c r="BB144" s="103">
        <f t="shared" si="346"/>
        <v>-114927.03999999992</v>
      </c>
      <c r="BC144" s="103">
        <f t="shared" si="346"/>
        <v>-187684.55000000005</v>
      </c>
      <c r="BD144" s="103">
        <f t="shared" si="346"/>
        <v>-110355.95000000001</v>
      </c>
      <c r="BE144" s="103">
        <f t="shared" si="346"/>
        <v>-173515.45999999996</v>
      </c>
      <c r="BF144" s="103">
        <f t="shared" si="346"/>
        <v>-110117.38999999996</v>
      </c>
      <c r="BG144" s="103">
        <f t="shared" si="346"/>
        <v>-39835.469999999972</v>
      </c>
      <c r="BH144" s="103">
        <f t="shared" si="347"/>
        <v>-1103039.0699999998</v>
      </c>
      <c r="BI144" s="103">
        <f t="shared" si="347"/>
        <v>91771.850000000093</v>
      </c>
      <c r="BJ144" s="103">
        <f t="shared" si="347"/>
        <v>878457.3200000003</v>
      </c>
      <c r="BK144" s="103">
        <f t="shared" si="347"/>
        <v>676237.85000000009</v>
      </c>
      <c r="BL144" s="103">
        <f t="shared" si="347"/>
        <v>-9773.6000000000931</v>
      </c>
      <c r="BM144" s="103">
        <f t="shared" si="347"/>
        <v>-562545.5199999999</v>
      </c>
      <c r="BN144" s="103">
        <f t="shared" si="347"/>
        <v>-4306.0400000000373</v>
      </c>
      <c r="BO144" s="103">
        <f t="shared" si="347"/>
        <v>161656.31</v>
      </c>
      <c r="BP144" s="282">
        <f t="shared" si="347"/>
        <v>59247.119999999995</v>
      </c>
      <c r="BQ144" s="282">
        <f t="shared" si="347"/>
        <v>14272</v>
      </c>
      <c r="BR144" s="282">
        <f t="shared" si="348"/>
        <v>109163.91999999998</v>
      </c>
      <c r="BS144" s="282">
        <f t="shared" si="348"/>
        <v>65283.810000000056</v>
      </c>
      <c r="BT144" s="335">
        <f t="shared" si="348"/>
        <v>319258</v>
      </c>
      <c r="BU144" s="335">
        <f t="shared" si="349"/>
        <v>1436733</v>
      </c>
      <c r="BV144" s="335">
        <f t="shared" si="349"/>
        <v>316899.75999999978</v>
      </c>
      <c r="BW144" s="335">
        <f t="shared" si="349"/>
        <v>798724.75</v>
      </c>
      <c r="BX144" s="335">
        <f t="shared" si="349"/>
        <v>454344.24</v>
      </c>
      <c r="BY144" s="335">
        <f t="shared" si="349"/>
        <v>807109.13</v>
      </c>
      <c r="BZ144" s="335">
        <f t="shared" si="349"/>
        <v>221464</v>
      </c>
      <c r="CA144" s="335">
        <f t="shared" si="349"/>
        <v>187331.68</v>
      </c>
      <c r="CB144" s="335">
        <f t="shared" si="349"/>
        <v>145726</v>
      </c>
      <c r="CC144" s="335">
        <f t="shared" si="349"/>
        <v>391868</v>
      </c>
      <c r="CD144" s="373"/>
      <c r="CE144" s="67">
        <f>'MONTHLY SUMMARIES'!J104</f>
        <v>762993</v>
      </c>
    </row>
    <row r="145" spans="1:84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08">
        <v>1423319</v>
      </c>
      <c r="AL145" s="308">
        <v>2595547</v>
      </c>
      <c r="AM145" s="308">
        <v>2205242</v>
      </c>
      <c r="AN145" s="308">
        <v>1870554</v>
      </c>
      <c r="AO145" s="308">
        <v>1983034</v>
      </c>
      <c r="AP145" s="308">
        <v>1387425</v>
      </c>
      <c r="AQ145" s="308">
        <v>1156178</v>
      </c>
      <c r="AR145" s="308">
        <v>1607267</v>
      </c>
      <c r="AS145" s="308">
        <v>1304783</v>
      </c>
      <c r="AT145" s="308">
        <v>1301931</v>
      </c>
      <c r="AU145" s="308"/>
      <c r="AV145" s="308"/>
      <c r="AW145" s="327"/>
      <c r="AX145" s="37">
        <f t="shared" si="346"/>
        <v>-594788.07999999984</v>
      </c>
      <c r="AY145" s="103">
        <f t="shared" si="346"/>
        <v>-439557.99</v>
      </c>
      <c r="AZ145" s="103">
        <f t="shared" si="346"/>
        <v>-295731.34999999986</v>
      </c>
      <c r="BA145" s="103">
        <f t="shared" si="346"/>
        <v>64346.810000000056</v>
      </c>
      <c r="BB145" s="103">
        <f t="shared" si="346"/>
        <v>-121159.53999999992</v>
      </c>
      <c r="BC145" s="103">
        <f t="shared" si="346"/>
        <v>-7360.3100000000559</v>
      </c>
      <c r="BD145" s="103">
        <f t="shared" si="346"/>
        <v>-171547.30000000005</v>
      </c>
      <c r="BE145" s="103">
        <f t="shared" si="346"/>
        <v>-74931.030000000028</v>
      </c>
      <c r="BF145" s="103">
        <f t="shared" si="346"/>
        <v>-47987.900000000023</v>
      </c>
      <c r="BG145" s="103">
        <f t="shared" si="346"/>
        <v>35876.350000000093</v>
      </c>
      <c r="BH145" s="103">
        <f t="shared" si="347"/>
        <v>-212497.53000000003</v>
      </c>
      <c r="BI145" s="103">
        <f t="shared" si="347"/>
        <v>121680.55000000005</v>
      </c>
      <c r="BJ145" s="103">
        <f t="shared" si="347"/>
        <v>501184.72</v>
      </c>
      <c r="BK145" s="103">
        <f t="shared" si="347"/>
        <v>314680.20999999996</v>
      </c>
      <c r="BL145" s="103">
        <f t="shared" si="347"/>
        <v>18443.949999999953</v>
      </c>
      <c r="BM145" s="103">
        <f t="shared" si="347"/>
        <v>-287414.49000000011</v>
      </c>
      <c r="BN145" s="103">
        <f t="shared" si="347"/>
        <v>-136104.05000000005</v>
      </c>
      <c r="BO145" s="103">
        <f t="shared" si="347"/>
        <v>103535.03000000003</v>
      </c>
      <c r="BP145" s="282">
        <f t="shared" si="347"/>
        <v>598985.29</v>
      </c>
      <c r="BQ145" s="282">
        <f t="shared" si="347"/>
        <v>-110719</v>
      </c>
      <c r="BR145" s="282">
        <f t="shared" si="348"/>
        <v>344257.86</v>
      </c>
      <c r="BS145" s="282">
        <f t="shared" si="348"/>
        <v>-111845.55000000005</v>
      </c>
      <c r="BT145" s="335">
        <f t="shared" si="348"/>
        <v>4586</v>
      </c>
      <c r="BU145" s="335">
        <f t="shared" si="349"/>
        <v>1100797</v>
      </c>
      <c r="BV145" s="335">
        <f t="shared" si="349"/>
        <v>7822.2900000000373</v>
      </c>
      <c r="BW145" s="335">
        <f t="shared" si="349"/>
        <v>255974.70999999996</v>
      </c>
      <c r="BX145" s="335">
        <f t="shared" si="349"/>
        <v>937170.02</v>
      </c>
      <c r="BY145" s="335">
        <f t="shared" si="349"/>
        <v>457103.67000000004</v>
      </c>
      <c r="BZ145" s="335">
        <f t="shared" si="349"/>
        <v>433116</v>
      </c>
      <c r="CA145" s="335">
        <f t="shared" si="349"/>
        <v>775542.76</v>
      </c>
      <c r="CB145" s="335">
        <f t="shared" si="349"/>
        <v>82295</v>
      </c>
      <c r="CC145" s="335">
        <f t="shared" si="349"/>
        <v>726846</v>
      </c>
      <c r="CD145" s="373"/>
      <c r="CE145" s="67">
        <f>'MONTHLY SUMMARIES'!J105</f>
        <v>1301931</v>
      </c>
    </row>
    <row r="146" spans="1:84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CE160" si="350">SUM(D141:D145)</f>
        <v>35676946.280000001</v>
      </c>
      <c r="E146" s="136">
        <f t="shared" si="350"/>
        <v>26904594.239999998</v>
      </c>
      <c r="F146" s="137">
        <f t="shared" si="350"/>
        <v>17655908.07</v>
      </c>
      <c r="G146" s="136">
        <f t="shared" si="350"/>
        <v>14405500.790000001</v>
      </c>
      <c r="H146" s="136">
        <f t="shared" si="350"/>
        <v>12223052.799999999</v>
      </c>
      <c r="I146" s="136">
        <f t="shared" si="350"/>
        <v>10927135.51</v>
      </c>
      <c r="J146" s="136">
        <f t="shared" si="350"/>
        <v>12109677.549999999</v>
      </c>
      <c r="K146" s="136">
        <f t="shared" si="350"/>
        <v>13215608.699999999</v>
      </c>
      <c r="L146" s="138">
        <f t="shared" si="350"/>
        <v>25112904.989999998</v>
      </c>
      <c r="M146" s="136">
        <f t="shared" si="350"/>
        <v>37386421.119999997</v>
      </c>
      <c r="N146" s="136">
        <f t="shared" si="350"/>
        <v>33795480.5</v>
      </c>
      <c r="O146" s="136">
        <f t="shared" si="350"/>
        <v>36528429.170000002</v>
      </c>
      <c r="P146" s="136">
        <f t="shared" si="350"/>
        <v>28896425.789999999</v>
      </c>
      <c r="Q146" s="136">
        <f t="shared" si="350"/>
        <v>25282754.639999997</v>
      </c>
      <c r="R146" s="136">
        <f t="shared" si="350"/>
        <v>18345675.029999997</v>
      </c>
      <c r="S146" s="136">
        <f t="shared" si="350"/>
        <v>12853157.540000003</v>
      </c>
      <c r="T146" s="136">
        <f t="shared" si="350"/>
        <v>10900504.259999998</v>
      </c>
      <c r="U146" s="136">
        <f t="shared" si="350"/>
        <v>10260915.539999999</v>
      </c>
      <c r="V146" s="136">
        <f t="shared" si="350"/>
        <v>10505851</v>
      </c>
      <c r="W146" s="136">
        <f t="shared" si="350"/>
        <v>13141164.260000002</v>
      </c>
      <c r="X146" s="138">
        <f t="shared" si="350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07">
        <v>39243746</v>
      </c>
      <c r="AL146" s="307">
        <v>54198964</v>
      </c>
      <c r="AM146" s="307">
        <v>57104909</v>
      </c>
      <c r="AN146" s="307">
        <v>41999848</v>
      </c>
      <c r="AO146" s="307">
        <v>33186531</v>
      </c>
      <c r="AP146" s="307">
        <v>23814177</v>
      </c>
      <c r="AQ146" s="307">
        <v>18370173</v>
      </c>
      <c r="AR146" s="307">
        <v>18731705</v>
      </c>
      <c r="AS146" s="307">
        <v>15173931</v>
      </c>
      <c r="AT146" s="307">
        <v>16793928</v>
      </c>
      <c r="AU146" s="307"/>
      <c r="AV146" s="307"/>
      <c r="AW146" s="326"/>
      <c r="AX146" s="137">
        <f t="shared" si="277"/>
        <v>-3763499.8000000017</v>
      </c>
      <c r="AY146" s="139">
        <f t="shared" ref="AY146:BA146" si="351">SUM(AY141:AY145)</f>
        <v>-6780520.4899999993</v>
      </c>
      <c r="AZ146" s="139">
        <f t="shared" si="351"/>
        <v>-1621839.5999999994</v>
      </c>
      <c r="BA146" s="139">
        <f t="shared" si="351"/>
        <v>689766.95999999915</v>
      </c>
      <c r="BB146" s="139">
        <f t="shared" ref="BB146:BC146" si="352">SUM(BB141:BB145)</f>
        <v>-1552343.2500000005</v>
      </c>
      <c r="BC146" s="139">
        <f t="shared" si="352"/>
        <v>-1322548.5399999991</v>
      </c>
      <c r="BD146" s="139">
        <f t="shared" ref="BD146:BE146" si="353">SUM(BD141:BD145)</f>
        <v>-666219.9700000002</v>
      </c>
      <c r="BE146" s="139">
        <f t="shared" si="353"/>
        <v>-1603826.5499999991</v>
      </c>
      <c r="BF146" s="139">
        <f t="shared" ref="BF146:BG146" si="354">SUM(BF141:BF145)</f>
        <v>-74444.439999999013</v>
      </c>
      <c r="BG146" s="139">
        <f t="shared" si="354"/>
        <v>-1402970.349999998</v>
      </c>
      <c r="BH146" s="139">
        <f t="shared" ref="BH146:BI146" si="355">SUM(BH141:BH145)</f>
        <v>-5905711.1200000001</v>
      </c>
      <c r="BI146" s="139">
        <f t="shared" si="355"/>
        <v>3905836.4999999991</v>
      </c>
      <c r="BJ146" s="139">
        <f t="shared" ref="BJ146:BK146" si="356">SUM(BJ141:BJ145)</f>
        <v>12080573.270000001</v>
      </c>
      <c r="BK146" s="139">
        <f t="shared" si="356"/>
        <v>3989797.3699999973</v>
      </c>
      <c r="BL146" s="139">
        <f t="shared" ref="BL146:BM146" si="357">SUM(BL141:BL145)</f>
        <v>-1359661.97</v>
      </c>
      <c r="BM146" s="139">
        <f t="shared" si="357"/>
        <v>-1133057.3999999987</v>
      </c>
      <c r="BN146" s="139">
        <f t="shared" ref="BN146:BO146" si="358">SUM(BN141:BN145)</f>
        <v>750714.4599999995</v>
      </c>
      <c r="BO146" s="139">
        <f t="shared" si="358"/>
        <v>1669431.1499999994</v>
      </c>
      <c r="BP146" s="283">
        <f t="shared" ref="BP146:BQ146" si="359">SUM(BP141:BP145)</f>
        <v>1210051.46</v>
      </c>
      <c r="BQ146" s="283">
        <f t="shared" si="359"/>
        <v>-61541</v>
      </c>
      <c r="BR146" s="283">
        <f t="shared" ref="BR146:BT146" si="360">SUM(BR141:BR145)</f>
        <v>3783510.7399999993</v>
      </c>
      <c r="BS146" s="283">
        <f t="shared" si="360"/>
        <v>3026071.3599999994</v>
      </c>
      <c r="BT146" s="336">
        <f t="shared" si="360"/>
        <v>7763036</v>
      </c>
      <c r="BU146" s="336">
        <f t="shared" ref="BU146:BV146" si="361">SUM(BU141:BU145)</f>
        <v>16497647</v>
      </c>
      <c r="BV146" s="336">
        <f t="shared" si="361"/>
        <v>8495906.5599999987</v>
      </c>
      <c r="BW146" s="336">
        <f t="shared" ref="BW146:BX146" si="362">SUM(BW141:BW145)</f>
        <v>9113624.8400000036</v>
      </c>
      <c r="BX146" s="336">
        <f t="shared" si="362"/>
        <v>9263438.3300000001</v>
      </c>
      <c r="BY146" s="336">
        <f t="shared" ref="BY146" si="363">SUM(BY141:BY145)</f>
        <v>6601559.3699999992</v>
      </c>
      <c r="BZ146" s="336">
        <f t="shared" ref="BZ146" si="364">SUM(BZ141:BZ145)</f>
        <v>4766301</v>
      </c>
      <c r="CA146" s="336">
        <f t="shared" ref="CA146:CC146" si="365">SUM(CA141:CA145)</f>
        <v>6161769.5899999999</v>
      </c>
      <c r="CB146" s="336">
        <f t="shared" ref="CB146:CC146" si="366">SUM(CB141:CB145)</f>
        <v>3702964</v>
      </c>
      <c r="CC146" s="336">
        <f t="shared" si="366"/>
        <v>6349618</v>
      </c>
      <c r="CD146" s="374"/>
      <c r="CE146" s="47">
        <f t="shared" si="350"/>
        <v>16793928</v>
      </c>
      <c r="CF146" s="40"/>
    </row>
    <row r="147" spans="1:84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18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4"/>
      <c r="BQ147" s="274"/>
      <c r="BR147" s="274"/>
      <c r="BS147" s="274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71"/>
      <c r="CE147" s="93"/>
      <c r="CF147" s="40"/>
    </row>
    <row r="148" spans="1:84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09">
        <v>161156</v>
      </c>
      <c r="AL148" s="309">
        <v>165934</v>
      </c>
      <c r="AM148" s="309">
        <v>181187</v>
      </c>
      <c r="AN148" s="309">
        <v>149551</v>
      </c>
      <c r="AO148" s="309">
        <v>158090</v>
      </c>
      <c r="AP148" s="309">
        <v>163614</v>
      </c>
      <c r="AQ148" s="309">
        <v>154514</v>
      </c>
      <c r="AR148" s="309">
        <v>170410</v>
      </c>
      <c r="AS148" s="309">
        <v>153372</v>
      </c>
      <c r="AT148" s="309">
        <v>154890</v>
      </c>
      <c r="AU148" s="309"/>
      <c r="AV148" s="309"/>
      <c r="AW148" s="328"/>
      <c r="AX148" s="36">
        <f t="shared" ref="AX148:BG152" si="367">O148-C148</f>
        <v>16593</v>
      </c>
      <c r="AY148" s="108">
        <f t="shared" si="367"/>
        <v>6399</v>
      </c>
      <c r="AZ148" s="108">
        <f t="shared" si="367"/>
        <v>4529</v>
      </c>
      <c r="BA148" s="108">
        <f t="shared" si="367"/>
        <v>18826</v>
      </c>
      <c r="BB148" s="108">
        <f t="shared" si="367"/>
        <v>4588</v>
      </c>
      <c r="BC148" s="108">
        <f t="shared" si="367"/>
        <v>7652</v>
      </c>
      <c r="BD148" s="108">
        <f t="shared" si="367"/>
        <v>11683</v>
      </c>
      <c r="BE148" s="108">
        <f t="shared" si="367"/>
        <v>-10438</v>
      </c>
      <c r="BF148" s="108">
        <f t="shared" si="367"/>
        <v>7645</v>
      </c>
      <c r="BG148" s="108">
        <f t="shared" si="367"/>
        <v>4156</v>
      </c>
      <c r="BH148" s="108">
        <f t="shared" ref="BH148:BQ152" si="368">Y148-M148</f>
        <v>-18357</v>
      </c>
      <c r="BI148" s="108">
        <f t="shared" si="368"/>
        <v>2446</v>
      </c>
      <c r="BJ148" s="108">
        <f t="shared" si="368"/>
        <v>-8854</v>
      </c>
      <c r="BK148" s="108">
        <f t="shared" si="368"/>
        <v>-4044</v>
      </c>
      <c r="BL148" s="108">
        <f t="shared" si="368"/>
        <v>3761</v>
      </c>
      <c r="BM148" s="108">
        <f t="shared" si="368"/>
        <v>-1051</v>
      </c>
      <c r="BN148" s="108">
        <f t="shared" si="368"/>
        <v>1330</v>
      </c>
      <c r="BO148" s="108">
        <f t="shared" si="368"/>
        <v>4577</v>
      </c>
      <c r="BP148" s="284">
        <f t="shared" si="368"/>
        <v>-3185</v>
      </c>
      <c r="BQ148" s="284">
        <f t="shared" si="368"/>
        <v>-997</v>
      </c>
      <c r="BR148" s="284">
        <f t="shared" ref="BR148:BT152" si="369">AI148-W148</f>
        <v>11055</v>
      </c>
      <c r="BS148" s="284">
        <f t="shared" si="369"/>
        <v>-10196</v>
      </c>
      <c r="BT148" s="332">
        <f t="shared" si="369"/>
        <v>16139</v>
      </c>
      <c r="BU148" s="332">
        <f t="shared" ref="BU148:CC152" si="370">AL148-Z148</f>
        <v>13671</v>
      </c>
      <c r="BV148" s="332">
        <f t="shared" si="370"/>
        <v>23905</v>
      </c>
      <c r="BW148" s="332">
        <f t="shared" si="370"/>
        <v>-6024</v>
      </c>
      <c r="BX148" s="332">
        <f t="shared" si="370"/>
        <v>-5475</v>
      </c>
      <c r="BY148" s="332">
        <f t="shared" si="370"/>
        <v>3817</v>
      </c>
      <c r="BZ148" s="332">
        <f t="shared" si="370"/>
        <v>-2947</v>
      </c>
      <c r="CA148" s="332">
        <f t="shared" si="370"/>
        <v>9696</v>
      </c>
      <c r="CB148" s="332">
        <f t="shared" si="370"/>
        <v>1965</v>
      </c>
      <c r="CC148" s="332">
        <f t="shared" si="370"/>
        <v>4471</v>
      </c>
      <c r="CD148" s="371"/>
      <c r="CE148" s="67">
        <f>'MONTHLY SUMMARIES'!J108</f>
        <v>154890</v>
      </c>
      <c r="CF148" s="40"/>
    </row>
    <row r="149" spans="1:84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09">
        <v>9984</v>
      </c>
      <c r="AL149" s="309">
        <v>8830</v>
      </c>
      <c r="AM149" s="309">
        <v>10797</v>
      </c>
      <c r="AN149" s="309">
        <v>10017</v>
      </c>
      <c r="AO149" s="309">
        <v>12201</v>
      </c>
      <c r="AP149" s="309">
        <v>7706</v>
      </c>
      <c r="AQ149" s="309">
        <v>7194</v>
      </c>
      <c r="AR149" s="309">
        <v>7974</v>
      </c>
      <c r="AS149" s="309">
        <v>7151</v>
      </c>
      <c r="AT149" s="309">
        <v>7641</v>
      </c>
      <c r="AU149" s="309"/>
      <c r="AV149" s="309"/>
      <c r="AW149" s="328"/>
      <c r="AX149" s="36">
        <f t="shared" si="367"/>
        <v>62</v>
      </c>
      <c r="AY149" s="108">
        <f t="shared" si="367"/>
        <v>370</v>
      </c>
      <c r="AZ149" s="108">
        <f t="shared" si="367"/>
        <v>299</v>
      </c>
      <c r="BA149" s="108">
        <f t="shared" si="367"/>
        <v>-405</v>
      </c>
      <c r="BB149" s="108">
        <f t="shared" si="367"/>
        <v>250</v>
      </c>
      <c r="BC149" s="108">
        <f t="shared" si="367"/>
        <v>131</v>
      </c>
      <c r="BD149" s="108">
        <f t="shared" si="367"/>
        <v>371</v>
      </c>
      <c r="BE149" s="108">
        <f t="shared" si="367"/>
        <v>-292</v>
      </c>
      <c r="BF149" s="108">
        <f t="shared" si="367"/>
        <v>490</v>
      </c>
      <c r="BG149" s="108">
        <f t="shared" si="367"/>
        <v>1542</v>
      </c>
      <c r="BH149" s="108">
        <f t="shared" si="368"/>
        <v>-902</v>
      </c>
      <c r="BI149" s="108">
        <f t="shared" si="368"/>
        <v>1728</v>
      </c>
      <c r="BJ149" s="108">
        <f t="shared" si="368"/>
        <v>679</v>
      </c>
      <c r="BK149" s="108">
        <f t="shared" si="368"/>
        <v>-825</v>
      </c>
      <c r="BL149" s="108">
        <f t="shared" si="368"/>
        <v>1253</v>
      </c>
      <c r="BM149" s="108">
        <f t="shared" si="368"/>
        <v>3629</v>
      </c>
      <c r="BN149" s="108">
        <f t="shared" si="368"/>
        <v>764</v>
      </c>
      <c r="BO149" s="108">
        <f t="shared" si="368"/>
        <v>1376</v>
      </c>
      <c r="BP149" s="284">
        <f t="shared" si="368"/>
        <v>727</v>
      </c>
      <c r="BQ149" s="284">
        <f t="shared" si="368"/>
        <v>660</v>
      </c>
      <c r="BR149" s="284">
        <f t="shared" si="369"/>
        <v>4564</v>
      </c>
      <c r="BS149" s="284">
        <f t="shared" si="369"/>
        <v>-869</v>
      </c>
      <c r="BT149" s="332">
        <f t="shared" si="369"/>
        <v>1264</v>
      </c>
      <c r="BU149" s="332">
        <f t="shared" si="370"/>
        <v>-466</v>
      </c>
      <c r="BV149" s="332">
        <f t="shared" si="370"/>
        <v>2315</v>
      </c>
      <c r="BW149" s="332">
        <f t="shared" si="370"/>
        <v>2556</v>
      </c>
      <c r="BX149" s="332">
        <f t="shared" si="370"/>
        <v>3316</v>
      </c>
      <c r="BY149" s="332">
        <f t="shared" si="370"/>
        <v>-3100</v>
      </c>
      <c r="BZ149" s="332">
        <f t="shared" si="370"/>
        <v>174</v>
      </c>
      <c r="CA149" s="332">
        <f t="shared" si="370"/>
        <v>672</v>
      </c>
      <c r="CB149" s="332">
        <f t="shared" si="370"/>
        <v>262</v>
      </c>
      <c r="CC149" s="332">
        <f t="shared" si="370"/>
        <v>859</v>
      </c>
      <c r="CD149" s="371"/>
      <c r="CE149" s="67">
        <f>'MONTHLY SUMMARIES'!J109</f>
        <v>7641</v>
      </c>
      <c r="CF149" s="40"/>
    </row>
    <row r="150" spans="1:84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09">
        <v>15437</v>
      </c>
      <c r="AL150" s="309">
        <v>18306</v>
      </c>
      <c r="AM150" s="309">
        <v>18525</v>
      </c>
      <c r="AN150" s="309">
        <v>16217</v>
      </c>
      <c r="AO150" s="309">
        <v>15521</v>
      </c>
      <c r="AP150" s="309">
        <v>15873</v>
      </c>
      <c r="AQ150" s="309">
        <v>15897</v>
      </c>
      <c r="AR150" s="309">
        <v>16541</v>
      </c>
      <c r="AS150" s="309">
        <v>14928</v>
      </c>
      <c r="AT150" s="309">
        <v>16067</v>
      </c>
      <c r="AU150" s="309"/>
      <c r="AV150" s="309"/>
      <c r="AW150" s="328"/>
      <c r="AX150" s="36">
        <f t="shared" si="367"/>
        <v>1899</v>
      </c>
      <c r="AY150" s="108">
        <f t="shared" si="367"/>
        <v>-1353</v>
      </c>
      <c r="AZ150" s="108">
        <f t="shared" si="367"/>
        <v>-1743</v>
      </c>
      <c r="BA150" s="108">
        <f t="shared" si="367"/>
        <v>2047</v>
      </c>
      <c r="BB150" s="108">
        <f t="shared" si="367"/>
        <v>1373</v>
      </c>
      <c r="BC150" s="108">
        <f t="shared" si="367"/>
        <v>-187</v>
      </c>
      <c r="BD150" s="108">
        <f t="shared" si="367"/>
        <v>1865</v>
      </c>
      <c r="BE150" s="108">
        <f t="shared" si="367"/>
        <v>-1490</v>
      </c>
      <c r="BF150" s="108">
        <f t="shared" si="367"/>
        <v>1253</v>
      </c>
      <c r="BG150" s="108">
        <f t="shared" si="367"/>
        <v>291</v>
      </c>
      <c r="BH150" s="108">
        <f t="shared" si="368"/>
        <v>-3564</v>
      </c>
      <c r="BI150" s="108">
        <f t="shared" si="368"/>
        <v>976</v>
      </c>
      <c r="BJ150" s="108">
        <f t="shared" si="368"/>
        <v>1093</v>
      </c>
      <c r="BK150" s="108">
        <f t="shared" si="368"/>
        <v>2198</v>
      </c>
      <c r="BL150" s="108">
        <f t="shared" si="368"/>
        <v>1109</v>
      </c>
      <c r="BM150" s="108">
        <f t="shared" si="368"/>
        <v>-520</v>
      </c>
      <c r="BN150" s="108">
        <f t="shared" si="368"/>
        <v>-774</v>
      </c>
      <c r="BO150" s="108">
        <f t="shared" si="368"/>
        <v>1109</v>
      </c>
      <c r="BP150" s="284">
        <f t="shared" si="368"/>
        <v>-526</v>
      </c>
      <c r="BQ150" s="284">
        <f t="shared" si="368"/>
        <v>-1745</v>
      </c>
      <c r="BR150" s="284">
        <f t="shared" si="369"/>
        <v>2222</v>
      </c>
      <c r="BS150" s="284">
        <f t="shared" si="369"/>
        <v>-437</v>
      </c>
      <c r="BT150" s="332">
        <f t="shared" si="369"/>
        <v>818</v>
      </c>
      <c r="BU150" s="332">
        <f t="shared" si="370"/>
        <v>3018</v>
      </c>
      <c r="BV150" s="332">
        <f t="shared" si="370"/>
        <v>328</v>
      </c>
      <c r="BW150" s="332">
        <f t="shared" si="370"/>
        <v>209</v>
      </c>
      <c r="BX150" s="332">
        <f t="shared" si="370"/>
        <v>-1110</v>
      </c>
      <c r="BY150" s="332">
        <f t="shared" si="370"/>
        <v>267</v>
      </c>
      <c r="BZ150" s="332">
        <f t="shared" si="370"/>
        <v>-18</v>
      </c>
      <c r="CA150" s="332">
        <f t="shared" si="370"/>
        <v>120</v>
      </c>
      <c r="CB150" s="332">
        <f t="shared" si="370"/>
        <v>-127</v>
      </c>
      <c r="CC150" s="332">
        <f t="shared" si="370"/>
        <v>3189</v>
      </c>
      <c r="CD150" s="371"/>
      <c r="CE150" s="67">
        <f>'MONTHLY SUMMARIES'!J110</f>
        <v>16067</v>
      </c>
      <c r="CF150" s="40"/>
    </row>
    <row r="151" spans="1:84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09">
        <v>510</v>
      </c>
      <c r="AL151" s="309">
        <v>692</v>
      </c>
      <c r="AM151" s="309">
        <v>678</v>
      </c>
      <c r="AN151" s="309">
        <v>599</v>
      </c>
      <c r="AO151" s="309">
        <v>510</v>
      </c>
      <c r="AP151" s="309">
        <v>552</v>
      </c>
      <c r="AQ151" s="309">
        <v>605</v>
      </c>
      <c r="AR151" s="309">
        <v>598</v>
      </c>
      <c r="AS151" s="309">
        <v>529</v>
      </c>
      <c r="AT151" s="309">
        <v>584</v>
      </c>
      <c r="AU151" s="309"/>
      <c r="AV151" s="309"/>
      <c r="AW151" s="328"/>
      <c r="AX151" s="36">
        <f t="shared" si="367"/>
        <v>77</v>
      </c>
      <c r="AY151" s="108">
        <f t="shared" si="367"/>
        <v>-224</v>
      </c>
      <c r="AZ151" s="108">
        <f t="shared" si="367"/>
        <v>-155</v>
      </c>
      <c r="BA151" s="108">
        <f t="shared" si="367"/>
        <v>108</v>
      </c>
      <c r="BB151" s="108">
        <f t="shared" si="367"/>
        <v>68</v>
      </c>
      <c r="BC151" s="108">
        <f t="shared" si="367"/>
        <v>-141</v>
      </c>
      <c r="BD151" s="108">
        <f t="shared" si="367"/>
        <v>-23</v>
      </c>
      <c r="BE151" s="108">
        <f t="shared" si="367"/>
        <v>-166</v>
      </c>
      <c r="BF151" s="108">
        <f t="shared" si="367"/>
        <v>-27</v>
      </c>
      <c r="BG151" s="108">
        <f t="shared" si="367"/>
        <v>-38</v>
      </c>
      <c r="BH151" s="108">
        <f t="shared" si="368"/>
        <v>-256</v>
      </c>
      <c r="BI151" s="108">
        <f t="shared" si="368"/>
        <v>-52</v>
      </c>
      <c r="BJ151" s="108">
        <f t="shared" si="368"/>
        <v>-93</v>
      </c>
      <c r="BK151" s="108">
        <f t="shared" si="368"/>
        <v>55</v>
      </c>
      <c r="BL151" s="108">
        <f t="shared" si="368"/>
        <v>-19</v>
      </c>
      <c r="BM151" s="108">
        <f t="shared" si="368"/>
        <v>-138</v>
      </c>
      <c r="BN151" s="108">
        <f t="shared" si="368"/>
        <v>-107</v>
      </c>
      <c r="BO151" s="108">
        <f t="shared" si="368"/>
        <v>109</v>
      </c>
      <c r="BP151" s="284">
        <f t="shared" si="368"/>
        <v>-72</v>
      </c>
      <c r="BQ151" s="284">
        <f t="shared" si="368"/>
        <v>-128</v>
      </c>
      <c r="BR151" s="284">
        <f t="shared" si="369"/>
        <v>131</v>
      </c>
      <c r="BS151" s="284">
        <f t="shared" si="369"/>
        <v>-46</v>
      </c>
      <c r="BT151" s="332">
        <f t="shared" si="369"/>
        <v>-3</v>
      </c>
      <c r="BU151" s="332">
        <f t="shared" si="370"/>
        <v>158</v>
      </c>
      <c r="BV151" s="332">
        <f t="shared" si="370"/>
        <v>35</v>
      </c>
      <c r="BW151" s="332">
        <f t="shared" si="370"/>
        <v>31</v>
      </c>
      <c r="BX151" s="332">
        <f t="shared" si="370"/>
        <v>-76</v>
      </c>
      <c r="BY151" s="332">
        <f t="shared" si="370"/>
        <v>-3</v>
      </c>
      <c r="BZ151" s="332">
        <f t="shared" si="370"/>
        <v>18</v>
      </c>
      <c r="CA151" s="332">
        <f t="shared" si="370"/>
        <v>-38</v>
      </c>
      <c r="CB151" s="332">
        <f t="shared" si="370"/>
        <v>28</v>
      </c>
      <c r="CC151" s="332">
        <f t="shared" si="370"/>
        <v>207</v>
      </c>
      <c r="CD151" s="371"/>
      <c r="CE151" s="67">
        <f>'MONTHLY SUMMARIES'!J111</f>
        <v>584</v>
      </c>
      <c r="CF151" s="40"/>
    </row>
    <row r="152" spans="1:84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09">
        <v>107</v>
      </c>
      <c r="AL152" s="309">
        <v>152</v>
      </c>
      <c r="AM152" s="309">
        <v>143</v>
      </c>
      <c r="AN152" s="309">
        <v>113</v>
      </c>
      <c r="AO152" s="309">
        <v>108</v>
      </c>
      <c r="AP152" s="309">
        <v>117</v>
      </c>
      <c r="AQ152" s="309">
        <v>133</v>
      </c>
      <c r="AR152" s="309">
        <v>155</v>
      </c>
      <c r="AS152" s="309">
        <v>113</v>
      </c>
      <c r="AT152" s="309">
        <v>127</v>
      </c>
      <c r="AU152" s="309"/>
      <c r="AV152" s="309"/>
      <c r="AW152" s="328"/>
      <c r="AX152" s="36">
        <f t="shared" si="367"/>
        <v>46</v>
      </c>
      <c r="AY152" s="108">
        <f t="shared" si="367"/>
        <v>-26</v>
      </c>
      <c r="AZ152" s="108">
        <f t="shared" si="367"/>
        <v>-5</v>
      </c>
      <c r="BA152" s="108">
        <f t="shared" si="367"/>
        <v>35</v>
      </c>
      <c r="BB152" s="108">
        <f t="shared" si="367"/>
        <v>20</v>
      </c>
      <c r="BC152" s="108">
        <f t="shared" si="367"/>
        <v>-28</v>
      </c>
      <c r="BD152" s="108">
        <f t="shared" si="367"/>
        <v>17</v>
      </c>
      <c r="BE152" s="108">
        <f t="shared" si="367"/>
        <v>-27</v>
      </c>
      <c r="BF152" s="108">
        <f t="shared" si="367"/>
        <v>31</v>
      </c>
      <c r="BG152" s="108">
        <f t="shared" si="367"/>
        <v>-5</v>
      </c>
      <c r="BH152" s="108">
        <f t="shared" si="368"/>
        <v>-59</v>
      </c>
      <c r="BI152" s="108">
        <f t="shared" si="368"/>
        <v>-13</v>
      </c>
      <c r="BJ152" s="108">
        <f t="shared" si="368"/>
        <v>-46</v>
      </c>
      <c r="BK152" s="108">
        <f t="shared" si="368"/>
        <v>0</v>
      </c>
      <c r="BL152" s="108">
        <f t="shared" si="368"/>
        <v>-45</v>
      </c>
      <c r="BM152" s="108">
        <f t="shared" si="368"/>
        <v>-45</v>
      </c>
      <c r="BN152" s="108">
        <f t="shared" si="368"/>
        <v>-77</v>
      </c>
      <c r="BO152" s="108">
        <f t="shared" si="368"/>
        <v>18</v>
      </c>
      <c r="BP152" s="284">
        <f t="shared" si="368"/>
        <v>-11</v>
      </c>
      <c r="BQ152" s="284">
        <f t="shared" si="368"/>
        <v>-49</v>
      </c>
      <c r="BR152" s="284">
        <f t="shared" si="369"/>
        <v>-7</v>
      </c>
      <c r="BS152" s="284">
        <f t="shared" si="369"/>
        <v>-37</v>
      </c>
      <c r="BT152" s="332">
        <f t="shared" si="369"/>
        <v>-5</v>
      </c>
      <c r="BU152" s="332">
        <f t="shared" si="370"/>
        <v>36</v>
      </c>
      <c r="BV152" s="332">
        <f t="shared" si="370"/>
        <v>8</v>
      </c>
      <c r="BW152" s="332">
        <f t="shared" si="370"/>
        <v>-13</v>
      </c>
      <c r="BX152" s="332">
        <f t="shared" si="370"/>
        <v>2</v>
      </c>
      <c r="BY152" s="332">
        <f t="shared" si="370"/>
        <v>0</v>
      </c>
      <c r="BZ152" s="332">
        <f t="shared" si="370"/>
        <v>30</v>
      </c>
      <c r="CA152" s="332">
        <f t="shared" si="370"/>
        <v>21</v>
      </c>
      <c r="CB152" s="332">
        <f t="shared" si="370"/>
        <v>-4</v>
      </c>
      <c r="CC152" s="332">
        <f t="shared" si="370"/>
        <v>54</v>
      </c>
      <c r="CD152" s="371"/>
      <c r="CE152" s="67">
        <f>'MONTHLY SUMMARIES'!J112</f>
        <v>127</v>
      </c>
      <c r="CF152" s="40"/>
    </row>
    <row r="153" spans="1:84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371">SUM(D148:D152)</f>
        <v>177188</v>
      </c>
      <c r="E153" s="72">
        <f t="shared" si="371"/>
        <v>180789</v>
      </c>
      <c r="F153" s="74">
        <f t="shared" si="371"/>
        <v>164395</v>
      </c>
      <c r="G153" s="72">
        <f t="shared" si="371"/>
        <v>173651</v>
      </c>
      <c r="H153" s="72">
        <f t="shared" si="371"/>
        <v>170591</v>
      </c>
      <c r="I153" s="72">
        <f t="shared" si="371"/>
        <v>163123</v>
      </c>
      <c r="J153" s="72">
        <f t="shared" si="371"/>
        <v>185201</v>
      </c>
      <c r="K153" s="72">
        <f t="shared" si="371"/>
        <v>161890</v>
      </c>
      <c r="L153" s="73">
        <f t="shared" si="371"/>
        <v>183335</v>
      </c>
      <c r="M153" s="72">
        <f t="shared" si="371"/>
        <v>192119</v>
      </c>
      <c r="N153" s="72">
        <f t="shared" si="371"/>
        <v>172412</v>
      </c>
      <c r="O153" s="72">
        <f t="shared" si="371"/>
        <v>191960</v>
      </c>
      <c r="P153" s="72">
        <f t="shared" si="371"/>
        <v>182354</v>
      </c>
      <c r="Q153" s="72">
        <f t="shared" si="371"/>
        <v>183714</v>
      </c>
      <c r="R153" s="72">
        <f t="shared" si="371"/>
        <v>185006</v>
      </c>
      <c r="S153" s="72">
        <f t="shared" si="371"/>
        <v>179950</v>
      </c>
      <c r="T153" s="72">
        <f t="shared" si="371"/>
        <v>178018</v>
      </c>
      <c r="U153" s="72">
        <f t="shared" si="371"/>
        <v>177036</v>
      </c>
      <c r="V153" s="72">
        <f t="shared" si="371"/>
        <v>172788</v>
      </c>
      <c r="W153" s="72">
        <f t="shared" si="371"/>
        <v>171282</v>
      </c>
      <c r="X153" s="73">
        <f t="shared" si="371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296">
        <v>187194</v>
      </c>
      <c r="AL153" s="296">
        <v>193914</v>
      </c>
      <c r="AM153" s="296">
        <v>211330</v>
      </c>
      <c r="AN153" s="296">
        <v>176497</v>
      </c>
      <c r="AO153" s="296">
        <v>186430</v>
      </c>
      <c r="AP153" s="296">
        <v>187862</v>
      </c>
      <c r="AQ153" s="296">
        <v>178343</v>
      </c>
      <c r="AR153" s="296">
        <v>195678</v>
      </c>
      <c r="AS153" s="296">
        <v>176093</v>
      </c>
      <c r="AT153" s="296">
        <v>179309</v>
      </c>
      <c r="AU153" s="296"/>
      <c r="AV153" s="296"/>
      <c r="AW153" s="314"/>
      <c r="AX153" s="74">
        <f t="shared" si="371"/>
        <v>18677</v>
      </c>
      <c r="AY153" s="75">
        <f t="shared" ref="AY153:BA153" si="372">SUM(AY148:AY152)</f>
        <v>5166</v>
      </c>
      <c r="AZ153" s="75">
        <f t="shared" si="372"/>
        <v>2925</v>
      </c>
      <c r="BA153" s="75">
        <f t="shared" si="372"/>
        <v>20611</v>
      </c>
      <c r="BB153" s="75">
        <f t="shared" ref="BB153:BC153" si="373">SUM(BB148:BB152)</f>
        <v>6299</v>
      </c>
      <c r="BC153" s="75">
        <f t="shared" si="373"/>
        <v>7427</v>
      </c>
      <c r="BD153" s="75">
        <f t="shared" ref="BD153:BE153" si="374">SUM(BD148:BD152)</f>
        <v>13913</v>
      </c>
      <c r="BE153" s="75">
        <f t="shared" si="374"/>
        <v>-12413</v>
      </c>
      <c r="BF153" s="75">
        <f t="shared" ref="BF153:BG153" si="375">SUM(BF148:BF152)</f>
        <v>9392</v>
      </c>
      <c r="BG153" s="75">
        <f t="shared" si="375"/>
        <v>5946</v>
      </c>
      <c r="BH153" s="75">
        <f t="shared" ref="BH153:BI153" si="376">SUM(BH148:BH152)</f>
        <v>-23138</v>
      </c>
      <c r="BI153" s="75">
        <f t="shared" si="376"/>
        <v>5085</v>
      </c>
      <c r="BJ153" s="75">
        <f t="shared" ref="BJ153:BK153" si="377">SUM(BJ148:BJ152)</f>
        <v>-7221</v>
      </c>
      <c r="BK153" s="75">
        <f t="shared" si="377"/>
        <v>-2616</v>
      </c>
      <c r="BL153" s="75">
        <f t="shared" ref="BL153:BM153" si="378">SUM(BL148:BL152)</f>
        <v>6059</v>
      </c>
      <c r="BM153" s="75">
        <f t="shared" si="378"/>
        <v>1875</v>
      </c>
      <c r="BN153" s="75">
        <f t="shared" ref="BN153:BO153" si="379">SUM(BN148:BN152)</f>
        <v>1136</v>
      </c>
      <c r="BO153" s="75">
        <f t="shared" si="379"/>
        <v>7189</v>
      </c>
      <c r="BP153" s="270">
        <f t="shared" ref="BP153:BQ153" si="380">SUM(BP148:BP152)</f>
        <v>-3067</v>
      </c>
      <c r="BQ153" s="270">
        <f t="shared" si="380"/>
        <v>-2259</v>
      </c>
      <c r="BR153" s="270">
        <f t="shared" ref="BR153:BT153" si="381">SUM(BR148:BR152)</f>
        <v>17965</v>
      </c>
      <c r="BS153" s="270">
        <f t="shared" si="381"/>
        <v>-11585</v>
      </c>
      <c r="BT153" s="351">
        <f t="shared" si="381"/>
        <v>18213</v>
      </c>
      <c r="BU153" s="351">
        <f t="shared" ref="BU153:BV153" si="382">SUM(BU148:BU152)</f>
        <v>16417</v>
      </c>
      <c r="BV153" s="351">
        <f t="shared" si="382"/>
        <v>26591</v>
      </c>
      <c r="BW153" s="351">
        <f t="shared" ref="BW153:BX153" si="383">SUM(BW148:BW152)</f>
        <v>-3241</v>
      </c>
      <c r="BX153" s="351">
        <f t="shared" si="383"/>
        <v>-3343</v>
      </c>
      <c r="BY153" s="351">
        <f t="shared" ref="BY153" si="384">SUM(BY148:BY152)</f>
        <v>981</v>
      </c>
      <c r="BZ153" s="351">
        <f t="shared" ref="BZ153" si="385">SUM(BZ148:BZ152)</f>
        <v>-2743</v>
      </c>
      <c r="CA153" s="351">
        <f t="shared" ref="CA153:CC153" si="386">SUM(CA148:CA152)</f>
        <v>10471</v>
      </c>
      <c r="CB153" s="351">
        <f t="shared" ref="CB153:CC153" si="387">SUM(CB148:CB152)</f>
        <v>2124</v>
      </c>
      <c r="CC153" s="351">
        <f t="shared" si="387"/>
        <v>8780</v>
      </c>
      <c r="CD153" s="372"/>
      <c r="CE153" s="74">
        <f t="shared" si="350"/>
        <v>179309</v>
      </c>
      <c r="CF153" s="40"/>
    </row>
    <row r="154" spans="1:84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19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5"/>
      <c r="BQ154" s="275"/>
      <c r="BR154" s="275"/>
      <c r="BS154" s="275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73"/>
      <c r="CE154" s="98"/>
    </row>
    <row r="155" spans="1:84" s="40" customFormat="1" x14ac:dyDescent="0.3">
      <c r="A155" s="150"/>
      <c r="B155" s="41" t="s">
        <v>37</v>
      </c>
      <c r="C155" s="100">
        <f t="shared" ref="C155:O155" si="388">C130-C141</f>
        <v>3997757</v>
      </c>
      <c r="D155" s="101">
        <f t="shared" si="388"/>
        <v>-2434959.6499999985</v>
      </c>
      <c r="E155" s="101">
        <f t="shared" si="388"/>
        <v>-4930005.0300000012</v>
      </c>
      <c r="F155" s="37">
        <f t="shared" si="388"/>
        <v>-5020871.6199999992</v>
      </c>
      <c r="G155" s="101">
        <f t="shared" si="388"/>
        <v>-4805479.1400000006</v>
      </c>
      <c r="H155" s="101">
        <f t="shared" si="388"/>
        <v>-4186185.1399999997</v>
      </c>
      <c r="I155" s="101">
        <f t="shared" si="388"/>
        <v>-3015624.38</v>
      </c>
      <c r="J155" s="101">
        <f t="shared" si="388"/>
        <v>-2116909.3099999996</v>
      </c>
      <c r="K155" s="101">
        <f t="shared" si="388"/>
        <v>1901879.3100000005</v>
      </c>
      <c r="L155" s="102">
        <f t="shared" si="388"/>
        <v>8254796.7199999988</v>
      </c>
      <c r="M155" s="101">
        <f t="shared" si="388"/>
        <v>7334101.3399999999</v>
      </c>
      <c r="N155" s="101">
        <f t="shared" si="388"/>
        <v>5089337.1999999993</v>
      </c>
      <c r="O155" s="101">
        <f t="shared" si="388"/>
        <v>1321272.1900000013</v>
      </c>
      <c r="P155" s="101">
        <f t="shared" ref="P155:R155" si="389">P130-P141</f>
        <v>2051746.4699999988</v>
      </c>
      <c r="Q155" s="101">
        <f t="shared" si="389"/>
        <v>-2393759.9000000004</v>
      </c>
      <c r="R155" s="101">
        <f t="shared" si="389"/>
        <v>-5254227.7699999986</v>
      </c>
      <c r="S155" s="101">
        <f t="shared" ref="S155:T155" si="390">S130-S141</f>
        <v>-3682278.2300000004</v>
      </c>
      <c r="T155" s="101">
        <f t="shared" si="390"/>
        <v>-3921397.2500000009</v>
      </c>
      <c r="U155" s="101">
        <f t="shared" ref="U155:V155" si="391">U130-U141</f>
        <v>-2791901.2600000007</v>
      </c>
      <c r="V155" s="101">
        <f t="shared" si="391"/>
        <v>-2209058</v>
      </c>
      <c r="W155" s="101">
        <f t="shared" ref="W155:Z155" si="392">W130-W141</f>
        <v>935974.97000000067</v>
      </c>
      <c r="X155" s="102">
        <f t="shared" si="392"/>
        <v>6205179.6700000018</v>
      </c>
      <c r="Y155" s="101">
        <f t="shared" si="392"/>
        <v>11713383</v>
      </c>
      <c r="Z155" s="101">
        <f t="shared" si="392"/>
        <v>9781637</v>
      </c>
      <c r="AA155" s="101">
        <f t="shared" ref="AA155:AB155" si="393">AA130-AA141</f>
        <v>1305399.1799999997</v>
      </c>
      <c r="AB155" s="101">
        <f t="shared" si="393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08">
        <v>11742346</v>
      </c>
      <c r="AL155" s="308">
        <v>8094760</v>
      </c>
      <c r="AM155" s="308">
        <v>1558390</v>
      </c>
      <c r="AN155" s="308">
        <v>1337189</v>
      </c>
      <c r="AO155" s="308">
        <v>-4712726</v>
      </c>
      <c r="AP155" s="308">
        <v>-6251337</v>
      </c>
      <c r="AQ155" s="308">
        <v>-4301922</v>
      </c>
      <c r="AR155" s="308">
        <v>-5922445</v>
      </c>
      <c r="AS155" s="308">
        <v>-2756224</v>
      </c>
      <c r="AT155" s="308">
        <v>-2524155</v>
      </c>
      <c r="AU155" s="308"/>
      <c r="AV155" s="308"/>
      <c r="AW155" s="327"/>
      <c r="AX155" s="37">
        <f t="shared" ref="AX155:BG159" si="394">O155-C155</f>
        <v>-2676484.8099999987</v>
      </c>
      <c r="AY155" s="103">
        <f t="shared" si="394"/>
        <v>4486706.1199999973</v>
      </c>
      <c r="AZ155" s="103">
        <f t="shared" si="394"/>
        <v>2536245.1300000008</v>
      </c>
      <c r="BA155" s="103">
        <f t="shared" si="394"/>
        <v>-233356.14999999944</v>
      </c>
      <c r="BB155" s="103">
        <f t="shared" si="394"/>
        <v>1123200.9100000001</v>
      </c>
      <c r="BC155" s="103">
        <f t="shared" si="394"/>
        <v>264787.88999999873</v>
      </c>
      <c r="BD155" s="103">
        <f t="shared" si="394"/>
        <v>223723.11999999918</v>
      </c>
      <c r="BE155" s="103">
        <f t="shared" si="394"/>
        <v>-92148.69000000041</v>
      </c>
      <c r="BF155" s="103">
        <f t="shared" si="394"/>
        <v>-965904.33999999985</v>
      </c>
      <c r="BG155" s="103">
        <f t="shared" si="394"/>
        <v>-2049617.049999997</v>
      </c>
      <c r="BH155" s="103">
        <f t="shared" ref="BH155:BQ159" si="395">Y155-M155</f>
        <v>4379281.66</v>
      </c>
      <c r="BI155" s="103">
        <f t="shared" si="395"/>
        <v>4692299.8000000007</v>
      </c>
      <c r="BJ155" s="103">
        <f t="shared" si="395"/>
        <v>-15873.010000001639</v>
      </c>
      <c r="BK155" s="103">
        <f t="shared" si="395"/>
        <v>-2857138.0399999991</v>
      </c>
      <c r="BL155" s="103">
        <f t="shared" si="395"/>
        <v>-2235582.7399999984</v>
      </c>
      <c r="BM155" s="103">
        <f t="shared" si="395"/>
        <v>68505.109999997541</v>
      </c>
      <c r="BN155" s="103">
        <f t="shared" si="395"/>
        <v>-696204.76999999955</v>
      </c>
      <c r="BO155" s="103">
        <f t="shared" si="395"/>
        <v>-97718.479999998584</v>
      </c>
      <c r="BP155" s="282">
        <f t="shared" si="395"/>
        <v>263022.26000000071</v>
      </c>
      <c r="BQ155" s="282">
        <f t="shared" si="395"/>
        <v>-9066</v>
      </c>
      <c r="BR155" s="282">
        <f t="shared" ref="BR155:BT159" si="396">AI155-W155</f>
        <v>536386.02999999933</v>
      </c>
      <c r="BS155" s="282">
        <f t="shared" si="396"/>
        <v>5591207.3299999982</v>
      </c>
      <c r="BT155" s="335">
        <f t="shared" si="396"/>
        <v>28963</v>
      </c>
      <c r="BU155" s="335">
        <f t="shared" ref="BU155:CC159" si="397">AL155-Z155</f>
        <v>-1686877</v>
      </c>
      <c r="BV155" s="335">
        <f t="shared" si="397"/>
        <v>252990.8200000003</v>
      </c>
      <c r="BW155" s="335">
        <f t="shared" si="397"/>
        <v>2142580.5700000003</v>
      </c>
      <c r="BX155" s="335">
        <f t="shared" si="397"/>
        <v>-83383.360000001267</v>
      </c>
      <c r="BY155" s="335">
        <f t="shared" si="397"/>
        <v>-1065614.3399999989</v>
      </c>
      <c r="BZ155" s="335">
        <f t="shared" si="397"/>
        <v>76561</v>
      </c>
      <c r="CA155" s="335">
        <f t="shared" si="397"/>
        <v>-1903329.2700000005</v>
      </c>
      <c r="CB155" s="335">
        <f t="shared" si="397"/>
        <v>-227345</v>
      </c>
      <c r="CC155" s="335">
        <f t="shared" si="397"/>
        <v>-306031</v>
      </c>
      <c r="CD155" s="373"/>
      <c r="CE155" s="67">
        <f>'MONTHLY SUMMARIES'!J115</f>
        <v>-2524155</v>
      </c>
    </row>
    <row r="156" spans="1:84" s="40" customFormat="1" x14ac:dyDescent="0.3">
      <c r="A156" s="150"/>
      <c r="B156" s="41" t="s">
        <v>38</v>
      </c>
      <c r="C156" s="100">
        <f t="shared" ref="C156:O156" si="398">C133-C142</f>
        <v>951788.86999999988</v>
      </c>
      <c r="D156" s="101">
        <f t="shared" si="398"/>
        <v>601979.45000000019</v>
      </c>
      <c r="E156" s="101">
        <f t="shared" si="398"/>
        <v>62038.300000000047</v>
      </c>
      <c r="F156" s="37">
        <f t="shared" si="398"/>
        <v>-197824.2300000001</v>
      </c>
      <c r="G156" s="101">
        <f t="shared" si="398"/>
        <v>-160788.20999999996</v>
      </c>
      <c r="H156" s="101">
        <f t="shared" si="398"/>
        <v>-139041.77000000002</v>
      </c>
      <c r="I156" s="101">
        <f t="shared" si="398"/>
        <v>-101430.63</v>
      </c>
      <c r="J156" s="101">
        <f t="shared" si="398"/>
        <v>3822.929999999993</v>
      </c>
      <c r="K156" s="101">
        <f t="shared" si="398"/>
        <v>351518.93</v>
      </c>
      <c r="L156" s="102">
        <f t="shared" si="398"/>
        <v>1439998.4500000002</v>
      </c>
      <c r="M156" s="101">
        <f t="shared" si="398"/>
        <v>727321.6100000001</v>
      </c>
      <c r="N156" s="101">
        <f t="shared" si="398"/>
        <v>911191.84</v>
      </c>
      <c r="O156" s="101">
        <f t="shared" si="398"/>
        <v>711925.75999999989</v>
      </c>
      <c r="P156" s="101">
        <f t="shared" ref="P156:R156" si="399">P133-P142</f>
        <v>761787.06</v>
      </c>
      <c r="Q156" s="101">
        <f t="shared" si="399"/>
        <v>187886.59000000008</v>
      </c>
      <c r="R156" s="101">
        <f t="shared" si="399"/>
        <v>-91163.960000000021</v>
      </c>
      <c r="S156" s="101">
        <f t="shared" ref="S156:T156" si="400">S133-S142</f>
        <v>-86938.280000000028</v>
      </c>
      <c r="T156" s="101">
        <f t="shared" si="400"/>
        <v>-82867.219999999972</v>
      </c>
      <c r="U156" s="101">
        <f t="shared" ref="U156:V156" si="401">U133-U142</f>
        <v>-22675.460000000021</v>
      </c>
      <c r="V156" s="101">
        <f t="shared" si="401"/>
        <v>49264</v>
      </c>
      <c r="W156" s="101">
        <f t="shared" ref="W156:Z156" si="402">W133-W142</f>
        <v>431857.93000000005</v>
      </c>
      <c r="X156" s="102">
        <f t="shared" si="402"/>
        <v>1253579.2899999998</v>
      </c>
      <c r="Y156" s="101">
        <f t="shared" si="402"/>
        <v>1471464</v>
      </c>
      <c r="Z156" s="101">
        <f t="shared" si="402"/>
        <v>1415582</v>
      </c>
      <c r="AA156" s="101">
        <f t="shared" ref="AA156:AB156" si="403">AA133-AA142</f>
        <v>1057834.0999999999</v>
      </c>
      <c r="AB156" s="101">
        <f t="shared" si="403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08">
        <v>1743508</v>
      </c>
      <c r="AL156" s="308">
        <v>2035638</v>
      </c>
      <c r="AM156" s="308">
        <v>1496133</v>
      </c>
      <c r="AN156" s="308">
        <v>949485</v>
      </c>
      <c r="AO156" s="308">
        <v>148629</v>
      </c>
      <c r="AP156" s="308">
        <v>33471</v>
      </c>
      <c r="AQ156" s="308">
        <v>-85785</v>
      </c>
      <c r="AR156" s="308">
        <v>-159512</v>
      </c>
      <c r="AS156" s="308">
        <v>58250</v>
      </c>
      <c r="AT156" s="308">
        <v>119689</v>
      </c>
      <c r="AU156" s="308"/>
      <c r="AV156" s="308"/>
      <c r="AW156" s="327"/>
      <c r="AX156" s="37">
        <f t="shared" si="394"/>
        <v>-239863.11</v>
      </c>
      <c r="AY156" s="103">
        <f t="shared" si="394"/>
        <v>159807.60999999987</v>
      </c>
      <c r="AZ156" s="103">
        <f t="shared" si="394"/>
        <v>125848.29000000004</v>
      </c>
      <c r="BA156" s="103">
        <f t="shared" si="394"/>
        <v>106660.27000000008</v>
      </c>
      <c r="BB156" s="103">
        <f t="shared" si="394"/>
        <v>73849.929999999935</v>
      </c>
      <c r="BC156" s="103">
        <f t="shared" si="394"/>
        <v>56174.550000000047</v>
      </c>
      <c r="BD156" s="103">
        <f t="shared" si="394"/>
        <v>78755.169999999984</v>
      </c>
      <c r="BE156" s="103">
        <f t="shared" si="394"/>
        <v>45441.070000000007</v>
      </c>
      <c r="BF156" s="103">
        <f t="shared" si="394"/>
        <v>80339.000000000058</v>
      </c>
      <c r="BG156" s="103">
        <f t="shared" si="394"/>
        <v>-186419.16000000038</v>
      </c>
      <c r="BH156" s="103">
        <f t="shared" si="395"/>
        <v>744142.3899999999</v>
      </c>
      <c r="BI156" s="103">
        <f t="shared" si="395"/>
        <v>504390.16000000003</v>
      </c>
      <c r="BJ156" s="103">
        <f t="shared" si="395"/>
        <v>345908.33999999997</v>
      </c>
      <c r="BK156" s="103">
        <f t="shared" si="395"/>
        <v>223434.88</v>
      </c>
      <c r="BL156" s="103">
        <f t="shared" si="395"/>
        <v>-238219.79000000015</v>
      </c>
      <c r="BM156" s="103">
        <f t="shared" si="395"/>
        <v>-242857.89999999997</v>
      </c>
      <c r="BN156" s="103">
        <f t="shared" si="395"/>
        <v>-55106.719999999972</v>
      </c>
      <c r="BO156" s="103">
        <f t="shared" si="395"/>
        <v>-81473.920000000042</v>
      </c>
      <c r="BP156" s="282">
        <f t="shared" si="395"/>
        <v>-55079.539999999979</v>
      </c>
      <c r="BQ156" s="282">
        <f t="shared" si="395"/>
        <v>-50237</v>
      </c>
      <c r="BR156" s="282">
        <f t="shared" si="396"/>
        <v>-1103831.9300000002</v>
      </c>
      <c r="BS156" s="282">
        <f t="shared" si="396"/>
        <v>563419.7100000002</v>
      </c>
      <c r="BT156" s="335">
        <f t="shared" si="396"/>
        <v>272044</v>
      </c>
      <c r="BU156" s="335">
        <f t="shared" si="397"/>
        <v>620056</v>
      </c>
      <c r="BV156" s="335">
        <f t="shared" si="397"/>
        <v>438298.90000000014</v>
      </c>
      <c r="BW156" s="335">
        <f t="shared" si="397"/>
        <v>-35736.940000000061</v>
      </c>
      <c r="BX156" s="335">
        <f t="shared" si="397"/>
        <v>198962.20000000007</v>
      </c>
      <c r="BY156" s="335">
        <f t="shared" si="397"/>
        <v>367492.86</v>
      </c>
      <c r="BZ156" s="335">
        <f t="shared" si="397"/>
        <v>56260</v>
      </c>
      <c r="CA156" s="335">
        <f t="shared" si="397"/>
        <v>4829.140000000014</v>
      </c>
      <c r="CB156" s="335">
        <f t="shared" si="397"/>
        <v>136005</v>
      </c>
      <c r="CC156" s="335">
        <f t="shared" si="397"/>
        <v>120662</v>
      </c>
      <c r="CD156" s="373"/>
      <c r="CE156" s="67">
        <f>'MONTHLY SUMMARIES'!J116</f>
        <v>119689</v>
      </c>
    </row>
    <row r="157" spans="1:84" s="40" customFormat="1" x14ac:dyDescent="0.3">
      <c r="A157" s="150"/>
      <c r="B157" s="41" t="s">
        <v>39</v>
      </c>
      <c r="C157" s="100">
        <f t="shared" ref="C157:O159" si="404">C136-C143</f>
        <v>-104302.54000000004</v>
      </c>
      <c r="D157" s="101">
        <f t="shared" si="404"/>
        <v>-1755182.2299999995</v>
      </c>
      <c r="E157" s="101">
        <f t="shared" si="404"/>
        <v>-1948767.94</v>
      </c>
      <c r="F157" s="37">
        <f t="shared" si="404"/>
        <v>-929437.5</v>
      </c>
      <c r="G157" s="101">
        <f t="shared" si="404"/>
        <v>-672581.00000000023</v>
      </c>
      <c r="H157" s="101">
        <f t="shared" si="404"/>
        <v>-346288.80000000005</v>
      </c>
      <c r="I157" s="101">
        <f t="shared" si="404"/>
        <v>-193194.93999999994</v>
      </c>
      <c r="J157" s="101">
        <f t="shared" si="404"/>
        <v>2512.75</v>
      </c>
      <c r="K157" s="101">
        <f t="shared" si="404"/>
        <v>838812.15000000014</v>
      </c>
      <c r="L157" s="102">
        <f t="shared" si="404"/>
        <v>6081024.6299999999</v>
      </c>
      <c r="M157" s="101">
        <f t="shared" si="404"/>
        <v>422265.70000000019</v>
      </c>
      <c r="N157" s="101">
        <f t="shared" si="404"/>
        <v>772946.49000000022</v>
      </c>
      <c r="O157" s="101">
        <f t="shared" si="404"/>
        <v>-1052330.7599999998</v>
      </c>
      <c r="P157" s="101">
        <f t="shared" ref="P157:R157" si="405">P136-P143</f>
        <v>239278.33999999985</v>
      </c>
      <c r="Q157" s="101">
        <f t="shared" si="405"/>
        <v>-1003257.31</v>
      </c>
      <c r="R157" s="101">
        <f t="shared" si="405"/>
        <v>-1485214.45</v>
      </c>
      <c r="S157" s="101">
        <f t="shared" ref="S157:T157" si="406">S136-S143</f>
        <v>-603088.64999999991</v>
      </c>
      <c r="T157" s="101">
        <f t="shared" si="406"/>
        <v>-264208.99</v>
      </c>
      <c r="U157" s="101">
        <f t="shared" ref="U157:V157" si="407">U136-U143</f>
        <v>-92809.920000000042</v>
      </c>
      <c r="V157" s="101">
        <f t="shared" si="407"/>
        <v>144555</v>
      </c>
      <c r="W157" s="101">
        <f t="shared" ref="W157:Z157" si="408">W136-W143</f>
        <v>758016.25999999978</v>
      </c>
      <c r="X157" s="102">
        <f t="shared" si="408"/>
        <v>2081410.5000000005</v>
      </c>
      <c r="Y157" s="101">
        <f t="shared" si="408"/>
        <v>2804774</v>
      </c>
      <c r="Z157" s="101">
        <f t="shared" si="408"/>
        <v>1383905</v>
      </c>
      <c r="AA157" s="101">
        <f t="shared" ref="AA157:AB157" si="409">AA136-AA143</f>
        <v>-1398076.1000000006</v>
      </c>
      <c r="AB157" s="101">
        <f t="shared" si="409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08">
        <v>2927742</v>
      </c>
      <c r="AL157" s="308">
        <v>792544</v>
      </c>
      <c r="AM157" s="308">
        <v>-934900</v>
      </c>
      <c r="AN157" s="308">
        <v>-1413696</v>
      </c>
      <c r="AO157" s="308">
        <v>-1607661</v>
      </c>
      <c r="AP157" s="308">
        <v>-1135484</v>
      </c>
      <c r="AQ157" s="308">
        <v>-532316</v>
      </c>
      <c r="AR157" s="308">
        <v>-677752</v>
      </c>
      <c r="AS157" s="308">
        <v>-8269</v>
      </c>
      <c r="AT157" s="308">
        <v>4152</v>
      </c>
      <c r="AU157" s="308"/>
      <c r="AV157" s="308"/>
      <c r="AW157" s="327"/>
      <c r="AX157" s="37">
        <f t="shared" si="394"/>
        <v>-948028.21999999974</v>
      </c>
      <c r="AY157" s="103">
        <f t="shared" si="394"/>
        <v>1994460.5699999994</v>
      </c>
      <c r="AZ157" s="103">
        <f t="shared" si="394"/>
        <v>945510.62999999989</v>
      </c>
      <c r="BA157" s="103">
        <f t="shared" si="394"/>
        <v>-555776.94999999995</v>
      </c>
      <c r="BB157" s="103">
        <f t="shared" si="394"/>
        <v>69492.350000000326</v>
      </c>
      <c r="BC157" s="103">
        <f t="shared" si="394"/>
        <v>82079.810000000056</v>
      </c>
      <c r="BD157" s="103">
        <f t="shared" si="394"/>
        <v>100385.0199999999</v>
      </c>
      <c r="BE157" s="103">
        <f t="shared" si="394"/>
        <v>142042.25</v>
      </c>
      <c r="BF157" s="103">
        <f t="shared" si="394"/>
        <v>-80795.890000000363</v>
      </c>
      <c r="BG157" s="103">
        <f t="shared" si="394"/>
        <v>-3999614.1299999994</v>
      </c>
      <c r="BH157" s="103">
        <f t="shared" si="395"/>
        <v>2382508.2999999998</v>
      </c>
      <c r="BI157" s="103">
        <f t="shared" si="395"/>
        <v>610958.50999999978</v>
      </c>
      <c r="BJ157" s="103">
        <f t="shared" si="395"/>
        <v>-345745.34000000078</v>
      </c>
      <c r="BK157" s="103">
        <f t="shared" si="395"/>
        <v>-1410891.629999999</v>
      </c>
      <c r="BL157" s="103">
        <f t="shared" si="395"/>
        <v>-101400.52000000002</v>
      </c>
      <c r="BM157" s="103">
        <f t="shared" si="395"/>
        <v>742457.24</v>
      </c>
      <c r="BN157" s="103">
        <f t="shared" si="395"/>
        <v>186778.64999999991</v>
      </c>
      <c r="BO157" s="103">
        <f t="shared" si="395"/>
        <v>-22827.370000000112</v>
      </c>
      <c r="BP157" s="282">
        <f t="shared" si="395"/>
        <v>-120821.07999999996</v>
      </c>
      <c r="BQ157" s="282">
        <f t="shared" si="395"/>
        <v>-48746</v>
      </c>
      <c r="BR157" s="282">
        <f t="shared" si="396"/>
        <v>243006.74000000022</v>
      </c>
      <c r="BS157" s="282">
        <f t="shared" si="396"/>
        <v>1017976.4999999995</v>
      </c>
      <c r="BT157" s="335">
        <f t="shared" si="396"/>
        <v>122968</v>
      </c>
      <c r="BU157" s="335">
        <f t="shared" si="397"/>
        <v>-591361</v>
      </c>
      <c r="BV157" s="335">
        <f t="shared" si="397"/>
        <v>463176.10000000056</v>
      </c>
      <c r="BW157" s="335">
        <f t="shared" si="397"/>
        <v>-242082.71000000089</v>
      </c>
      <c r="BX157" s="335">
        <f t="shared" si="397"/>
        <v>-503003.16999999993</v>
      </c>
      <c r="BY157" s="335">
        <f t="shared" si="397"/>
        <v>-392726.79000000004</v>
      </c>
      <c r="BZ157" s="335">
        <f t="shared" si="397"/>
        <v>-116006</v>
      </c>
      <c r="CA157" s="335">
        <f t="shared" si="397"/>
        <v>-390715.6399999999</v>
      </c>
      <c r="CB157" s="335">
        <f t="shared" si="397"/>
        <v>205362</v>
      </c>
      <c r="CC157" s="335">
        <f t="shared" si="397"/>
        <v>-91657</v>
      </c>
      <c r="CD157" s="373"/>
      <c r="CE157" s="67">
        <f>'MONTHLY SUMMARIES'!J117</f>
        <v>4152</v>
      </c>
    </row>
    <row r="158" spans="1:84" s="40" customFormat="1" x14ac:dyDescent="0.3">
      <c r="A158" s="150"/>
      <c r="B158" s="41" t="s">
        <v>40</v>
      </c>
      <c r="C158" s="100">
        <f t="shared" si="404"/>
        <v>3923158.24</v>
      </c>
      <c r="D158" s="101">
        <f t="shared" si="404"/>
        <v>-1167779.9200000002</v>
      </c>
      <c r="E158" s="101">
        <f t="shared" si="404"/>
        <v>-975526.29999999981</v>
      </c>
      <c r="F158" s="37">
        <f t="shared" si="404"/>
        <v>250532.12000000011</v>
      </c>
      <c r="G158" s="101">
        <f t="shared" si="404"/>
        <v>-215453.20999999996</v>
      </c>
      <c r="H158" s="101">
        <f t="shared" si="404"/>
        <v>-85049.060000000056</v>
      </c>
      <c r="I158" s="101">
        <f t="shared" si="404"/>
        <v>-2503.6300000000047</v>
      </c>
      <c r="J158" s="101">
        <f t="shared" si="404"/>
        <v>127940.02000000002</v>
      </c>
      <c r="K158" s="101">
        <f t="shared" si="404"/>
        <v>536781.77</v>
      </c>
      <c r="L158" s="102">
        <f t="shared" si="404"/>
        <v>1157722.43</v>
      </c>
      <c r="M158" s="101">
        <f t="shared" si="404"/>
        <v>27743.979999999981</v>
      </c>
      <c r="N158" s="101">
        <f t="shared" si="404"/>
        <v>292919.37999999989</v>
      </c>
      <c r="O158" s="101">
        <f t="shared" si="404"/>
        <v>-442411.70000000019</v>
      </c>
      <c r="P158" s="101">
        <f t="shared" ref="P158:R158" si="410">P137-P144</f>
        <v>192033.72999999998</v>
      </c>
      <c r="Q158" s="101">
        <f t="shared" si="410"/>
        <v>-260180.35000000009</v>
      </c>
      <c r="R158" s="101">
        <f t="shared" si="410"/>
        <v>-827018.38</v>
      </c>
      <c r="S158" s="101">
        <f t="shared" ref="S158:T158" si="411">S137-S144</f>
        <v>-325603.08</v>
      </c>
      <c r="T158" s="101">
        <f t="shared" si="411"/>
        <v>-86385.510000000009</v>
      </c>
      <c r="U158" s="101">
        <f t="shared" ref="U158:V158" si="412">U137-U144</f>
        <v>37877.860000000044</v>
      </c>
      <c r="V158" s="101">
        <f t="shared" si="412"/>
        <v>298495</v>
      </c>
      <c r="W158" s="101">
        <f t="shared" ref="W158:Z158" si="413">W137-W144</f>
        <v>476662.69</v>
      </c>
      <c r="X158" s="102">
        <f t="shared" si="413"/>
        <v>807394.00000000023</v>
      </c>
      <c r="Y158" s="101">
        <f t="shared" si="413"/>
        <v>1027537</v>
      </c>
      <c r="Z158" s="101">
        <f t="shared" si="413"/>
        <v>528762</v>
      </c>
      <c r="AA158" s="101">
        <f t="shared" ref="AA158:AB158" si="414">AA137-AA144</f>
        <v>-804756.7200000002</v>
      </c>
      <c r="AB158" s="101">
        <f t="shared" si="414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08">
        <v>1319175</v>
      </c>
      <c r="AL158" s="308">
        <v>-105925</v>
      </c>
      <c r="AM158" s="308">
        <v>-644577</v>
      </c>
      <c r="AN158" s="308">
        <v>-414112</v>
      </c>
      <c r="AO158" s="308">
        <v>-463649</v>
      </c>
      <c r="AP158" s="308">
        <v>-803590</v>
      </c>
      <c r="AQ158" s="308">
        <v>-82699</v>
      </c>
      <c r="AR158" s="308">
        <v>-120040</v>
      </c>
      <c r="AS158" s="308">
        <v>142533</v>
      </c>
      <c r="AT158" s="308">
        <v>237998</v>
      </c>
      <c r="AU158" s="308"/>
      <c r="AV158" s="308"/>
      <c r="AW158" s="327"/>
      <c r="AX158" s="37">
        <f t="shared" si="394"/>
        <v>-4365569.9400000004</v>
      </c>
      <c r="AY158" s="103">
        <f t="shared" si="394"/>
        <v>1359813.6500000001</v>
      </c>
      <c r="AZ158" s="103">
        <f t="shared" si="394"/>
        <v>715345.94999999972</v>
      </c>
      <c r="BA158" s="103">
        <f t="shared" si="394"/>
        <v>-1077550.5</v>
      </c>
      <c r="BB158" s="103">
        <f t="shared" si="394"/>
        <v>-110149.87000000005</v>
      </c>
      <c r="BC158" s="103">
        <f t="shared" si="394"/>
        <v>-1336.4499999999534</v>
      </c>
      <c r="BD158" s="103">
        <f t="shared" si="394"/>
        <v>40381.490000000049</v>
      </c>
      <c r="BE158" s="103">
        <f t="shared" si="394"/>
        <v>170554.97999999998</v>
      </c>
      <c r="BF158" s="103">
        <f t="shared" si="394"/>
        <v>-60119.080000000016</v>
      </c>
      <c r="BG158" s="103">
        <f t="shared" si="394"/>
        <v>-350328.4299999997</v>
      </c>
      <c r="BH158" s="103">
        <f t="shared" si="395"/>
        <v>999793.02</v>
      </c>
      <c r="BI158" s="103">
        <f t="shared" si="395"/>
        <v>235842.62000000011</v>
      </c>
      <c r="BJ158" s="103">
        <f t="shared" si="395"/>
        <v>-362345.02</v>
      </c>
      <c r="BK158" s="103">
        <f t="shared" si="395"/>
        <v>-659331.89000000013</v>
      </c>
      <c r="BL158" s="103">
        <f t="shared" si="395"/>
        <v>-216126.03000000003</v>
      </c>
      <c r="BM158" s="103">
        <f t="shared" si="395"/>
        <v>547654.48</v>
      </c>
      <c r="BN158" s="103">
        <f t="shared" si="395"/>
        <v>76316.080000000016</v>
      </c>
      <c r="BO158" s="103">
        <f t="shared" si="395"/>
        <v>2882.1599999999744</v>
      </c>
      <c r="BP158" s="282">
        <f t="shared" si="395"/>
        <v>29179.139999999956</v>
      </c>
      <c r="BQ158" s="282">
        <f t="shared" si="395"/>
        <v>-197606</v>
      </c>
      <c r="BR158" s="282">
        <f t="shared" si="396"/>
        <v>49517.31</v>
      </c>
      <c r="BS158" s="282">
        <f t="shared" si="396"/>
        <v>598309.99999999977</v>
      </c>
      <c r="BT158" s="335">
        <f t="shared" si="396"/>
        <v>291638</v>
      </c>
      <c r="BU158" s="335">
        <f t="shared" si="397"/>
        <v>-634687</v>
      </c>
      <c r="BV158" s="335">
        <f t="shared" si="397"/>
        <v>160179.7200000002</v>
      </c>
      <c r="BW158" s="335">
        <f t="shared" si="397"/>
        <v>53186.160000000149</v>
      </c>
      <c r="BX158" s="335">
        <f t="shared" si="397"/>
        <v>12657.380000000121</v>
      </c>
      <c r="BY158" s="335">
        <f t="shared" si="397"/>
        <v>-524226.1</v>
      </c>
      <c r="BZ158" s="335">
        <f t="shared" si="397"/>
        <v>166588</v>
      </c>
      <c r="CA158" s="335">
        <f t="shared" si="397"/>
        <v>-36536.649999999965</v>
      </c>
      <c r="CB158" s="335">
        <f t="shared" si="397"/>
        <v>75476</v>
      </c>
      <c r="CC158" s="335">
        <f t="shared" si="397"/>
        <v>137109</v>
      </c>
      <c r="CD158" s="373"/>
      <c r="CE158" s="67">
        <f>'MONTHLY SUMMARIES'!J118</f>
        <v>237998</v>
      </c>
    </row>
    <row r="159" spans="1:84" s="40" customFormat="1" x14ac:dyDescent="0.3">
      <c r="A159" s="150"/>
      <c r="B159" s="41" t="s">
        <v>41</v>
      </c>
      <c r="C159" s="100">
        <f t="shared" si="404"/>
        <v>1471002.5900000003</v>
      </c>
      <c r="D159" s="101">
        <f t="shared" si="404"/>
        <v>-85817.190000000177</v>
      </c>
      <c r="E159" s="101">
        <f t="shared" si="404"/>
        <v>-113215.96999999997</v>
      </c>
      <c r="F159" s="37">
        <f t="shared" si="404"/>
        <v>-72104.989999999991</v>
      </c>
      <c r="G159" s="101">
        <f t="shared" si="404"/>
        <v>-197516</v>
      </c>
      <c r="H159" s="101">
        <f t="shared" si="404"/>
        <v>168877.42999999993</v>
      </c>
      <c r="I159" s="101">
        <f t="shared" si="404"/>
        <v>28831.520000000019</v>
      </c>
      <c r="J159" s="101">
        <f t="shared" si="404"/>
        <v>294259.96999999997</v>
      </c>
      <c r="K159" s="101">
        <f t="shared" si="404"/>
        <v>163742.45999999996</v>
      </c>
      <c r="L159" s="102">
        <f t="shared" si="404"/>
        <v>591395.08000000007</v>
      </c>
      <c r="M159" s="101">
        <f t="shared" si="404"/>
        <v>165108.02000000002</v>
      </c>
      <c r="N159" s="101">
        <f t="shared" si="404"/>
        <v>260844.57000000007</v>
      </c>
      <c r="O159" s="101">
        <f t="shared" si="404"/>
        <v>-144163.53000000003</v>
      </c>
      <c r="P159" s="101">
        <f t="shared" ref="P159:R159" si="415">P138-P145</f>
        <v>-96376.930000000168</v>
      </c>
      <c r="Q159" s="101">
        <f t="shared" si="415"/>
        <v>189027.49</v>
      </c>
      <c r="R159" s="101">
        <f t="shared" si="415"/>
        <v>-394543.82000000007</v>
      </c>
      <c r="S159" s="101">
        <f t="shared" ref="S159:T159" si="416">S138-S145</f>
        <v>-127058.04000000004</v>
      </c>
      <c r="T159" s="101">
        <f t="shared" si="416"/>
        <v>-24533.509999999893</v>
      </c>
      <c r="U159" s="101">
        <f t="shared" ref="U159:V159" si="417">U138-U145</f>
        <v>172012.11</v>
      </c>
      <c r="V159" s="101">
        <f t="shared" si="417"/>
        <v>85926</v>
      </c>
      <c r="W159" s="101">
        <f t="shared" ref="W159:Z159" si="418">W138-W145</f>
        <v>185141.94999999995</v>
      </c>
      <c r="X159" s="102">
        <f t="shared" si="418"/>
        <v>253307.47999999998</v>
      </c>
      <c r="Y159" s="101">
        <f t="shared" si="418"/>
        <v>419721</v>
      </c>
      <c r="Z159" s="101">
        <f t="shared" si="418"/>
        <v>294809</v>
      </c>
      <c r="AA159" s="101">
        <f t="shared" ref="AA159:AB159" si="419">AA138-AA145</f>
        <v>-391927.85999999987</v>
      </c>
      <c r="AB159" s="101">
        <f t="shared" si="419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08">
        <v>661350</v>
      </c>
      <c r="AL159" s="308">
        <v>-387383</v>
      </c>
      <c r="AM159" s="308">
        <v>-183505</v>
      </c>
      <c r="AN159" s="308">
        <v>333945</v>
      </c>
      <c r="AO159" s="308">
        <v>-423707</v>
      </c>
      <c r="AP159" s="308">
        <v>-26068</v>
      </c>
      <c r="AQ159" s="308">
        <v>54414</v>
      </c>
      <c r="AR159" s="308">
        <v>359333</v>
      </c>
      <c r="AS159" s="308">
        <v>171388</v>
      </c>
      <c r="AT159" s="308">
        <v>-109792</v>
      </c>
      <c r="AU159" s="308"/>
      <c r="AV159" s="308"/>
      <c r="AW159" s="327"/>
      <c r="AX159" s="37">
        <f t="shared" si="394"/>
        <v>-1615166.1200000003</v>
      </c>
      <c r="AY159" s="103">
        <f t="shared" si="394"/>
        <v>-10559.739999999991</v>
      </c>
      <c r="AZ159" s="103">
        <f t="shared" si="394"/>
        <v>302243.45999999996</v>
      </c>
      <c r="BA159" s="103">
        <f t="shared" si="394"/>
        <v>-322438.83000000007</v>
      </c>
      <c r="BB159" s="103">
        <f t="shared" si="394"/>
        <v>70457.959999999963</v>
      </c>
      <c r="BC159" s="103">
        <f t="shared" si="394"/>
        <v>-193410.93999999983</v>
      </c>
      <c r="BD159" s="103">
        <f t="shared" si="394"/>
        <v>143180.58999999997</v>
      </c>
      <c r="BE159" s="103">
        <f t="shared" si="394"/>
        <v>-208333.96999999997</v>
      </c>
      <c r="BF159" s="103">
        <f t="shared" si="394"/>
        <v>21399.489999999991</v>
      </c>
      <c r="BG159" s="103">
        <f t="shared" si="394"/>
        <v>-338087.60000000009</v>
      </c>
      <c r="BH159" s="103">
        <f t="shared" si="395"/>
        <v>254612.97999999998</v>
      </c>
      <c r="BI159" s="103">
        <f t="shared" si="395"/>
        <v>33964.429999999935</v>
      </c>
      <c r="BJ159" s="103">
        <f t="shared" si="395"/>
        <v>-247764.32999999984</v>
      </c>
      <c r="BK159" s="103">
        <f t="shared" si="395"/>
        <v>-88288.439999999944</v>
      </c>
      <c r="BL159" s="103">
        <f t="shared" si="395"/>
        <v>-36754.689999999944</v>
      </c>
      <c r="BM159" s="103">
        <f t="shared" si="395"/>
        <v>344282.17000000004</v>
      </c>
      <c r="BN159" s="103">
        <f t="shared" si="395"/>
        <v>195689.04000000004</v>
      </c>
      <c r="BO159" s="103">
        <f t="shared" si="395"/>
        <v>-101265.4800000001</v>
      </c>
      <c r="BP159" s="282">
        <f t="shared" si="395"/>
        <v>-570191.11</v>
      </c>
      <c r="BQ159" s="282">
        <f t="shared" si="395"/>
        <v>195168</v>
      </c>
      <c r="BR159" s="282">
        <f t="shared" si="396"/>
        <v>-312834.94999999995</v>
      </c>
      <c r="BS159" s="282">
        <f t="shared" si="396"/>
        <v>441318.52</v>
      </c>
      <c r="BT159" s="335">
        <f t="shared" si="396"/>
        <v>241629</v>
      </c>
      <c r="BU159" s="335">
        <f t="shared" si="397"/>
        <v>-682192</v>
      </c>
      <c r="BV159" s="335">
        <f t="shared" si="397"/>
        <v>208422.85999999987</v>
      </c>
      <c r="BW159" s="335">
        <f t="shared" si="397"/>
        <v>518610.37000000011</v>
      </c>
      <c r="BX159" s="335">
        <f t="shared" si="397"/>
        <v>-575979.80000000005</v>
      </c>
      <c r="BY159" s="335">
        <f t="shared" si="397"/>
        <v>24193.650000000023</v>
      </c>
      <c r="BZ159" s="335">
        <f t="shared" si="397"/>
        <v>-14217</v>
      </c>
      <c r="CA159" s="335">
        <f t="shared" si="397"/>
        <v>485131.99</v>
      </c>
      <c r="CB159" s="335">
        <f t="shared" si="397"/>
        <v>569567</v>
      </c>
      <c r="CC159" s="335">
        <f t="shared" si="397"/>
        <v>-390886</v>
      </c>
      <c r="CD159" s="373"/>
      <c r="CE159" s="67">
        <f>'MONTHLY SUMMARIES'!J119</f>
        <v>-109792</v>
      </c>
    </row>
    <row r="160" spans="1:84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420">SUM(D155:D159)</f>
        <v>-4841759.5399999982</v>
      </c>
      <c r="E160" s="131">
        <f t="shared" si="420"/>
        <v>-7905476.9400000013</v>
      </c>
      <c r="F160" s="38">
        <f t="shared" si="420"/>
        <v>-5969706.2199999997</v>
      </c>
      <c r="G160" s="131">
        <f t="shared" si="420"/>
        <v>-6051817.5600000005</v>
      </c>
      <c r="H160" s="131">
        <f t="shared" si="420"/>
        <v>-4587687.34</v>
      </c>
      <c r="I160" s="131">
        <f t="shared" si="420"/>
        <v>-3283922.0599999996</v>
      </c>
      <c r="J160" s="131">
        <f t="shared" si="420"/>
        <v>-1688373.6399999994</v>
      </c>
      <c r="K160" s="131">
        <f t="shared" si="420"/>
        <v>3792734.6200000006</v>
      </c>
      <c r="L160" s="132">
        <f t="shared" si="420"/>
        <v>17524937.309999995</v>
      </c>
      <c r="M160" s="131">
        <f t="shared" si="420"/>
        <v>8676540.6500000004</v>
      </c>
      <c r="N160" s="131">
        <f t="shared" si="420"/>
        <v>7327239.4799999995</v>
      </c>
      <c r="O160" s="131">
        <f t="shared" si="420"/>
        <v>394291.96000000113</v>
      </c>
      <c r="P160" s="131">
        <f t="shared" si="420"/>
        <v>3148468.6699999985</v>
      </c>
      <c r="Q160" s="131">
        <f t="shared" si="420"/>
        <v>-3280283.4800000004</v>
      </c>
      <c r="R160" s="131">
        <f t="shared" si="420"/>
        <v>-8052168.379999999</v>
      </c>
      <c r="S160" s="131">
        <f t="shared" si="420"/>
        <v>-4824966.28</v>
      </c>
      <c r="T160" s="131">
        <f t="shared" si="420"/>
        <v>-4379392.4800000004</v>
      </c>
      <c r="U160" s="131">
        <f t="shared" si="420"/>
        <v>-2697496.6700000009</v>
      </c>
      <c r="V160" s="131">
        <f t="shared" ref="V160:W160" si="421">SUM(V155:V159)</f>
        <v>-1630818</v>
      </c>
      <c r="W160" s="131">
        <f t="shared" si="421"/>
        <v>2787653.8000000007</v>
      </c>
      <c r="X160" s="132">
        <f t="shared" ref="X160:Z160" si="422">SUM(X155:X159)</f>
        <v>10600870.940000003</v>
      </c>
      <c r="Y160" s="131">
        <f t="shared" si="422"/>
        <v>17436879</v>
      </c>
      <c r="Z160" s="131">
        <f t="shared" si="422"/>
        <v>13404695</v>
      </c>
      <c r="AA160" s="131">
        <f t="shared" ref="AA160:AB160" si="423">SUM(AA155:AA159)</f>
        <v>-231527.4000000013</v>
      </c>
      <c r="AB160" s="131">
        <f t="shared" si="423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>
        <v>10429634</v>
      </c>
      <c r="AM160" s="257">
        <v>1291541</v>
      </c>
      <c r="AN160" s="257">
        <v>792811</v>
      </c>
      <c r="AO160" s="257">
        <v>-7059114</v>
      </c>
      <c r="AP160" s="257">
        <v>-8183008</v>
      </c>
      <c r="AQ160" s="257">
        <v>-4948308</v>
      </c>
      <c r="AR160" s="257">
        <v>-6520416</v>
      </c>
      <c r="AS160" s="257">
        <v>-2392322</v>
      </c>
      <c r="AT160" s="257">
        <v>-2272108</v>
      </c>
      <c r="AU160" s="257"/>
      <c r="AV160" s="257"/>
      <c r="AW160" s="323"/>
      <c r="AX160" s="38">
        <f t="shared" si="371"/>
        <v>-9845112.1999999993</v>
      </c>
      <c r="AY160" s="133">
        <f t="shared" ref="AY160:BA160" si="424">SUM(AY155:AY159)</f>
        <v>7990228.2099999962</v>
      </c>
      <c r="AZ160" s="133">
        <f t="shared" si="424"/>
        <v>4625193.46</v>
      </c>
      <c r="BA160" s="133">
        <f t="shared" si="424"/>
        <v>-2082462.1599999995</v>
      </c>
      <c r="BB160" s="133">
        <f t="shared" ref="BB160:BC160" si="425">SUM(BB155:BB159)</f>
        <v>1226851.2800000003</v>
      </c>
      <c r="BC160" s="133">
        <f t="shared" si="425"/>
        <v>208294.85999999905</v>
      </c>
      <c r="BD160" s="133">
        <f t="shared" ref="BD160:BE160" si="426">SUM(BD155:BD159)</f>
        <v>586425.38999999908</v>
      </c>
      <c r="BE160" s="133">
        <f t="shared" si="426"/>
        <v>57555.639999999607</v>
      </c>
      <c r="BF160" s="133">
        <f t="shared" ref="BF160:BG160" si="427">SUM(BF155:BF159)</f>
        <v>-1005080.8200000003</v>
      </c>
      <c r="BG160" s="133">
        <f t="shared" si="427"/>
        <v>-6924066.3699999955</v>
      </c>
      <c r="BH160" s="133">
        <f t="shared" ref="BH160:BI160" si="428">SUM(BH155:BH159)</f>
        <v>8760338.3499999996</v>
      </c>
      <c r="BI160" s="133">
        <f t="shared" si="428"/>
        <v>6077455.5200000005</v>
      </c>
      <c r="BJ160" s="133">
        <f t="shared" ref="BJ160:BK160" si="429">SUM(BJ155:BJ159)</f>
        <v>-625819.36000000231</v>
      </c>
      <c r="BK160" s="133">
        <f t="shared" si="429"/>
        <v>-4792215.1199999973</v>
      </c>
      <c r="BL160" s="133">
        <f t="shared" ref="BL160:BM160" si="430">SUM(BL155:BL159)</f>
        <v>-2828083.7699999982</v>
      </c>
      <c r="BM160" s="133">
        <f t="shared" si="430"/>
        <v>1460041.0999999978</v>
      </c>
      <c r="BN160" s="133">
        <f t="shared" ref="BN160:BO160" si="431">SUM(BN155:BN159)</f>
        <v>-292527.71999999956</v>
      </c>
      <c r="BO160" s="133">
        <f t="shared" si="431"/>
        <v>-300403.08999999886</v>
      </c>
      <c r="BP160" s="279">
        <f t="shared" ref="BP160:BQ160" si="432">SUM(BP155:BP159)</f>
        <v>-453890.32999999926</v>
      </c>
      <c r="BQ160" s="279">
        <f t="shared" si="432"/>
        <v>-110487</v>
      </c>
      <c r="BR160" s="279">
        <f t="shared" ref="BR160:BT160" si="433">SUM(BR155:BR159)</f>
        <v>-587756.80000000051</v>
      </c>
      <c r="BS160" s="279">
        <f t="shared" si="433"/>
        <v>8212232.0599999968</v>
      </c>
      <c r="BT160" s="349">
        <f t="shared" si="433"/>
        <v>957242</v>
      </c>
      <c r="BU160" s="349">
        <f t="shared" ref="BU160:BV160" si="434">SUM(BU155:BU159)</f>
        <v>-2975061</v>
      </c>
      <c r="BV160" s="349">
        <f t="shared" si="434"/>
        <v>1523068.4000000011</v>
      </c>
      <c r="BW160" s="349">
        <f t="shared" ref="BW160:BX160" si="435">SUM(BW155:BW159)</f>
        <v>2436557.4499999997</v>
      </c>
      <c r="BX160" s="349">
        <f t="shared" si="435"/>
        <v>-950746.75000000105</v>
      </c>
      <c r="BY160" s="349">
        <f t="shared" ref="BY160" si="436">SUM(BY155:BY159)</f>
        <v>-1590880.7199999993</v>
      </c>
      <c r="BZ160" s="349">
        <f t="shared" ref="BZ160" si="437">SUM(BZ155:BZ159)</f>
        <v>169186</v>
      </c>
      <c r="CA160" s="349">
        <f t="shared" ref="CA160:CC160" si="438">SUM(CA155:CA159)</f>
        <v>-1840620.4300000004</v>
      </c>
      <c r="CB160" s="349">
        <f t="shared" ref="CB160:CC160" si="439">SUM(CB155:CB159)</f>
        <v>759065</v>
      </c>
      <c r="CC160" s="349">
        <f t="shared" si="439"/>
        <v>-530803</v>
      </c>
      <c r="CD160" s="374"/>
      <c r="CE160" s="38">
        <f t="shared" si="350"/>
        <v>-2272108</v>
      </c>
    </row>
    <row r="161" spans="1:83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315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1"/>
      <c r="BQ161" s="271"/>
      <c r="BR161" s="271"/>
      <c r="BS161" s="27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71"/>
      <c r="CE161" s="81"/>
    </row>
    <row r="162" spans="1:83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>
        <v>4</v>
      </c>
      <c r="AM162" s="207">
        <v>6</v>
      </c>
      <c r="AN162" s="207">
        <v>9</v>
      </c>
      <c r="AO162" s="207">
        <v>6</v>
      </c>
      <c r="AP162" s="207">
        <v>4</v>
      </c>
      <c r="AQ162" s="207">
        <v>8</v>
      </c>
      <c r="AR162" s="207">
        <v>6</v>
      </c>
      <c r="AS162" s="207">
        <v>7</v>
      </c>
      <c r="AT162" s="207">
        <v>6</v>
      </c>
      <c r="AU162" s="207"/>
      <c r="AV162" s="207"/>
      <c r="AW162" s="110"/>
      <c r="AX162" s="67">
        <f t="shared" ref="AX162:BT162" si="440">O162-C162</f>
        <v>-6</v>
      </c>
      <c r="AY162" s="111">
        <f t="shared" si="440"/>
        <v>-3</v>
      </c>
      <c r="AZ162" s="111">
        <f t="shared" si="440"/>
        <v>-5</v>
      </c>
      <c r="BA162" s="111">
        <f t="shared" si="440"/>
        <v>-5</v>
      </c>
      <c r="BB162" s="111">
        <f t="shared" si="440"/>
        <v>-8</v>
      </c>
      <c r="BC162" s="111">
        <f t="shared" si="440"/>
        <v>-10</v>
      </c>
      <c r="BD162" s="111">
        <f t="shared" si="440"/>
        <v>-11</v>
      </c>
      <c r="BE162" s="111">
        <f t="shared" si="440"/>
        <v>-12</v>
      </c>
      <c r="BF162" s="111">
        <f t="shared" si="440"/>
        <v>-11</v>
      </c>
      <c r="BG162" s="111">
        <f t="shared" si="440"/>
        <v>-9</v>
      </c>
      <c r="BH162" s="111">
        <f t="shared" si="440"/>
        <v>-7</v>
      </c>
      <c r="BI162" s="111">
        <f t="shared" si="440"/>
        <v>-3</v>
      </c>
      <c r="BJ162" s="111">
        <f t="shared" si="440"/>
        <v>-2</v>
      </c>
      <c r="BK162" s="111">
        <f t="shared" si="440"/>
        <v>-5</v>
      </c>
      <c r="BL162" s="111">
        <f t="shared" si="440"/>
        <v>-5</v>
      </c>
      <c r="BM162" s="111">
        <f t="shared" si="440"/>
        <v>-3</v>
      </c>
      <c r="BN162" s="111">
        <f t="shared" si="440"/>
        <v>1</v>
      </c>
      <c r="BO162" s="111">
        <f t="shared" si="440"/>
        <v>3</v>
      </c>
      <c r="BP162" s="285">
        <f t="shared" si="440"/>
        <v>6</v>
      </c>
      <c r="BQ162" s="285">
        <f t="shared" si="440"/>
        <v>10</v>
      </c>
      <c r="BR162" s="285">
        <f t="shared" si="440"/>
        <v>8</v>
      </c>
      <c r="BS162" s="285">
        <f t="shared" si="440"/>
        <v>5</v>
      </c>
      <c r="BT162" s="332">
        <f t="shared" si="440"/>
        <v>0</v>
      </c>
      <c r="BU162" s="332">
        <f t="shared" ref="BU162:CC162" si="441">AL162-Z162</f>
        <v>-2</v>
      </c>
      <c r="BV162" s="332">
        <f t="shared" si="441"/>
        <v>0</v>
      </c>
      <c r="BW162" s="332">
        <f t="shared" si="441"/>
        <v>4</v>
      </c>
      <c r="BX162" s="332">
        <f t="shared" si="441"/>
        <v>1</v>
      </c>
      <c r="BY162" s="332">
        <f t="shared" si="441"/>
        <v>-3</v>
      </c>
      <c r="BZ162" s="332">
        <f t="shared" si="441"/>
        <v>0</v>
      </c>
      <c r="CA162" s="332">
        <f t="shared" si="441"/>
        <v>-3</v>
      </c>
      <c r="CB162" s="332">
        <f t="shared" si="441"/>
        <v>-4</v>
      </c>
      <c r="CC162" s="332">
        <f t="shared" si="441"/>
        <v>-7</v>
      </c>
      <c r="CD162" s="371"/>
      <c r="CE162" s="67">
        <f>'MONTHLY SUMMARIES'!J122</f>
        <v>6</v>
      </c>
    </row>
    <row r="163" spans="1:83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>
        <v>4</v>
      </c>
      <c r="AM163" s="207">
        <v>6</v>
      </c>
      <c r="AN163" s="207">
        <v>9</v>
      </c>
      <c r="AO163" s="207">
        <v>6</v>
      </c>
      <c r="AP163" s="207">
        <v>4</v>
      </c>
      <c r="AQ163" s="207">
        <v>8</v>
      </c>
      <c r="AR163" s="207">
        <v>6</v>
      </c>
      <c r="AS163" s="207">
        <v>7</v>
      </c>
      <c r="AT163" s="207">
        <v>6</v>
      </c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5"/>
      <c r="BQ163" s="285"/>
      <c r="BR163" s="285"/>
      <c r="BS163" s="285"/>
      <c r="BT163" s="332"/>
      <c r="BU163" s="332"/>
      <c r="BV163" s="332"/>
      <c r="BW163" s="332"/>
      <c r="BX163" s="332"/>
      <c r="BY163" s="332"/>
      <c r="BZ163" s="332"/>
      <c r="CA163" s="332"/>
      <c r="CB163" s="332"/>
      <c r="CC163" s="332"/>
      <c r="CD163" s="371"/>
      <c r="CE163" s="81">
        <f>CE162-CE164</f>
        <v>6</v>
      </c>
    </row>
    <row r="164" spans="1:83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CE164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>
        <v>0</v>
      </c>
      <c r="AM164" s="207">
        <v>0</v>
      </c>
      <c r="AN164" s="207">
        <v>0</v>
      </c>
      <c r="AO164" s="207">
        <v>0</v>
      </c>
      <c r="AP164" s="207">
        <v>0</v>
      </c>
      <c r="AQ164" s="207">
        <v>0</v>
      </c>
      <c r="AR164" s="207">
        <v>0</v>
      </c>
      <c r="AS164" s="207">
        <v>0</v>
      </c>
      <c r="AT164" s="207">
        <v>0</v>
      </c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5"/>
      <c r="BQ164" s="285"/>
      <c r="BR164" s="285"/>
      <c r="BS164" s="285"/>
      <c r="BT164" s="332"/>
      <c r="BU164" s="332"/>
      <c r="BV164" s="332"/>
      <c r="BW164" s="332"/>
      <c r="BX164" s="332"/>
      <c r="BY164" s="332"/>
      <c r="BZ164" s="332"/>
      <c r="CA164" s="332"/>
      <c r="CB164" s="332"/>
      <c r="CC164" s="332"/>
      <c r="CD164" s="371"/>
      <c r="CE164" s="67">
        <f>IF(ISERROR(GETPIVOTDATA("VALUE",'CRS ESCO pvt'!$I$2,"DATE_FILE",$CE$8,"COMPANY",$CE$6,"TRIM_CAT","Resdiential-ESCO","TRIM_LINE",A161))=TRUE,0,GETPIVOTDATA("VALUE",'CRS ESCO pvt'!$I$2,"DATE_FILE",$CE$8,"COMPANY",$CE$6,"TRIM_CAT","Resdiential-ESCO","TRIM_LINE",A161))</f>
        <v>0</v>
      </c>
    </row>
    <row r="165" spans="1:83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>
        <v>468</v>
      </c>
      <c r="AM165" s="207">
        <v>418</v>
      </c>
      <c r="AN165" s="207">
        <v>387</v>
      </c>
      <c r="AO165" s="207">
        <v>347</v>
      </c>
      <c r="AP165" s="207">
        <v>336</v>
      </c>
      <c r="AQ165" s="207">
        <v>330</v>
      </c>
      <c r="AR165" s="207">
        <v>281</v>
      </c>
      <c r="AS165" s="207">
        <v>297</v>
      </c>
      <c r="AT165" s="207">
        <v>318</v>
      </c>
      <c r="AU165" s="207"/>
      <c r="AV165" s="207"/>
      <c r="AW165" s="110"/>
      <c r="AX165" s="67">
        <f t="shared" ref="AX165:BT165" si="442">O165-C165</f>
        <v>27</v>
      </c>
      <c r="AY165" s="111">
        <f t="shared" si="442"/>
        <v>30</v>
      </c>
      <c r="AZ165" s="111">
        <f t="shared" si="442"/>
        <v>19</v>
      </c>
      <c r="BA165" s="111">
        <f t="shared" si="442"/>
        <v>1</v>
      </c>
      <c r="BB165" s="111">
        <f t="shared" si="442"/>
        <v>-9</v>
      </c>
      <c r="BC165" s="111">
        <f t="shared" si="442"/>
        <v>-21</v>
      </c>
      <c r="BD165" s="111">
        <f t="shared" si="442"/>
        <v>-41</v>
      </c>
      <c r="BE165" s="111">
        <f t="shared" si="442"/>
        <v>-22</v>
      </c>
      <c r="BF165" s="111">
        <f t="shared" si="442"/>
        <v>-22</v>
      </c>
      <c r="BG165" s="111">
        <f t="shared" si="442"/>
        <v>-1</v>
      </c>
      <c r="BH165" s="111">
        <f t="shared" si="442"/>
        <v>46</v>
      </c>
      <c r="BI165" s="111">
        <f t="shared" si="442"/>
        <v>90</v>
      </c>
      <c r="BJ165" s="111">
        <f t="shared" si="442"/>
        <v>111</v>
      </c>
      <c r="BK165" s="111">
        <f t="shared" si="442"/>
        <v>156</v>
      </c>
      <c r="BL165" s="111">
        <f t="shared" si="442"/>
        <v>174</v>
      </c>
      <c r="BM165" s="111">
        <f t="shared" si="442"/>
        <v>206</v>
      </c>
      <c r="BN165" s="111">
        <f t="shared" si="442"/>
        <v>327</v>
      </c>
      <c r="BO165" s="111">
        <f t="shared" si="442"/>
        <v>410</v>
      </c>
      <c r="BP165" s="285">
        <f t="shared" si="442"/>
        <v>460</v>
      </c>
      <c r="BQ165" s="285">
        <f t="shared" si="442"/>
        <v>466</v>
      </c>
      <c r="BR165" s="285">
        <f t="shared" si="442"/>
        <v>430</v>
      </c>
      <c r="BS165" s="285">
        <f t="shared" si="442"/>
        <v>406</v>
      </c>
      <c r="BT165" s="332">
        <f t="shared" si="442"/>
        <v>346</v>
      </c>
      <c r="BU165" s="332">
        <f t="shared" ref="BU165:CC165" si="443">AL165-Z165</f>
        <v>261</v>
      </c>
      <c r="BV165" s="332">
        <f t="shared" si="443"/>
        <v>185</v>
      </c>
      <c r="BW165" s="332">
        <f t="shared" si="443"/>
        <v>110</v>
      </c>
      <c r="BX165" s="332">
        <f t="shared" si="443"/>
        <v>44</v>
      </c>
      <c r="BY165" s="332">
        <f t="shared" si="443"/>
        <v>3</v>
      </c>
      <c r="BZ165" s="332">
        <f t="shared" si="443"/>
        <v>-125</v>
      </c>
      <c r="CA165" s="332">
        <f t="shared" si="443"/>
        <v>-247</v>
      </c>
      <c r="CB165" s="332">
        <f t="shared" si="443"/>
        <v>-267</v>
      </c>
      <c r="CC165" s="332">
        <f t="shared" si="443"/>
        <v>-265</v>
      </c>
      <c r="CD165" s="371"/>
      <c r="CE165" s="67">
        <f>'MONTHLY SUMMARIES'!J123</f>
        <v>318</v>
      </c>
    </row>
    <row r="166" spans="1:83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207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>
        <v>467</v>
      </c>
      <c r="AM166" s="207">
        <v>417</v>
      </c>
      <c r="AN166" s="207">
        <v>387</v>
      </c>
      <c r="AO166" s="207">
        <v>347</v>
      </c>
      <c r="AP166" s="207">
        <v>336</v>
      </c>
      <c r="AQ166" s="207">
        <v>330</v>
      </c>
      <c r="AR166" s="207">
        <v>281</v>
      </c>
      <c r="AS166" s="207">
        <v>297</v>
      </c>
      <c r="AT166" s="207">
        <v>318</v>
      </c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5"/>
      <c r="BQ166" s="285"/>
      <c r="BR166" s="285"/>
      <c r="BS166" s="285"/>
      <c r="BT166" s="332"/>
      <c r="BU166" s="332"/>
      <c r="BV166" s="332"/>
      <c r="BW166" s="332"/>
      <c r="BX166" s="332"/>
      <c r="BY166" s="332"/>
      <c r="BZ166" s="332"/>
      <c r="CA166" s="332"/>
      <c r="CB166" s="332"/>
      <c r="CC166" s="332"/>
      <c r="CD166" s="371"/>
      <c r="CE166" s="81">
        <f>CE165-CE167</f>
        <v>318</v>
      </c>
    </row>
    <row r="167" spans="1:83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CE167</f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>
        <v>1</v>
      </c>
      <c r="AM167" s="207">
        <v>1</v>
      </c>
      <c r="AN167" s="207">
        <v>0</v>
      </c>
      <c r="AO167" s="207">
        <v>0</v>
      </c>
      <c r="AP167" s="207">
        <v>0</v>
      </c>
      <c r="AQ167" s="207">
        <v>0</v>
      </c>
      <c r="AR167" s="207">
        <v>0</v>
      </c>
      <c r="AS167" s="207">
        <v>0</v>
      </c>
      <c r="AT167" s="207">
        <v>0</v>
      </c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5"/>
      <c r="BQ167" s="285"/>
      <c r="BR167" s="285"/>
      <c r="BS167" s="285"/>
      <c r="BT167" s="332"/>
      <c r="BU167" s="332"/>
      <c r="BV167" s="332"/>
      <c r="BW167" s="332"/>
      <c r="BX167" s="332"/>
      <c r="BY167" s="332"/>
      <c r="BZ167" s="332"/>
      <c r="CA167" s="332"/>
      <c r="CB167" s="332"/>
      <c r="CC167" s="332"/>
      <c r="CD167" s="371"/>
      <c r="CE167" s="67">
        <f>GETPIVOTDATA("VALUE",'CRS ESCO pvt'!$I$2,"DATE_FILE",$CE$8,"COMPANY",$CE$6,"TRIM_CAT","Low Income Resdiential-ESCO","TRIM_LINE",A161)</f>
        <v>0</v>
      </c>
    </row>
    <row r="168" spans="1:83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>
        <v>0</v>
      </c>
      <c r="AM168" s="207">
        <v>0</v>
      </c>
      <c r="AN168" s="207">
        <v>0</v>
      </c>
      <c r="AO168" s="207">
        <v>0</v>
      </c>
      <c r="AP168" s="207">
        <v>0</v>
      </c>
      <c r="AQ168" s="207">
        <v>0</v>
      </c>
      <c r="AR168" s="207">
        <v>0</v>
      </c>
      <c r="AS168" s="207">
        <v>0</v>
      </c>
      <c r="AT168" s="207">
        <v>0</v>
      </c>
      <c r="AU168" s="207"/>
      <c r="AV168" s="207"/>
      <c r="AW168" s="110"/>
      <c r="AX168" s="67">
        <f t="shared" ref="AX168:BG170" si="444">O168-C168</f>
        <v>0</v>
      </c>
      <c r="AY168" s="111">
        <f t="shared" si="444"/>
        <v>0</v>
      </c>
      <c r="AZ168" s="111">
        <f t="shared" si="444"/>
        <v>0</v>
      </c>
      <c r="BA168" s="111">
        <f t="shared" si="444"/>
        <v>0</v>
      </c>
      <c r="BB168" s="111">
        <f t="shared" si="444"/>
        <v>0</v>
      </c>
      <c r="BC168" s="111">
        <f t="shared" si="444"/>
        <v>0</v>
      </c>
      <c r="BD168" s="111">
        <f t="shared" si="444"/>
        <v>0</v>
      </c>
      <c r="BE168" s="111">
        <f t="shared" si="444"/>
        <v>0</v>
      </c>
      <c r="BF168" s="111">
        <f t="shared" si="444"/>
        <v>0</v>
      </c>
      <c r="BG168" s="111">
        <f t="shared" si="444"/>
        <v>0</v>
      </c>
      <c r="BH168" s="111">
        <f t="shared" ref="BH168:BQ170" si="445">Y168-M168</f>
        <v>0</v>
      </c>
      <c r="BI168" s="111">
        <f t="shared" si="445"/>
        <v>0</v>
      </c>
      <c r="BJ168" s="111">
        <f t="shared" si="445"/>
        <v>0</v>
      </c>
      <c r="BK168" s="111">
        <f t="shared" si="445"/>
        <v>0</v>
      </c>
      <c r="BL168" s="111">
        <f t="shared" si="445"/>
        <v>0</v>
      </c>
      <c r="BM168" s="111">
        <f t="shared" si="445"/>
        <v>0</v>
      </c>
      <c r="BN168" s="111">
        <f t="shared" si="445"/>
        <v>0</v>
      </c>
      <c r="BO168" s="111">
        <f t="shared" si="445"/>
        <v>0</v>
      </c>
      <c r="BP168" s="285">
        <f t="shared" si="445"/>
        <v>0</v>
      </c>
      <c r="BQ168" s="285">
        <f t="shared" si="445"/>
        <v>0</v>
      </c>
      <c r="BR168" s="285">
        <f t="shared" ref="BR168:BT170" si="446">AI168-W168</f>
        <v>0</v>
      </c>
      <c r="BS168" s="285">
        <f t="shared" si="446"/>
        <v>0</v>
      </c>
      <c r="BT168" s="332">
        <f t="shared" si="446"/>
        <v>0</v>
      </c>
      <c r="BU168" s="332">
        <f t="shared" ref="BU168:CC170" si="447">AL168-Z168</f>
        <v>0</v>
      </c>
      <c r="BV168" s="332">
        <f t="shared" si="447"/>
        <v>0</v>
      </c>
      <c r="BW168" s="332">
        <f t="shared" si="447"/>
        <v>0</v>
      </c>
      <c r="BX168" s="332">
        <f t="shared" si="447"/>
        <v>0</v>
      </c>
      <c r="BY168" s="332">
        <f t="shared" si="447"/>
        <v>0</v>
      </c>
      <c r="BZ168" s="332">
        <f t="shared" si="447"/>
        <v>0</v>
      </c>
      <c r="CA168" s="332">
        <f t="shared" si="447"/>
        <v>0</v>
      </c>
      <c r="CB168" s="332">
        <f t="shared" si="447"/>
        <v>0</v>
      </c>
      <c r="CC168" s="332">
        <f t="shared" si="447"/>
        <v>0</v>
      </c>
      <c r="CD168" s="371"/>
      <c r="CE168" s="67">
        <f>'MONTHLY SUMMARIES'!J124</f>
        <v>0</v>
      </c>
    </row>
    <row r="169" spans="1:83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>
        <v>0</v>
      </c>
      <c r="AM169" s="207">
        <v>0</v>
      </c>
      <c r="AN169" s="207">
        <v>0</v>
      </c>
      <c r="AO169" s="207">
        <v>0</v>
      </c>
      <c r="AP169" s="207">
        <v>0</v>
      </c>
      <c r="AQ169" s="207">
        <v>0</v>
      </c>
      <c r="AR169" s="207">
        <v>0</v>
      </c>
      <c r="AS169" s="207">
        <v>0</v>
      </c>
      <c r="AT169" s="207">
        <v>0</v>
      </c>
      <c r="AU169" s="207"/>
      <c r="AV169" s="207"/>
      <c r="AW169" s="110"/>
      <c r="AX169" s="67">
        <f t="shared" si="444"/>
        <v>0</v>
      </c>
      <c r="AY169" s="111">
        <f t="shared" si="444"/>
        <v>0</v>
      </c>
      <c r="AZ169" s="111">
        <f t="shared" si="444"/>
        <v>0</v>
      </c>
      <c r="BA169" s="111">
        <f t="shared" si="444"/>
        <v>0</v>
      </c>
      <c r="BB169" s="111">
        <f t="shared" si="444"/>
        <v>0</v>
      </c>
      <c r="BC169" s="111">
        <f t="shared" si="444"/>
        <v>0</v>
      </c>
      <c r="BD169" s="111">
        <f t="shared" si="444"/>
        <v>0</v>
      </c>
      <c r="BE169" s="111">
        <f t="shared" si="444"/>
        <v>0</v>
      </c>
      <c r="BF169" s="111">
        <f t="shared" si="444"/>
        <v>0</v>
      </c>
      <c r="BG169" s="111">
        <f t="shared" si="444"/>
        <v>0</v>
      </c>
      <c r="BH169" s="111">
        <f t="shared" si="445"/>
        <v>0</v>
      </c>
      <c r="BI169" s="111">
        <f t="shared" si="445"/>
        <v>0</v>
      </c>
      <c r="BJ169" s="111">
        <f t="shared" si="445"/>
        <v>0</v>
      </c>
      <c r="BK169" s="111">
        <f t="shared" si="445"/>
        <v>0</v>
      </c>
      <c r="BL169" s="111">
        <f t="shared" si="445"/>
        <v>0</v>
      </c>
      <c r="BM169" s="111">
        <f t="shared" si="445"/>
        <v>0</v>
      </c>
      <c r="BN169" s="111">
        <f t="shared" si="445"/>
        <v>0</v>
      </c>
      <c r="BO169" s="111">
        <f t="shared" si="445"/>
        <v>0</v>
      </c>
      <c r="BP169" s="285">
        <f t="shared" si="445"/>
        <v>0</v>
      </c>
      <c r="BQ169" s="285">
        <f t="shared" si="445"/>
        <v>0</v>
      </c>
      <c r="BR169" s="285">
        <f t="shared" si="446"/>
        <v>0</v>
      </c>
      <c r="BS169" s="285">
        <f t="shared" si="446"/>
        <v>0</v>
      </c>
      <c r="BT169" s="332">
        <f t="shared" si="446"/>
        <v>0</v>
      </c>
      <c r="BU169" s="332">
        <f t="shared" si="447"/>
        <v>0</v>
      </c>
      <c r="BV169" s="332">
        <f t="shared" si="447"/>
        <v>0</v>
      </c>
      <c r="BW169" s="332">
        <f t="shared" si="447"/>
        <v>0</v>
      </c>
      <c r="BX169" s="332">
        <f t="shared" si="447"/>
        <v>0</v>
      </c>
      <c r="BY169" s="332">
        <f t="shared" si="447"/>
        <v>0</v>
      </c>
      <c r="BZ169" s="332">
        <f t="shared" si="447"/>
        <v>0</v>
      </c>
      <c r="CA169" s="332">
        <f t="shared" si="447"/>
        <v>0</v>
      </c>
      <c r="CB169" s="332">
        <f t="shared" si="447"/>
        <v>0</v>
      </c>
      <c r="CC169" s="332">
        <f t="shared" si="447"/>
        <v>0</v>
      </c>
      <c r="CD169" s="371"/>
      <c r="CE169" s="67">
        <f>'MONTHLY SUMMARIES'!J125</f>
        <v>0</v>
      </c>
    </row>
    <row r="170" spans="1:83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>
        <v>0</v>
      </c>
      <c r="AM170" s="207">
        <v>0</v>
      </c>
      <c r="AN170" s="207">
        <v>0</v>
      </c>
      <c r="AO170" s="207">
        <v>0</v>
      </c>
      <c r="AP170" s="207">
        <v>0</v>
      </c>
      <c r="AQ170" s="207">
        <v>0</v>
      </c>
      <c r="AR170" s="207">
        <v>0</v>
      </c>
      <c r="AS170" s="207">
        <v>0</v>
      </c>
      <c r="AT170" s="207">
        <v>0</v>
      </c>
      <c r="AU170" s="207"/>
      <c r="AV170" s="207"/>
      <c r="AW170" s="110"/>
      <c r="AX170" s="67">
        <f t="shared" si="444"/>
        <v>0</v>
      </c>
      <c r="AY170" s="111">
        <f t="shared" si="444"/>
        <v>0</v>
      </c>
      <c r="AZ170" s="111">
        <f t="shared" si="444"/>
        <v>0</v>
      </c>
      <c r="BA170" s="111">
        <f t="shared" si="444"/>
        <v>0</v>
      </c>
      <c r="BB170" s="111">
        <f t="shared" si="444"/>
        <v>0</v>
      </c>
      <c r="BC170" s="111">
        <f t="shared" si="444"/>
        <v>0</v>
      </c>
      <c r="BD170" s="111">
        <f t="shared" si="444"/>
        <v>0</v>
      </c>
      <c r="BE170" s="111">
        <f t="shared" si="444"/>
        <v>0</v>
      </c>
      <c r="BF170" s="111">
        <f t="shared" si="444"/>
        <v>0</v>
      </c>
      <c r="BG170" s="111">
        <f t="shared" si="444"/>
        <v>0</v>
      </c>
      <c r="BH170" s="111">
        <f t="shared" si="445"/>
        <v>0</v>
      </c>
      <c r="BI170" s="111">
        <f t="shared" si="445"/>
        <v>0</v>
      </c>
      <c r="BJ170" s="111">
        <f t="shared" si="445"/>
        <v>0</v>
      </c>
      <c r="BK170" s="111">
        <f t="shared" si="445"/>
        <v>0</v>
      </c>
      <c r="BL170" s="111">
        <f t="shared" si="445"/>
        <v>0</v>
      </c>
      <c r="BM170" s="111">
        <f t="shared" si="445"/>
        <v>0</v>
      </c>
      <c r="BN170" s="111">
        <f t="shared" si="445"/>
        <v>0</v>
      </c>
      <c r="BO170" s="111">
        <f t="shared" si="445"/>
        <v>0</v>
      </c>
      <c r="BP170" s="285">
        <f t="shared" si="445"/>
        <v>0</v>
      </c>
      <c r="BQ170" s="285">
        <f t="shared" si="445"/>
        <v>0</v>
      </c>
      <c r="BR170" s="285">
        <f t="shared" si="446"/>
        <v>0</v>
      </c>
      <c r="BS170" s="285">
        <f t="shared" si="446"/>
        <v>0</v>
      </c>
      <c r="BT170" s="332">
        <f t="shared" si="446"/>
        <v>0</v>
      </c>
      <c r="BU170" s="332">
        <f t="shared" si="447"/>
        <v>0</v>
      </c>
      <c r="BV170" s="332">
        <f t="shared" si="447"/>
        <v>0</v>
      </c>
      <c r="BW170" s="332">
        <f t="shared" si="447"/>
        <v>0</v>
      </c>
      <c r="BX170" s="332">
        <f t="shared" si="447"/>
        <v>0</v>
      </c>
      <c r="BY170" s="332">
        <f t="shared" si="447"/>
        <v>0</v>
      </c>
      <c r="BZ170" s="332">
        <f t="shared" si="447"/>
        <v>0</v>
      </c>
      <c r="CA170" s="332">
        <f t="shared" si="447"/>
        <v>0</v>
      </c>
      <c r="CB170" s="332">
        <f t="shared" si="447"/>
        <v>0</v>
      </c>
      <c r="CC170" s="332">
        <f t="shared" si="447"/>
        <v>0</v>
      </c>
      <c r="CD170" s="371"/>
      <c r="CE170" s="67">
        <f>'MONTHLY SUMMARIES'!J126</f>
        <v>0</v>
      </c>
    </row>
    <row r="171" spans="1:83" s="76" customFormat="1" x14ac:dyDescent="0.3">
      <c r="A171" s="151"/>
      <c r="B171" s="63" t="s">
        <v>42</v>
      </c>
      <c r="C171" s="125">
        <f t="shared" ref="C171:V171" si="448">SUM(C162:C170)</f>
        <v>109</v>
      </c>
      <c r="D171" s="126">
        <f t="shared" si="448"/>
        <v>104</v>
      </c>
      <c r="E171" s="126">
        <f t="shared" si="448"/>
        <v>125</v>
      </c>
      <c r="F171" s="127">
        <f t="shared" si="448"/>
        <v>141</v>
      </c>
      <c r="G171" s="126">
        <f t="shared" si="448"/>
        <v>152</v>
      </c>
      <c r="H171" s="127">
        <f t="shared" si="448"/>
        <v>155</v>
      </c>
      <c r="I171" s="126">
        <f t="shared" si="448"/>
        <v>161</v>
      </c>
      <c r="J171" s="127">
        <f t="shared" si="448"/>
        <v>154</v>
      </c>
      <c r="K171" s="126">
        <f t="shared" si="448"/>
        <v>161</v>
      </c>
      <c r="L171" s="128">
        <f t="shared" si="448"/>
        <v>152</v>
      </c>
      <c r="M171" s="127">
        <f t="shared" si="448"/>
        <v>132</v>
      </c>
      <c r="N171" s="127">
        <f t="shared" si="448"/>
        <v>126</v>
      </c>
      <c r="O171" s="127">
        <f t="shared" si="448"/>
        <v>130</v>
      </c>
      <c r="P171" s="127">
        <f t="shared" si="448"/>
        <v>131</v>
      </c>
      <c r="Q171" s="127">
        <f t="shared" si="448"/>
        <v>139</v>
      </c>
      <c r="R171" s="127">
        <f t="shared" si="448"/>
        <v>137</v>
      </c>
      <c r="S171" s="127">
        <f t="shared" si="448"/>
        <v>135</v>
      </c>
      <c r="T171" s="127">
        <f t="shared" si="448"/>
        <v>124</v>
      </c>
      <c r="U171" s="127">
        <f t="shared" si="448"/>
        <v>109</v>
      </c>
      <c r="V171" s="127">
        <f t="shared" si="448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>
        <v>472</v>
      </c>
      <c r="AM171" s="208">
        <v>424</v>
      </c>
      <c r="AN171" s="208">
        <v>396</v>
      </c>
      <c r="AO171" s="208">
        <v>353</v>
      </c>
      <c r="AP171" s="208">
        <v>340</v>
      </c>
      <c r="AQ171" s="208">
        <v>338</v>
      </c>
      <c r="AR171" s="208">
        <v>287</v>
      </c>
      <c r="AS171" s="208">
        <v>304</v>
      </c>
      <c r="AT171" s="208">
        <v>324</v>
      </c>
      <c r="AU171" s="208"/>
      <c r="AV171" s="208"/>
      <c r="AW171" s="128"/>
      <c r="AX171" s="127">
        <f>SUM(AX162:AX170)</f>
        <v>21</v>
      </c>
      <c r="AY171" s="129">
        <f t="shared" ref="AY171:BA171" si="449">SUM(AY162:AY170)</f>
        <v>27</v>
      </c>
      <c r="AZ171" s="129">
        <f t="shared" si="449"/>
        <v>14</v>
      </c>
      <c r="BA171" s="129">
        <f t="shared" si="449"/>
        <v>-4</v>
      </c>
      <c r="BB171" s="129">
        <f t="shared" ref="BB171:BC171" si="450">SUM(BB162:BB170)</f>
        <v>-17</v>
      </c>
      <c r="BC171" s="129">
        <f t="shared" si="450"/>
        <v>-31</v>
      </c>
      <c r="BD171" s="129">
        <f t="shared" ref="BD171:BE171" si="451">SUM(BD162:BD170)</f>
        <v>-52</v>
      </c>
      <c r="BE171" s="129">
        <f t="shared" si="451"/>
        <v>-34</v>
      </c>
      <c r="BF171" s="129">
        <f t="shared" ref="BF171:BG171" si="452">SUM(BF162:BF170)</f>
        <v>-33</v>
      </c>
      <c r="BG171" s="129">
        <f t="shared" si="452"/>
        <v>-10</v>
      </c>
      <c r="BH171" s="129">
        <f t="shared" ref="BH171:BI171" si="453">SUM(BH162:BH170)</f>
        <v>39</v>
      </c>
      <c r="BI171" s="129">
        <f t="shared" si="453"/>
        <v>87</v>
      </c>
      <c r="BJ171" s="129">
        <f t="shared" ref="BJ171:BK171" si="454">SUM(BJ162:BJ170)</f>
        <v>109</v>
      </c>
      <c r="BK171" s="129">
        <f t="shared" si="454"/>
        <v>151</v>
      </c>
      <c r="BL171" s="129">
        <f t="shared" ref="BL171:BM171" si="455">SUM(BL162:BL170)</f>
        <v>169</v>
      </c>
      <c r="BM171" s="129">
        <f t="shared" si="455"/>
        <v>203</v>
      </c>
      <c r="BN171" s="129">
        <f t="shared" ref="BN171:BO171" si="456">SUM(BN162:BN170)</f>
        <v>328</v>
      </c>
      <c r="BO171" s="129">
        <f t="shared" si="456"/>
        <v>413</v>
      </c>
      <c r="BP171" s="286">
        <f t="shared" ref="BP171:BQ171" si="457">SUM(BP162:BP170)</f>
        <v>466</v>
      </c>
      <c r="BQ171" s="286">
        <f t="shared" si="457"/>
        <v>476</v>
      </c>
      <c r="BR171" s="286">
        <f t="shared" ref="BR171:BT171" si="458">SUM(BR162:BR170)</f>
        <v>438</v>
      </c>
      <c r="BS171" s="286">
        <f t="shared" si="458"/>
        <v>411</v>
      </c>
      <c r="BT171" s="333">
        <f t="shared" si="458"/>
        <v>346</v>
      </c>
      <c r="BU171" s="333">
        <f t="shared" ref="BU171:BV171" si="459">SUM(BU162:BU170)</f>
        <v>259</v>
      </c>
      <c r="BV171" s="333">
        <f t="shared" si="459"/>
        <v>185</v>
      </c>
      <c r="BW171" s="333">
        <f t="shared" ref="BW171:BX171" si="460">SUM(BW162:BW170)</f>
        <v>114</v>
      </c>
      <c r="BX171" s="333">
        <f t="shared" si="460"/>
        <v>45</v>
      </c>
      <c r="BY171" s="333">
        <f t="shared" ref="BY171" si="461">SUM(BY162:BY170)</f>
        <v>0</v>
      </c>
      <c r="BZ171" s="333">
        <f t="shared" ref="BZ171" si="462">SUM(BZ162:BZ170)</f>
        <v>-125</v>
      </c>
      <c r="CA171" s="333">
        <f t="shared" ref="CA171:CC171" si="463">SUM(CA162:CA170)</f>
        <v>-250</v>
      </c>
      <c r="CB171" s="333">
        <f t="shared" ref="CB171:CC171" si="464">SUM(CB162:CB170)</f>
        <v>-271</v>
      </c>
      <c r="CC171" s="333">
        <f t="shared" si="464"/>
        <v>-272</v>
      </c>
      <c r="CD171" s="372"/>
      <c r="CE171" s="267">
        <f>CE162+CE165+CE168+CE169+CE170</f>
        <v>324</v>
      </c>
    </row>
    <row r="172" spans="1:83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18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4"/>
      <c r="BQ172" s="274"/>
      <c r="BR172" s="274"/>
      <c r="BS172" s="274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71"/>
      <c r="CE172" s="93"/>
    </row>
    <row r="173" spans="1:83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>
        <v>0</v>
      </c>
      <c r="AM173" s="209">
        <v>1</v>
      </c>
      <c r="AN173" s="209">
        <v>10</v>
      </c>
      <c r="AO173" s="209">
        <v>117</v>
      </c>
      <c r="AP173" s="209">
        <v>89</v>
      </c>
      <c r="AQ173" s="209">
        <v>74</v>
      </c>
      <c r="AR173" s="209">
        <v>87</v>
      </c>
      <c r="AS173" s="209">
        <v>43</v>
      </c>
      <c r="AT173" s="209">
        <v>75</v>
      </c>
      <c r="AU173" s="209"/>
      <c r="AV173" s="209"/>
      <c r="AW173" s="113"/>
      <c r="AX173" s="112">
        <f t="shared" ref="AX173:BT173" si="465">O173-C173</f>
        <v>-6</v>
      </c>
      <c r="AY173" s="112">
        <f t="shared" si="465"/>
        <v>-21</v>
      </c>
      <c r="AZ173" s="112">
        <f t="shared" si="465"/>
        <v>-128</v>
      </c>
      <c r="BA173" s="112">
        <f t="shared" si="465"/>
        <v>-158</v>
      </c>
      <c r="BB173" s="112">
        <f t="shared" si="465"/>
        <v>-176</v>
      </c>
      <c r="BC173" s="112">
        <f t="shared" si="465"/>
        <v>-195</v>
      </c>
      <c r="BD173" s="112">
        <f t="shared" si="465"/>
        <v>-308</v>
      </c>
      <c r="BE173" s="112">
        <f t="shared" si="465"/>
        <v>-271</v>
      </c>
      <c r="BF173" s="112">
        <f t="shared" si="465"/>
        <v>-62</v>
      </c>
      <c r="BG173" s="112">
        <f t="shared" si="465"/>
        <v>-9</v>
      </c>
      <c r="BH173" s="112">
        <f t="shared" si="465"/>
        <v>-22</v>
      </c>
      <c r="BI173" s="112">
        <f t="shared" si="465"/>
        <v>-17</v>
      </c>
      <c r="BJ173" s="112">
        <f t="shared" si="465"/>
        <v>-2</v>
      </c>
      <c r="BK173" s="112">
        <f t="shared" si="465"/>
        <v>0</v>
      </c>
      <c r="BL173" s="112">
        <f t="shared" si="465"/>
        <v>0</v>
      </c>
      <c r="BM173" s="112">
        <f t="shared" si="465"/>
        <v>0</v>
      </c>
      <c r="BN173" s="112">
        <f t="shared" si="465"/>
        <v>181</v>
      </c>
      <c r="BO173" s="112">
        <f t="shared" si="465"/>
        <v>268</v>
      </c>
      <c r="BP173" s="209">
        <f t="shared" si="465"/>
        <v>186</v>
      </c>
      <c r="BQ173" s="209">
        <f t="shared" si="465"/>
        <v>178</v>
      </c>
      <c r="BR173" s="209">
        <f t="shared" si="465"/>
        <v>56</v>
      </c>
      <c r="BS173" s="209">
        <f t="shared" si="465"/>
        <v>3</v>
      </c>
      <c r="BT173" s="339">
        <f t="shared" si="465"/>
        <v>0</v>
      </c>
      <c r="BU173" s="339">
        <f t="shared" ref="BU173:CC173" si="466">AL173-Z173</f>
        <v>0</v>
      </c>
      <c r="BV173" s="339">
        <f t="shared" si="466"/>
        <v>1</v>
      </c>
      <c r="BW173" s="339">
        <f t="shared" si="466"/>
        <v>10</v>
      </c>
      <c r="BX173" s="339">
        <f t="shared" si="466"/>
        <v>117</v>
      </c>
      <c r="BY173" s="339">
        <f t="shared" si="466"/>
        <v>89</v>
      </c>
      <c r="BZ173" s="339">
        <f t="shared" si="466"/>
        <v>-107</v>
      </c>
      <c r="CA173" s="339">
        <f t="shared" si="466"/>
        <v>-181</v>
      </c>
      <c r="CB173" s="339">
        <f t="shared" si="466"/>
        <v>-143</v>
      </c>
      <c r="CC173" s="339">
        <f t="shared" si="466"/>
        <v>-103</v>
      </c>
      <c r="CD173" s="371"/>
      <c r="CE173" s="67">
        <f>'MONTHLY SUMMARIES'!J129</f>
        <v>75</v>
      </c>
    </row>
    <row r="174" spans="1:83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>
        <v>0</v>
      </c>
      <c r="AM174" s="209">
        <v>1</v>
      </c>
      <c r="AN174" s="209">
        <v>10</v>
      </c>
      <c r="AO174" s="209">
        <v>117</v>
      </c>
      <c r="AP174" s="209">
        <v>89</v>
      </c>
      <c r="AQ174" s="209">
        <v>74</v>
      </c>
      <c r="AR174" s="209">
        <v>87</v>
      </c>
      <c r="AS174" s="209">
        <v>43</v>
      </c>
      <c r="AT174" s="209">
        <v>75</v>
      </c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39"/>
      <c r="BU174" s="339"/>
      <c r="BV174" s="339"/>
      <c r="BW174" s="339"/>
      <c r="BX174" s="339"/>
      <c r="BY174" s="339"/>
      <c r="BZ174" s="339"/>
      <c r="CA174" s="339"/>
      <c r="CB174" s="339"/>
      <c r="CC174" s="339"/>
      <c r="CD174" s="371"/>
      <c r="CE174" s="81">
        <f>CE173-CE175</f>
        <v>75</v>
      </c>
    </row>
    <row r="175" spans="1:83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>
        <v>0</v>
      </c>
      <c r="AM175" s="209">
        <v>0</v>
      </c>
      <c r="AN175" s="209">
        <v>0</v>
      </c>
      <c r="AO175" s="209">
        <v>0</v>
      </c>
      <c r="AP175" s="209">
        <v>0</v>
      </c>
      <c r="AQ175" s="209">
        <v>0</v>
      </c>
      <c r="AR175" s="209">
        <v>0</v>
      </c>
      <c r="AS175" s="209">
        <v>0</v>
      </c>
      <c r="AT175" s="209">
        <v>0</v>
      </c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71"/>
      <c r="CE175" s="67">
        <f>IF(ISERROR(GETPIVOTDATA("VALUE",'CRS ESCO pvt'!$I$2,"DATE_FILE",$CE$8,"COMPANY",$CE$6,"TRIM_CAT","Resdiential-ESCO","TRIM_LINE",A172))=TRUE,0,GETPIVOTDATA("VALUE",'CRS ESCO pvt'!$I$2,"DATE_FILE",$CE$8,"COMPANY",$CE$6,"TRIM_CAT","Resdiential-ESCO","TRIM_LINE",A172))</f>
        <v>0</v>
      </c>
    </row>
    <row r="176" spans="1:83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>
        <v>0</v>
      </c>
      <c r="AM176" s="209">
        <v>0</v>
      </c>
      <c r="AN176" s="209">
        <v>1</v>
      </c>
      <c r="AO176" s="209">
        <v>33</v>
      </c>
      <c r="AP176" s="209">
        <v>30</v>
      </c>
      <c r="AQ176" s="209">
        <v>26</v>
      </c>
      <c r="AR176" s="209">
        <v>27</v>
      </c>
      <c r="AS176" s="209">
        <v>24</v>
      </c>
      <c r="AT176" s="209">
        <v>23</v>
      </c>
      <c r="AU176" s="209"/>
      <c r="AV176" s="209"/>
      <c r="AW176" s="113"/>
      <c r="AX176" s="112">
        <f t="shared" ref="AX176:BT176" si="467">O176-C176</f>
        <v>-1</v>
      </c>
      <c r="AY176" s="112">
        <f t="shared" si="467"/>
        <v>0</v>
      </c>
      <c r="AZ176" s="112">
        <f t="shared" si="467"/>
        <v>-22</v>
      </c>
      <c r="BA176" s="112">
        <f t="shared" si="467"/>
        <v>-33</v>
      </c>
      <c r="BB176" s="112">
        <f t="shared" si="467"/>
        <v>-32</v>
      </c>
      <c r="BC176" s="112">
        <f t="shared" si="467"/>
        <v>-43</v>
      </c>
      <c r="BD176" s="112">
        <f t="shared" si="467"/>
        <v>-71</v>
      </c>
      <c r="BE176" s="112">
        <f t="shared" si="467"/>
        <v>-70</v>
      </c>
      <c r="BF176" s="112">
        <f t="shared" si="467"/>
        <v>-2</v>
      </c>
      <c r="BG176" s="112">
        <f t="shared" si="467"/>
        <v>0</v>
      </c>
      <c r="BH176" s="112">
        <f t="shared" si="467"/>
        <v>0</v>
      </c>
      <c r="BI176" s="112">
        <f t="shared" si="467"/>
        <v>0</v>
      </c>
      <c r="BJ176" s="112">
        <f t="shared" si="467"/>
        <v>0</v>
      </c>
      <c r="BK176" s="112">
        <f t="shared" si="467"/>
        <v>0</v>
      </c>
      <c r="BL176" s="112">
        <f t="shared" si="467"/>
        <v>0</v>
      </c>
      <c r="BM176" s="112">
        <f t="shared" si="467"/>
        <v>0</v>
      </c>
      <c r="BN176" s="112">
        <f t="shared" si="467"/>
        <v>0</v>
      </c>
      <c r="BO176" s="112">
        <f t="shared" si="467"/>
        <v>63</v>
      </c>
      <c r="BP176" s="209">
        <f t="shared" si="467"/>
        <v>93</v>
      </c>
      <c r="BQ176" s="209">
        <f t="shared" si="467"/>
        <v>71</v>
      </c>
      <c r="BR176" s="209">
        <f t="shared" si="467"/>
        <v>18</v>
      </c>
      <c r="BS176" s="209">
        <f t="shared" si="467"/>
        <v>0</v>
      </c>
      <c r="BT176" s="339">
        <f t="shared" si="467"/>
        <v>0</v>
      </c>
      <c r="BU176" s="339">
        <f t="shared" ref="BU176:CC176" si="468">AL176-Z176</f>
        <v>0</v>
      </c>
      <c r="BV176" s="339">
        <f t="shared" si="468"/>
        <v>0</v>
      </c>
      <c r="BW176" s="339">
        <f t="shared" si="468"/>
        <v>1</v>
      </c>
      <c r="BX176" s="339">
        <f t="shared" si="468"/>
        <v>33</v>
      </c>
      <c r="BY176" s="339">
        <f t="shared" si="468"/>
        <v>30</v>
      </c>
      <c r="BZ176" s="339">
        <f t="shared" si="468"/>
        <v>26</v>
      </c>
      <c r="CA176" s="339">
        <f t="shared" si="468"/>
        <v>-36</v>
      </c>
      <c r="CB176" s="339">
        <f t="shared" si="468"/>
        <v>-69</v>
      </c>
      <c r="CC176" s="339">
        <f t="shared" si="468"/>
        <v>-48</v>
      </c>
      <c r="CD176" s="371"/>
      <c r="CE176" s="67">
        <f>'MONTHLY SUMMARIES'!J130</f>
        <v>23</v>
      </c>
    </row>
    <row r="177" spans="1:84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>
        <v>0</v>
      </c>
      <c r="AM177" s="209">
        <v>0</v>
      </c>
      <c r="AN177" s="209">
        <v>1</v>
      </c>
      <c r="AO177" s="209">
        <v>33</v>
      </c>
      <c r="AP177" s="209">
        <v>30</v>
      </c>
      <c r="AQ177" s="209">
        <v>26</v>
      </c>
      <c r="AR177" s="209">
        <v>27</v>
      </c>
      <c r="AS177" s="209">
        <v>24</v>
      </c>
      <c r="AT177" s="209">
        <v>22</v>
      </c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71"/>
      <c r="CE177" s="81">
        <f>CE176-CE178</f>
        <v>22</v>
      </c>
    </row>
    <row r="178" spans="1:84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>
        <v>0</v>
      </c>
      <c r="AM178" s="209">
        <v>0</v>
      </c>
      <c r="AN178" s="209">
        <v>0</v>
      </c>
      <c r="AO178" s="209">
        <v>0</v>
      </c>
      <c r="AP178" s="209">
        <v>0</v>
      </c>
      <c r="AQ178" s="209">
        <v>0</v>
      </c>
      <c r="AR178" s="209">
        <v>0</v>
      </c>
      <c r="AS178" s="209">
        <v>0</v>
      </c>
      <c r="AT178" s="209">
        <v>1</v>
      </c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39"/>
      <c r="BU178" s="339"/>
      <c r="BV178" s="339"/>
      <c r="BW178" s="339"/>
      <c r="BX178" s="339"/>
      <c r="BY178" s="339"/>
      <c r="BZ178" s="339"/>
      <c r="CA178" s="339"/>
      <c r="CB178" s="339"/>
      <c r="CC178" s="339"/>
      <c r="CD178" s="371"/>
      <c r="CE178" s="67">
        <f>IF(ISERROR(GETPIVOTDATA("VALUE",'CRS ESCO pvt'!$I$2,"DATE_FILE",$CE$8,"COMPANY",$CE$6,"TRIM_CAT","Low Income Resdiential-ESCO","TRIM_LINE",A172))=TRUE,0,GETPIVOTDATA("VALUE",'CRS ESCO pvt'!$I$2,"DATE_FILE",$CE$8,"COMPANY",$CE$6,"TRIM_CAT","Low Income Resdiential-ESCO","TRIM_LINE",A172))</f>
        <v>1</v>
      </c>
    </row>
    <row r="179" spans="1:84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>
        <v>1</v>
      </c>
      <c r="AM179" s="209">
        <v>27</v>
      </c>
      <c r="AN179" s="209">
        <v>19</v>
      </c>
      <c r="AO179" s="209">
        <v>14</v>
      </c>
      <c r="AP179" s="209">
        <v>29</v>
      </c>
      <c r="AQ179" s="209">
        <v>14</v>
      </c>
      <c r="AR179" s="209">
        <v>11</v>
      </c>
      <c r="AS179" s="209">
        <v>13</v>
      </c>
      <c r="AT179" s="209">
        <v>11</v>
      </c>
      <c r="AU179" s="209"/>
      <c r="AV179" s="209"/>
      <c r="AW179" s="113"/>
      <c r="AX179" s="112">
        <f t="shared" ref="AX179:BG181" si="469">O179-C179</f>
        <v>-11</v>
      </c>
      <c r="AY179" s="112">
        <f t="shared" si="469"/>
        <v>-32</v>
      </c>
      <c r="AZ179" s="112">
        <f t="shared" si="469"/>
        <v>-33</v>
      </c>
      <c r="BA179" s="112">
        <f t="shared" si="469"/>
        <v>-29</v>
      </c>
      <c r="BB179" s="112">
        <f t="shared" si="469"/>
        <v>-46</v>
      </c>
      <c r="BC179" s="112">
        <f t="shared" si="469"/>
        <v>-39</v>
      </c>
      <c r="BD179" s="112">
        <f t="shared" si="469"/>
        <v>-21</v>
      </c>
      <c r="BE179" s="112">
        <f t="shared" si="469"/>
        <v>-7</v>
      </c>
      <c r="BF179" s="112">
        <f t="shared" si="469"/>
        <v>-7</v>
      </c>
      <c r="BG179" s="112">
        <f t="shared" si="469"/>
        <v>-8</v>
      </c>
      <c r="BH179" s="112">
        <f t="shared" ref="BH179:BQ181" si="470">Y179-M179</f>
        <v>-13</v>
      </c>
      <c r="BI179" s="112">
        <f t="shared" si="470"/>
        <v>-8</v>
      </c>
      <c r="BJ179" s="112">
        <f t="shared" si="470"/>
        <v>-4</v>
      </c>
      <c r="BK179" s="112">
        <f t="shared" si="470"/>
        <v>7</v>
      </c>
      <c r="BL179" s="112">
        <f t="shared" si="470"/>
        <v>6</v>
      </c>
      <c r="BM179" s="112">
        <f t="shared" si="470"/>
        <v>0</v>
      </c>
      <c r="BN179" s="112">
        <f t="shared" si="470"/>
        <v>21</v>
      </c>
      <c r="BO179" s="112">
        <f t="shared" si="470"/>
        <v>30</v>
      </c>
      <c r="BP179" s="209">
        <f t="shared" si="470"/>
        <v>50</v>
      </c>
      <c r="BQ179" s="209">
        <f t="shared" si="470"/>
        <v>20</v>
      </c>
      <c r="BR179" s="209">
        <f t="shared" ref="BR179:BT181" si="471">AI179-W179</f>
        <v>16</v>
      </c>
      <c r="BS179" s="209">
        <f t="shared" si="471"/>
        <v>16</v>
      </c>
      <c r="BT179" s="339">
        <f t="shared" si="471"/>
        <v>-2</v>
      </c>
      <c r="BU179" s="339">
        <f t="shared" ref="BU179:CC181" si="472">AL179-Z179</f>
        <v>-5</v>
      </c>
      <c r="BV179" s="339">
        <f t="shared" si="472"/>
        <v>20</v>
      </c>
      <c r="BW179" s="339">
        <f t="shared" si="472"/>
        <v>12</v>
      </c>
      <c r="BX179" s="339">
        <f t="shared" si="472"/>
        <v>8</v>
      </c>
      <c r="BY179" s="339">
        <f t="shared" si="472"/>
        <v>29</v>
      </c>
      <c r="BZ179" s="339">
        <f t="shared" si="472"/>
        <v>-7</v>
      </c>
      <c r="CA179" s="339">
        <f t="shared" si="472"/>
        <v>-19</v>
      </c>
      <c r="CB179" s="339">
        <f t="shared" si="472"/>
        <v>-37</v>
      </c>
      <c r="CC179" s="339">
        <f t="shared" si="472"/>
        <v>-9</v>
      </c>
      <c r="CD179" s="371"/>
      <c r="CE179" s="67">
        <f>'MONTHLY SUMMARIES'!J131</f>
        <v>11</v>
      </c>
    </row>
    <row r="180" spans="1:84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>
        <v>0</v>
      </c>
      <c r="AM180" s="209">
        <v>0</v>
      </c>
      <c r="AN180" s="209">
        <v>0</v>
      </c>
      <c r="AO180" s="209">
        <v>1</v>
      </c>
      <c r="AP180" s="209">
        <v>0</v>
      </c>
      <c r="AQ180" s="209">
        <v>0</v>
      </c>
      <c r="AR180" s="209">
        <v>0</v>
      </c>
      <c r="AS180" s="209">
        <v>0</v>
      </c>
      <c r="AT180" s="209">
        <v>1</v>
      </c>
      <c r="AU180" s="209"/>
      <c r="AV180" s="209"/>
      <c r="AW180" s="113"/>
      <c r="AX180" s="112">
        <f t="shared" si="469"/>
        <v>1</v>
      </c>
      <c r="AY180" s="112">
        <f t="shared" si="469"/>
        <v>0</v>
      </c>
      <c r="AZ180" s="112">
        <f t="shared" si="469"/>
        <v>0</v>
      </c>
      <c r="BA180" s="112">
        <f t="shared" si="469"/>
        <v>-1</v>
      </c>
      <c r="BB180" s="112">
        <f t="shared" si="469"/>
        <v>-1</v>
      </c>
      <c r="BC180" s="112">
        <f t="shared" si="469"/>
        <v>0</v>
      </c>
      <c r="BD180" s="112">
        <f t="shared" si="469"/>
        <v>0</v>
      </c>
      <c r="BE180" s="112">
        <f t="shared" si="469"/>
        <v>0</v>
      </c>
      <c r="BF180" s="112">
        <f t="shared" si="469"/>
        <v>0</v>
      </c>
      <c r="BG180" s="112">
        <f t="shared" si="469"/>
        <v>0</v>
      </c>
      <c r="BH180" s="112">
        <f t="shared" si="470"/>
        <v>0</v>
      </c>
      <c r="BI180" s="112">
        <f t="shared" si="470"/>
        <v>0</v>
      </c>
      <c r="BJ180" s="112">
        <f t="shared" si="470"/>
        <v>-1</v>
      </c>
      <c r="BK180" s="112">
        <f t="shared" si="470"/>
        <v>1</v>
      </c>
      <c r="BL180" s="112">
        <f t="shared" si="470"/>
        <v>0</v>
      </c>
      <c r="BM180" s="112">
        <f t="shared" si="470"/>
        <v>0</v>
      </c>
      <c r="BN180" s="112">
        <f t="shared" si="470"/>
        <v>0</v>
      </c>
      <c r="BO180" s="112">
        <f t="shared" si="470"/>
        <v>0</v>
      </c>
      <c r="BP180" s="209">
        <f t="shared" si="470"/>
        <v>2</v>
      </c>
      <c r="BQ180" s="209">
        <f t="shared" si="470"/>
        <v>1</v>
      </c>
      <c r="BR180" s="209">
        <f t="shared" si="471"/>
        <v>0</v>
      </c>
      <c r="BS180" s="209">
        <f t="shared" si="471"/>
        <v>0</v>
      </c>
      <c r="BT180" s="339">
        <f t="shared" si="471"/>
        <v>0</v>
      </c>
      <c r="BU180" s="339">
        <f t="shared" si="472"/>
        <v>0</v>
      </c>
      <c r="BV180" s="339">
        <f t="shared" si="472"/>
        <v>0</v>
      </c>
      <c r="BW180" s="339">
        <f t="shared" si="472"/>
        <v>-1</v>
      </c>
      <c r="BX180" s="339">
        <f t="shared" si="472"/>
        <v>1</v>
      </c>
      <c r="BY180" s="339">
        <f t="shared" si="472"/>
        <v>0</v>
      </c>
      <c r="BZ180" s="339">
        <f t="shared" si="472"/>
        <v>0</v>
      </c>
      <c r="CA180" s="339">
        <f t="shared" si="472"/>
        <v>0</v>
      </c>
      <c r="CB180" s="339">
        <f t="shared" si="472"/>
        <v>-2</v>
      </c>
      <c r="CC180" s="339">
        <f t="shared" si="472"/>
        <v>0</v>
      </c>
      <c r="CD180" s="371"/>
      <c r="CE180" s="67">
        <f>'MONTHLY SUMMARIES'!J132</f>
        <v>1</v>
      </c>
    </row>
    <row r="181" spans="1:84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>
        <v>0</v>
      </c>
      <c r="AM181" s="209">
        <v>0</v>
      </c>
      <c r="AN181" s="209">
        <v>0</v>
      </c>
      <c r="AO181" s="209">
        <v>0</v>
      </c>
      <c r="AP181" s="209">
        <v>0</v>
      </c>
      <c r="AQ181" s="209">
        <v>0</v>
      </c>
      <c r="AR181" s="209">
        <v>0</v>
      </c>
      <c r="AS181" s="209">
        <v>0</v>
      </c>
      <c r="AT181" s="209">
        <v>0</v>
      </c>
      <c r="AU181" s="209"/>
      <c r="AV181" s="209"/>
      <c r="AW181" s="113"/>
      <c r="AX181" s="112">
        <f t="shared" si="469"/>
        <v>0</v>
      </c>
      <c r="AY181" s="112">
        <f t="shared" si="469"/>
        <v>0</v>
      </c>
      <c r="AZ181" s="112">
        <f t="shared" si="469"/>
        <v>0</v>
      </c>
      <c r="BA181" s="112">
        <f t="shared" si="469"/>
        <v>0</v>
      </c>
      <c r="BB181" s="112">
        <f t="shared" si="469"/>
        <v>0</v>
      </c>
      <c r="BC181" s="112">
        <f t="shared" si="469"/>
        <v>0</v>
      </c>
      <c r="BD181" s="112">
        <f t="shared" si="469"/>
        <v>0</v>
      </c>
      <c r="BE181" s="112">
        <f t="shared" si="469"/>
        <v>0</v>
      </c>
      <c r="BF181" s="112">
        <f t="shared" si="469"/>
        <v>0</v>
      </c>
      <c r="BG181" s="112">
        <f t="shared" si="469"/>
        <v>0</v>
      </c>
      <c r="BH181" s="112">
        <f t="shared" si="470"/>
        <v>0</v>
      </c>
      <c r="BI181" s="112">
        <f t="shared" si="470"/>
        <v>0</v>
      </c>
      <c r="BJ181" s="112">
        <f t="shared" si="470"/>
        <v>0</v>
      </c>
      <c r="BK181" s="112">
        <f t="shared" si="470"/>
        <v>0</v>
      </c>
      <c r="BL181" s="112">
        <f t="shared" si="470"/>
        <v>0</v>
      </c>
      <c r="BM181" s="112">
        <f t="shared" si="470"/>
        <v>0</v>
      </c>
      <c r="BN181" s="112">
        <f t="shared" si="470"/>
        <v>0</v>
      </c>
      <c r="BO181" s="112">
        <f t="shared" si="470"/>
        <v>0</v>
      </c>
      <c r="BP181" s="209">
        <f t="shared" si="470"/>
        <v>0</v>
      </c>
      <c r="BQ181" s="209">
        <f t="shared" si="470"/>
        <v>0</v>
      </c>
      <c r="BR181" s="209">
        <f t="shared" si="471"/>
        <v>0</v>
      </c>
      <c r="BS181" s="209">
        <f t="shared" si="471"/>
        <v>0</v>
      </c>
      <c r="BT181" s="339">
        <f t="shared" si="471"/>
        <v>0</v>
      </c>
      <c r="BU181" s="339">
        <f t="shared" si="472"/>
        <v>0</v>
      </c>
      <c r="BV181" s="339">
        <f t="shared" si="472"/>
        <v>0</v>
      </c>
      <c r="BW181" s="339">
        <f t="shared" si="472"/>
        <v>0</v>
      </c>
      <c r="BX181" s="339">
        <f t="shared" si="472"/>
        <v>0</v>
      </c>
      <c r="BY181" s="339">
        <f t="shared" si="472"/>
        <v>0</v>
      </c>
      <c r="BZ181" s="339">
        <f t="shared" si="472"/>
        <v>0</v>
      </c>
      <c r="CA181" s="339">
        <f t="shared" si="472"/>
        <v>0</v>
      </c>
      <c r="CB181" s="339">
        <f t="shared" si="472"/>
        <v>0</v>
      </c>
      <c r="CC181" s="339">
        <f t="shared" si="472"/>
        <v>0</v>
      </c>
      <c r="CD181" s="371"/>
      <c r="CE181" s="67">
        <f>'MONTHLY SUMMARIES'!J133</f>
        <v>0</v>
      </c>
    </row>
    <row r="182" spans="1:84" s="76" customFormat="1" x14ac:dyDescent="0.3">
      <c r="A182" s="151"/>
      <c r="B182" s="63" t="s">
        <v>42</v>
      </c>
      <c r="C182" s="121">
        <f t="shared" ref="C182:V182" si="473">SUM(C173:C181)</f>
        <v>31</v>
      </c>
      <c r="D182" s="122">
        <f t="shared" si="473"/>
        <v>53</v>
      </c>
      <c r="E182" s="122">
        <f t="shared" si="473"/>
        <v>183</v>
      </c>
      <c r="F182" s="122">
        <f t="shared" si="473"/>
        <v>221</v>
      </c>
      <c r="G182" s="122">
        <f t="shared" si="473"/>
        <v>255</v>
      </c>
      <c r="H182" s="123">
        <f t="shared" si="473"/>
        <v>277</v>
      </c>
      <c r="I182" s="122">
        <f t="shared" si="473"/>
        <v>400</v>
      </c>
      <c r="J182" s="123">
        <f t="shared" si="473"/>
        <v>348</v>
      </c>
      <c r="K182" s="122">
        <f t="shared" si="473"/>
        <v>71</v>
      </c>
      <c r="L182" s="124">
        <f t="shared" si="473"/>
        <v>17</v>
      </c>
      <c r="M182" s="123">
        <f t="shared" si="473"/>
        <v>37</v>
      </c>
      <c r="N182" s="127">
        <f t="shared" si="473"/>
        <v>31</v>
      </c>
      <c r="O182" s="127">
        <f t="shared" si="473"/>
        <v>14</v>
      </c>
      <c r="P182" s="127">
        <f t="shared" si="473"/>
        <v>0</v>
      </c>
      <c r="Q182" s="127">
        <f t="shared" si="473"/>
        <v>0</v>
      </c>
      <c r="R182" s="127">
        <f t="shared" si="473"/>
        <v>0</v>
      </c>
      <c r="S182" s="127">
        <f t="shared" si="473"/>
        <v>0</v>
      </c>
      <c r="T182" s="127">
        <f t="shared" si="473"/>
        <v>0</v>
      </c>
      <c r="U182" s="127">
        <f t="shared" si="473"/>
        <v>0</v>
      </c>
      <c r="V182" s="127">
        <f t="shared" si="473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>
        <v>1</v>
      </c>
      <c r="AM182" s="210">
        <v>28</v>
      </c>
      <c r="AN182" s="210">
        <v>30</v>
      </c>
      <c r="AO182" s="210">
        <v>165</v>
      </c>
      <c r="AP182" s="210">
        <v>148</v>
      </c>
      <c r="AQ182" s="210">
        <v>114</v>
      </c>
      <c r="AR182" s="210">
        <v>125</v>
      </c>
      <c r="AS182" s="210">
        <v>80</v>
      </c>
      <c r="AT182" s="210">
        <v>110</v>
      </c>
      <c r="AU182" s="210"/>
      <c r="AV182" s="210"/>
      <c r="AW182" s="124"/>
      <c r="AX182" s="123">
        <f>SUM(AX173:AX181)</f>
        <v>-17</v>
      </c>
      <c r="AY182" s="123">
        <f t="shared" ref="AY182:BA182" si="474">SUM(AY173:AY181)</f>
        <v>-53</v>
      </c>
      <c r="AZ182" s="123">
        <f t="shared" si="474"/>
        <v>-183</v>
      </c>
      <c r="BA182" s="123">
        <f t="shared" si="474"/>
        <v>-221</v>
      </c>
      <c r="BB182" s="123">
        <f t="shared" ref="BB182:BC182" si="475">SUM(BB173:BB181)</f>
        <v>-255</v>
      </c>
      <c r="BC182" s="123">
        <f t="shared" si="475"/>
        <v>-277</v>
      </c>
      <c r="BD182" s="123">
        <f t="shared" ref="BD182:BE182" si="476">SUM(BD173:BD181)</f>
        <v>-400</v>
      </c>
      <c r="BE182" s="123">
        <f t="shared" si="476"/>
        <v>-348</v>
      </c>
      <c r="BF182" s="123">
        <f t="shared" ref="BF182:BG182" si="477">SUM(BF173:BF181)</f>
        <v>-71</v>
      </c>
      <c r="BG182" s="123">
        <f t="shared" si="477"/>
        <v>-17</v>
      </c>
      <c r="BH182" s="123">
        <f t="shared" ref="BH182:BI182" si="478">SUM(BH173:BH181)</f>
        <v>-35</v>
      </c>
      <c r="BI182" s="123">
        <f t="shared" si="478"/>
        <v>-25</v>
      </c>
      <c r="BJ182" s="123">
        <f t="shared" ref="BJ182:BK182" si="479">SUM(BJ173:BJ181)</f>
        <v>-7</v>
      </c>
      <c r="BK182" s="123">
        <f t="shared" si="479"/>
        <v>8</v>
      </c>
      <c r="BL182" s="123">
        <f t="shared" ref="BL182:BM182" si="480">SUM(BL173:BL181)</f>
        <v>6</v>
      </c>
      <c r="BM182" s="123">
        <f t="shared" si="480"/>
        <v>0</v>
      </c>
      <c r="BN182" s="123">
        <f t="shared" ref="BN182:BO182" si="481">SUM(BN173:BN181)</f>
        <v>202</v>
      </c>
      <c r="BO182" s="123">
        <f t="shared" si="481"/>
        <v>361</v>
      </c>
      <c r="BP182" s="210">
        <f t="shared" ref="BP182:BQ182" si="482">SUM(BP173:BP181)</f>
        <v>331</v>
      </c>
      <c r="BQ182" s="210">
        <f t="shared" si="482"/>
        <v>270</v>
      </c>
      <c r="BR182" s="210">
        <f t="shared" ref="BR182:BT182" si="483">SUM(BR173:BR181)</f>
        <v>90</v>
      </c>
      <c r="BS182" s="210">
        <f t="shared" si="483"/>
        <v>19</v>
      </c>
      <c r="BT182" s="340">
        <f t="shared" si="483"/>
        <v>-2</v>
      </c>
      <c r="BU182" s="340">
        <f t="shared" ref="BU182:BV182" si="484">SUM(BU173:BU181)</f>
        <v>-5</v>
      </c>
      <c r="BV182" s="340">
        <f t="shared" si="484"/>
        <v>21</v>
      </c>
      <c r="BW182" s="340">
        <f t="shared" ref="BW182:BX182" si="485">SUM(BW173:BW181)</f>
        <v>22</v>
      </c>
      <c r="BX182" s="340">
        <f t="shared" si="485"/>
        <v>159</v>
      </c>
      <c r="BY182" s="340">
        <f t="shared" ref="BY182" si="486">SUM(BY173:BY181)</f>
        <v>148</v>
      </c>
      <c r="BZ182" s="340">
        <f t="shared" ref="BZ182" si="487">SUM(BZ173:BZ181)</f>
        <v>-88</v>
      </c>
      <c r="CA182" s="340">
        <f t="shared" ref="CA182:CC182" si="488">SUM(CA173:CA181)</f>
        <v>-236</v>
      </c>
      <c r="CB182" s="340">
        <f t="shared" ref="CB182:CC182" si="489">SUM(CB173:CB181)</f>
        <v>-251</v>
      </c>
      <c r="CC182" s="340">
        <f t="shared" si="489"/>
        <v>-160</v>
      </c>
      <c r="CD182" s="372"/>
      <c r="CE182" s="267">
        <f>CE173+CE176+CE179+CE180+CE181</f>
        <v>110</v>
      </c>
    </row>
    <row r="183" spans="1:84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18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4"/>
      <c r="BQ183" s="274"/>
      <c r="BR183" s="274"/>
      <c r="BS183" s="274"/>
      <c r="BT183" s="331"/>
      <c r="BU183" s="331"/>
      <c r="BV183" s="331"/>
      <c r="BW183" s="331"/>
      <c r="BX183" s="331"/>
      <c r="BY183" s="331"/>
      <c r="BZ183" s="331"/>
      <c r="CA183" s="331"/>
      <c r="CB183" s="331"/>
      <c r="CC183" s="331"/>
      <c r="CD183" s="371"/>
      <c r="CE183" s="93"/>
    </row>
    <row r="184" spans="1:84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>
        <v>5</v>
      </c>
      <c r="AM184" s="209">
        <v>3</v>
      </c>
      <c r="AN184" s="209">
        <v>7</v>
      </c>
      <c r="AO184" s="209">
        <v>72</v>
      </c>
      <c r="AP184" s="209">
        <v>47</v>
      </c>
      <c r="AQ184" s="209">
        <v>42</v>
      </c>
      <c r="AR184" s="209">
        <v>44</v>
      </c>
      <c r="AS184" s="209">
        <v>31</v>
      </c>
      <c r="AT184" s="209">
        <v>61</v>
      </c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39"/>
      <c r="BU184" s="339"/>
      <c r="BV184" s="339"/>
      <c r="BW184" s="339"/>
      <c r="BX184" s="339"/>
      <c r="BY184" s="339"/>
      <c r="BZ184" s="339"/>
      <c r="CA184" s="339"/>
      <c r="CB184" s="339"/>
      <c r="CC184" s="339"/>
      <c r="CD184" s="371"/>
      <c r="CE184" s="67">
        <f>'MONTHLY SUMMARIES'!J136</f>
        <v>61</v>
      </c>
      <c r="CF184" s="209"/>
    </row>
    <row r="185" spans="1:84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>
        <v>5</v>
      </c>
      <c r="AM185" s="209">
        <v>3</v>
      </c>
      <c r="AN185" s="209">
        <v>7</v>
      </c>
      <c r="AO185" s="209">
        <v>72</v>
      </c>
      <c r="AP185" s="209">
        <v>47</v>
      </c>
      <c r="AQ185" s="209">
        <v>42</v>
      </c>
      <c r="AR185" s="209">
        <v>44</v>
      </c>
      <c r="AS185" s="209">
        <v>31</v>
      </c>
      <c r="AT185" s="209">
        <v>61</v>
      </c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39"/>
      <c r="BU185" s="339"/>
      <c r="BV185" s="339"/>
      <c r="BW185" s="339"/>
      <c r="BX185" s="339"/>
      <c r="BY185" s="339"/>
      <c r="BZ185" s="339"/>
      <c r="CA185" s="339"/>
      <c r="CB185" s="339"/>
      <c r="CC185" s="339"/>
      <c r="CD185" s="371"/>
      <c r="CE185" s="81">
        <f>CE184-CE186</f>
        <v>61</v>
      </c>
      <c r="CF185" s="209"/>
    </row>
    <row r="186" spans="1:84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>
        <v>0</v>
      </c>
      <c r="AM186" s="209">
        <v>0</v>
      </c>
      <c r="AN186" s="209">
        <v>0</v>
      </c>
      <c r="AO186" s="209">
        <v>0</v>
      </c>
      <c r="AP186" s="209">
        <v>0</v>
      </c>
      <c r="AQ186" s="209">
        <v>0</v>
      </c>
      <c r="AR186" s="209">
        <v>0</v>
      </c>
      <c r="AS186" s="209">
        <v>0</v>
      </c>
      <c r="AT186" s="209">
        <v>0</v>
      </c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39"/>
      <c r="BU186" s="339"/>
      <c r="BV186" s="339"/>
      <c r="BW186" s="339"/>
      <c r="BX186" s="339"/>
      <c r="BY186" s="339"/>
      <c r="BZ186" s="339"/>
      <c r="CA186" s="339"/>
      <c r="CB186" s="339"/>
      <c r="CC186" s="339"/>
      <c r="CD186" s="371"/>
      <c r="CE186" s="67">
        <f>IF(ISERROR(GETPIVOTDATA("VALUE",'CRS ESCO pvt'!$I$2,"DATE_FILE",$CE$8,"COMPANY",$CE$6,"TRIM_CAT","Resdiential-ESCO","TRIM_LINE",99))=TRUE,0,GETPIVOTDATA("VALUE",'CRS ESCO pvt'!$I$2,"DATE_FILE",$CE$8,"COMPANY",$CE$6,"TRIM_CAT","Resdiential-ESCO","TRIM_LINE",99))</f>
        <v>0</v>
      </c>
      <c r="CF186" s="209"/>
    </row>
    <row r="187" spans="1:84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>
        <v>0</v>
      </c>
      <c r="AM187" s="209">
        <v>0</v>
      </c>
      <c r="AN187" s="209">
        <v>2</v>
      </c>
      <c r="AO187" s="209">
        <v>15</v>
      </c>
      <c r="AP187" s="209">
        <v>19</v>
      </c>
      <c r="AQ187" s="209">
        <v>21</v>
      </c>
      <c r="AR187" s="209">
        <v>19</v>
      </c>
      <c r="AS187" s="209">
        <v>21</v>
      </c>
      <c r="AT187" s="209">
        <v>14</v>
      </c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39"/>
      <c r="BU187" s="339"/>
      <c r="BV187" s="339"/>
      <c r="BW187" s="339"/>
      <c r="BX187" s="339"/>
      <c r="BY187" s="339"/>
      <c r="BZ187" s="339"/>
      <c r="CA187" s="339"/>
      <c r="CB187" s="339"/>
      <c r="CC187" s="339"/>
      <c r="CD187" s="371"/>
      <c r="CE187" s="67">
        <f>'MONTHLY SUMMARIES'!J137</f>
        <v>14</v>
      </c>
      <c r="CF187" s="209"/>
    </row>
    <row r="188" spans="1:84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>
        <v>0</v>
      </c>
      <c r="AM188" s="209">
        <v>0</v>
      </c>
      <c r="AN188" s="209">
        <v>2</v>
      </c>
      <c r="AO188" s="209">
        <v>15</v>
      </c>
      <c r="AP188" s="209">
        <v>19</v>
      </c>
      <c r="AQ188" s="209">
        <v>21</v>
      </c>
      <c r="AR188" s="209">
        <v>19</v>
      </c>
      <c r="AS188" s="209">
        <v>21</v>
      </c>
      <c r="AT188" s="209">
        <v>13</v>
      </c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39"/>
      <c r="BU188" s="339"/>
      <c r="BV188" s="339"/>
      <c r="BW188" s="339"/>
      <c r="BX188" s="339"/>
      <c r="BY188" s="339"/>
      <c r="BZ188" s="339"/>
      <c r="CA188" s="339"/>
      <c r="CB188" s="339"/>
      <c r="CC188" s="339"/>
      <c r="CD188" s="371"/>
      <c r="CE188" s="81">
        <f>CE187-CE189</f>
        <v>13</v>
      </c>
      <c r="CF188" s="209"/>
    </row>
    <row r="189" spans="1:84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>
        <v>0</v>
      </c>
      <c r="AM189" s="209">
        <v>0</v>
      </c>
      <c r="AN189" s="209">
        <v>0</v>
      </c>
      <c r="AO189" s="209">
        <v>0</v>
      </c>
      <c r="AP189" s="209">
        <v>0</v>
      </c>
      <c r="AQ189" s="209">
        <v>0</v>
      </c>
      <c r="AR189" s="209">
        <v>0</v>
      </c>
      <c r="AS189" s="209">
        <v>0</v>
      </c>
      <c r="AT189" s="209">
        <v>1</v>
      </c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39"/>
      <c r="BU189" s="339"/>
      <c r="BV189" s="339"/>
      <c r="BW189" s="339"/>
      <c r="BX189" s="339"/>
      <c r="BY189" s="339"/>
      <c r="BZ189" s="339"/>
      <c r="CA189" s="339"/>
      <c r="CB189" s="339"/>
      <c r="CC189" s="339"/>
      <c r="CD189" s="371"/>
      <c r="CE189" s="67">
        <f>IF(ISERROR(GETPIVOTDATA("VALUE",'CRS ESCO pvt'!$I$2,"DATE_FILE",$CE$8,"COMPANY",$CE$6,"TRIM_CAT","Low Income Resdiential-ESCO","TRIM_LINE",99))=TRUE,0,GETPIVOTDATA("VALUE",'CRS ESCO pvt'!$I$2,"DATE_FILE",$CE$8,"COMPANY",$CE$6,"TRIM_CAT","Low Income Resdiential-ESCO","TRIM_LINE",99))</f>
        <v>1</v>
      </c>
      <c r="CF189" s="209"/>
    </row>
    <row r="190" spans="1:84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>
        <v>3</v>
      </c>
      <c r="AM190" s="209">
        <v>4</v>
      </c>
      <c r="AN190" s="209">
        <v>7</v>
      </c>
      <c r="AO190" s="209">
        <v>3</v>
      </c>
      <c r="AP190" s="209">
        <v>2</v>
      </c>
      <c r="AQ190" s="209">
        <v>3</v>
      </c>
      <c r="AR190" s="209">
        <v>0</v>
      </c>
      <c r="AS190" s="209">
        <v>2</v>
      </c>
      <c r="AT190" s="209">
        <v>10</v>
      </c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39"/>
      <c r="BU190" s="339"/>
      <c r="BV190" s="339"/>
      <c r="BW190" s="339"/>
      <c r="BX190" s="339"/>
      <c r="BY190" s="339"/>
      <c r="BZ190" s="339"/>
      <c r="CA190" s="339"/>
      <c r="CB190" s="339"/>
      <c r="CC190" s="339"/>
      <c r="CD190" s="371"/>
      <c r="CE190" s="67">
        <f>'MONTHLY SUMMARIES'!J138</f>
        <v>10</v>
      </c>
    </row>
    <row r="191" spans="1:84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1</v>
      </c>
      <c r="AP191" s="209">
        <v>0</v>
      </c>
      <c r="AQ191" s="209">
        <v>0</v>
      </c>
      <c r="AR191" s="209">
        <v>0</v>
      </c>
      <c r="AS191" s="209">
        <v>0</v>
      </c>
      <c r="AT191" s="209">
        <v>1</v>
      </c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39"/>
      <c r="BU191" s="339"/>
      <c r="BV191" s="339"/>
      <c r="BW191" s="339"/>
      <c r="BX191" s="339"/>
      <c r="BY191" s="339"/>
      <c r="BZ191" s="339"/>
      <c r="CA191" s="339"/>
      <c r="CB191" s="339"/>
      <c r="CC191" s="339"/>
      <c r="CD191" s="371"/>
      <c r="CE191" s="67">
        <f>'MONTHLY SUMMARIES'!J139</f>
        <v>1</v>
      </c>
    </row>
    <row r="192" spans="1:84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>
        <v>0</v>
      </c>
      <c r="AM192" s="209">
        <v>0</v>
      </c>
      <c r="AN192" s="209">
        <v>0</v>
      </c>
      <c r="AO192" s="209">
        <v>0</v>
      </c>
      <c r="AP192" s="209">
        <v>0</v>
      </c>
      <c r="AQ192" s="209">
        <v>0</v>
      </c>
      <c r="AR192" s="209">
        <v>0</v>
      </c>
      <c r="AS192" s="209">
        <v>0</v>
      </c>
      <c r="AT192" s="209">
        <v>0</v>
      </c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39"/>
      <c r="BU192" s="339"/>
      <c r="BV192" s="339"/>
      <c r="BW192" s="339"/>
      <c r="BX192" s="339"/>
      <c r="BY192" s="339"/>
      <c r="BZ192" s="339"/>
      <c r="CA192" s="339"/>
      <c r="CB192" s="339"/>
      <c r="CC192" s="339"/>
      <c r="CD192" s="371"/>
      <c r="CE192" s="67">
        <f>'MONTHLY SUMMARIES'!J140</f>
        <v>0</v>
      </c>
    </row>
    <row r="193" spans="1:83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>
        <v>8</v>
      </c>
      <c r="AM193" s="210">
        <v>7</v>
      </c>
      <c r="AN193" s="210">
        <v>16</v>
      </c>
      <c r="AO193" s="210">
        <v>91</v>
      </c>
      <c r="AP193" s="210">
        <v>68</v>
      </c>
      <c r="AQ193" s="210">
        <v>66</v>
      </c>
      <c r="AR193" s="210">
        <v>63</v>
      </c>
      <c r="AS193" s="210">
        <v>54</v>
      </c>
      <c r="AT193" s="210">
        <v>86</v>
      </c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40"/>
      <c r="BU193" s="340"/>
      <c r="BV193" s="340"/>
      <c r="BW193" s="340"/>
      <c r="BX193" s="340"/>
      <c r="BY193" s="340"/>
      <c r="BZ193" s="340"/>
      <c r="CA193" s="340"/>
      <c r="CB193" s="340"/>
      <c r="CC193" s="340"/>
      <c r="CD193" s="372"/>
      <c r="CE193" s="267">
        <f>CE184+CE187+CE190+CE191+CE192</f>
        <v>86</v>
      </c>
    </row>
    <row r="194" spans="1:83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18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4"/>
      <c r="BQ194" s="274"/>
      <c r="BR194" s="274"/>
      <c r="BS194" s="274"/>
      <c r="BT194" s="331"/>
      <c r="BU194" s="331"/>
      <c r="BV194" s="331"/>
      <c r="BW194" s="331"/>
      <c r="BX194" s="331"/>
      <c r="BY194" s="331"/>
      <c r="BZ194" s="331"/>
      <c r="CA194" s="331"/>
      <c r="CB194" s="331"/>
      <c r="CC194" s="331"/>
      <c r="CD194" s="371"/>
      <c r="CE194" s="93"/>
    </row>
    <row r="195" spans="1:83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>
        <v>1909</v>
      </c>
      <c r="AM195" s="209">
        <v>2047</v>
      </c>
      <c r="AN195" s="209">
        <v>2264</v>
      </c>
      <c r="AO195" s="209">
        <v>2634</v>
      </c>
      <c r="AP195" s="209">
        <v>2652</v>
      </c>
      <c r="AQ195" s="209">
        <v>2473</v>
      </c>
      <c r="AR195" s="209">
        <v>2541</v>
      </c>
      <c r="AS195" s="209">
        <v>2470</v>
      </c>
      <c r="AT195" s="209">
        <v>2358</v>
      </c>
      <c r="AU195" s="209"/>
      <c r="AV195" s="209"/>
      <c r="AW195" s="113"/>
      <c r="AX195" s="112">
        <f t="shared" ref="AX195:BT195" si="490">O195-C195</f>
        <v>-604</v>
      </c>
      <c r="AY195" s="112">
        <f t="shared" si="490"/>
        <v>-1350</v>
      </c>
      <c r="AZ195" s="112">
        <f t="shared" si="490"/>
        <v>-2472</v>
      </c>
      <c r="BA195" s="112">
        <f t="shared" si="490"/>
        <v>-2613</v>
      </c>
      <c r="BB195" s="112">
        <f t="shared" si="490"/>
        <v>-2570</v>
      </c>
      <c r="BC195" s="112">
        <f t="shared" si="490"/>
        <v>-2445</v>
      </c>
      <c r="BD195" s="112">
        <f t="shared" si="490"/>
        <v>-2210</v>
      </c>
      <c r="BE195" s="112">
        <f t="shared" si="490"/>
        <v>-2073</v>
      </c>
      <c r="BF195" s="112">
        <f t="shared" si="490"/>
        <v>-1541</v>
      </c>
      <c r="BG195" s="112">
        <f t="shared" si="490"/>
        <v>-1032</v>
      </c>
      <c r="BH195" s="112">
        <f t="shared" si="490"/>
        <v>-516</v>
      </c>
      <c r="BI195" s="112">
        <f t="shared" si="490"/>
        <v>-361</v>
      </c>
      <c r="BJ195" s="112">
        <f t="shared" si="490"/>
        <v>-202</v>
      </c>
      <c r="BK195" s="112">
        <f t="shared" si="490"/>
        <v>64</v>
      </c>
      <c r="BL195" s="112">
        <f t="shared" si="490"/>
        <v>490</v>
      </c>
      <c r="BM195" s="112">
        <f t="shared" si="490"/>
        <v>1040</v>
      </c>
      <c r="BN195" s="112">
        <f t="shared" si="490"/>
        <v>2212</v>
      </c>
      <c r="BO195" s="112">
        <f t="shared" si="490"/>
        <v>2633</v>
      </c>
      <c r="BP195" s="209">
        <f t="shared" si="490"/>
        <v>2697</v>
      </c>
      <c r="BQ195" s="209">
        <f t="shared" si="490"/>
        <v>2582</v>
      </c>
      <c r="BR195" s="209">
        <f t="shared" si="490"/>
        <v>2289</v>
      </c>
      <c r="BS195" s="209">
        <f t="shared" si="490"/>
        <v>1989</v>
      </c>
      <c r="BT195" s="339">
        <f t="shared" si="490"/>
        <v>1485</v>
      </c>
      <c r="BU195" s="339">
        <f t="shared" ref="BU195:CC195" si="491">AL195-Z195</f>
        <v>1329</v>
      </c>
      <c r="BV195" s="339">
        <f t="shared" si="491"/>
        <v>1377</v>
      </c>
      <c r="BW195" s="339">
        <f t="shared" si="491"/>
        <v>1479</v>
      </c>
      <c r="BX195" s="339">
        <f t="shared" si="491"/>
        <v>1530</v>
      </c>
      <c r="BY195" s="339">
        <f t="shared" si="491"/>
        <v>976</v>
      </c>
      <c r="BZ195" s="339">
        <f t="shared" si="491"/>
        <v>-296</v>
      </c>
      <c r="CA195" s="339">
        <f t="shared" si="491"/>
        <v>-596</v>
      </c>
      <c r="CB195" s="339">
        <f t="shared" si="491"/>
        <v>-753</v>
      </c>
      <c r="CC195" s="339">
        <f t="shared" si="491"/>
        <v>-722</v>
      </c>
      <c r="CD195" s="371"/>
      <c r="CE195" s="67">
        <f>'MONTHLY SUMMARIES'!J143</f>
        <v>2358</v>
      </c>
    </row>
    <row r="196" spans="1:83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>
        <v>1905</v>
      </c>
      <c r="AM196" s="209">
        <v>2041</v>
      </c>
      <c r="AN196" s="209">
        <v>2260</v>
      </c>
      <c r="AO196" s="209">
        <v>2629</v>
      </c>
      <c r="AP196" s="209">
        <v>2649</v>
      </c>
      <c r="AQ196" s="209">
        <v>2470</v>
      </c>
      <c r="AR196" s="209">
        <v>2538</v>
      </c>
      <c r="AS196" s="209">
        <v>2443</v>
      </c>
      <c r="AT196" s="209">
        <v>2332</v>
      </c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39"/>
      <c r="BU196" s="339"/>
      <c r="BV196" s="339"/>
      <c r="BW196" s="339"/>
      <c r="BX196" s="339"/>
      <c r="BY196" s="339"/>
      <c r="BZ196" s="339"/>
      <c r="CA196" s="339"/>
      <c r="CB196" s="339"/>
      <c r="CC196" s="339"/>
      <c r="CD196" s="371"/>
      <c r="CE196" s="81">
        <f>CE195-CE197</f>
        <v>2332</v>
      </c>
    </row>
    <row r="197" spans="1:83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>
        <v>4</v>
      </c>
      <c r="AM197" s="209">
        <v>6</v>
      </c>
      <c r="AN197" s="209">
        <v>4</v>
      </c>
      <c r="AO197" s="209">
        <v>5</v>
      </c>
      <c r="AP197" s="209">
        <v>3</v>
      </c>
      <c r="AQ197" s="209">
        <v>3</v>
      </c>
      <c r="AR197" s="209">
        <v>3</v>
      </c>
      <c r="AS197" s="209">
        <v>27</v>
      </c>
      <c r="AT197" s="209">
        <v>26</v>
      </c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39"/>
      <c r="BU197" s="339"/>
      <c r="BV197" s="339"/>
      <c r="BW197" s="339"/>
      <c r="BX197" s="339"/>
      <c r="BY197" s="339"/>
      <c r="BZ197" s="339"/>
      <c r="CA197" s="339"/>
      <c r="CB197" s="339"/>
      <c r="CC197" s="339"/>
      <c r="CD197" s="371"/>
      <c r="CE197" s="67">
        <f>IF(ISERROR(GETPIVOTDATA("VALUE",'CRS ESCO pvt'!$I$2,"DATE_FILE",$CE$8,"COMPANY",$CE$6,"TRIM_CAT","Resdiential-ESCO","TRIM_LINE",A194))=TRUE,0,GETPIVOTDATA("VALUE",'CRS ESCO pvt'!$I$2,"DATE_FILE",$CE$8,"COMPANY",$CE$6,"TRIM_CAT","Resdiential-ESCO","TRIM_LINE",A194))</f>
        <v>26</v>
      </c>
    </row>
    <row r="198" spans="1:83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>
        <v>516</v>
      </c>
      <c r="AM198" s="209">
        <v>578</v>
      </c>
      <c r="AN198" s="209">
        <v>623</v>
      </c>
      <c r="AO198" s="209">
        <v>748</v>
      </c>
      <c r="AP198" s="209">
        <v>802</v>
      </c>
      <c r="AQ198" s="209">
        <v>751</v>
      </c>
      <c r="AR198" s="209">
        <v>802</v>
      </c>
      <c r="AS198" s="209">
        <v>812</v>
      </c>
      <c r="AT198" s="209">
        <v>827</v>
      </c>
      <c r="AU198" s="209"/>
      <c r="AV198" s="209"/>
      <c r="AW198" s="113"/>
      <c r="AX198" s="112">
        <f t="shared" ref="AX198:BT198" si="492">O198-C198</f>
        <v>-145</v>
      </c>
      <c r="AY198" s="112">
        <f t="shared" si="492"/>
        <v>-254</v>
      </c>
      <c r="AZ198" s="112">
        <f t="shared" si="492"/>
        <v>-522</v>
      </c>
      <c r="BA198" s="112">
        <f t="shared" si="492"/>
        <v>-584</v>
      </c>
      <c r="BB198" s="112">
        <f t="shared" si="492"/>
        <v>-588</v>
      </c>
      <c r="BC198" s="112">
        <f t="shared" si="492"/>
        <v>-614</v>
      </c>
      <c r="BD198" s="112">
        <f t="shared" si="492"/>
        <v>-619</v>
      </c>
      <c r="BE198" s="112">
        <f t="shared" si="492"/>
        <v>-605</v>
      </c>
      <c r="BF198" s="112">
        <f t="shared" si="492"/>
        <v>-477</v>
      </c>
      <c r="BG198" s="112">
        <f t="shared" si="492"/>
        <v>-311</v>
      </c>
      <c r="BH198" s="112">
        <f t="shared" si="492"/>
        <v>-150</v>
      </c>
      <c r="BI198" s="112">
        <f t="shared" si="492"/>
        <v>-112</v>
      </c>
      <c r="BJ198" s="112">
        <f t="shared" si="492"/>
        <v>-59</v>
      </c>
      <c r="BK198" s="112">
        <f t="shared" si="492"/>
        <v>8</v>
      </c>
      <c r="BL198" s="112">
        <f t="shared" si="492"/>
        <v>71</v>
      </c>
      <c r="BM198" s="112">
        <f t="shared" si="492"/>
        <v>173</v>
      </c>
      <c r="BN198" s="112">
        <f t="shared" si="492"/>
        <v>459</v>
      </c>
      <c r="BO198" s="112">
        <f t="shared" si="492"/>
        <v>623</v>
      </c>
      <c r="BP198" s="209">
        <f t="shared" si="492"/>
        <v>743</v>
      </c>
      <c r="BQ198" s="209">
        <f t="shared" si="492"/>
        <v>819</v>
      </c>
      <c r="BR198" s="209">
        <f t="shared" si="492"/>
        <v>680</v>
      </c>
      <c r="BS198" s="209">
        <f t="shared" si="492"/>
        <v>626</v>
      </c>
      <c r="BT198" s="339">
        <f t="shared" si="492"/>
        <v>445</v>
      </c>
      <c r="BU198" s="339">
        <f t="shared" ref="BU198:CC198" si="493">AL198-Z198</f>
        <v>365</v>
      </c>
      <c r="BV198" s="339">
        <f t="shared" si="493"/>
        <v>402</v>
      </c>
      <c r="BW198" s="339">
        <f t="shared" si="493"/>
        <v>422</v>
      </c>
      <c r="BX198" s="339">
        <f t="shared" si="493"/>
        <v>519</v>
      </c>
      <c r="BY198" s="339">
        <f t="shared" si="493"/>
        <v>455</v>
      </c>
      <c r="BZ198" s="339">
        <f t="shared" si="493"/>
        <v>121</v>
      </c>
      <c r="CA198" s="339">
        <f t="shared" si="493"/>
        <v>15</v>
      </c>
      <c r="CB198" s="339">
        <f t="shared" si="493"/>
        <v>-91</v>
      </c>
      <c r="CC198" s="339">
        <f t="shared" si="493"/>
        <v>-147</v>
      </c>
      <c r="CD198" s="371"/>
      <c r="CE198" s="67">
        <f>'MONTHLY SUMMARIES'!J144</f>
        <v>827</v>
      </c>
    </row>
    <row r="199" spans="1:83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>
        <v>512</v>
      </c>
      <c r="AM199" s="209">
        <v>573</v>
      </c>
      <c r="AN199" s="209">
        <v>618</v>
      </c>
      <c r="AO199" s="209">
        <v>743</v>
      </c>
      <c r="AP199" s="209">
        <v>799</v>
      </c>
      <c r="AQ199" s="209">
        <v>749</v>
      </c>
      <c r="AR199" s="209">
        <v>800</v>
      </c>
      <c r="AS199" s="209">
        <v>809</v>
      </c>
      <c r="AT199" s="209">
        <v>824</v>
      </c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39"/>
      <c r="BU199" s="339"/>
      <c r="BV199" s="339"/>
      <c r="BW199" s="339"/>
      <c r="BX199" s="339"/>
      <c r="BY199" s="339"/>
      <c r="BZ199" s="339"/>
      <c r="CA199" s="339"/>
      <c r="CB199" s="339"/>
      <c r="CC199" s="339"/>
      <c r="CD199" s="371"/>
      <c r="CE199" s="81">
        <f>CE198-CE200</f>
        <v>824</v>
      </c>
    </row>
    <row r="200" spans="1:83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>
        <v>4</v>
      </c>
      <c r="AM200" s="209">
        <v>5</v>
      </c>
      <c r="AN200" s="209">
        <v>5</v>
      </c>
      <c r="AO200" s="209">
        <v>5</v>
      </c>
      <c r="AP200" s="209">
        <v>3</v>
      </c>
      <c r="AQ200" s="209">
        <v>2</v>
      </c>
      <c r="AR200" s="209">
        <v>2</v>
      </c>
      <c r="AS200" s="209">
        <v>3</v>
      </c>
      <c r="AT200" s="209">
        <v>3</v>
      </c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39"/>
      <c r="BU200" s="339"/>
      <c r="BV200" s="339"/>
      <c r="BW200" s="339"/>
      <c r="BX200" s="339"/>
      <c r="BY200" s="339"/>
      <c r="BZ200" s="339"/>
      <c r="CA200" s="339"/>
      <c r="CB200" s="339"/>
      <c r="CC200" s="339"/>
      <c r="CD200" s="371"/>
      <c r="CE200" s="67">
        <f>IF(ISERROR(GETPIVOTDATA("VALUE",'CRS ESCO pvt'!$I$2,"DATE_FILE",$CE$8,"COMPANY",$CE$6,"TRIM_CAT","Low Income Resdiential-ESCO","TRIM_LINE",A194))=TRUE,0,GETPIVOTDATA("VALUE",'CRS ESCO pvt'!$I$2,"DATE_FILE",$CE$8,"COMPANY",$CE$6,"TRIM_CAT","Low Income Resdiential-ESCO","TRIM_LINE",A194))</f>
        <v>3</v>
      </c>
    </row>
    <row r="201" spans="1:83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>
        <v>81</v>
      </c>
      <c r="AM201" s="209">
        <v>102</v>
      </c>
      <c r="AN201" s="209">
        <v>119</v>
      </c>
      <c r="AO201" s="209">
        <v>119</v>
      </c>
      <c r="AP201" s="209">
        <v>108</v>
      </c>
      <c r="AQ201" s="209">
        <v>82</v>
      </c>
      <c r="AR201" s="209">
        <v>74</v>
      </c>
      <c r="AS201" s="209">
        <v>75</v>
      </c>
      <c r="AT201" s="209">
        <v>75</v>
      </c>
      <c r="AU201" s="209"/>
      <c r="AV201" s="209"/>
      <c r="AW201" s="113"/>
      <c r="AX201" s="112">
        <f t="shared" ref="AX201:BG203" si="494">O201-C201</f>
        <v>-13</v>
      </c>
      <c r="AY201" s="112">
        <f t="shared" si="494"/>
        <v>-57</v>
      </c>
      <c r="AZ201" s="112">
        <f t="shared" si="494"/>
        <v>-77</v>
      </c>
      <c r="BA201" s="112">
        <f t="shared" si="494"/>
        <v>-68</v>
      </c>
      <c r="BB201" s="112">
        <f t="shared" si="494"/>
        <v>-43</v>
      </c>
      <c r="BC201" s="112">
        <f t="shared" si="494"/>
        <v>-26</v>
      </c>
      <c r="BD201" s="112">
        <f t="shared" si="494"/>
        <v>5</v>
      </c>
      <c r="BE201" s="112">
        <f t="shared" si="494"/>
        <v>24</v>
      </c>
      <c r="BF201" s="112">
        <f t="shared" si="494"/>
        <v>49</v>
      </c>
      <c r="BG201" s="112">
        <f t="shared" si="494"/>
        <v>69</v>
      </c>
      <c r="BH201" s="112">
        <f t="shared" ref="BH201:BQ203" si="495">Y201-M201</f>
        <v>61</v>
      </c>
      <c r="BI201" s="112">
        <f t="shared" si="495"/>
        <v>56</v>
      </c>
      <c r="BJ201" s="112">
        <f t="shared" si="495"/>
        <v>47</v>
      </c>
      <c r="BK201" s="112">
        <f t="shared" si="495"/>
        <v>58</v>
      </c>
      <c r="BL201" s="112">
        <f t="shared" si="495"/>
        <v>74</v>
      </c>
      <c r="BM201" s="112">
        <f t="shared" si="495"/>
        <v>67</v>
      </c>
      <c r="BN201" s="112">
        <f t="shared" si="495"/>
        <v>58</v>
      </c>
      <c r="BO201" s="112">
        <f t="shared" si="495"/>
        <v>53</v>
      </c>
      <c r="BP201" s="209">
        <f t="shared" si="495"/>
        <v>50</v>
      </c>
      <c r="BQ201" s="209">
        <f t="shared" si="495"/>
        <v>39</v>
      </c>
      <c r="BR201" s="209">
        <f t="shared" ref="BR201:BT203" si="496">AI201-W201</f>
        <v>14</v>
      </c>
      <c r="BS201" s="209">
        <f t="shared" si="496"/>
        <v>-8</v>
      </c>
      <c r="BT201" s="339">
        <f t="shared" si="496"/>
        <v>-13</v>
      </c>
      <c r="BU201" s="339">
        <f t="shared" ref="BU201:CC203" si="497">AL201-Z201</f>
        <v>-13</v>
      </c>
      <c r="BV201" s="339">
        <f t="shared" si="497"/>
        <v>16</v>
      </c>
      <c r="BW201" s="339">
        <f t="shared" si="497"/>
        <v>33</v>
      </c>
      <c r="BX201" s="339">
        <f t="shared" si="497"/>
        <v>21</v>
      </c>
      <c r="BY201" s="339">
        <f t="shared" si="497"/>
        <v>16</v>
      </c>
      <c r="BZ201" s="339">
        <f t="shared" si="497"/>
        <v>-6</v>
      </c>
      <c r="CA201" s="339">
        <f t="shared" si="497"/>
        <v>-18</v>
      </c>
      <c r="CB201" s="339">
        <f t="shared" si="497"/>
        <v>-30</v>
      </c>
      <c r="CC201" s="339">
        <f t="shared" si="497"/>
        <v>-37</v>
      </c>
      <c r="CD201" s="371"/>
      <c r="CE201" s="67">
        <f>'MONTHLY SUMMARIES'!J145</f>
        <v>75</v>
      </c>
    </row>
    <row r="202" spans="1:83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>
        <v>2</v>
      </c>
      <c r="AM202" s="209">
        <v>2</v>
      </c>
      <c r="AN202" s="209">
        <v>3</v>
      </c>
      <c r="AO202" s="209">
        <v>2</v>
      </c>
      <c r="AP202" s="209">
        <v>1</v>
      </c>
      <c r="AQ202" s="209">
        <v>1</v>
      </c>
      <c r="AR202" s="209">
        <v>1</v>
      </c>
      <c r="AS202" s="209">
        <v>0</v>
      </c>
      <c r="AT202" s="209">
        <v>0</v>
      </c>
      <c r="AU202" s="209"/>
      <c r="AV202" s="209"/>
      <c r="AW202" s="113"/>
      <c r="AX202" s="112">
        <f t="shared" si="494"/>
        <v>-3</v>
      </c>
      <c r="AY202" s="112">
        <f t="shared" si="494"/>
        <v>-5</v>
      </c>
      <c r="AZ202" s="112">
        <f t="shared" si="494"/>
        <v>-3</v>
      </c>
      <c r="BA202" s="112">
        <f t="shared" si="494"/>
        <v>-2</v>
      </c>
      <c r="BB202" s="112">
        <f t="shared" si="494"/>
        <v>-1</v>
      </c>
      <c r="BC202" s="112">
        <f t="shared" si="494"/>
        <v>1</v>
      </c>
      <c r="BD202" s="112">
        <f t="shared" si="494"/>
        <v>3</v>
      </c>
      <c r="BE202" s="112">
        <f t="shared" si="494"/>
        <v>3</v>
      </c>
      <c r="BF202" s="112">
        <f t="shared" si="494"/>
        <v>3</v>
      </c>
      <c r="BG202" s="112">
        <f t="shared" si="494"/>
        <v>3</v>
      </c>
      <c r="BH202" s="112">
        <f t="shared" si="495"/>
        <v>3</v>
      </c>
      <c r="BI202" s="112">
        <f t="shared" si="495"/>
        <v>3</v>
      </c>
      <c r="BJ202" s="112">
        <f t="shared" si="495"/>
        <v>3</v>
      </c>
      <c r="BK202" s="112">
        <f t="shared" si="495"/>
        <v>3</v>
      </c>
      <c r="BL202" s="112">
        <f t="shared" si="495"/>
        <v>1</v>
      </c>
      <c r="BM202" s="112">
        <f t="shared" si="495"/>
        <v>2</v>
      </c>
      <c r="BN202" s="112">
        <f t="shared" si="495"/>
        <v>0</v>
      </c>
      <c r="BO202" s="112">
        <f t="shared" si="495"/>
        <v>-2</v>
      </c>
      <c r="BP202" s="209">
        <f t="shared" si="495"/>
        <v>-2</v>
      </c>
      <c r="BQ202" s="209">
        <f t="shared" si="495"/>
        <v>0</v>
      </c>
      <c r="BR202" s="209">
        <f t="shared" si="496"/>
        <v>0</v>
      </c>
      <c r="BS202" s="209">
        <f t="shared" si="496"/>
        <v>-1</v>
      </c>
      <c r="BT202" s="339">
        <f t="shared" si="496"/>
        <v>-1</v>
      </c>
      <c r="BU202" s="339">
        <f t="shared" si="497"/>
        <v>-1</v>
      </c>
      <c r="BV202" s="339">
        <f t="shared" si="497"/>
        <v>-1</v>
      </c>
      <c r="BW202" s="339">
        <f t="shared" si="497"/>
        <v>0</v>
      </c>
      <c r="BX202" s="339">
        <f t="shared" si="497"/>
        <v>0</v>
      </c>
      <c r="BY202" s="339">
        <f t="shared" si="497"/>
        <v>-2</v>
      </c>
      <c r="BZ202" s="339">
        <f t="shared" si="497"/>
        <v>0</v>
      </c>
      <c r="CA202" s="339">
        <f t="shared" si="497"/>
        <v>0</v>
      </c>
      <c r="CB202" s="339">
        <f t="shared" si="497"/>
        <v>-1</v>
      </c>
      <c r="CC202" s="339">
        <f t="shared" si="497"/>
        <v>-3</v>
      </c>
      <c r="CD202" s="371"/>
      <c r="CE202" s="67">
        <f>'MONTHLY SUMMARIES'!J146</f>
        <v>0</v>
      </c>
    </row>
    <row r="203" spans="1:83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>
        <v>1</v>
      </c>
      <c r="AM203" s="209">
        <v>1</v>
      </c>
      <c r="AN203" s="209">
        <v>0</v>
      </c>
      <c r="AO203" s="209">
        <v>0</v>
      </c>
      <c r="AP203" s="209">
        <v>0</v>
      </c>
      <c r="AQ203" s="209">
        <v>0</v>
      </c>
      <c r="AR203" s="209">
        <v>0</v>
      </c>
      <c r="AS203" s="209">
        <v>0</v>
      </c>
      <c r="AT203" s="209">
        <v>0</v>
      </c>
      <c r="AU203" s="209"/>
      <c r="AV203" s="209"/>
      <c r="AW203" s="113"/>
      <c r="AX203" s="112">
        <f t="shared" si="494"/>
        <v>2</v>
      </c>
      <c r="AY203" s="112">
        <f t="shared" si="494"/>
        <v>1</v>
      </c>
      <c r="AZ203" s="112">
        <f t="shared" si="494"/>
        <v>1</v>
      </c>
      <c r="BA203" s="112">
        <f t="shared" si="494"/>
        <v>0</v>
      </c>
      <c r="BB203" s="112">
        <f t="shared" si="494"/>
        <v>-1</v>
      </c>
      <c r="BC203" s="112">
        <f t="shared" si="494"/>
        <v>-1</v>
      </c>
      <c r="BD203" s="112">
        <f t="shared" si="494"/>
        <v>-1</v>
      </c>
      <c r="BE203" s="112">
        <f t="shared" si="494"/>
        <v>-1</v>
      </c>
      <c r="BF203" s="112">
        <f t="shared" si="494"/>
        <v>-2</v>
      </c>
      <c r="BG203" s="112">
        <f t="shared" si="494"/>
        <v>-2</v>
      </c>
      <c r="BH203" s="112">
        <f t="shared" si="495"/>
        <v>-2</v>
      </c>
      <c r="BI203" s="112">
        <f t="shared" si="495"/>
        <v>-2</v>
      </c>
      <c r="BJ203" s="112">
        <f t="shared" si="495"/>
        <v>-2</v>
      </c>
      <c r="BK203" s="112">
        <f t="shared" si="495"/>
        <v>-1</v>
      </c>
      <c r="BL203" s="112">
        <f t="shared" si="495"/>
        <v>-1</v>
      </c>
      <c r="BM203" s="112">
        <f t="shared" si="495"/>
        <v>1</v>
      </c>
      <c r="BN203" s="112">
        <f t="shared" si="495"/>
        <v>1</v>
      </c>
      <c r="BO203" s="112">
        <f t="shared" si="495"/>
        <v>0</v>
      </c>
      <c r="BP203" s="209">
        <f t="shared" si="495"/>
        <v>1</v>
      </c>
      <c r="BQ203" s="209">
        <f t="shared" si="495"/>
        <v>1</v>
      </c>
      <c r="BR203" s="209">
        <f t="shared" si="496"/>
        <v>0</v>
      </c>
      <c r="BS203" s="209">
        <f t="shared" si="496"/>
        <v>1</v>
      </c>
      <c r="BT203" s="339">
        <f t="shared" si="496"/>
        <v>1</v>
      </c>
      <c r="BU203" s="339">
        <f t="shared" si="497"/>
        <v>1</v>
      </c>
      <c r="BV203" s="339">
        <f t="shared" si="497"/>
        <v>1</v>
      </c>
      <c r="BW203" s="339">
        <f t="shared" si="497"/>
        <v>0</v>
      </c>
      <c r="BX203" s="339">
        <f t="shared" si="497"/>
        <v>0</v>
      </c>
      <c r="BY203" s="339">
        <f t="shared" si="497"/>
        <v>-1</v>
      </c>
      <c r="BZ203" s="339">
        <f t="shared" si="497"/>
        <v>-1</v>
      </c>
      <c r="CA203" s="339">
        <f t="shared" si="497"/>
        <v>0</v>
      </c>
      <c r="CB203" s="339">
        <f t="shared" si="497"/>
        <v>-1</v>
      </c>
      <c r="CC203" s="339">
        <f t="shared" si="497"/>
        <v>-1</v>
      </c>
      <c r="CD203" s="371"/>
      <c r="CE203" s="67">
        <f>'MONTHLY SUMMARIES'!J147</f>
        <v>0</v>
      </c>
    </row>
    <row r="204" spans="1:83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498">SUM(D195:D203)</f>
        <v>2608</v>
      </c>
      <c r="E204" s="118">
        <f t="shared" si="498"/>
        <v>3871</v>
      </c>
      <c r="F204" s="118">
        <f t="shared" si="498"/>
        <v>4103</v>
      </c>
      <c r="G204" s="118">
        <f t="shared" si="498"/>
        <v>3962</v>
      </c>
      <c r="H204" s="119">
        <f t="shared" si="498"/>
        <v>3795</v>
      </c>
      <c r="I204" s="118">
        <f t="shared" si="498"/>
        <v>3566</v>
      </c>
      <c r="J204" s="119">
        <f t="shared" si="498"/>
        <v>3381</v>
      </c>
      <c r="K204" s="118">
        <f t="shared" si="498"/>
        <v>2715</v>
      </c>
      <c r="L204" s="120">
        <f t="shared" si="498"/>
        <v>1995</v>
      </c>
      <c r="M204" s="119">
        <f t="shared" si="498"/>
        <v>1353</v>
      </c>
      <c r="N204" s="119">
        <f t="shared" si="498"/>
        <v>1244</v>
      </c>
      <c r="O204" s="119">
        <f t="shared" si="498"/>
        <v>1148</v>
      </c>
      <c r="P204" s="119">
        <f t="shared" si="498"/>
        <v>943</v>
      </c>
      <c r="Q204" s="119">
        <f t="shared" si="498"/>
        <v>798</v>
      </c>
      <c r="R204" s="119">
        <f t="shared" si="498"/>
        <v>836</v>
      </c>
      <c r="S204" s="119">
        <f t="shared" si="498"/>
        <v>759</v>
      </c>
      <c r="T204" s="119">
        <f t="shared" si="498"/>
        <v>710</v>
      </c>
      <c r="U204" s="119">
        <f t="shared" si="498"/>
        <v>744</v>
      </c>
      <c r="V204" s="119">
        <f t="shared" si="498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>
        <v>2509</v>
      </c>
      <c r="AM204" s="211">
        <v>2730</v>
      </c>
      <c r="AN204" s="211">
        <v>3009</v>
      </c>
      <c r="AO204" s="211">
        <v>3503</v>
      </c>
      <c r="AP204" s="211">
        <v>3563</v>
      </c>
      <c r="AQ204" s="211">
        <v>3307</v>
      </c>
      <c r="AR204" s="211">
        <v>3418</v>
      </c>
      <c r="AS204" s="211">
        <v>3357</v>
      </c>
      <c r="AT204" s="211">
        <v>3260</v>
      </c>
      <c r="AU204" s="211"/>
      <c r="AV204" s="211"/>
      <c r="AW204" s="120"/>
      <c r="AX204" s="119">
        <f t="shared" ref="AX204" si="499">SUM(AX195:AX203)</f>
        <v>-763</v>
      </c>
      <c r="AY204" s="119">
        <f t="shared" ref="AY204:BA204" si="500">SUM(AY195:AY203)</f>
        <v>-1665</v>
      </c>
      <c r="AZ204" s="119">
        <f t="shared" si="500"/>
        <v>-3073</v>
      </c>
      <c r="BA204" s="119">
        <f t="shared" si="500"/>
        <v>-3267</v>
      </c>
      <c r="BB204" s="119">
        <f t="shared" ref="BB204:BC204" si="501">SUM(BB195:BB203)</f>
        <v>-3203</v>
      </c>
      <c r="BC204" s="119">
        <f t="shared" si="501"/>
        <v>-3085</v>
      </c>
      <c r="BD204" s="119">
        <f t="shared" ref="BD204:BE204" si="502">SUM(BD195:BD203)</f>
        <v>-2822</v>
      </c>
      <c r="BE204" s="119">
        <f t="shared" si="502"/>
        <v>-2652</v>
      </c>
      <c r="BF204" s="119">
        <f t="shared" ref="BF204:BG204" si="503">SUM(BF195:BF203)</f>
        <v>-1968</v>
      </c>
      <c r="BG204" s="119">
        <f t="shared" si="503"/>
        <v>-1273</v>
      </c>
      <c r="BH204" s="119">
        <f t="shared" ref="BH204:BI204" si="504">SUM(BH195:BH203)</f>
        <v>-604</v>
      </c>
      <c r="BI204" s="119">
        <f t="shared" si="504"/>
        <v>-416</v>
      </c>
      <c r="BJ204" s="119">
        <f t="shared" ref="BJ204:BK204" si="505">SUM(BJ195:BJ203)</f>
        <v>-213</v>
      </c>
      <c r="BK204" s="119">
        <f t="shared" si="505"/>
        <v>132</v>
      </c>
      <c r="BL204" s="119">
        <f t="shared" ref="BL204:BM204" si="506">SUM(BL195:BL203)</f>
        <v>635</v>
      </c>
      <c r="BM204" s="119">
        <f t="shared" si="506"/>
        <v>1283</v>
      </c>
      <c r="BN204" s="119">
        <f t="shared" ref="BN204:BO204" si="507">SUM(BN195:BN203)</f>
        <v>2730</v>
      </c>
      <c r="BO204" s="119">
        <f t="shared" si="507"/>
        <v>3307</v>
      </c>
      <c r="BP204" s="211">
        <f t="shared" ref="BP204:BQ204" si="508">SUM(BP195:BP203)</f>
        <v>3489</v>
      </c>
      <c r="BQ204" s="211">
        <f t="shared" si="508"/>
        <v>3441</v>
      </c>
      <c r="BR204" s="211">
        <f t="shared" ref="BR204:BT204" si="509">SUM(BR195:BR203)</f>
        <v>2983</v>
      </c>
      <c r="BS204" s="211">
        <f t="shared" si="509"/>
        <v>2607</v>
      </c>
      <c r="BT204" s="120">
        <f t="shared" si="509"/>
        <v>1917</v>
      </c>
      <c r="BU204" s="120">
        <f t="shared" ref="BU204:BV204" si="510">SUM(BU195:BU203)</f>
        <v>1681</v>
      </c>
      <c r="BV204" s="120">
        <f t="shared" si="510"/>
        <v>1795</v>
      </c>
      <c r="BW204" s="120">
        <f t="shared" ref="BW204:BX204" si="511">SUM(BW195:BW203)</f>
        <v>1934</v>
      </c>
      <c r="BX204" s="120">
        <f t="shared" si="511"/>
        <v>2070</v>
      </c>
      <c r="BY204" s="120">
        <f t="shared" ref="BY204" si="512">SUM(BY195:BY203)</f>
        <v>1444</v>
      </c>
      <c r="BZ204" s="120">
        <f t="shared" ref="BZ204" si="513">SUM(BZ195:BZ203)</f>
        <v>-182</v>
      </c>
      <c r="CA204" s="120">
        <f t="shared" ref="CA204:CC204" si="514">SUM(CA195:CA203)</f>
        <v>-599</v>
      </c>
      <c r="CB204" s="120">
        <f t="shared" ref="CB204:CC204" si="515">SUM(CB195:CB203)</f>
        <v>-876</v>
      </c>
      <c r="CC204" s="120">
        <f t="shared" si="515"/>
        <v>-910</v>
      </c>
      <c r="CD204" s="372"/>
      <c r="CE204" s="119">
        <f>CE195+CE198+CE201+CE202+CE203</f>
        <v>3260</v>
      </c>
    </row>
    <row r="205" spans="1:83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297"/>
      <c r="AL205" s="297"/>
      <c r="AM205" s="297"/>
      <c r="AN205" s="297"/>
      <c r="AO205" s="297"/>
      <c r="AP205" s="297"/>
      <c r="AQ205" s="297"/>
      <c r="AR205" s="297"/>
      <c r="AS205" s="297"/>
      <c r="AT205" s="297"/>
      <c r="AU205" s="297"/>
      <c r="AV205" s="297"/>
      <c r="AW205" s="315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1"/>
      <c r="BQ205" s="271"/>
      <c r="BR205" s="271"/>
      <c r="BS205" s="271"/>
      <c r="BT205" s="331"/>
      <c r="BU205" s="331"/>
      <c r="BV205" s="331"/>
      <c r="BW205" s="331"/>
      <c r="BX205" s="331"/>
      <c r="BY205" s="331"/>
      <c r="BZ205" s="331"/>
      <c r="CA205" s="331"/>
      <c r="CB205" s="331"/>
      <c r="CC205" s="331"/>
      <c r="CD205" s="371"/>
      <c r="CE205" s="81"/>
    </row>
    <row r="206" spans="1:83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>
        <v>19955174</v>
      </c>
      <c r="AM206" s="207">
        <v>18306268</v>
      </c>
      <c r="AN206" s="207">
        <v>12994268</v>
      </c>
      <c r="AO206" s="207">
        <v>9013400</v>
      </c>
      <c r="AP206" s="207">
        <v>6559280</v>
      </c>
      <c r="AQ206" s="207">
        <v>5393272</v>
      </c>
      <c r="AR206" s="207">
        <v>5312814</v>
      </c>
      <c r="AS206" s="207">
        <v>5750134</v>
      </c>
      <c r="AT206" s="207">
        <v>6073878</v>
      </c>
      <c r="AU206" s="207"/>
      <c r="AV206" s="207"/>
      <c r="AW206" s="110"/>
      <c r="AX206" s="236">
        <f t="shared" ref="AX206:BT206" si="516">O206-C206</f>
        <v>-3557028.2200000007</v>
      </c>
      <c r="AY206" s="237">
        <f t="shared" si="516"/>
        <v>741615.52999999933</v>
      </c>
      <c r="AZ206" s="237">
        <f t="shared" si="516"/>
        <v>735434.91999999993</v>
      </c>
      <c r="BA206" s="237">
        <f t="shared" si="516"/>
        <v>-493104.95999999996</v>
      </c>
      <c r="BB206" s="237">
        <f t="shared" si="516"/>
        <v>-1006482.0499999998</v>
      </c>
      <c r="BC206" s="237">
        <f t="shared" si="516"/>
        <v>-341880.52</v>
      </c>
      <c r="BD206" s="237">
        <f t="shared" si="516"/>
        <v>-72692.799999999814</v>
      </c>
      <c r="BE206" s="237">
        <f t="shared" si="516"/>
        <v>-619554.79</v>
      </c>
      <c r="BF206" s="237">
        <f t="shared" si="516"/>
        <v>19621.669999999925</v>
      </c>
      <c r="BG206" s="237">
        <f t="shared" si="516"/>
        <v>-581818.6400000006</v>
      </c>
      <c r="BH206" s="237">
        <f t="shared" si="516"/>
        <v>1674947.4399999995</v>
      </c>
      <c r="BI206" s="237">
        <f t="shared" si="516"/>
        <v>3855878.3699999992</v>
      </c>
      <c r="BJ206" s="237">
        <f t="shared" si="516"/>
        <v>3536626.9800000004</v>
      </c>
      <c r="BK206" s="237">
        <f t="shared" si="516"/>
        <v>-2358517.75</v>
      </c>
      <c r="BL206" s="237">
        <f t="shared" si="516"/>
        <v>-1333818</v>
      </c>
      <c r="BM206" s="237">
        <f t="shared" si="516"/>
        <v>149882</v>
      </c>
      <c r="BN206" s="237">
        <f t="shared" si="516"/>
        <v>109716</v>
      </c>
      <c r="BO206" s="237">
        <f t="shared" si="516"/>
        <v>380303</v>
      </c>
      <c r="BP206" s="287">
        <f t="shared" si="516"/>
        <v>306954</v>
      </c>
      <c r="BQ206" s="287">
        <f t="shared" si="516"/>
        <v>-313691</v>
      </c>
      <c r="BR206" s="287">
        <f t="shared" si="516"/>
        <v>981520</v>
      </c>
      <c r="BS206" s="287">
        <f t="shared" si="516"/>
        <v>3202050</v>
      </c>
      <c r="BT206" s="335">
        <f t="shared" si="516"/>
        <v>3883494</v>
      </c>
      <c r="BU206" s="335">
        <f t="shared" ref="BU206:CC206" si="517">AL206-Z206</f>
        <v>2407632</v>
      </c>
      <c r="BV206" s="335">
        <f t="shared" si="517"/>
        <v>3479973</v>
      </c>
      <c r="BW206" s="335">
        <f t="shared" si="517"/>
        <v>3649142</v>
      </c>
      <c r="BX206" s="335">
        <f t="shared" si="517"/>
        <v>3358080</v>
      </c>
      <c r="BY206" s="335">
        <f t="shared" si="517"/>
        <v>2003447</v>
      </c>
      <c r="BZ206" s="335">
        <f t="shared" si="517"/>
        <v>1903838</v>
      </c>
      <c r="CA206" s="335">
        <f t="shared" si="517"/>
        <v>1703053</v>
      </c>
      <c r="CB206" s="335">
        <f t="shared" si="517"/>
        <v>1808224</v>
      </c>
      <c r="CC206" s="335">
        <f t="shared" si="517"/>
        <v>2545147</v>
      </c>
      <c r="CD206" s="371"/>
      <c r="CE206" s="67">
        <f>'MONTHLY SUMMARIES'!J150</f>
        <v>6073878</v>
      </c>
    </row>
    <row r="207" spans="1:83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>
        <v>19638139</v>
      </c>
      <c r="AM207" s="207">
        <v>18025716</v>
      </c>
      <c r="AN207" s="207">
        <v>12816241</v>
      </c>
      <c r="AO207" s="207">
        <v>8895318</v>
      </c>
      <c r="AP207" s="207">
        <v>6490497</v>
      </c>
      <c r="AQ207" s="207">
        <v>5333419</v>
      </c>
      <c r="AR207" s="207">
        <v>5257379</v>
      </c>
      <c r="AS207" s="207">
        <v>5680711</v>
      </c>
      <c r="AT207" s="207">
        <v>5994795</v>
      </c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7"/>
      <c r="BQ207" s="287"/>
      <c r="BR207" s="287"/>
      <c r="BS207" s="287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71"/>
      <c r="CE207" s="81">
        <f>CE206-CE208</f>
        <v>5994795</v>
      </c>
    </row>
    <row r="208" spans="1:83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>
        <v>317035</v>
      </c>
      <c r="AM208" s="207">
        <v>280552</v>
      </c>
      <c r="AN208" s="207">
        <v>178027</v>
      </c>
      <c r="AO208" s="207">
        <v>118082</v>
      </c>
      <c r="AP208" s="207">
        <v>68783</v>
      </c>
      <c r="AQ208" s="207">
        <v>59853</v>
      </c>
      <c r="AR208" s="207">
        <v>55435</v>
      </c>
      <c r="AS208" s="207">
        <v>69423</v>
      </c>
      <c r="AT208" s="207">
        <v>79083</v>
      </c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7"/>
      <c r="BQ208" s="287"/>
      <c r="BR208" s="287"/>
      <c r="BS208" s="287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71"/>
      <c r="CE208" s="67">
        <f>GETPIVOTDATA("VALUE",'CRS ESCO pvt'!$I$2,"DATE_FILE",$CE$8,"COMPANY",$CE$6,"TRIM_CAT","Resdiential-ESCO","TRIM_LINE",A205)</f>
        <v>79083</v>
      </c>
    </row>
    <row r="209" spans="1:83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>
        <v>1552561</v>
      </c>
      <c r="AM209" s="207">
        <v>1409017</v>
      </c>
      <c r="AN209" s="207">
        <v>1165940</v>
      </c>
      <c r="AO209" s="207">
        <v>750707</v>
      </c>
      <c r="AP209" s="207">
        <v>527451</v>
      </c>
      <c r="AQ209" s="207">
        <v>431549</v>
      </c>
      <c r="AR209" s="207">
        <v>396348</v>
      </c>
      <c r="AS209" s="207">
        <v>384811</v>
      </c>
      <c r="AT209" s="207">
        <v>467063</v>
      </c>
      <c r="AU209" s="207"/>
      <c r="AV209" s="207"/>
      <c r="AW209" s="110"/>
      <c r="AX209" s="236">
        <f t="shared" ref="AX209:BT209" si="518">O209-C209</f>
        <v>-290262.6399999999</v>
      </c>
      <c r="AY209" s="237">
        <f t="shared" si="518"/>
        <v>-164495.85999999999</v>
      </c>
      <c r="AZ209" s="237">
        <f t="shared" si="518"/>
        <v>-15023.159999999974</v>
      </c>
      <c r="BA209" s="237">
        <f t="shared" si="518"/>
        <v>-68947.099999999977</v>
      </c>
      <c r="BB209" s="237">
        <f t="shared" si="518"/>
        <v>-18635.309999999998</v>
      </c>
      <c r="BC209" s="237">
        <f t="shared" si="518"/>
        <v>-41726.51999999999</v>
      </c>
      <c r="BD209" s="237">
        <f t="shared" si="518"/>
        <v>-40065.890000000014</v>
      </c>
      <c r="BE209" s="237">
        <f t="shared" si="518"/>
        <v>-27677.669999999984</v>
      </c>
      <c r="BF209" s="237">
        <f t="shared" si="518"/>
        <v>4528.859999999986</v>
      </c>
      <c r="BG209" s="237">
        <f t="shared" si="518"/>
        <v>-122741.93999999994</v>
      </c>
      <c r="BH209" s="237">
        <f t="shared" si="518"/>
        <v>208873.43000000005</v>
      </c>
      <c r="BI209" s="237">
        <f t="shared" si="518"/>
        <v>336721.55000000005</v>
      </c>
      <c r="BJ209" s="237">
        <f t="shared" si="518"/>
        <v>359920.93999999994</v>
      </c>
      <c r="BK209" s="237">
        <f t="shared" si="518"/>
        <v>226084.41000000003</v>
      </c>
      <c r="BL209" s="237">
        <f t="shared" si="518"/>
        <v>130300</v>
      </c>
      <c r="BM209" s="237">
        <f t="shared" si="518"/>
        <v>156779</v>
      </c>
      <c r="BN209" s="237">
        <f t="shared" si="518"/>
        <v>44645</v>
      </c>
      <c r="BO209" s="237">
        <f t="shared" si="518"/>
        <v>47296</v>
      </c>
      <c r="BP209" s="287">
        <f t="shared" si="518"/>
        <v>64311</v>
      </c>
      <c r="BQ209" s="287">
        <f t="shared" si="518"/>
        <v>74190</v>
      </c>
      <c r="BR209" s="287">
        <f t="shared" si="518"/>
        <v>32361</v>
      </c>
      <c r="BS209" s="287">
        <f t="shared" si="518"/>
        <v>50288</v>
      </c>
      <c r="BT209" s="335">
        <f t="shared" si="518"/>
        <v>198505</v>
      </c>
      <c r="BU209" s="335">
        <f t="shared" ref="BU209:CC209" si="519">AL209-Z209</f>
        <v>259847</v>
      </c>
      <c r="BV209" s="335">
        <f t="shared" si="519"/>
        <v>261000</v>
      </c>
      <c r="BW209" s="335">
        <f t="shared" si="519"/>
        <v>226816</v>
      </c>
      <c r="BX209" s="335">
        <f t="shared" si="519"/>
        <v>149403</v>
      </c>
      <c r="BY209" s="335">
        <f t="shared" si="519"/>
        <v>76900</v>
      </c>
      <c r="BZ209" s="335">
        <f t="shared" si="519"/>
        <v>155642</v>
      </c>
      <c r="CA209" s="335">
        <f t="shared" si="519"/>
        <v>130402</v>
      </c>
      <c r="CB209" s="335">
        <f t="shared" si="519"/>
        <v>105972</v>
      </c>
      <c r="CC209" s="335">
        <f t="shared" si="519"/>
        <v>143736</v>
      </c>
      <c r="CD209" s="371"/>
      <c r="CE209" s="67">
        <f>'MONTHLY SUMMARIES'!J151</f>
        <v>467063</v>
      </c>
    </row>
    <row r="210" spans="1:83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>
        <v>1519712</v>
      </c>
      <c r="AM210" s="207">
        <v>1378143</v>
      </c>
      <c r="AN210" s="207">
        <v>1146864</v>
      </c>
      <c r="AO210" s="207">
        <v>741578</v>
      </c>
      <c r="AP210" s="207">
        <v>520653</v>
      </c>
      <c r="AQ210" s="207">
        <v>426513</v>
      </c>
      <c r="AR210" s="207">
        <v>392384</v>
      </c>
      <c r="AS210" s="207">
        <v>378924</v>
      </c>
      <c r="AT210" s="207">
        <v>461441</v>
      </c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7"/>
      <c r="BQ210" s="287"/>
      <c r="BR210" s="287"/>
      <c r="BS210" s="287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71"/>
      <c r="CE210" s="81">
        <f>CE209-CE211</f>
        <v>461441</v>
      </c>
    </row>
    <row r="211" spans="1:83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>
        <v>32849</v>
      </c>
      <c r="AM211" s="207">
        <v>30874</v>
      </c>
      <c r="AN211" s="207">
        <v>19076</v>
      </c>
      <c r="AO211" s="207">
        <v>9129</v>
      </c>
      <c r="AP211" s="207">
        <v>6798</v>
      </c>
      <c r="AQ211" s="207">
        <v>5036</v>
      </c>
      <c r="AR211" s="207">
        <v>3964</v>
      </c>
      <c r="AS211" s="207">
        <v>5887</v>
      </c>
      <c r="AT211" s="207">
        <v>5622</v>
      </c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7"/>
      <c r="BQ211" s="287"/>
      <c r="BR211" s="287"/>
      <c r="BS211" s="287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71"/>
      <c r="CE211" s="67">
        <f>GETPIVOTDATA("VALUE",'CRS ESCO pvt'!$I$2,"DATE_FILE",$CE$8,"COMPANY",$CE$6,"TRIM_CAT","Low Income Resdiential-ESCO","TRIM_LINE",A205)</f>
        <v>5622</v>
      </c>
    </row>
    <row r="212" spans="1:83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>
        <v>6248140</v>
      </c>
      <c r="AM212" s="207">
        <v>5588212</v>
      </c>
      <c r="AN212" s="207">
        <v>3647176</v>
      </c>
      <c r="AO212" s="207">
        <v>2191130</v>
      </c>
      <c r="AP212" s="207">
        <v>1613585</v>
      </c>
      <c r="AQ212" s="207">
        <v>1367197</v>
      </c>
      <c r="AR212" s="207">
        <v>1100117</v>
      </c>
      <c r="AS212" s="207">
        <v>1236394</v>
      </c>
      <c r="AT212" s="207">
        <v>1573706</v>
      </c>
      <c r="AU212" s="207"/>
      <c r="AV212" s="207"/>
      <c r="AW212" s="110"/>
      <c r="AX212" s="236">
        <f t="shared" ref="AX212:BG214" si="520">O212-C212</f>
        <v>-1452239.2799999998</v>
      </c>
      <c r="AY212" s="237">
        <f t="shared" si="520"/>
        <v>146364.7200000002</v>
      </c>
      <c r="AZ212" s="237">
        <f t="shared" si="520"/>
        <v>280059.19999999995</v>
      </c>
      <c r="BA212" s="237">
        <f t="shared" si="520"/>
        <v>-278600.93999999994</v>
      </c>
      <c r="BB212" s="237">
        <f t="shared" si="520"/>
        <v>-267512.49</v>
      </c>
      <c r="BC212" s="237">
        <f t="shared" si="520"/>
        <v>-190066.18000000005</v>
      </c>
      <c r="BD212" s="237">
        <f t="shared" si="520"/>
        <v>-163443.12</v>
      </c>
      <c r="BE212" s="237">
        <f t="shared" si="520"/>
        <v>-186872.86</v>
      </c>
      <c r="BF212" s="237">
        <f t="shared" si="520"/>
        <v>-305530.21999999997</v>
      </c>
      <c r="BG212" s="237">
        <f t="shared" si="520"/>
        <v>-786801.25999999978</v>
      </c>
      <c r="BH212" s="237">
        <f t="shared" ref="BH212:BQ214" si="521">Y212-M212</f>
        <v>871992.44000000041</v>
      </c>
      <c r="BI212" s="237">
        <f t="shared" si="521"/>
        <v>1226820.3899999997</v>
      </c>
      <c r="BJ212" s="237">
        <f t="shared" si="521"/>
        <v>804054.43000000017</v>
      </c>
      <c r="BK212" s="237">
        <f t="shared" si="521"/>
        <v>-866957.27</v>
      </c>
      <c r="BL212" s="237">
        <f t="shared" si="521"/>
        <v>-540073</v>
      </c>
      <c r="BM212" s="237">
        <f t="shared" si="521"/>
        <v>8463</v>
      </c>
      <c r="BN212" s="237">
        <f t="shared" si="521"/>
        <v>130843</v>
      </c>
      <c r="BO212" s="237">
        <f t="shared" si="521"/>
        <v>50022</v>
      </c>
      <c r="BP212" s="287">
        <f t="shared" si="521"/>
        <v>171197</v>
      </c>
      <c r="BQ212" s="287">
        <f t="shared" si="521"/>
        <v>140912</v>
      </c>
      <c r="BR212" s="287">
        <f t="shared" ref="BR212:BT214" si="522">AI212-W212</f>
        <v>214616</v>
      </c>
      <c r="BS212" s="287">
        <f t="shared" si="522"/>
        <v>1183591</v>
      </c>
      <c r="BT212" s="335">
        <f t="shared" si="522"/>
        <v>1263497</v>
      </c>
      <c r="BU212" s="335">
        <f t="shared" ref="BU212:CC214" si="523">AL212-Z212</f>
        <v>577575</v>
      </c>
      <c r="BV212" s="335">
        <f t="shared" si="523"/>
        <v>1192854</v>
      </c>
      <c r="BW212" s="335">
        <f t="shared" si="523"/>
        <v>1074567</v>
      </c>
      <c r="BX212" s="335">
        <f t="shared" si="523"/>
        <v>777114</v>
      </c>
      <c r="BY212" s="335">
        <f t="shared" si="523"/>
        <v>704351</v>
      </c>
      <c r="BZ212" s="335">
        <f t="shared" si="523"/>
        <v>599675</v>
      </c>
      <c r="CA212" s="335">
        <f t="shared" si="523"/>
        <v>429226</v>
      </c>
      <c r="CB212" s="335">
        <f t="shared" si="523"/>
        <v>438145</v>
      </c>
      <c r="CC212" s="335">
        <f t="shared" si="523"/>
        <v>674217</v>
      </c>
      <c r="CD212" s="371"/>
      <c r="CE212" s="67">
        <f>'MONTHLY SUMMARIES'!J152</f>
        <v>1573706</v>
      </c>
    </row>
    <row r="213" spans="1:83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>
        <v>2720528</v>
      </c>
      <c r="AM213" s="207">
        <v>2330160</v>
      </c>
      <c r="AN213" s="207">
        <v>1717900</v>
      </c>
      <c r="AO213" s="207">
        <v>1080212</v>
      </c>
      <c r="AP213" s="207">
        <v>572965</v>
      </c>
      <c r="AQ213" s="207">
        <v>413924</v>
      </c>
      <c r="AR213" s="207">
        <v>376732</v>
      </c>
      <c r="AS213" s="207">
        <v>500979</v>
      </c>
      <c r="AT213" s="207">
        <v>711011</v>
      </c>
      <c r="AU213" s="207"/>
      <c r="AV213" s="207"/>
      <c r="AW213" s="110"/>
      <c r="AX213" s="236">
        <f t="shared" si="520"/>
        <v>-903973.32000000007</v>
      </c>
      <c r="AY213" s="237">
        <f t="shared" si="520"/>
        <v>-138101.04000000004</v>
      </c>
      <c r="AZ213" s="237">
        <f t="shared" si="520"/>
        <v>133439.55000000005</v>
      </c>
      <c r="BA213" s="237">
        <f t="shared" si="520"/>
        <v>-130801.37</v>
      </c>
      <c r="BB213" s="237">
        <f t="shared" si="520"/>
        <v>-191028.22999999998</v>
      </c>
      <c r="BC213" s="237">
        <f t="shared" si="520"/>
        <v>-107328.77000000002</v>
      </c>
      <c r="BD213" s="237">
        <f t="shared" si="520"/>
        <v>-46012.859999999986</v>
      </c>
      <c r="BE213" s="237">
        <f t="shared" si="520"/>
        <v>4009.0999999999767</v>
      </c>
      <c r="BF213" s="237">
        <f t="shared" si="520"/>
        <v>-241226.31000000006</v>
      </c>
      <c r="BG213" s="237">
        <f t="shared" si="520"/>
        <v>-383887.66999999993</v>
      </c>
      <c r="BH213" s="237">
        <f t="shared" si="521"/>
        <v>214950.6399999999</v>
      </c>
      <c r="BI213" s="237">
        <f t="shared" si="521"/>
        <v>406815.89999999991</v>
      </c>
      <c r="BJ213" s="237">
        <f t="shared" si="521"/>
        <v>352292.24</v>
      </c>
      <c r="BK213" s="237">
        <f t="shared" si="521"/>
        <v>-389534.68999999994</v>
      </c>
      <c r="BL213" s="237">
        <f t="shared" si="521"/>
        <v>-251227</v>
      </c>
      <c r="BM213" s="237">
        <f t="shared" si="521"/>
        <v>1429</v>
      </c>
      <c r="BN213" s="237">
        <f t="shared" si="521"/>
        <v>65965</v>
      </c>
      <c r="BO213" s="237">
        <f t="shared" si="521"/>
        <v>33206</v>
      </c>
      <c r="BP213" s="287">
        <f t="shared" si="521"/>
        <v>40172</v>
      </c>
      <c r="BQ213" s="287">
        <f t="shared" si="521"/>
        <v>-77468</v>
      </c>
      <c r="BR213" s="287">
        <f t="shared" si="522"/>
        <v>73871</v>
      </c>
      <c r="BS213" s="287">
        <f t="shared" si="522"/>
        <v>673954</v>
      </c>
      <c r="BT213" s="335">
        <f t="shared" si="522"/>
        <v>773366</v>
      </c>
      <c r="BU213" s="335">
        <f t="shared" si="523"/>
        <v>438115</v>
      </c>
      <c r="BV213" s="335">
        <f t="shared" si="523"/>
        <v>402006</v>
      </c>
      <c r="BW213" s="335">
        <f t="shared" si="523"/>
        <v>639737</v>
      </c>
      <c r="BX213" s="335">
        <f t="shared" si="523"/>
        <v>419371</v>
      </c>
      <c r="BY213" s="335">
        <f t="shared" si="523"/>
        <v>207408</v>
      </c>
      <c r="BZ213" s="335">
        <f t="shared" si="523"/>
        <v>137472</v>
      </c>
      <c r="CA213" s="335">
        <f t="shared" si="523"/>
        <v>155923</v>
      </c>
      <c r="CB213" s="335">
        <f t="shared" si="523"/>
        <v>238871</v>
      </c>
      <c r="CC213" s="335">
        <f t="shared" si="523"/>
        <v>354701</v>
      </c>
      <c r="CD213" s="371"/>
      <c r="CE213" s="67">
        <f>'MONTHLY SUMMARIES'!J153</f>
        <v>711011</v>
      </c>
    </row>
    <row r="214" spans="1:83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>
        <v>1377024</v>
      </c>
      <c r="AM214" s="207">
        <v>1057346</v>
      </c>
      <c r="AN214" s="207">
        <v>1156142</v>
      </c>
      <c r="AO214" s="207">
        <v>801677</v>
      </c>
      <c r="AP214" s="207">
        <v>1006272</v>
      </c>
      <c r="AQ214" s="207">
        <v>791211</v>
      </c>
      <c r="AR214" s="207">
        <v>600544</v>
      </c>
      <c r="AS214" s="207">
        <v>1015592</v>
      </c>
      <c r="AT214" s="207">
        <v>744060</v>
      </c>
      <c r="AU214" s="207"/>
      <c r="AV214" s="207"/>
      <c r="AW214" s="110"/>
      <c r="AX214" s="236">
        <f t="shared" si="520"/>
        <v>-37369.70000000007</v>
      </c>
      <c r="AY214" s="237">
        <f t="shared" si="520"/>
        <v>-212148.23999999987</v>
      </c>
      <c r="AZ214" s="237">
        <f t="shared" si="520"/>
        <v>318580.81</v>
      </c>
      <c r="BA214" s="237">
        <f t="shared" si="520"/>
        <v>-194105.76</v>
      </c>
      <c r="BB214" s="237">
        <f t="shared" si="520"/>
        <v>-301217.43</v>
      </c>
      <c r="BC214" s="237">
        <f t="shared" si="520"/>
        <v>-69903.950000000012</v>
      </c>
      <c r="BD214" s="237">
        <f t="shared" si="520"/>
        <v>12667.400000000023</v>
      </c>
      <c r="BE214" s="237">
        <f t="shared" si="520"/>
        <v>-181319.43999999994</v>
      </c>
      <c r="BF214" s="237">
        <f t="shared" si="520"/>
        <v>130316.43999999994</v>
      </c>
      <c r="BG214" s="237">
        <f t="shared" si="520"/>
        <v>-144780.32000000007</v>
      </c>
      <c r="BH214" s="237">
        <f t="shared" si="521"/>
        <v>14358.800000000047</v>
      </c>
      <c r="BI214" s="237">
        <f t="shared" si="521"/>
        <v>184097.34999999998</v>
      </c>
      <c r="BJ214" s="237">
        <f t="shared" si="521"/>
        <v>-74192.189999999944</v>
      </c>
      <c r="BK214" s="237">
        <f t="shared" si="521"/>
        <v>-405311.65</v>
      </c>
      <c r="BL214" s="237">
        <f t="shared" si="521"/>
        <v>-227070</v>
      </c>
      <c r="BM214" s="237">
        <f t="shared" si="521"/>
        <v>98264</v>
      </c>
      <c r="BN214" s="237">
        <f t="shared" si="521"/>
        <v>358345</v>
      </c>
      <c r="BO214" s="237">
        <f t="shared" si="521"/>
        <v>72457</v>
      </c>
      <c r="BP214" s="287">
        <f t="shared" si="521"/>
        <v>121160</v>
      </c>
      <c r="BQ214" s="287">
        <f t="shared" si="521"/>
        <v>109666</v>
      </c>
      <c r="BR214" s="287">
        <f t="shared" si="522"/>
        <v>-32743</v>
      </c>
      <c r="BS214" s="287">
        <f t="shared" si="522"/>
        <v>496693</v>
      </c>
      <c r="BT214" s="335">
        <f t="shared" si="522"/>
        <v>422251</v>
      </c>
      <c r="BU214" s="335">
        <f t="shared" si="523"/>
        <v>188468</v>
      </c>
      <c r="BV214" s="335">
        <f t="shared" si="523"/>
        <v>120981</v>
      </c>
      <c r="BW214" s="335">
        <f t="shared" si="523"/>
        <v>597935</v>
      </c>
      <c r="BX214" s="335">
        <f t="shared" si="523"/>
        <v>187749</v>
      </c>
      <c r="BY214" s="335">
        <f t="shared" si="523"/>
        <v>465749</v>
      </c>
      <c r="BZ214" s="335">
        <f t="shared" si="523"/>
        <v>266511</v>
      </c>
      <c r="CA214" s="335">
        <f t="shared" si="523"/>
        <v>195335</v>
      </c>
      <c r="CB214" s="335">
        <f t="shared" si="523"/>
        <v>490722</v>
      </c>
      <c r="CC214" s="335">
        <f t="shared" si="523"/>
        <v>229307</v>
      </c>
      <c r="CD214" s="371"/>
      <c r="CE214" s="67">
        <f>'MONTHLY SUMMARIES'!J154</f>
        <v>744060</v>
      </c>
    </row>
    <row r="215" spans="1:83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524">SUM(D206:D214)</f>
        <v>17914230.84</v>
      </c>
      <c r="E215" s="232">
        <f t="shared" si="524"/>
        <v>9714805.6799999997</v>
      </c>
      <c r="F215" s="233">
        <f t="shared" si="524"/>
        <v>7572441.1299999999</v>
      </c>
      <c r="G215" s="232">
        <f t="shared" si="524"/>
        <v>6409376.5099999998</v>
      </c>
      <c r="H215" s="233">
        <f t="shared" si="524"/>
        <v>5340237.9400000004</v>
      </c>
      <c r="I215" s="232">
        <f t="shared" si="524"/>
        <v>5411729.2699999996</v>
      </c>
      <c r="J215" s="233">
        <f t="shared" si="524"/>
        <v>6700416.6600000001</v>
      </c>
      <c r="K215" s="232">
        <f t="shared" si="524"/>
        <v>9739791.5600000005</v>
      </c>
      <c r="L215" s="234">
        <f t="shared" si="524"/>
        <v>20824111.829999998</v>
      </c>
      <c r="M215" s="233">
        <f t="shared" si="524"/>
        <v>21155492.25</v>
      </c>
      <c r="N215" s="233">
        <f t="shared" si="524"/>
        <v>21971456.440000001</v>
      </c>
      <c r="O215" s="233">
        <f t="shared" si="524"/>
        <v>18255486.600000001</v>
      </c>
      <c r="P215" s="233">
        <f t="shared" si="524"/>
        <v>18287465.949999999</v>
      </c>
      <c r="Q215" s="233">
        <f t="shared" si="524"/>
        <v>11167297</v>
      </c>
      <c r="R215" s="233">
        <f t="shared" si="524"/>
        <v>6406881</v>
      </c>
      <c r="S215" s="233">
        <f t="shared" si="524"/>
        <v>4624501</v>
      </c>
      <c r="T215" s="233">
        <f t="shared" si="524"/>
        <v>4589332</v>
      </c>
      <c r="U215" s="233">
        <f t="shared" si="524"/>
        <v>5102182</v>
      </c>
      <c r="V215" s="233">
        <f t="shared" si="524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>
        <v>31853427</v>
      </c>
      <c r="AM215" s="208">
        <v>28691003</v>
      </c>
      <c r="AN215" s="208">
        <v>20681426</v>
      </c>
      <c r="AO215" s="208">
        <v>13837126</v>
      </c>
      <c r="AP215" s="208">
        <v>10279553</v>
      </c>
      <c r="AQ215" s="208">
        <v>8397153</v>
      </c>
      <c r="AR215" s="208">
        <v>7786555</v>
      </c>
      <c r="AS215" s="208">
        <v>8887910</v>
      </c>
      <c r="AT215" s="208">
        <v>9569718</v>
      </c>
      <c r="AU215" s="208"/>
      <c r="AV215" s="208"/>
      <c r="AW215" s="128"/>
      <c r="AX215" s="238">
        <f t="shared" si="524"/>
        <v>-6240873.1600000011</v>
      </c>
      <c r="AY215" s="239">
        <f t="shared" si="524"/>
        <v>373235.10999999964</v>
      </c>
      <c r="AZ215" s="239">
        <f t="shared" si="524"/>
        <v>1452491.32</v>
      </c>
      <c r="BA215" s="239">
        <f t="shared" si="524"/>
        <v>-1165560.1299999999</v>
      </c>
      <c r="BB215" s="239">
        <f t="shared" ref="BB215:BC215" si="525">SUM(BB206:BB214)</f>
        <v>-1784875.5099999998</v>
      </c>
      <c r="BC215" s="239">
        <f t="shared" si="525"/>
        <v>-750905.94000000018</v>
      </c>
      <c r="BD215" s="239">
        <f t="shared" ref="BD215:BE215" si="526">SUM(BD206:BD214)</f>
        <v>-309547.26999999979</v>
      </c>
      <c r="BE215" s="239">
        <f t="shared" si="526"/>
        <v>-1011415.6599999999</v>
      </c>
      <c r="BF215" s="239">
        <f t="shared" ref="BF215:BG215" si="527">SUM(BF206:BF214)</f>
        <v>-392289.56000000017</v>
      </c>
      <c r="BG215" s="239">
        <f t="shared" si="527"/>
        <v>-2020029.8300000003</v>
      </c>
      <c r="BH215" s="239">
        <f t="shared" ref="BH215:BI215" si="528">SUM(BH206:BH214)</f>
        <v>2985122.75</v>
      </c>
      <c r="BI215" s="239">
        <f t="shared" si="528"/>
        <v>6010333.5599999987</v>
      </c>
      <c r="BJ215" s="239">
        <f t="shared" ref="BJ215:BK215" si="529">SUM(BJ206:BJ214)</f>
        <v>4978702.4000000004</v>
      </c>
      <c r="BK215" s="239">
        <f t="shared" si="529"/>
        <v>-3794236.9499999997</v>
      </c>
      <c r="BL215" s="239">
        <f t="shared" ref="BL215:BM215" si="530">SUM(BL206:BL214)</f>
        <v>-2221888</v>
      </c>
      <c r="BM215" s="239">
        <f t="shared" si="530"/>
        <v>414817</v>
      </c>
      <c r="BN215" s="239">
        <f t="shared" ref="BN215:BO215" si="531">SUM(BN206:BN214)</f>
        <v>709514</v>
      </c>
      <c r="BO215" s="239">
        <f t="shared" si="531"/>
        <v>583284</v>
      </c>
      <c r="BP215" s="288">
        <f t="shared" ref="BP215:BQ215" si="532">SUM(BP206:BP214)</f>
        <v>703794</v>
      </c>
      <c r="BQ215" s="288">
        <f t="shared" si="532"/>
        <v>-66391</v>
      </c>
      <c r="BR215" s="288">
        <f t="shared" ref="BR215:BT215" si="533">SUM(BR206:BR214)</f>
        <v>1269625</v>
      </c>
      <c r="BS215" s="288">
        <f t="shared" si="533"/>
        <v>5606576</v>
      </c>
      <c r="BT215" s="336">
        <f t="shared" si="533"/>
        <v>6541113</v>
      </c>
      <c r="BU215" s="336">
        <f t="shared" ref="BU215:BV215" si="534">SUM(BU206:BU214)</f>
        <v>3871637</v>
      </c>
      <c r="BV215" s="336">
        <f t="shared" si="534"/>
        <v>5456814</v>
      </c>
      <c r="BW215" s="336">
        <f t="shared" ref="BW215:BX215" si="535">SUM(BW206:BW214)</f>
        <v>6188197</v>
      </c>
      <c r="BX215" s="336">
        <f t="shared" si="535"/>
        <v>4891717</v>
      </c>
      <c r="BY215" s="336">
        <f t="shared" ref="BY215" si="536">SUM(BY206:BY214)</f>
        <v>3457855</v>
      </c>
      <c r="BZ215" s="336">
        <f t="shared" ref="BZ215" si="537">SUM(BZ206:BZ214)</f>
        <v>3063138</v>
      </c>
      <c r="CA215" s="336">
        <f t="shared" ref="CA215:CC215" si="538">SUM(CA206:CA214)</f>
        <v>2613939</v>
      </c>
      <c r="CB215" s="336">
        <f t="shared" ref="CB215:CC215" si="539">SUM(CB206:CB214)</f>
        <v>3081934</v>
      </c>
      <c r="CC215" s="336">
        <f t="shared" si="539"/>
        <v>3947108</v>
      </c>
      <c r="CD215" s="372"/>
      <c r="CE215" s="267">
        <f>CE206+CE209+CE212+CE213+CE214</f>
        <v>9569718</v>
      </c>
    </row>
    <row r="216" spans="1:83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18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4"/>
      <c r="BQ216" s="274"/>
      <c r="BR216" s="274"/>
      <c r="BS216" s="274"/>
      <c r="BT216" s="331"/>
      <c r="BU216" s="331"/>
      <c r="BV216" s="331"/>
      <c r="BW216" s="331"/>
      <c r="BX216" s="331"/>
      <c r="BY216" s="331"/>
      <c r="BZ216" s="331"/>
      <c r="CA216" s="331"/>
      <c r="CB216" s="331"/>
      <c r="CC216" s="331"/>
      <c r="CD216" s="371"/>
      <c r="CE216" s="93"/>
    </row>
    <row r="217" spans="1:83" s="62" customFormat="1" x14ac:dyDescent="0.3">
      <c r="A217" s="150"/>
      <c r="B217" s="63" t="s">
        <v>37</v>
      </c>
      <c r="C217" s="115"/>
      <c r="D217" s="181">
        <f t="shared" ref="D217:AE217" si="540">(C98+C206+D130-D98-D206)/(C98+C206+D130-D206)</f>
        <v>0.60357559543553274</v>
      </c>
      <c r="E217" s="182">
        <f t="shared" si="540"/>
        <v>0.56188838895537507</v>
      </c>
      <c r="F217" s="182">
        <f t="shared" si="540"/>
        <v>0.42817828045150014</v>
      </c>
      <c r="G217" s="182">
        <f t="shared" si="540"/>
        <v>0.36334852014088931</v>
      </c>
      <c r="H217" s="183">
        <f t="shared" si="540"/>
        <v>0.39914850438071103</v>
      </c>
      <c r="I217" s="182">
        <f t="shared" si="540"/>
        <v>0.37377173038616135</v>
      </c>
      <c r="J217" s="183">
        <f t="shared" si="540"/>
        <v>0.43303613399555324</v>
      </c>
      <c r="K217" s="182">
        <f t="shared" si="540"/>
        <v>0.54910946743988587</v>
      </c>
      <c r="L217" s="184">
        <f t="shared" si="540"/>
        <v>0.68143778821808643</v>
      </c>
      <c r="M217" s="183">
        <f t="shared" si="540"/>
        <v>0.74676491235559073</v>
      </c>
      <c r="N217" s="183">
        <f t="shared" si="540"/>
        <v>0.68477967284155916</v>
      </c>
      <c r="O217" s="183">
        <f t="shared" si="540"/>
        <v>0.65939896446836366</v>
      </c>
      <c r="P217" s="183">
        <f t="shared" si="540"/>
        <v>0.58780681503457832</v>
      </c>
      <c r="Q217" s="183">
        <f t="shared" si="540"/>
        <v>0.56611028854638368</v>
      </c>
      <c r="R217" s="183">
        <f t="shared" si="540"/>
        <v>0.39197145928439486</v>
      </c>
      <c r="S217" s="183">
        <f t="shared" si="540"/>
        <v>0.35313914950685948</v>
      </c>
      <c r="T217" s="183">
        <f t="shared" si="540"/>
        <v>0.27080718276645127</v>
      </c>
      <c r="U217" s="183">
        <f t="shared" si="540"/>
        <v>0.2812655766754722</v>
      </c>
      <c r="V217" s="183">
        <f t="shared" si="540"/>
        <v>0.32014682836870256</v>
      </c>
      <c r="W217" s="183">
        <f t="shared" si="540"/>
        <v>0.41849963048474392</v>
      </c>
      <c r="X217" s="184">
        <f t="shared" si="540"/>
        <v>0.57136626222200737</v>
      </c>
      <c r="Y217" s="183">
        <f t="shared" si="540"/>
        <v>0.68672811631749286</v>
      </c>
      <c r="Z217" s="183">
        <f t="shared" si="540"/>
        <v>0.66531389247680839</v>
      </c>
      <c r="AA217" s="183">
        <f t="shared" si="540"/>
        <v>0.66292776222014882</v>
      </c>
      <c r="AB217" s="183">
        <f t="shared" si="540"/>
        <v>0.59002987320461786</v>
      </c>
      <c r="AC217" s="183">
        <f t="shared" si="540"/>
        <v>0.46482401630173253</v>
      </c>
      <c r="AD217" s="183">
        <f t="shared" si="540"/>
        <v>0.34604323441493995</v>
      </c>
      <c r="AE217" s="183">
        <f t="shared" si="540"/>
        <v>0.37740545518017132</v>
      </c>
      <c r="AF217" s="183">
        <f t="shared" ref="AF217:AT217" si="541">(AE98+AE206+AF130-AF98-AF206)/(AE98+AE206+AF130-AF206)</f>
        <v>0.32362841649044777</v>
      </c>
      <c r="AG217" s="183">
        <f t="shared" si="541"/>
        <v>0.32065379644164699</v>
      </c>
      <c r="AH217" s="183">
        <f t="shared" si="541"/>
        <v>0.37257539900543479</v>
      </c>
      <c r="AI217" s="183">
        <f t="shared" si="541"/>
        <v>0.4726172192609992</v>
      </c>
      <c r="AJ217" s="183">
        <f t="shared" si="541"/>
        <v>0.66829794369375539</v>
      </c>
      <c r="AK217" s="183">
        <f t="shared" si="541"/>
        <v>0.72211113410795447</v>
      </c>
      <c r="AL217" s="183">
        <f t="shared" si="541"/>
        <v>0.72934766405884865</v>
      </c>
      <c r="AM217" s="183">
        <f t="shared" si="541"/>
        <v>0.69662156618310922</v>
      </c>
      <c r="AN217" s="183">
        <f t="shared" si="541"/>
        <v>0.64392370975133384</v>
      </c>
      <c r="AO217" s="183">
        <f t="shared" si="541"/>
        <v>0.55599439246659188</v>
      </c>
      <c r="AP217" s="183">
        <f t="shared" si="541"/>
        <v>0.44795687418084762</v>
      </c>
      <c r="AQ217" s="183">
        <f t="shared" si="541"/>
        <v>0.42851750359346513</v>
      </c>
      <c r="AR217" s="183">
        <f t="shared" si="541"/>
        <v>0.37227926128861166</v>
      </c>
      <c r="AS217" s="183">
        <f t="shared" si="541"/>
        <v>0.36905097089495864</v>
      </c>
      <c r="AT217" s="183">
        <f t="shared" si="541"/>
        <v>0.45202796082262553</v>
      </c>
      <c r="AU217" s="183"/>
      <c r="AV217" s="183"/>
      <c r="AW217" s="184"/>
      <c r="AX217" s="112"/>
      <c r="AY217" s="183">
        <f t="shared" ref="AY217:BT217" si="542">P217-D217</f>
        <v>-1.5768780400954419E-2</v>
      </c>
      <c r="AZ217" s="183">
        <f t="shared" si="542"/>
        <v>4.2218995910086043E-3</v>
      </c>
      <c r="BA217" s="183">
        <f t="shared" si="542"/>
        <v>-3.6206821167105274E-2</v>
      </c>
      <c r="BB217" s="183">
        <f t="shared" si="542"/>
        <v>-1.0209370634029824E-2</v>
      </c>
      <c r="BC217" s="183">
        <f t="shared" si="542"/>
        <v>-0.12834132161425976</v>
      </c>
      <c r="BD217" s="183">
        <f t="shared" si="542"/>
        <v>-9.2506153710689154E-2</v>
      </c>
      <c r="BE217" s="183">
        <f t="shared" si="542"/>
        <v>-0.11288930562685068</v>
      </c>
      <c r="BF217" s="183">
        <f t="shared" si="542"/>
        <v>-0.13060983695514194</v>
      </c>
      <c r="BG217" s="183">
        <f t="shared" si="542"/>
        <v>-0.11007152599607906</v>
      </c>
      <c r="BH217" s="183">
        <f t="shared" si="542"/>
        <v>-6.0036796038097862E-2</v>
      </c>
      <c r="BI217" s="183">
        <f t="shared" si="542"/>
        <v>-1.9465780364750773E-2</v>
      </c>
      <c r="BJ217" s="183">
        <f t="shared" si="542"/>
        <v>3.5287977517851621E-3</v>
      </c>
      <c r="BK217" s="183">
        <f t="shared" si="542"/>
        <v>2.223058170039538E-3</v>
      </c>
      <c r="BL217" s="183">
        <f t="shared" si="542"/>
        <v>-0.10128627224465114</v>
      </c>
      <c r="BM217" s="183">
        <f t="shared" si="542"/>
        <v>-4.5928224869454914E-2</v>
      </c>
      <c r="BN217" s="183">
        <f t="shared" si="542"/>
        <v>2.4266305673311839E-2</v>
      </c>
      <c r="BO217" s="183">
        <f t="shared" si="542"/>
        <v>5.2821233723996497E-2</v>
      </c>
      <c r="BP217" s="289">
        <f t="shared" si="542"/>
        <v>3.9388219766174792E-2</v>
      </c>
      <c r="BQ217" s="289">
        <f t="shared" si="542"/>
        <v>5.242857063673223E-2</v>
      </c>
      <c r="BR217" s="289">
        <f t="shared" si="542"/>
        <v>5.4117588776255277E-2</v>
      </c>
      <c r="BS217" s="289">
        <f t="shared" si="542"/>
        <v>9.6931681471748021E-2</v>
      </c>
      <c r="BT217" s="341">
        <f t="shared" si="542"/>
        <v>3.5383017790461602E-2</v>
      </c>
      <c r="BU217" s="341">
        <f t="shared" ref="BU217:CC217" si="543">AL217-Z217</f>
        <v>6.4033771582040266E-2</v>
      </c>
      <c r="BV217" s="341">
        <f t="shared" si="543"/>
        <v>3.36938039629604E-2</v>
      </c>
      <c r="BW217" s="341">
        <f t="shared" si="543"/>
        <v>5.3893836546715979E-2</v>
      </c>
      <c r="BX217" s="341">
        <f t="shared" si="543"/>
        <v>9.1170376164859346E-2</v>
      </c>
      <c r="BY217" s="341">
        <f t="shared" si="543"/>
        <v>0.10191363976590767</v>
      </c>
      <c r="BZ217" s="341">
        <f t="shared" si="543"/>
        <v>5.1112048413293809E-2</v>
      </c>
      <c r="CA217" s="341">
        <f t="shared" si="543"/>
        <v>4.8650844798163895E-2</v>
      </c>
      <c r="CB217" s="341">
        <f t="shared" si="543"/>
        <v>4.8397174453311653E-2</v>
      </c>
      <c r="CC217" s="341">
        <f t="shared" si="543"/>
        <v>7.9452561817190737E-2</v>
      </c>
      <c r="CD217" s="371"/>
      <c r="CE217" s="67"/>
    </row>
    <row r="218" spans="1:83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544">(W99+W207+X131-X99-X207)/(W99+W207+X131-X207)</f>
        <v>0.56828413408292944</v>
      </c>
      <c r="Y218" s="223">
        <f t="shared" si="544"/>
        <v>0.6840793502387118</v>
      </c>
      <c r="Z218" s="223">
        <f t="shared" si="544"/>
        <v>0.66293777132640141</v>
      </c>
      <c r="AA218" s="223">
        <f t="shared" si="544"/>
        <v>0.66038989956769656</v>
      </c>
      <c r="AB218" s="223">
        <f t="shared" si="544"/>
        <v>0.58699455697204117</v>
      </c>
      <c r="AC218" s="223">
        <f t="shared" si="544"/>
        <v>0.46164297393543186</v>
      </c>
      <c r="AD218" s="223">
        <f t="shared" si="544"/>
        <v>0.34310683775340456</v>
      </c>
      <c r="AE218" s="223">
        <f t="shared" si="544"/>
        <v>0.37556574805696735</v>
      </c>
      <c r="AF218" s="223">
        <f t="shared" ref="AF218:AT218" si="545">(AE99+AE207+AF131-AF99-AF207)/(AE99+AE207+AF131-AF207)</f>
        <v>0.32164850052778782</v>
      </c>
      <c r="AG218" s="223">
        <f t="shared" si="545"/>
        <v>0.3187493987145027</v>
      </c>
      <c r="AH218" s="223">
        <f t="shared" si="545"/>
        <v>0.37032715226365226</v>
      </c>
      <c r="AI218" s="223">
        <f t="shared" si="545"/>
        <v>0.47006435394144003</v>
      </c>
      <c r="AJ218" s="183">
        <f t="shared" si="545"/>
        <v>0.66626816772465081</v>
      </c>
      <c r="AK218" s="183">
        <f t="shared" si="545"/>
        <v>0.72045649881008411</v>
      </c>
      <c r="AL218" s="183">
        <f t="shared" si="545"/>
        <v>0.7273031816095249</v>
      </c>
      <c r="AM218" s="183">
        <f t="shared" si="545"/>
        <v>0.69475568426753764</v>
      </c>
      <c r="AN218" s="183">
        <f t="shared" si="545"/>
        <v>0.64174565573914721</v>
      </c>
      <c r="AO218" s="183">
        <f t="shared" si="545"/>
        <v>0.55408668537153194</v>
      </c>
      <c r="AP218" s="183">
        <f t="shared" si="545"/>
        <v>0.44579206362927648</v>
      </c>
      <c r="AQ218" s="183">
        <f t="shared" si="545"/>
        <v>0.42646816202453419</v>
      </c>
      <c r="AR218" s="183">
        <f t="shared" si="545"/>
        <v>0.3702713686827579</v>
      </c>
      <c r="AS218" s="183">
        <f t="shared" si="545"/>
        <v>0.36636822343182329</v>
      </c>
      <c r="AT218" s="183">
        <f t="shared" si="545"/>
        <v>0.44965789289953223</v>
      </c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89"/>
      <c r="BQ218" s="289"/>
      <c r="BR218" s="289"/>
      <c r="BS218" s="289"/>
      <c r="BT218" s="341"/>
      <c r="BU218" s="341"/>
      <c r="BV218" s="341"/>
      <c r="BW218" s="341"/>
      <c r="BX218" s="341"/>
      <c r="BY218" s="341"/>
      <c r="BZ218" s="341"/>
      <c r="CA218" s="341"/>
      <c r="CB218" s="341"/>
      <c r="CC218" s="341"/>
      <c r="CD218" s="371"/>
      <c r="CE218" s="67"/>
    </row>
    <row r="219" spans="1:83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544"/>
        <v>0.80413917383188693</v>
      </c>
      <c r="Y219" s="223">
        <f t="shared" si="544"/>
        <v>0.86957414089868401</v>
      </c>
      <c r="Z219" s="223">
        <f t="shared" si="544"/>
        <v>0.83460009072226504</v>
      </c>
      <c r="AA219" s="223">
        <f t="shared" si="544"/>
        <v>0.83956815083342173</v>
      </c>
      <c r="AB219" s="223">
        <f t="shared" si="544"/>
        <v>0.81043038120168454</v>
      </c>
      <c r="AC219" s="223">
        <f t="shared" si="544"/>
        <v>0.73790406627309002</v>
      </c>
      <c r="AD219" s="223">
        <f t="shared" si="544"/>
        <v>0.64597483626728003</v>
      </c>
      <c r="AE219" s="223">
        <f t="shared" si="544"/>
        <v>0.59522705785187713</v>
      </c>
      <c r="AF219" s="223">
        <f t="shared" ref="AF219:AT219" si="546">(AE100+AE208+AF132-AF100-AF208)/(AE100+AE208+AF132-AF208)</f>
        <v>0.55953176097682378</v>
      </c>
      <c r="AG219" s="223">
        <f t="shared" si="546"/>
        <v>0.54494178807821825</v>
      </c>
      <c r="AH219" s="223">
        <f t="shared" si="546"/>
        <v>0.61740283872777313</v>
      </c>
      <c r="AI219" s="223">
        <f t="shared" si="546"/>
        <v>0.71114520779873547</v>
      </c>
      <c r="AJ219" s="183">
        <f t="shared" si="546"/>
        <v>0.8370877297604048</v>
      </c>
      <c r="AK219" s="183">
        <f t="shared" si="546"/>
        <v>0.84783290959466917</v>
      </c>
      <c r="AL219" s="183">
        <f t="shared" si="546"/>
        <v>0.8692284973583172</v>
      </c>
      <c r="AM219" s="183">
        <f t="shared" si="546"/>
        <v>0.83741313657323035</v>
      </c>
      <c r="AN219" s="183">
        <f t="shared" si="546"/>
        <v>0.81896188862176333</v>
      </c>
      <c r="AO219" s="183">
        <f t="shared" si="546"/>
        <v>0.73570610184528451</v>
      </c>
      <c r="AP219" s="183">
        <f t="shared" si="546"/>
        <v>0.67247062539915803</v>
      </c>
      <c r="AQ219" s="183">
        <f t="shared" si="546"/>
        <v>0.68811188140647628</v>
      </c>
      <c r="AR219" s="183">
        <f t="shared" si="546"/>
        <v>0.65603825222561263</v>
      </c>
      <c r="AS219" s="183">
        <f t="shared" si="546"/>
        <v>0.75406893092387506</v>
      </c>
      <c r="AT219" s="183">
        <f t="shared" si="546"/>
        <v>0.78521288623290142</v>
      </c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89"/>
      <c r="BQ219" s="289"/>
      <c r="BR219" s="289"/>
      <c r="BS219" s="289"/>
      <c r="BT219" s="341"/>
      <c r="BU219" s="341"/>
      <c r="BV219" s="341"/>
      <c r="BW219" s="341"/>
      <c r="BX219" s="341"/>
      <c r="BY219" s="341"/>
      <c r="BZ219" s="341"/>
      <c r="CA219" s="341"/>
      <c r="CB219" s="341"/>
      <c r="CC219" s="341"/>
      <c r="CD219" s="371"/>
      <c r="CE219" s="67"/>
    </row>
    <row r="220" spans="1:83" s="62" customFormat="1" x14ac:dyDescent="0.3">
      <c r="A220" s="150"/>
      <c r="B220" s="63" t="s">
        <v>38</v>
      </c>
      <c r="C220" s="115"/>
      <c r="D220" s="182">
        <f t="shared" ref="D220:AT220" si="547">(C101+C209+D133-D101-D209)/(C101+C209+D133-D209)</f>
        <v>0.25198492850648874</v>
      </c>
      <c r="E220" s="182">
        <f t="shared" si="547"/>
        <v>0.1944051622380982</v>
      </c>
      <c r="F220" s="182">
        <f t="shared" si="547"/>
        <v>0.15390071141686648</v>
      </c>
      <c r="G220" s="182">
        <f t="shared" si="547"/>
        <v>0.10486297795100803</v>
      </c>
      <c r="H220" s="183">
        <f t="shared" si="547"/>
        <v>0.10384992281241291</v>
      </c>
      <c r="I220" s="182">
        <f t="shared" si="547"/>
        <v>8.7552374604678102E-2</v>
      </c>
      <c r="J220" s="183">
        <f t="shared" si="547"/>
        <v>9.8079196545133862E-2</v>
      </c>
      <c r="K220" s="182">
        <f t="shared" si="547"/>
        <v>0.12067591630686358</v>
      </c>
      <c r="L220" s="184">
        <f t="shared" si="547"/>
        <v>0.22563800388576619</v>
      </c>
      <c r="M220" s="183">
        <f t="shared" si="547"/>
        <v>0.30612543188945424</v>
      </c>
      <c r="N220" s="183">
        <f t="shared" si="547"/>
        <v>0.25141630039156304</v>
      </c>
      <c r="O220" s="183">
        <f t="shared" si="547"/>
        <v>0.23658224645817741</v>
      </c>
      <c r="P220" s="183">
        <f t="shared" si="547"/>
        <v>0.22283518677338698</v>
      </c>
      <c r="Q220" s="183">
        <f t="shared" si="547"/>
        <v>0.16663192023406853</v>
      </c>
      <c r="R220" s="183">
        <f t="shared" si="547"/>
        <v>0.11487561485546779</v>
      </c>
      <c r="S220" s="183">
        <f t="shared" si="547"/>
        <v>4.5854767520445254E-2</v>
      </c>
      <c r="T220" s="183">
        <f t="shared" si="547"/>
        <v>5.7023044474858245E-2</v>
      </c>
      <c r="U220" s="183">
        <f t="shared" si="547"/>
        <v>4.4432671109306557E-2</v>
      </c>
      <c r="V220" s="183">
        <f t="shared" si="547"/>
        <v>6.8321923351566824E-2</v>
      </c>
      <c r="W220" s="183">
        <f t="shared" si="547"/>
        <v>7.9853838672955743E-2</v>
      </c>
      <c r="X220" s="184">
        <f t="shared" si="547"/>
        <v>0.19628371839891351</v>
      </c>
      <c r="Y220" s="183">
        <f t="shared" si="547"/>
        <v>0.26972036118917192</v>
      </c>
      <c r="Z220" s="183">
        <f t="shared" si="547"/>
        <v>0.25964815596098217</v>
      </c>
      <c r="AA220" s="183">
        <f t="shared" si="547"/>
        <v>0.25702027802786681</v>
      </c>
      <c r="AB220" s="183">
        <f t="shared" si="547"/>
        <v>0.20913195442600166</v>
      </c>
      <c r="AC220" s="183">
        <f t="shared" si="547"/>
        <v>0.14662398683769956</v>
      </c>
      <c r="AD220" s="183">
        <f t="shared" si="547"/>
        <v>0.10453836514134658</v>
      </c>
      <c r="AE220" s="183">
        <f t="shared" si="547"/>
        <v>0.14123565460701379</v>
      </c>
      <c r="AF220" s="183">
        <f t="shared" si="547"/>
        <v>9.4983173751260419E-2</v>
      </c>
      <c r="AG220" s="183">
        <f t="shared" si="547"/>
        <v>9.2711348094361698E-2</v>
      </c>
      <c r="AH220" s="183">
        <f t="shared" si="547"/>
        <v>0.10895438684915114</v>
      </c>
      <c r="AI220" s="183">
        <f t="shared" si="547"/>
        <v>0.17946022746682566</v>
      </c>
      <c r="AJ220" s="183">
        <f t="shared" si="547"/>
        <v>0.25248701334916296</v>
      </c>
      <c r="AK220" s="183">
        <f t="shared" si="547"/>
        <v>0.29217426840533667</v>
      </c>
      <c r="AL220" s="183">
        <f t="shared" si="547"/>
        <v>0.30563864278264319</v>
      </c>
      <c r="AM220" s="183">
        <f t="shared" si="547"/>
        <v>0.2904563096812266</v>
      </c>
      <c r="AN220" s="183">
        <f t="shared" si="547"/>
        <v>0.26095509455863147</v>
      </c>
      <c r="AO220" s="183">
        <f t="shared" si="547"/>
        <v>0.20830766416655019</v>
      </c>
      <c r="AP220" s="183">
        <f t="shared" si="547"/>
        <v>0.15314694893591163</v>
      </c>
      <c r="AQ220" s="183">
        <f t="shared" si="547"/>
        <v>0.15054530791742357</v>
      </c>
      <c r="AR220" s="183">
        <f t="shared" si="547"/>
        <v>9.1923386231222995E-2</v>
      </c>
      <c r="AS220" s="183">
        <f t="shared" si="547"/>
        <v>9.7207390552956949E-2</v>
      </c>
      <c r="AT220" s="183">
        <f t="shared" si="547"/>
        <v>0.14324215029219192</v>
      </c>
      <c r="AU220" s="183"/>
      <c r="AV220" s="183"/>
      <c r="AW220" s="184"/>
      <c r="AX220" s="112"/>
      <c r="AY220" s="183">
        <f t="shared" ref="AY220:BT220" si="548">P220-D220</f>
        <v>-2.9149741733101753E-2</v>
      </c>
      <c r="AZ220" s="183">
        <f t="shared" si="548"/>
        <v>-2.7773242004029669E-2</v>
      </c>
      <c r="BA220" s="183">
        <f t="shared" si="548"/>
        <v>-3.9025096561398687E-2</v>
      </c>
      <c r="BB220" s="183">
        <f t="shared" si="548"/>
        <v>-5.9008210430562778E-2</v>
      </c>
      <c r="BC220" s="183">
        <f t="shared" si="548"/>
        <v>-4.6826878337554667E-2</v>
      </c>
      <c r="BD220" s="183">
        <f t="shared" si="548"/>
        <v>-4.3119703495371545E-2</v>
      </c>
      <c r="BE220" s="183">
        <f t="shared" si="548"/>
        <v>-2.9757273193567038E-2</v>
      </c>
      <c r="BF220" s="183">
        <f t="shared" si="548"/>
        <v>-4.0822077633907841E-2</v>
      </c>
      <c r="BG220" s="183">
        <f t="shared" si="548"/>
        <v>-2.9354285486852677E-2</v>
      </c>
      <c r="BH220" s="183">
        <f t="shared" si="548"/>
        <v>-3.6405070700282316E-2</v>
      </c>
      <c r="BI220" s="183">
        <f t="shared" si="548"/>
        <v>8.2318555694191331E-3</v>
      </c>
      <c r="BJ220" s="183">
        <f t="shared" si="548"/>
        <v>2.0438031569689402E-2</v>
      </c>
      <c r="BK220" s="183">
        <f t="shared" si="548"/>
        <v>-1.3703232347385325E-2</v>
      </c>
      <c r="BL220" s="183">
        <f t="shared" si="548"/>
        <v>-2.0007933396368971E-2</v>
      </c>
      <c r="BM220" s="183">
        <f t="shared" si="548"/>
        <v>-1.0337249714121213E-2</v>
      </c>
      <c r="BN220" s="183">
        <f t="shared" si="548"/>
        <v>9.5380887086568528E-2</v>
      </c>
      <c r="BO220" s="183">
        <f t="shared" si="548"/>
        <v>3.7960129276402174E-2</v>
      </c>
      <c r="BP220" s="289">
        <f t="shared" si="548"/>
        <v>4.8278676985055141E-2</v>
      </c>
      <c r="BQ220" s="289">
        <f t="shared" si="548"/>
        <v>4.0632463497584315E-2</v>
      </c>
      <c r="BR220" s="289">
        <f t="shared" si="548"/>
        <v>9.9606388793869918E-2</v>
      </c>
      <c r="BS220" s="289">
        <f t="shared" si="548"/>
        <v>5.6203294950249449E-2</v>
      </c>
      <c r="BT220" s="341">
        <f t="shared" si="548"/>
        <v>2.2453907216164748E-2</v>
      </c>
      <c r="BU220" s="341">
        <f t="shared" ref="BU220:CC220" si="549">AL220-Z220</f>
        <v>4.5990486821661014E-2</v>
      </c>
      <c r="BV220" s="341">
        <f t="shared" si="549"/>
        <v>3.3436031653359788E-2</v>
      </c>
      <c r="BW220" s="341">
        <f t="shared" si="549"/>
        <v>5.1823140132629814E-2</v>
      </c>
      <c r="BX220" s="341">
        <f t="shared" si="549"/>
        <v>6.1683677328850633E-2</v>
      </c>
      <c r="BY220" s="341">
        <f t="shared" si="549"/>
        <v>4.860858379456505E-2</v>
      </c>
      <c r="BZ220" s="341">
        <f t="shared" si="549"/>
        <v>9.3096533104097823E-3</v>
      </c>
      <c r="CA220" s="341">
        <f t="shared" si="549"/>
        <v>-3.0597875200374242E-3</v>
      </c>
      <c r="CB220" s="341">
        <f t="shared" si="549"/>
        <v>4.4960424585952508E-3</v>
      </c>
      <c r="CC220" s="341">
        <f t="shared" si="549"/>
        <v>3.4287763443040783E-2</v>
      </c>
      <c r="CD220" s="371"/>
      <c r="CE220" s="67"/>
    </row>
    <row r="221" spans="1:83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550">(W102+W210+X134-X102-X210)/(W102+W210+X134-X210)</f>
        <v>0.19323234418940063</v>
      </c>
      <c r="Y221" s="223">
        <f t="shared" si="550"/>
        <v>0.26514296368946166</v>
      </c>
      <c r="Z221" s="223">
        <f t="shared" si="550"/>
        <v>0.25452921171349047</v>
      </c>
      <c r="AA221" s="223">
        <f t="shared" si="550"/>
        <v>0.25269227193009697</v>
      </c>
      <c r="AB221" s="223">
        <f t="shared" si="550"/>
        <v>0.20592492471762833</v>
      </c>
      <c r="AC221" s="223">
        <f t="shared" si="550"/>
        <v>0.14461278055490026</v>
      </c>
      <c r="AD221" s="223">
        <f t="shared" si="550"/>
        <v>0.1029172830293693</v>
      </c>
      <c r="AE221" s="223">
        <f t="shared" si="550"/>
        <v>0.13967463553459875</v>
      </c>
      <c r="AF221" s="223">
        <f t="shared" ref="AF221:AT221" si="551">(AE102+AE210+AF134-AF102-AF210)/(AE102+AE210+AF134-AF210)</f>
        <v>9.3982482607951556E-2</v>
      </c>
      <c r="AG221" s="223">
        <f t="shared" si="551"/>
        <v>9.1527067045142171E-2</v>
      </c>
      <c r="AH221" s="223">
        <f t="shared" si="551"/>
        <v>0.10793990154964093</v>
      </c>
      <c r="AI221" s="223">
        <f t="shared" si="551"/>
        <v>0.17756462673914203</v>
      </c>
      <c r="AJ221" s="183">
        <f t="shared" si="551"/>
        <v>0.25001605745121386</v>
      </c>
      <c r="AK221" s="183">
        <f t="shared" si="551"/>
        <v>0.28890125624175683</v>
      </c>
      <c r="AL221" s="183">
        <f t="shared" si="551"/>
        <v>0.30195383819841193</v>
      </c>
      <c r="AM221" s="183">
        <f t="shared" si="551"/>
        <v>0.28732072681065957</v>
      </c>
      <c r="AN221" s="183">
        <f t="shared" si="551"/>
        <v>0.25823396421106876</v>
      </c>
      <c r="AO221" s="183">
        <f t="shared" si="551"/>
        <v>0.20665080207436948</v>
      </c>
      <c r="AP221" s="183">
        <f t="shared" si="551"/>
        <v>0.15174246894213261</v>
      </c>
      <c r="AQ221" s="183">
        <f t="shared" si="551"/>
        <v>0.1488008300145563</v>
      </c>
      <c r="AR221" s="183">
        <f t="shared" si="551"/>
        <v>8.8380326379564875E-2</v>
      </c>
      <c r="AS221" s="183">
        <f t="shared" si="551"/>
        <v>9.64023664095391E-2</v>
      </c>
      <c r="AT221" s="183">
        <f t="shared" si="551"/>
        <v>0.14207086821506015</v>
      </c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89"/>
      <c r="BQ221" s="289"/>
      <c r="BR221" s="289"/>
      <c r="BS221" s="289"/>
      <c r="BT221" s="341"/>
      <c r="BU221" s="341"/>
      <c r="BV221" s="341"/>
      <c r="BW221" s="341"/>
      <c r="BX221" s="341"/>
      <c r="BY221" s="341"/>
      <c r="BZ221" s="341"/>
      <c r="CA221" s="341"/>
      <c r="CB221" s="341"/>
      <c r="CC221" s="341"/>
      <c r="CD221" s="371"/>
      <c r="CE221" s="67"/>
    </row>
    <row r="222" spans="1:83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550"/>
        <v>0.41518455151788425</v>
      </c>
      <c r="Y222" s="223">
        <f t="shared" si="550"/>
        <v>0.54278280114522093</v>
      </c>
      <c r="Z222" s="223">
        <f t="shared" si="550"/>
        <v>0.56057014560075069</v>
      </c>
      <c r="AA222" s="223">
        <f t="shared" si="550"/>
        <v>0.532007055143073</v>
      </c>
      <c r="AB222" s="223">
        <f t="shared" si="550"/>
        <v>0.43357842747632463</v>
      </c>
      <c r="AC222" s="223">
        <f t="shared" si="550"/>
        <v>0.304899747784526</v>
      </c>
      <c r="AD222" s="223">
        <f t="shared" si="550"/>
        <v>0.24368013236073902</v>
      </c>
      <c r="AE222" s="223">
        <f t="shared" si="550"/>
        <v>0.28154832761166287</v>
      </c>
      <c r="AF222" s="223">
        <f t="shared" ref="AF222:AT222" si="552">(AE103+AE211+AF135-AF103-AF211)/(AE103+AE211+AF135-AF211)</f>
        <v>0.19241760238329361</v>
      </c>
      <c r="AG222" s="223">
        <f t="shared" si="552"/>
        <v>0.20914326827096535</v>
      </c>
      <c r="AH222" s="223">
        <f t="shared" si="552"/>
        <v>0.20949777080452986</v>
      </c>
      <c r="AI222" s="223">
        <f t="shared" si="552"/>
        <v>0.35015619294900402</v>
      </c>
      <c r="AJ222" s="183">
        <f t="shared" si="552"/>
        <v>0.45472803898327407</v>
      </c>
      <c r="AK222" s="183">
        <f t="shared" si="552"/>
        <v>0.51850744533306758</v>
      </c>
      <c r="AL222" s="183">
        <f t="shared" si="552"/>
        <v>0.54842450501213014</v>
      </c>
      <c r="AM222" s="183">
        <f t="shared" si="552"/>
        <v>0.51410468716250268</v>
      </c>
      <c r="AN222" s="183">
        <f t="shared" si="552"/>
        <v>0.46283497937148549</v>
      </c>
      <c r="AO222" s="183">
        <f t="shared" si="552"/>
        <v>0.34635100797705159</v>
      </c>
      <c r="AP222" s="183">
        <f t="shared" si="552"/>
        <v>0.28318375564932424</v>
      </c>
      <c r="AQ222" s="183">
        <f t="shared" si="552"/>
        <v>0.32449696582561482</v>
      </c>
      <c r="AR222" s="183">
        <f t="shared" si="552"/>
        <v>0.49106753156841204</v>
      </c>
      <c r="AS222" s="183">
        <f t="shared" si="552"/>
        <v>0.23269843421676947</v>
      </c>
      <c r="AT222" s="183">
        <f t="shared" si="552"/>
        <v>0.32155992520906534</v>
      </c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89"/>
      <c r="BQ222" s="289"/>
      <c r="BR222" s="289"/>
      <c r="BS222" s="289"/>
      <c r="BT222" s="341"/>
      <c r="BU222" s="341"/>
      <c r="BV222" s="341"/>
      <c r="BW222" s="341"/>
      <c r="BX222" s="341"/>
      <c r="BY222" s="341"/>
      <c r="BZ222" s="341"/>
      <c r="CA222" s="341"/>
      <c r="CB222" s="341"/>
      <c r="CC222" s="341"/>
      <c r="CD222" s="371"/>
      <c r="CE222" s="67"/>
    </row>
    <row r="223" spans="1:83" s="62" customFormat="1" x14ac:dyDescent="0.3">
      <c r="A223" s="150"/>
      <c r="B223" s="63" t="s">
        <v>39</v>
      </c>
      <c r="C223" s="115"/>
      <c r="D223" s="182">
        <f t="shared" ref="D223:AT223" si="553">(C104+C212+D136-D104-D212)/(C104+C212+D136-D212)</f>
        <v>0.78354862185985752</v>
      </c>
      <c r="E223" s="182">
        <f t="shared" si="553"/>
        <v>0.78679169062576493</v>
      </c>
      <c r="F223" s="182">
        <f t="shared" si="553"/>
        <v>0.69702341292933878</v>
      </c>
      <c r="G223" s="182">
        <f t="shared" si="553"/>
        <v>0.70532853711834298</v>
      </c>
      <c r="H223" s="183">
        <f t="shared" si="553"/>
        <v>0.72820805261165367</v>
      </c>
      <c r="I223" s="182">
        <f t="shared" si="553"/>
        <v>0.71720203472723321</v>
      </c>
      <c r="J223" s="183">
        <f t="shared" si="553"/>
        <v>0.7770593539016426</v>
      </c>
      <c r="K223" s="182">
        <f t="shared" si="553"/>
        <v>0.77434177143225802</v>
      </c>
      <c r="L223" s="184">
        <f t="shared" si="553"/>
        <v>0.90822982518094619</v>
      </c>
      <c r="M223" s="183">
        <f t="shared" si="553"/>
        <v>0.88430141428523823</v>
      </c>
      <c r="N223" s="183">
        <f t="shared" si="553"/>
        <v>0.79379184741440467</v>
      </c>
      <c r="O223" s="183">
        <f t="shared" si="553"/>
        <v>0.7935223140706914</v>
      </c>
      <c r="P223" s="183">
        <f t="shared" si="553"/>
        <v>0.63389828515898039</v>
      </c>
      <c r="Q223" s="183">
        <f t="shared" si="553"/>
        <v>0.6965882038746386</v>
      </c>
      <c r="R223" s="183">
        <f t="shared" si="553"/>
        <v>0.57046598523894299</v>
      </c>
      <c r="S223" s="183">
        <f t="shared" si="553"/>
        <v>0.52500001963363585</v>
      </c>
      <c r="T223" s="183">
        <f t="shared" si="553"/>
        <v>0.44930691600868944</v>
      </c>
      <c r="U223" s="183">
        <f t="shared" si="553"/>
        <v>0.47819099485325117</v>
      </c>
      <c r="V223" s="183">
        <f t="shared" si="553"/>
        <v>0.50306558122795286</v>
      </c>
      <c r="W223" s="183">
        <f t="shared" si="553"/>
        <v>0.60904983469286089</v>
      </c>
      <c r="X223" s="184">
        <f t="shared" si="553"/>
        <v>0.72525022495653235</v>
      </c>
      <c r="Y223" s="183">
        <f t="shared" si="553"/>
        <v>0.76952133488132191</v>
      </c>
      <c r="Z223" s="183">
        <f t="shared" si="553"/>
        <v>0.78269878966879036</v>
      </c>
      <c r="AA223" s="183">
        <f t="shared" si="553"/>
        <v>0.83226800112336097</v>
      </c>
      <c r="AB223" s="183">
        <f t="shared" si="553"/>
        <v>0.7709827113123402</v>
      </c>
      <c r="AC223" s="183">
        <f t="shared" si="553"/>
        <v>0.69176585073942809</v>
      </c>
      <c r="AD223" s="183">
        <f t="shared" si="553"/>
        <v>0.5500004379114527</v>
      </c>
      <c r="AE223" s="183">
        <f t="shared" si="553"/>
        <v>0.53385721704655142</v>
      </c>
      <c r="AF223" s="183">
        <f t="shared" si="553"/>
        <v>0.532027381569668</v>
      </c>
      <c r="AG223" s="183">
        <f t="shared" si="553"/>
        <v>0.55065424063417212</v>
      </c>
      <c r="AH223" s="183">
        <f t="shared" si="553"/>
        <v>0.53363049795824669</v>
      </c>
      <c r="AI223" s="183">
        <f t="shared" si="553"/>
        <v>0.63925577203331374</v>
      </c>
      <c r="AJ223" s="183">
        <f t="shared" si="553"/>
        <v>0.75747594308280419</v>
      </c>
      <c r="AK223" s="183">
        <f t="shared" si="553"/>
        <v>0.70795080316213721</v>
      </c>
      <c r="AL223" s="183">
        <f t="shared" si="553"/>
        <v>0.78937041854182721</v>
      </c>
      <c r="AM223" s="183">
        <f t="shared" si="553"/>
        <v>0.760115694808292</v>
      </c>
      <c r="AN223" s="183">
        <f t="shared" si="553"/>
        <v>0.78622642824407973</v>
      </c>
      <c r="AO223" s="183">
        <f t="shared" si="553"/>
        <v>0.68864306353455795</v>
      </c>
      <c r="AP223" s="183">
        <f t="shared" si="553"/>
        <v>0.59869537374835058</v>
      </c>
      <c r="AQ223" s="183">
        <f t="shared" si="553"/>
        <v>0.61890632877968943</v>
      </c>
      <c r="AR223" s="183">
        <f t="shared" si="553"/>
        <v>0.63575166062547073</v>
      </c>
      <c r="AS223" s="183">
        <f t="shared" si="553"/>
        <v>0.57571043980189773</v>
      </c>
      <c r="AT223" s="183">
        <f t="shared" si="553"/>
        <v>0.63911337152210002</v>
      </c>
      <c r="AU223" s="183"/>
      <c r="AV223" s="183"/>
      <c r="AW223" s="184"/>
      <c r="AX223" s="112"/>
      <c r="AY223" s="183">
        <f t="shared" ref="AY223:BH225" si="554">P223-D223</f>
        <v>-0.14965033670087713</v>
      </c>
      <c r="AZ223" s="183">
        <f t="shared" si="554"/>
        <v>-9.0203486751126327E-2</v>
      </c>
      <c r="BA223" s="183">
        <f t="shared" si="554"/>
        <v>-0.1265574276903958</v>
      </c>
      <c r="BB223" s="183">
        <f t="shared" si="554"/>
        <v>-0.18032851748470713</v>
      </c>
      <c r="BC223" s="183">
        <f t="shared" si="554"/>
        <v>-0.27890113660296423</v>
      </c>
      <c r="BD223" s="183">
        <f t="shared" si="554"/>
        <v>-0.23901103987398203</v>
      </c>
      <c r="BE223" s="183">
        <f t="shared" si="554"/>
        <v>-0.27399377267368974</v>
      </c>
      <c r="BF223" s="183">
        <f t="shared" si="554"/>
        <v>-0.16529193673939713</v>
      </c>
      <c r="BG223" s="183">
        <f t="shared" si="554"/>
        <v>-0.18297960022441384</v>
      </c>
      <c r="BH223" s="183">
        <f t="shared" si="554"/>
        <v>-0.11478007940391632</v>
      </c>
      <c r="BI223" s="183">
        <f t="shared" ref="BI223:BT226" si="555">Z223-N223</f>
        <v>-1.109305774561431E-2</v>
      </c>
      <c r="BJ223" s="183">
        <f t="shared" si="555"/>
        <v>3.8745687052669564E-2</v>
      </c>
      <c r="BK223" s="183">
        <f t="shared" si="555"/>
        <v>0.13708442615335981</v>
      </c>
      <c r="BL223" s="183">
        <f t="shared" si="555"/>
        <v>-4.8223531352105109E-3</v>
      </c>
      <c r="BM223" s="183">
        <f t="shared" si="555"/>
        <v>-2.0465547327490285E-2</v>
      </c>
      <c r="BN223" s="183">
        <f t="shared" si="555"/>
        <v>8.8571974129155739E-3</v>
      </c>
      <c r="BO223" s="183">
        <f t="shared" si="555"/>
        <v>8.2720465560978562E-2</v>
      </c>
      <c r="BP223" s="289">
        <f t="shared" si="555"/>
        <v>7.2463245780920948E-2</v>
      </c>
      <c r="BQ223" s="289">
        <f t="shared" si="555"/>
        <v>3.0564916730293823E-2</v>
      </c>
      <c r="BR223" s="289">
        <f t="shared" si="555"/>
        <v>3.0205937340452849E-2</v>
      </c>
      <c r="BS223" s="289">
        <f t="shared" si="555"/>
        <v>3.2225718126271841E-2</v>
      </c>
      <c r="BT223" s="341">
        <f t="shared" si="555"/>
        <v>-6.1570531719184696E-2</v>
      </c>
      <c r="BU223" s="341">
        <f t="shared" ref="BU223:CC226" si="556">AL223-Z223</f>
        <v>6.67162887303685E-3</v>
      </c>
      <c r="BV223" s="341">
        <f t="shared" si="556"/>
        <v>-7.215230631506897E-2</v>
      </c>
      <c r="BW223" s="341">
        <f t="shared" si="556"/>
        <v>1.5243716931739537E-2</v>
      </c>
      <c r="BX223" s="341">
        <f t="shared" si="556"/>
        <v>-3.1227872048701366E-3</v>
      </c>
      <c r="BY223" s="341">
        <f t="shared" si="556"/>
        <v>4.8694935836897879E-2</v>
      </c>
      <c r="BZ223" s="341">
        <f t="shared" si="556"/>
        <v>8.5049111733138005E-2</v>
      </c>
      <c r="CA223" s="341">
        <f t="shared" si="556"/>
        <v>0.10372427905580273</v>
      </c>
      <c r="CB223" s="341">
        <f t="shared" si="556"/>
        <v>2.5056199167725612E-2</v>
      </c>
      <c r="CC223" s="341">
        <f t="shared" si="556"/>
        <v>0.10548287356385333</v>
      </c>
      <c r="CD223" s="371"/>
      <c r="CE223" s="67"/>
    </row>
    <row r="224" spans="1:83" s="62" customFormat="1" x14ac:dyDescent="0.3">
      <c r="A224" s="150"/>
      <c r="B224" s="63" t="s">
        <v>40</v>
      </c>
      <c r="C224" s="115"/>
      <c r="D224" s="182">
        <f t="shared" ref="D224:AT224" si="557">(C105+C213+D137-D105-D213)/(C105+C213+D137-D213)</f>
        <v>0.75237096487029054</v>
      </c>
      <c r="E224" s="182">
        <f t="shared" si="557"/>
        <v>0.74632014816657055</v>
      </c>
      <c r="F224" s="182">
        <f t="shared" si="557"/>
        <v>0.69988562374264462</v>
      </c>
      <c r="G224" s="182">
        <f t="shared" si="557"/>
        <v>0.57956635703909232</v>
      </c>
      <c r="H224" s="183">
        <f t="shared" si="557"/>
        <v>0.48552635815650064</v>
      </c>
      <c r="I224" s="182">
        <f t="shared" si="557"/>
        <v>0.46634907135580689</v>
      </c>
      <c r="J224" s="183">
        <f t="shared" si="557"/>
        <v>0.5715065030498151</v>
      </c>
      <c r="K224" s="182">
        <f t="shared" si="557"/>
        <v>0.58870355233164928</v>
      </c>
      <c r="L224" s="184">
        <f t="shared" si="557"/>
        <v>0.64472015262855553</v>
      </c>
      <c r="M224" s="183">
        <f t="shared" si="557"/>
        <v>0.82221237366662947</v>
      </c>
      <c r="N224" s="183">
        <f t="shared" si="557"/>
        <v>0.76770886876332867</v>
      </c>
      <c r="O224" s="183">
        <f t="shared" si="557"/>
        <v>0.76101883519500668</v>
      </c>
      <c r="P224" s="183">
        <f t="shared" si="557"/>
        <v>0.64868608718043874</v>
      </c>
      <c r="Q224" s="183">
        <f t="shared" si="557"/>
        <v>0.6799815026601026</v>
      </c>
      <c r="R224" s="183">
        <f t="shared" si="557"/>
        <v>0.59199050565569022</v>
      </c>
      <c r="S224" s="183">
        <f t="shared" si="557"/>
        <v>0.58354116869700579</v>
      </c>
      <c r="T224" s="183">
        <f t="shared" si="557"/>
        <v>0.45964409853090188</v>
      </c>
      <c r="U224" s="183">
        <f t="shared" si="557"/>
        <v>0.48957106497341107</v>
      </c>
      <c r="V224" s="183">
        <f t="shared" si="557"/>
        <v>0.68972888966873047</v>
      </c>
      <c r="W224" s="183">
        <f t="shared" si="557"/>
        <v>0.58470893243845379</v>
      </c>
      <c r="X224" s="184">
        <f t="shared" si="557"/>
        <v>0.72971456246119737</v>
      </c>
      <c r="Y224" s="183">
        <f t="shared" si="557"/>
        <v>0.75152488410502771</v>
      </c>
      <c r="Z224" s="183">
        <f t="shared" si="557"/>
        <v>0.74862410283132719</v>
      </c>
      <c r="AA224" s="183">
        <f t="shared" si="557"/>
        <v>0.82110199855221599</v>
      </c>
      <c r="AB224" s="183">
        <f t="shared" si="557"/>
        <v>0.82484562796461802</v>
      </c>
      <c r="AC224" s="183">
        <f t="shared" si="557"/>
        <v>0.7201924517065611</v>
      </c>
      <c r="AD224" s="183">
        <f t="shared" si="557"/>
        <v>0.51523131136382527</v>
      </c>
      <c r="AE224" s="183">
        <f t="shared" si="557"/>
        <v>0.61264215811463341</v>
      </c>
      <c r="AF224" s="183">
        <f t="shared" si="557"/>
        <v>0.56634996927480408</v>
      </c>
      <c r="AG224" s="183">
        <f t="shared" si="557"/>
        <v>0.50542281750495077</v>
      </c>
      <c r="AH224" s="183">
        <f t="shared" si="557"/>
        <v>0.57953686067109822</v>
      </c>
      <c r="AI224" s="183">
        <f t="shared" si="557"/>
        <v>0.64012020745480103</v>
      </c>
      <c r="AJ224" s="183">
        <f t="shared" si="557"/>
        <v>0.65094807205347605</v>
      </c>
      <c r="AK224" s="183">
        <f t="shared" si="557"/>
        <v>0.66252442985879045</v>
      </c>
      <c r="AL224" s="183">
        <f t="shared" si="557"/>
        <v>0.7531542948037081</v>
      </c>
      <c r="AM224" s="183">
        <f t="shared" si="557"/>
        <v>0.7722505125241601</v>
      </c>
      <c r="AN224" s="183">
        <f t="shared" si="557"/>
        <v>0.80105678854610363</v>
      </c>
      <c r="AO224" s="183">
        <f t="shared" si="557"/>
        <v>0.71136373365643191</v>
      </c>
      <c r="AP224" s="183">
        <f t="shared" si="557"/>
        <v>0.68630379547039944</v>
      </c>
      <c r="AQ224" s="183">
        <f t="shared" si="557"/>
        <v>0.72648084572882843</v>
      </c>
      <c r="AR224" s="183">
        <f t="shared" si="557"/>
        <v>0.59277040569040729</v>
      </c>
      <c r="AS224" s="183">
        <f t="shared" si="557"/>
        <v>0.54624873791751016</v>
      </c>
      <c r="AT224" s="183">
        <f t="shared" si="557"/>
        <v>0.63375762642119549</v>
      </c>
      <c r="AU224" s="183"/>
      <c r="AV224" s="183"/>
      <c r="AW224" s="184"/>
      <c r="AX224" s="112"/>
      <c r="AY224" s="183">
        <f t="shared" si="554"/>
        <v>-0.1036848776898518</v>
      </c>
      <c r="AZ224" s="183">
        <f t="shared" si="554"/>
        <v>-6.6338645506467953E-2</v>
      </c>
      <c r="BA224" s="183">
        <f t="shared" si="554"/>
        <v>-0.1078951180869544</v>
      </c>
      <c r="BB224" s="183">
        <f t="shared" si="554"/>
        <v>3.9748116579134685E-3</v>
      </c>
      <c r="BC224" s="183">
        <f t="shared" si="554"/>
        <v>-2.5882259625598758E-2</v>
      </c>
      <c r="BD224" s="183">
        <f t="shared" si="554"/>
        <v>2.3221993617604186E-2</v>
      </c>
      <c r="BE224" s="183">
        <f t="shared" si="554"/>
        <v>0.11822238661891538</v>
      </c>
      <c r="BF224" s="183">
        <f t="shared" si="554"/>
        <v>-3.9946198931954946E-3</v>
      </c>
      <c r="BG224" s="183">
        <f t="shared" si="554"/>
        <v>8.4994409832641837E-2</v>
      </c>
      <c r="BH224" s="183">
        <f t="shared" si="554"/>
        <v>-7.0687489561601757E-2</v>
      </c>
      <c r="BI224" s="183">
        <f t="shared" si="555"/>
        <v>-1.908476593200148E-2</v>
      </c>
      <c r="BJ224" s="183">
        <f t="shared" si="555"/>
        <v>6.0083163357209313E-2</v>
      </c>
      <c r="BK224" s="183">
        <f t="shared" si="555"/>
        <v>0.17615954078417928</v>
      </c>
      <c r="BL224" s="183">
        <f t="shared" si="555"/>
        <v>4.02109490464585E-2</v>
      </c>
      <c r="BM224" s="183">
        <f t="shared" si="555"/>
        <v>-7.6759194291864952E-2</v>
      </c>
      <c r="BN224" s="183">
        <f t="shared" si="555"/>
        <v>2.9100989417627621E-2</v>
      </c>
      <c r="BO224" s="183">
        <f t="shared" si="555"/>
        <v>0.1067058707439022</v>
      </c>
      <c r="BP224" s="289">
        <f t="shared" si="555"/>
        <v>1.5851752531539698E-2</v>
      </c>
      <c r="BQ224" s="289">
        <f t="shared" si="555"/>
        <v>-0.11019202899763225</v>
      </c>
      <c r="BR224" s="289">
        <f t="shared" si="555"/>
        <v>5.5411275016347239E-2</v>
      </c>
      <c r="BS224" s="289">
        <f t="shared" si="555"/>
        <v>-7.8766490407721323E-2</v>
      </c>
      <c r="BT224" s="341">
        <f t="shared" si="555"/>
        <v>-8.9000454246237259E-2</v>
      </c>
      <c r="BU224" s="341">
        <f t="shared" si="556"/>
        <v>4.5301919723809148E-3</v>
      </c>
      <c r="BV224" s="341">
        <f t="shared" si="556"/>
        <v>-4.885148602805589E-2</v>
      </c>
      <c r="BW224" s="341">
        <f t="shared" si="556"/>
        <v>-2.3788839418514396E-2</v>
      </c>
      <c r="BX224" s="341">
        <f t="shared" si="556"/>
        <v>-8.8287180501291918E-3</v>
      </c>
      <c r="BY224" s="341">
        <f t="shared" si="556"/>
        <v>0.17107248410657416</v>
      </c>
      <c r="BZ224" s="341">
        <f t="shared" si="556"/>
        <v>0.11383868761419502</v>
      </c>
      <c r="CA224" s="341">
        <f t="shared" si="556"/>
        <v>2.642043641560321E-2</v>
      </c>
      <c r="CB224" s="341">
        <f t="shared" si="556"/>
        <v>4.0825920412559391E-2</v>
      </c>
      <c r="CC224" s="341">
        <f t="shared" si="556"/>
        <v>5.4220765750097266E-2</v>
      </c>
      <c r="CD224" s="371"/>
      <c r="CE224" s="67"/>
    </row>
    <row r="225" spans="1:83" s="62" customFormat="1" x14ac:dyDescent="0.3">
      <c r="A225" s="150"/>
      <c r="B225" s="63" t="s">
        <v>41</v>
      </c>
      <c r="C225" s="115"/>
      <c r="D225" s="182">
        <f t="shared" ref="D225:AT225" si="558">(C106+C214+D138-D106-D214)/(C106+C214+D138-D214)</f>
        <v>0.83693711794431502</v>
      </c>
      <c r="E225" s="182">
        <f t="shared" si="558"/>
        <v>0.78625377546100617</v>
      </c>
      <c r="F225" s="182">
        <f t="shared" si="558"/>
        <v>0.84728575660174998</v>
      </c>
      <c r="G225" s="182">
        <f t="shared" si="558"/>
        <v>0.76473608986946517</v>
      </c>
      <c r="H225" s="183">
        <f t="shared" si="558"/>
        <v>0.90992749052651289</v>
      </c>
      <c r="I225" s="182">
        <f t="shared" si="558"/>
        <v>0.89662824368739535</v>
      </c>
      <c r="J225" s="183">
        <f t="shared" si="558"/>
        <v>0.93304175188887162</v>
      </c>
      <c r="K225" s="182">
        <f t="shared" si="558"/>
        <v>0.8412005518120268</v>
      </c>
      <c r="L225" s="184">
        <f t="shared" si="558"/>
        <v>0.87346688178956444</v>
      </c>
      <c r="M225" s="183">
        <f t="shared" si="558"/>
        <v>0.931175263017196</v>
      </c>
      <c r="N225" s="183">
        <f t="shared" si="558"/>
        <v>0.88363987228937202</v>
      </c>
      <c r="O225" s="183">
        <f t="shared" si="558"/>
        <v>0.80526017830413477</v>
      </c>
      <c r="P225" s="183">
        <f t="shared" si="558"/>
        <v>0.77990162277396791</v>
      </c>
      <c r="Q225" s="183">
        <f t="shared" si="558"/>
        <v>0.8574533420807231</v>
      </c>
      <c r="R225" s="183">
        <f t="shared" si="558"/>
        <v>0.84465175166703355</v>
      </c>
      <c r="S225" s="183">
        <f t="shared" si="558"/>
        <v>0.80420675453910007</v>
      </c>
      <c r="T225" s="183">
        <f t="shared" si="558"/>
        <v>0.57868226252761645</v>
      </c>
      <c r="U225" s="183">
        <f t="shared" si="558"/>
        <v>0.74055072876245698</v>
      </c>
      <c r="V225" s="183">
        <f t="shared" si="558"/>
        <v>0.69155652493905151</v>
      </c>
      <c r="W225" s="183">
        <f t="shared" si="558"/>
        <v>0.7113363842250342</v>
      </c>
      <c r="X225" s="184">
        <f t="shared" si="558"/>
        <v>0.77880200538253219</v>
      </c>
      <c r="Y225" s="183">
        <f t="shared" si="558"/>
        <v>0.8224965748032651</v>
      </c>
      <c r="Z225" s="183">
        <f t="shared" si="558"/>
        <v>0.77368752917364547</v>
      </c>
      <c r="AA225" s="183">
        <f t="shared" si="558"/>
        <v>0.8247748233467197</v>
      </c>
      <c r="AB225" s="183">
        <f t="shared" si="558"/>
        <v>0.82137204478035353</v>
      </c>
      <c r="AC225" s="183">
        <f t="shared" si="558"/>
        <v>0.68433614348663951</v>
      </c>
      <c r="AD225" s="183">
        <f t="shared" si="558"/>
        <v>0.57571649358070986</v>
      </c>
      <c r="AE225" s="183">
        <f t="shared" si="558"/>
        <v>0.59335798663309081</v>
      </c>
      <c r="AF225" s="183">
        <f t="shared" si="558"/>
        <v>0.60661334702423453</v>
      </c>
      <c r="AG225" s="183">
        <f t="shared" si="558"/>
        <v>0.53870718680601437</v>
      </c>
      <c r="AH225" s="183">
        <f t="shared" si="558"/>
        <v>0.57951615402066081</v>
      </c>
      <c r="AI225" s="183">
        <f t="shared" si="558"/>
        <v>0.6576401257256077</v>
      </c>
      <c r="AJ225" s="183">
        <f t="shared" si="558"/>
        <v>0.63492255574679302</v>
      </c>
      <c r="AK225" s="183">
        <f t="shared" si="558"/>
        <v>0.68384299272033444</v>
      </c>
      <c r="AL225" s="183">
        <f t="shared" si="558"/>
        <v>0.78015414239800318</v>
      </c>
      <c r="AM225" s="183">
        <f t="shared" si="558"/>
        <v>0.65803163142116494</v>
      </c>
      <c r="AN225" s="183">
        <f t="shared" si="558"/>
        <v>0.76514508614992305</v>
      </c>
      <c r="AO225" s="183">
        <f t="shared" si="558"/>
        <v>0.708167240160264</v>
      </c>
      <c r="AP225" s="183">
        <f t="shared" si="558"/>
        <v>0.50926985817329362</v>
      </c>
      <c r="AQ225" s="183">
        <f t="shared" si="558"/>
        <v>0.72322993364344956</v>
      </c>
      <c r="AR225" s="183">
        <f t="shared" si="558"/>
        <v>0.76094847777256192</v>
      </c>
      <c r="AS225" s="183">
        <f t="shared" si="558"/>
        <v>0.70484591915008965</v>
      </c>
      <c r="AT225" s="183">
        <f t="shared" si="558"/>
        <v>0.88707757041800772</v>
      </c>
      <c r="AU225" s="183"/>
      <c r="AV225" s="183"/>
      <c r="AW225" s="184"/>
      <c r="AX225" s="112"/>
      <c r="AY225" s="183">
        <f t="shared" si="554"/>
        <v>-5.7035495170347117E-2</v>
      </c>
      <c r="AZ225" s="183">
        <f t="shared" si="554"/>
        <v>7.1199566619716936E-2</v>
      </c>
      <c r="BA225" s="183">
        <f t="shared" si="554"/>
        <v>-2.6340049347164385E-3</v>
      </c>
      <c r="BB225" s="183">
        <f t="shared" si="554"/>
        <v>3.9470664669634892E-2</v>
      </c>
      <c r="BC225" s="183">
        <f t="shared" si="554"/>
        <v>-0.33124522799889644</v>
      </c>
      <c r="BD225" s="183">
        <f t="shared" si="554"/>
        <v>-0.15607751492493838</v>
      </c>
      <c r="BE225" s="183">
        <f t="shared" si="554"/>
        <v>-0.24148522694982011</v>
      </c>
      <c r="BF225" s="183">
        <f t="shared" si="554"/>
        <v>-0.1298641675869926</v>
      </c>
      <c r="BG225" s="183">
        <f t="shared" si="554"/>
        <v>-9.466487640703225E-2</v>
      </c>
      <c r="BH225" s="183">
        <f t="shared" si="554"/>
        <v>-0.1086786882139309</v>
      </c>
      <c r="BI225" s="183">
        <f t="shared" si="555"/>
        <v>-0.10995234311572655</v>
      </c>
      <c r="BJ225" s="183">
        <f t="shared" si="555"/>
        <v>1.9514645042584933E-2</v>
      </c>
      <c r="BK225" s="183">
        <f t="shared" si="555"/>
        <v>4.1470422006385621E-2</v>
      </c>
      <c r="BL225" s="183">
        <f t="shared" si="555"/>
        <v>-0.17311719859408359</v>
      </c>
      <c r="BM225" s="183">
        <f t="shared" si="555"/>
        <v>-0.26893525808632368</v>
      </c>
      <c r="BN225" s="183">
        <f t="shared" si="555"/>
        <v>-0.21084876790600926</v>
      </c>
      <c r="BO225" s="183">
        <f t="shared" si="555"/>
        <v>2.7931084496618075E-2</v>
      </c>
      <c r="BP225" s="289">
        <f t="shared" si="555"/>
        <v>-0.20184354195644261</v>
      </c>
      <c r="BQ225" s="289">
        <f t="shared" si="555"/>
        <v>-0.1120403709183907</v>
      </c>
      <c r="BR225" s="289">
        <f t="shared" si="555"/>
        <v>-5.3696258499426497E-2</v>
      </c>
      <c r="BS225" s="289">
        <f t="shared" si="555"/>
        <v>-0.14387944963573918</v>
      </c>
      <c r="BT225" s="341">
        <f t="shared" si="555"/>
        <v>-0.13865358208293066</v>
      </c>
      <c r="BU225" s="341">
        <f t="shared" si="556"/>
        <v>6.466613224357709E-3</v>
      </c>
      <c r="BV225" s="341">
        <f t="shared" si="556"/>
        <v>-0.16674319192555476</v>
      </c>
      <c r="BW225" s="341">
        <f t="shared" si="556"/>
        <v>-5.6226958630430479E-2</v>
      </c>
      <c r="BX225" s="341">
        <f t="shared" si="556"/>
        <v>2.3831096673624486E-2</v>
      </c>
      <c r="BY225" s="341">
        <f t="shared" si="556"/>
        <v>-6.6446635407416244E-2</v>
      </c>
      <c r="BZ225" s="341">
        <f t="shared" si="556"/>
        <v>0.12987194701035876</v>
      </c>
      <c r="CA225" s="341">
        <f t="shared" si="556"/>
        <v>0.15433513074832739</v>
      </c>
      <c r="CB225" s="341">
        <f t="shared" si="556"/>
        <v>0.16613873234407528</v>
      </c>
      <c r="CC225" s="341">
        <f t="shared" si="556"/>
        <v>0.30756141639734691</v>
      </c>
      <c r="CD225" s="371"/>
      <c r="CE225" s="67"/>
    </row>
    <row r="226" spans="1:83" s="76" customFormat="1" ht="15" thickBot="1" x14ac:dyDescent="0.35">
      <c r="A226" s="151"/>
      <c r="B226" s="116" t="s">
        <v>42</v>
      </c>
      <c r="C226" s="117"/>
      <c r="D226" s="185">
        <f t="shared" ref="D226:AT226" si="559">(C107+C215+D139-D107-D215)/(C107+C215+D139-D215)</f>
        <v>0.60490017993053757</v>
      </c>
      <c r="E226" s="185">
        <f t="shared" si="559"/>
        <v>0.56465523032221965</v>
      </c>
      <c r="F226" s="185">
        <f t="shared" si="559"/>
        <v>0.44476043113614078</v>
      </c>
      <c r="G226" s="185">
        <f t="shared" si="559"/>
        <v>0.37261640417226799</v>
      </c>
      <c r="H226" s="186">
        <f t="shared" si="559"/>
        <v>0.39634825275027019</v>
      </c>
      <c r="I226" s="185">
        <f t="shared" si="559"/>
        <v>0.36518514923469492</v>
      </c>
      <c r="J226" s="186">
        <f t="shared" si="559"/>
        <v>0.41946773675488486</v>
      </c>
      <c r="K226" s="185">
        <f t="shared" si="559"/>
        <v>0.5040581570764171</v>
      </c>
      <c r="L226" s="187">
        <f t="shared" si="559"/>
        <v>0.6670018844886576</v>
      </c>
      <c r="M226" s="186">
        <f t="shared" si="559"/>
        <v>0.72713110652429291</v>
      </c>
      <c r="N226" s="186">
        <f t="shared" si="559"/>
        <v>0.66005111530406846</v>
      </c>
      <c r="O226" s="186">
        <f t="shared" si="559"/>
        <v>0.63942570911029617</v>
      </c>
      <c r="P226" s="186">
        <f t="shared" si="559"/>
        <v>0.55533844038506652</v>
      </c>
      <c r="Q226" s="186">
        <f t="shared" si="559"/>
        <v>0.54925738965891635</v>
      </c>
      <c r="R226" s="186">
        <f t="shared" si="559"/>
        <v>0.39595731815837931</v>
      </c>
      <c r="S226" s="186">
        <f t="shared" si="559"/>
        <v>0.34171599114318757</v>
      </c>
      <c r="T226" s="186">
        <f t="shared" si="559"/>
        <v>0.25614609323496551</v>
      </c>
      <c r="U226" s="186">
        <f t="shared" si="559"/>
        <v>0.27181379811486567</v>
      </c>
      <c r="V226" s="186">
        <f t="shared" si="559"/>
        <v>0.30763262375853517</v>
      </c>
      <c r="W226" s="186">
        <f t="shared" si="559"/>
        <v>0.38476722328311846</v>
      </c>
      <c r="X226" s="187">
        <f t="shared" si="559"/>
        <v>0.53925406408711007</v>
      </c>
      <c r="Y226" s="186">
        <f t="shared" si="559"/>
        <v>0.65066411673763347</v>
      </c>
      <c r="Z226" s="186">
        <f t="shared" si="559"/>
        <v>0.63796241664153508</v>
      </c>
      <c r="AA226" s="186">
        <f t="shared" si="559"/>
        <v>0.65421303593088387</v>
      </c>
      <c r="AB226" s="186">
        <f t="shared" si="559"/>
        <v>0.58196952355471632</v>
      </c>
      <c r="AC226" s="186">
        <f t="shared" si="559"/>
        <v>0.45619449061165263</v>
      </c>
      <c r="AD226" s="186">
        <f t="shared" si="559"/>
        <v>0.33194395906370117</v>
      </c>
      <c r="AE226" s="186">
        <f t="shared" si="559"/>
        <v>0.35699965645134829</v>
      </c>
      <c r="AF226" s="186">
        <f t="shared" si="559"/>
        <v>0.31073648278528287</v>
      </c>
      <c r="AG226" s="186">
        <f t="shared" si="559"/>
        <v>0.30143679800551976</v>
      </c>
      <c r="AH226" s="186">
        <f t="shared" si="559"/>
        <v>0.3425398288453772</v>
      </c>
      <c r="AI226" s="186">
        <f t="shared" si="559"/>
        <v>0.44182238222644249</v>
      </c>
      <c r="AJ226" s="186">
        <f t="shared" si="559"/>
        <v>0.61321693946022926</v>
      </c>
      <c r="AK226" s="186">
        <f t="shared" si="559"/>
        <v>0.66513011807761602</v>
      </c>
      <c r="AL226" s="186">
        <f t="shared" si="559"/>
        <v>0.69555882532849178</v>
      </c>
      <c r="AM226" s="186">
        <f t="shared" si="559"/>
        <v>0.66216013988784783</v>
      </c>
      <c r="AN226" s="186">
        <f t="shared" si="559"/>
        <v>0.62958865718539325</v>
      </c>
      <c r="AO226" s="186">
        <f t="shared" si="559"/>
        <v>0.53300674293562078</v>
      </c>
      <c r="AP226" s="186">
        <f t="shared" si="559"/>
        <v>0.42414209372808642</v>
      </c>
      <c r="AQ226" s="186">
        <f t="shared" si="559"/>
        <v>0.42271213312197486</v>
      </c>
      <c r="AR226" s="186">
        <f t="shared" si="559"/>
        <v>0.37745300239991292</v>
      </c>
      <c r="AS226" s="186">
        <f t="shared" si="559"/>
        <v>0.35086745498287392</v>
      </c>
      <c r="AT226" s="186">
        <f t="shared" si="559"/>
        <v>0.43528580919388971</v>
      </c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560">Q226-E226</f>
        <v>-1.5397840663303297E-2</v>
      </c>
      <c r="BA226" s="186">
        <f t="shared" ref="BA226" si="561">R226-F226</f>
        <v>-4.8803112977761465E-2</v>
      </c>
      <c r="BB226" s="186">
        <f t="shared" ref="BB226" si="562">S226-G226</f>
        <v>-3.090041302908042E-2</v>
      </c>
      <c r="BC226" s="186">
        <f t="shared" ref="BC226:BP226" si="563">T226-H226</f>
        <v>-0.14020215951530468</v>
      </c>
      <c r="BD226" s="186">
        <f t="shared" si="563"/>
        <v>-9.3371351119829249E-2</v>
      </c>
      <c r="BE226" s="186">
        <f t="shared" si="563"/>
        <v>-0.11183511299634968</v>
      </c>
      <c r="BF226" s="186">
        <f t="shared" si="563"/>
        <v>-0.11929093379329864</v>
      </c>
      <c r="BG226" s="186">
        <f t="shared" si="563"/>
        <v>-0.12774782040154753</v>
      </c>
      <c r="BH226" s="186">
        <f t="shared" si="563"/>
        <v>-7.6466989786659445E-2</v>
      </c>
      <c r="BI226" s="186">
        <f t="shared" si="563"/>
        <v>-2.2088698662533379E-2</v>
      </c>
      <c r="BJ226" s="186">
        <f t="shared" si="563"/>
        <v>1.4787326820587698E-2</v>
      </c>
      <c r="BK226" s="186">
        <f t="shared" si="563"/>
        <v>2.6631083169649794E-2</v>
      </c>
      <c r="BL226" s="186">
        <f t="shared" si="563"/>
        <v>-9.3062899047263725E-2</v>
      </c>
      <c r="BM226" s="186">
        <f t="shared" si="563"/>
        <v>-6.4013359094678146E-2</v>
      </c>
      <c r="BN226" s="186">
        <f t="shared" si="563"/>
        <v>1.5283665308160721E-2</v>
      </c>
      <c r="BO226" s="186">
        <f t="shared" si="563"/>
        <v>5.4590389550317364E-2</v>
      </c>
      <c r="BP226" s="290">
        <f t="shared" si="563"/>
        <v>2.9622999890654089E-2</v>
      </c>
      <c r="BQ226" s="290" cm="1">
        <f t="array" aca="1" ref="BQ226" ca="1">BQ9:BR226=AH226-V226</f>
        <v>0</v>
      </c>
      <c r="BR226" s="290" cm="1">
        <f t="array" aca="1" ref="BR226" ca="1">BR9:BS226=AI226-W226</f>
        <v>0</v>
      </c>
      <c r="BS226" s="290" cm="1">
        <f t="array" aca="1" ref="BS226" ca="1">BS9:CD226=AJ226-X226</f>
        <v>0</v>
      </c>
      <c r="BT226" s="187">
        <f t="shared" si="555"/>
        <v>1.4466001339982548E-2</v>
      </c>
      <c r="BU226" s="187">
        <f t="shared" si="556"/>
        <v>5.7596408686956702E-2</v>
      </c>
      <c r="BV226" s="187">
        <f t="shared" si="556"/>
        <v>7.9471039569639634E-3</v>
      </c>
      <c r="BW226" s="187">
        <f t="shared" si="556"/>
        <v>4.7619133630676935E-2</v>
      </c>
      <c r="BX226" s="187">
        <f t="shared" si="556"/>
        <v>7.6812252323968155E-2</v>
      </c>
      <c r="BY226" s="187">
        <f t="shared" si="556"/>
        <v>9.2198134664385256E-2</v>
      </c>
      <c r="BZ226" s="187">
        <f t="shared" si="556"/>
        <v>6.5712476670626574E-2</v>
      </c>
      <c r="CA226" s="187">
        <f t="shared" si="556"/>
        <v>6.6716519614630043E-2</v>
      </c>
      <c r="CB226" s="187">
        <f t="shared" si="556"/>
        <v>4.9430656977354159E-2</v>
      </c>
      <c r="CC226" s="187">
        <f t="shared" si="556"/>
        <v>9.2745980348512502E-2</v>
      </c>
      <c r="CD226" s="372"/>
      <c r="CE226" s="119"/>
    </row>
    <row r="227" spans="1:83" ht="15" thickTop="1" x14ac:dyDescent="0.3">
      <c r="A227" s="150"/>
    </row>
    <row r="228" spans="1:83" x14ac:dyDescent="0.3">
      <c r="B228" s="1" t="s">
        <v>24</v>
      </c>
    </row>
    <row r="229" spans="1:83" x14ac:dyDescent="0.3">
      <c r="B229" s="33" t="s">
        <v>131</v>
      </c>
    </row>
    <row r="230" spans="1:83" x14ac:dyDescent="0.3">
      <c r="B230" s="2" t="s">
        <v>132</v>
      </c>
    </row>
    <row r="232" spans="1:83" x14ac:dyDescent="0.3">
      <c r="B232" s="34" t="s">
        <v>23</v>
      </c>
    </row>
    <row r="233" spans="1:83" x14ac:dyDescent="0.3">
      <c r="B233" s="2" t="s">
        <v>25</v>
      </c>
    </row>
    <row r="234" spans="1:83" x14ac:dyDescent="0.3">
      <c r="B234" s="2" t="s">
        <v>26</v>
      </c>
    </row>
    <row r="235" spans="1:83" x14ac:dyDescent="0.3">
      <c r="B235" s="2" t="s">
        <v>27</v>
      </c>
    </row>
    <row r="236" spans="1:83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CC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L8" sqref="L8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293" t="s">
        <v>82</v>
      </c>
      <c r="G1" s="1" t="s">
        <v>83</v>
      </c>
    </row>
    <row r="2" spans="1:11" x14ac:dyDescent="0.3">
      <c r="A2" t="s">
        <v>61</v>
      </c>
      <c r="B2" s="153">
        <v>44863</v>
      </c>
      <c r="C2" t="s">
        <v>58</v>
      </c>
      <c r="D2" t="s">
        <v>167</v>
      </c>
      <c r="E2">
        <v>600190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44863</v>
      </c>
      <c r="C3" t="s">
        <v>59</v>
      </c>
      <c r="D3" t="s">
        <v>169</v>
      </c>
      <c r="E3">
        <v>14544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44863</v>
      </c>
    </row>
    <row r="4" spans="1:11" x14ac:dyDescent="0.3">
      <c r="A4" t="s">
        <v>61</v>
      </c>
      <c r="B4" s="153">
        <v>44863</v>
      </c>
      <c r="C4" t="s">
        <v>58</v>
      </c>
      <c r="D4" t="s">
        <v>169</v>
      </c>
      <c r="E4">
        <v>64466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44863</v>
      </c>
      <c r="C5" t="s">
        <v>59</v>
      </c>
      <c r="D5" t="s">
        <v>167</v>
      </c>
      <c r="E5">
        <v>182640</v>
      </c>
      <c r="F5" t="str">
        <f t="shared" si="2"/>
        <v>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44863</v>
      </c>
      <c r="C6" t="s">
        <v>58</v>
      </c>
      <c r="D6" t="s">
        <v>168</v>
      </c>
      <c r="E6">
        <v>1883</v>
      </c>
      <c r="F6" t="str">
        <f t="shared" si="2"/>
        <v>Low Income Resdiential-ESCO</v>
      </c>
      <c r="G6">
        <f t="shared" si="3"/>
        <v>1</v>
      </c>
      <c r="I6" s="157" t="s">
        <v>170</v>
      </c>
      <c r="J6" s="156">
        <v>1883</v>
      </c>
      <c r="K6" s="156">
        <v>248</v>
      </c>
    </row>
    <row r="7" spans="1:11" x14ac:dyDescent="0.3">
      <c r="A7" t="s">
        <v>61</v>
      </c>
      <c r="B7" s="153">
        <v>44863</v>
      </c>
      <c r="C7" t="s">
        <v>59</v>
      </c>
      <c r="D7" t="s">
        <v>168</v>
      </c>
      <c r="E7">
        <v>248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11078</v>
      </c>
      <c r="K7" s="156">
        <v>2259</v>
      </c>
    </row>
    <row r="8" spans="1:11" x14ac:dyDescent="0.3">
      <c r="A8" t="s">
        <v>61</v>
      </c>
      <c r="B8" s="153">
        <v>44863</v>
      </c>
      <c r="C8" t="s">
        <v>58</v>
      </c>
      <c r="D8" t="s">
        <v>166</v>
      </c>
      <c r="E8">
        <v>11078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44863</v>
      </c>
      <c r="C9" t="s">
        <v>59</v>
      </c>
      <c r="D9" t="s">
        <v>166</v>
      </c>
      <c r="E9">
        <v>2259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679</v>
      </c>
      <c r="K9" s="156">
        <v>71</v>
      </c>
    </row>
    <row r="10" spans="1:11" x14ac:dyDescent="0.3">
      <c r="A10" t="s">
        <v>62</v>
      </c>
      <c r="B10" s="153">
        <v>44863</v>
      </c>
      <c r="C10" t="s">
        <v>58</v>
      </c>
      <c r="D10" t="s">
        <v>167</v>
      </c>
      <c r="E10">
        <v>92902</v>
      </c>
      <c r="F10" t="str">
        <f t="shared" si="2"/>
        <v>Resdiential-GRID</v>
      </c>
      <c r="G10">
        <f t="shared" si="3"/>
        <v>2</v>
      </c>
      <c r="I10" s="157" t="s">
        <v>171</v>
      </c>
      <c r="J10" s="156">
        <v>1600</v>
      </c>
      <c r="K10" s="156">
        <v>294</v>
      </c>
    </row>
    <row r="11" spans="1:11" x14ac:dyDescent="0.3">
      <c r="A11" t="s">
        <v>62</v>
      </c>
      <c r="B11" s="153">
        <v>44863</v>
      </c>
      <c r="C11" t="s">
        <v>59</v>
      </c>
      <c r="D11" t="s">
        <v>169</v>
      </c>
      <c r="E11">
        <v>5154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44863</v>
      </c>
      <c r="C12" t="s">
        <v>59</v>
      </c>
      <c r="D12" t="s">
        <v>167</v>
      </c>
      <c r="E12">
        <v>20698</v>
      </c>
      <c r="F12" t="str">
        <f t="shared" si="2"/>
        <v>Resdiential-GRID</v>
      </c>
      <c r="G12">
        <f t="shared" si="3"/>
        <v>2</v>
      </c>
      <c r="I12" s="157" t="s">
        <v>170</v>
      </c>
      <c r="J12" s="156">
        <v>247</v>
      </c>
      <c r="K12" s="156">
        <v>34</v>
      </c>
    </row>
    <row r="13" spans="1:11" x14ac:dyDescent="0.3">
      <c r="A13" t="s">
        <v>62</v>
      </c>
      <c r="B13" s="153">
        <v>44863</v>
      </c>
      <c r="C13" t="s">
        <v>58</v>
      </c>
      <c r="D13" t="s">
        <v>169</v>
      </c>
      <c r="E13">
        <v>26538</v>
      </c>
      <c r="F13" t="str">
        <f t="shared" si="2"/>
        <v>Low Income Resdiential-GRID</v>
      </c>
      <c r="G13">
        <f t="shared" si="3"/>
        <v>2</v>
      </c>
      <c r="I13" s="157" t="s">
        <v>171</v>
      </c>
      <c r="J13" s="156">
        <v>854</v>
      </c>
      <c r="K13" s="156">
        <v>153</v>
      </c>
    </row>
    <row r="14" spans="1:11" x14ac:dyDescent="0.3">
      <c r="A14" t="s">
        <v>62</v>
      </c>
      <c r="B14" s="153">
        <v>44863</v>
      </c>
      <c r="C14" t="s">
        <v>58</v>
      </c>
      <c r="D14" t="s">
        <v>168</v>
      </c>
      <c r="E14">
        <v>679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44863</v>
      </c>
      <c r="C15" t="s">
        <v>59</v>
      </c>
      <c r="D15" t="s">
        <v>168</v>
      </c>
      <c r="E15">
        <v>71</v>
      </c>
      <c r="F15" t="str">
        <f t="shared" si="2"/>
        <v>Low Income Resdiential-ESCO</v>
      </c>
      <c r="G15">
        <f t="shared" si="3"/>
        <v>2</v>
      </c>
      <c r="I15" s="157" t="s">
        <v>170</v>
      </c>
      <c r="J15" s="156">
        <v>85</v>
      </c>
      <c r="K15" s="156">
        <v>12</v>
      </c>
    </row>
    <row r="16" spans="1:11" x14ac:dyDescent="0.3">
      <c r="A16" t="s">
        <v>62</v>
      </c>
      <c r="B16" s="153">
        <v>44863</v>
      </c>
      <c r="C16" t="s">
        <v>58</v>
      </c>
      <c r="D16" t="s">
        <v>166</v>
      </c>
      <c r="E16">
        <v>1600</v>
      </c>
      <c r="F16" t="str">
        <f t="shared" si="2"/>
        <v>Resdiential-ESCO</v>
      </c>
      <c r="G16">
        <f t="shared" si="3"/>
        <v>2</v>
      </c>
      <c r="I16" s="157" t="s">
        <v>171</v>
      </c>
      <c r="J16" s="156">
        <v>228</v>
      </c>
      <c r="K16" s="156">
        <v>80</v>
      </c>
    </row>
    <row r="17" spans="1:11" x14ac:dyDescent="0.3">
      <c r="A17" t="s">
        <v>62</v>
      </c>
      <c r="B17" s="153">
        <v>44863</v>
      </c>
      <c r="C17" t="s">
        <v>59</v>
      </c>
      <c r="D17" t="s">
        <v>166</v>
      </c>
      <c r="E17">
        <v>294</v>
      </c>
      <c r="F17" t="str">
        <f t="shared" si="2"/>
        <v>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44863</v>
      </c>
      <c r="C18" t="s">
        <v>58</v>
      </c>
      <c r="D18" t="s">
        <v>167</v>
      </c>
      <c r="E18">
        <v>34643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347</v>
      </c>
      <c r="K18" s="156">
        <v>25</v>
      </c>
    </row>
    <row r="19" spans="1:11" x14ac:dyDescent="0.3">
      <c r="A19" t="s">
        <v>57</v>
      </c>
      <c r="B19" s="153">
        <v>44863</v>
      </c>
      <c r="C19" t="s">
        <v>58</v>
      </c>
      <c r="D19" t="s">
        <v>169</v>
      </c>
      <c r="E19">
        <v>4331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518</v>
      </c>
      <c r="K19" s="156">
        <v>61</v>
      </c>
    </row>
    <row r="20" spans="1:11" x14ac:dyDescent="0.3">
      <c r="A20" t="s">
        <v>57</v>
      </c>
      <c r="B20" s="153">
        <v>44863</v>
      </c>
      <c r="C20" t="s">
        <v>59</v>
      </c>
      <c r="D20" t="s">
        <v>167</v>
      </c>
      <c r="E20">
        <v>7979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44863</v>
      </c>
      <c r="C21" t="s">
        <v>58</v>
      </c>
      <c r="D21" t="s">
        <v>168</v>
      </c>
      <c r="E21">
        <v>247</v>
      </c>
      <c r="F21" t="str">
        <f t="shared" si="2"/>
        <v>Low Income Resdiential-ESCO</v>
      </c>
      <c r="G21">
        <f t="shared" si="3"/>
        <v>3</v>
      </c>
      <c r="I21" s="157" t="s">
        <v>170</v>
      </c>
      <c r="J21" s="156">
        <v>15216</v>
      </c>
      <c r="K21" s="156">
        <v>1699</v>
      </c>
    </row>
    <row r="22" spans="1:11" x14ac:dyDescent="0.3">
      <c r="A22" t="s">
        <v>57</v>
      </c>
      <c r="B22" s="153">
        <v>44863</v>
      </c>
      <c r="C22" t="s">
        <v>59</v>
      </c>
      <c r="D22" t="s">
        <v>168</v>
      </c>
      <c r="E22">
        <v>34</v>
      </c>
      <c r="F22" t="str">
        <f t="shared" si="2"/>
        <v>Low Income Resdiential-ESCO</v>
      </c>
      <c r="G22">
        <f t="shared" si="3"/>
        <v>3</v>
      </c>
      <c r="I22" s="157" t="s">
        <v>171</v>
      </c>
      <c r="J22" s="156">
        <v>51211</v>
      </c>
      <c r="K22" s="156">
        <v>8424</v>
      </c>
    </row>
    <row r="23" spans="1:11" x14ac:dyDescent="0.3">
      <c r="A23" t="s">
        <v>57</v>
      </c>
      <c r="B23" s="153">
        <v>44863</v>
      </c>
      <c r="C23" t="s">
        <v>59</v>
      </c>
      <c r="D23" t="s">
        <v>169</v>
      </c>
      <c r="E23">
        <v>804</v>
      </c>
      <c r="F23" t="str">
        <f t="shared" si="2"/>
        <v>Low Income Resdiential-GRID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44863</v>
      </c>
      <c r="C24" t="s">
        <v>58</v>
      </c>
      <c r="D24" t="s">
        <v>166</v>
      </c>
      <c r="E24">
        <v>854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9117</v>
      </c>
      <c r="K24" s="156">
        <v>767</v>
      </c>
    </row>
    <row r="25" spans="1:11" x14ac:dyDescent="0.3">
      <c r="A25" t="s">
        <v>57</v>
      </c>
      <c r="B25" s="153">
        <v>44863</v>
      </c>
      <c r="C25" t="s">
        <v>59</v>
      </c>
      <c r="D25" t="s">
        <v>166</v>
      </c>
      <c r="E25">
        <v>153</v>
      </c>
      <c r="F25" t="str">
        <f t="shared" si="2"/>
        <v>Resdiential-ESCO</v>
      </c>
      <c r="G25">
        <f t="shared" si="3"/>
        <v>3</v>
      </c>
      <c r="I25" s="157" t="s">
        <v>171</v>
      </c>
      <c r="J25" s="156">
        <v>23961</v>
      </c>
      <c r="K25" s="156">
        <v>2733</v>
      </c>
    </row>
    <row r="26" spans="1:11" x14ac:dyDescent="0.3">
      <c r="A26" t="s">
        <v>48</v>
      </c>
      <c r="B26" s="153">
        <v>44863</v>
      </c>
      <c r="C26" t="s">
        <v>58</v>
      </c>
      <c r="D26" t="s">
        <v>167</v>
      </c>
      <c r="E26">
        <v>14017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44863</v>
      </c>
      <c r="C27" t="s">
        <v>58</v>
      </c>
      <c r="D27" t="s">
        <v>169</v>
      </c>
      <c r="E27">
        <v>2408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457670</v>
      </c>
      <c r="K27" s="156">
        <v>30552</v>
      </c>
    </row>
    <row r="28" spans="1:11" x14ac:dyDescent="0.3">
      <c r="A28" t="s">
        <v>48</v>
      </c>
      <c r="B28" s="153">
        <v>44863</v>
      </c>
      <c r="C28" t="s">
        <v>59</v>
      </c>
      <c r="D28" t="s">
        <v>169</v>
      </c>
      <c r="E28">
        <v>515</v>
      </c>
      <c r="F28" t="str">
        <f t="shared" si="2"/>
        <v>Low Income Resdiential-GRID</v>
      </c>
      <c r="G28">
        <f t="shared" si="3"/>
        <v>4</v>
      </c>
      <c r="I28" s="157" t="s">
        <v>171</v>
      </c>
      <c r="J28" s="156">
        <v>543656</v>
      </c>
      <c r="K28" s="156">
        <v>23418</v>
      </c>
    </row>
    <row r="29" spans="1:11" x14ac:dyDescent="0.3">
      <c r="A29" t="s">
        <v>48</v>
      </c>
      <c r="B29" s="153">
        <v>44863</v>
      </c>
      <c r="C29" t="s">
        <v>59</v>
      </c>
      <c r="D29" t="s">
        <v>167</v>
      </c>
      <c r="E29">
        <v>3091</v>
      </c>
      <c r="F29" t="str">
        <f t="shared" si="2"/>
        <v>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44863</v>
      </c>
      <c r="C30" t="s">
        <v>58</v>
      </c>
      <c r="D30" t="s">
        <v>168</v>
      </c>
      <c r="E30">
        <v>85</v>
      </c>
      <c r="F30" t="str">
        <f t="shared" si="2"/>
        <v>Low Income Resdiential-ESCO</v>
      </c>
      <c r="G30">
        <f t="shared" si="3"/>
        <v>4</v>
      </c>
      <c r="I30" s="157" t="s">
        <v>170</v>
      </c>
      <c r="J30" s="156">
        <v>482004</v>
      </c>
      <c r="K30" s="156">
        <v>33019</v>
      </c>
    </row>
    <row r="31" spans="1:11" x14ac:dyDescent="0.3">
      <c r="A31" t="s">
        <v>48</v>
      </c>
      <c r="B31" s="153">
        <v>44863</v>
      </c>
      <c r="C31" t="s">
        <v>59</v>
      </c>
      <c r="D31" t="s">
        <v>168</v>
      </c>
      <c r="E31">
        <v>12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618830</v>
      </c>
      <c r="K31" s="156">
        <v>34576</v>
      </c>
    </row>
    <row r="32" spans="1:11" x14ac:dyDescent="0.3">
      <c r="A32" t="s">
        <v>48</v>
      </c>
      <c r="B32" s="153">
        <v>44863</v>
      </c>
      <c r="C32" t="s">
        <v>58</v>
      </c>
      <c r="D32" t="s">
        <v>166</v>
      </c>
      <c r="E32">
        <v>228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44863</v>
      </c>
      <c r="C33" t="s">
        <v>59</v>
      </c>
      <c r="D33" t="s">
        <v>166</v>
      </c>
      <c r="E33">
        <v>80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61690</v>
      </c>
      <c r="K33" s="156">
        <v>7163</v>
      </c>
    </row>
    <row r="34" spans="1:11" x14ac:dyDescent="0.3">
      <c r="A34" t="s">
        <v>51</v>
      </c>
      <c r="B34" s="153">
        <v>44863</v>
      </c>
      <c r="C34" t="s">
        <v>58</v>
      </c>
      <c r="D34" t="s">
        <v>167</v>
      </c>
      <c r="E34">
        <v>44242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417752</v>
      </c>
      <c r="K34" s="156">
        <v>67551</v>
      </c>
    </row>
    <row r="35" spans="1:11" x14ac:dyDescent="0.3">
      <c r="A35" t="s">
        <v>51</v>
      </c>
      <c r="B35" s="153">
        <v>44863</v>
      </c>
      <c r="C35" t="s">
        <v>58</v>
      </c>
      <c r="D35" t="s">
        <v>169</v>
      </c>
      <c r="E35">
        <v>19799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44863</v>
      </c>
      <c r="C36" t="s">
        <v>59</v>
      </c>
      <c r="D36" t="s">
        <v>169</v>
      </c>
      <c r="E36">
        <v>3835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56722</v>
      </c>
      <c r="K36" s="156">
        <v>7281</v>
      </c>
    </row>
    <row r="37" spans="1:11" x14ac:dyDescent="0.3">
      <c r="A37" t="s">
        <v>51</v>
      </c>
      <c r="B37" s="153">
        <v>44863</v>
      </c>
      <c r="C37" t="s">
        <v>58</v>
      </c>
      <c r="D37" t="s">
        <v>166</v>
      </c>
      <c r="E37">
        <v>518</v>
      </c>
      <c r="F37" t="str">
        <f t="shared" si="2"/>
        <v>Resdiential-ESCO</v>
      </c>
      <c r="G37">
        <f t="shared" si="3"/>
        <v>5</v>
      </c>
      <c r="I37" s="157" t="s">
        <v>171</v>
      </c>
      <c r="J37" s="156">
        <v>296585</v>
      </c>
      <c r="K37" s="156">
        <v>65825</v>
      </c>
    </row>
    <row r="38" spans="1:11" x14ac:dyDescent="0.3">
      <c r="A38" t="s">
        <v>51</v>
      </c>
      <c r="B38" s="153">
        <v>44863</v>
      </c>
      <c r="C38" t="s">
        <v>59</v>
      </c>
      <c r="D38" t="s">
        <v>166</v>
      </c>
      <c r="E38">
        <v>61</v>
      </c>
      <c r="F38" t="str">
        <f t="shared" si="2"/>
        <v>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44863</v>
      </c>
      <c r="C39" t="s">
        <v>59</v>
      </c>
      <c r="D39" t="s">
        <v>167</v>
      </c>
      <c r="E39">
        <v>9628</v>
      </c>
      <c r="F39" t="str">
        <f t="shared" si="2"/>
        <v>Resdiential-GRID</v>
      </c>
      <c r="G39">
        <f t="shared" si="3"/>
        <v>5</v>
      </c>
      <c r="I39" s="157" t="s">
        <v>170</v>
      </c>
      <c r="J39" s="156">
        <v>7</v>
      </c>
      <c r="K39" s="156"/>
    </row>
    <row r="40" spans="1:11" x14ac:dyDescent="0.3">
      <c r="A40" t="s">
        <v>51</v>
      </c>
      <c r="B40" s="153">
        <v>44863</v>
      </c>
      <c r="C40" t="s">
        <v>58</v>
      </c>
      <c r="D40" t="s">
        <v>168</v>
      </c>
      <c r="E40">
        <v>347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44863</v>
      </c>
      <c r="C41" t="s">
        <v>59</v>
      </c>
      <c r="D41" t="s">
        <v>168</v>
      </c>
      <c r="E41">
        <v>25</v>
      </c>
      <c r="F41" t="str">
        <f t="shared" si="2"/>
        <v>Low Income Resdiential-ESCO</v>
      </c>
      <c r="G41">
        <f t="shared" si="3"/>
        <v>5</v>
      </c>
      <c r="I41" s="157" t="s">
        <v>170</v>
      </c>
      <c r="J41" s="156">
        <v>27</v>
      </c>
      <c r="K41" s="156">
        <v>3</v>
      </c>
    </row>
    <row r="42" spans="1:11" x14ac:dyDescent="0.3">
      <c r="A42" t="s">
        <v>52</v>
      </c>
      <c r="B42" s="153">
        <v>44863</v>
      </c>
      <c r="C42" t="s">
        <v>58</v>
      </c>
      <c r="D42" t="s">
        <v>167</v>
      </c>
      <c r="E42">
        <v>4046415</v>
      </c>
      <c r="F42" t="str">
        <f t="shared" si="2"/>
        <v>Resdiential-GRID</v>
      </c>
      <c r="G42">
        <f t="shared" si="3"/>
        <v>6</v>
      </c>
      <c r="I42" s="157" t="s">
        <v>171</v>
      </c>
      <c r="J42" s="156">
        <v>36</v>
      </c>
      <c r="K42" s="156">
        <v>26</v>
      </c>
    </row>
    <row r="43" spans="1:11" x14ac:dyDescent="0.3">
      <c r="A43" t="s">
        <v>52</v>
      </c>
      <c r="B43" s="153">
        <v>44863</v>
      </c>
      <c r="C43" t="s">
        <v>58</v>
      </c>
      <c r="D43" t="s">
        <v>169</v>
      </c>
      <c r="E43">
        <v>1195638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44863</v>
      </c>
      <c r="C44" t="s">
        <v>59</v>
      </c>
      <c r="D44" t="s">
        <v>169</v>
      </c>
      <c r="E44">
        <v>223780</v>
      </c>
      <c r="F44" t="str">
        <f t="shared" si="2"/>
        <v>Low Income Resdiential-GRID</v>
      </c>
      <c r="G44">
        <f t="shared" si="3"/>
        <v>6</v>
      </c>
      <c r="I44" s="157" t="s">
        <v>170</v>
      </c>
      <c r="J44" s="156">
        <v>66552</v>
      </c>
      <c r="K44" s="156">
        <v>5622</v>
      </c>
    </row>
    <row r="45" spans="1:11" x14ac:dyDescent="0.3">
      <c r="A45" t="s">
        <v>52</v>
      </c>
      <c r="B45" s="153">
        <v>44863</v>
      </c>
      <c r="C45" t="s">
        <v>59</v>
      </c>
      <c r="D45" t="s">
        <v>167</v>
      </c>
      <c r="E45">
        <v>955051</v>
      </c>
      <c r="F45" t="str">
        <f t="shared" si="2"/>
        <v>Resdiential-GRID</v>
      </c>
      <c r="G45">
        <f t="shared" si="3"/>
        <v>6</v>
      </c>
      <c r="I45" s="157" t="s">
        <v>171</v>
      </c>
      <c r="J45" s="156">
        <v>525280</v>
      </c>
      <c r="K45" s="156">
        <v>79083</v>
      </c>
    </row>
    <row r="46" spans="1:11" x14ac:dyDescent="0.3">
      <c r="A46" t="s">
        <v>52</v>
      </c>
      <c r="B46" s="153">
        <v>44863</v>
      </c>
      <c r="C46" t="s">
        <v>58</v>
      </c>
      <c r="D46" t="s">
        <v>168</v>
      </c>
      <c r="E46">
        <v>15216</v>
      </c>
      <c r="F46" t="str">
        <f t="shared" si="2"/>
        <v>Low Income Resdiential-ESCO</v>
      </c>
      <c r="G46">
        <f t="shared" si="3"/>
        <v>6</v>
      </c>
      <c r="I46" s="155">
        <v>18</v>
      </c>
      <c r="J46" s="156"/>
      <c r="K46" s="156"/>
    </row>
    <row r="47" spans="1:11" x14ac:dyDescent="0.3">
      <c r="A47" t="s">
        <v>52</v>
      </c>
      <c r="B47" s="153">
        <v>44863</v>
      </c>
      <c r="C47" t="s">
        <v>59</v>
      </c>
      <c r="D47" t="s">
        <v>168</v>
      </c>
      <c r="E47">
        <v>1699</v>
      </c>
      <c r="F47" t="str">
        <f t="shared" si="2"/>
        <v>Low Income Resdiential-ESCO</v>
      </c>
      <c r="G47">
        <f t="shared" si="3"/>
        <v>6</v>
      </c>
      <c r="I47" s="157" t="s">
        <v>170</v>
      </c>
      <c r="J47" s="156"/>
      <c r="K47" s="156">
        <v>1</v>
      </c>
    </row>
    <row r="48" spans="1:11" x14ac:dyDescent="0.3">
      <c r="A48" t="s">
        <v>52</v>
      </c>
      <c r="B48" s="153">
        <v>44863</v>
      </c>
      <c r="C48" t="s">
        <v>58</v>
      </c>
      <c r="D48" t="s">
        <v>166</v>
      </c>
      <c r="E48">
        <v>51211</v>
      </c>
      <c r="F48" t="str">
        <f t="shared" si="2"/>
        <v>Resdiential-ESCO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44863</v>
      </c>
      <c r="C49" t="s">
        <v>59</v>
      </c>
      <c r="D49" t="s">
        <v>166</v>
      </c>
      <c r="E49">
        <v>8424</v>
      </c>
      <c r="F49" t="str">
        <f t="shared" si="2"/>
        <v>Resdiential-ESCO</v>
      </c>
      <c r="G49">
        <f t="shared" si="3"/>
        <v>6</v>
      </c>
      <c r="I49" s="157" t="s">
        <v>170</v>
      </c>
      <c r="J49" s="156"/>
      <c r="K49" s="156">
        <v>1</v>
      </c>
    </row>
    <row r="50" spans="1:11" x14ac:dyDescent="0.3">
      <c r="A50" t="s">
        <v>53</v>
      </c>
      <c r="B50" s="153">
        <v>44863</v>
      </c>
      <c r="C50" t="s">
        <v>58</v>
      </c>
      <c r="D50" t="s">
        <v>167</v>
      </c>
      <c r="E50">
        <v>2216553</v>
      </c>
      <c r="F50" t="str">
        <f t="shared" si="2"/>
        <v>Resdiential-GRID</v>
      </c>
      <c r="G50">
        <f t="shared" si="3"/>
        <v>7</v>
      </c>
    </row>
    <row r="51" spans="1:11" x14ac:dyDescent="0.3">
      <c r="A51" t="s">
        <v>53</v>
      </c>
      <c r="B51" s="153">
        <v>44863</v>
      </c>
      <c r="C51" t="s">
        <v>58</v>
      </c>
      <c r="D51" t="s">
        <v>169</v>
      </c>
      <c r="E51">
        <v>1095804</v>
      </c>
      <c r="F51" t="str">
        <f t="shared" si="2"/>
        <v>Low Income Resdiential-GRID</v>
      </c>
      <c r="G51">
        <f t="shared" si="3"/>
        <v>7</v>
      </c>
    </row>
    <row r="52" spans="1:11" x14ac:dyDescent="0.3">
      <c r="A52" t="s">
        <v>53</v>
      </c>
      <c r="B52" s="153">
        <v>44863</v>
      </c>
      <c r="C52" t="s">
        <v>59</v>
      </c>
      <c r="D52" t="s">
        <v>169</v>
      </c>
      <c r="E52">
        <v>187842</v>
      </c>
      <c r="F52" t="str">
        <f t="shared" si="2"/>
        <v>Low Income Resdiential-GRID</v>
      </c>
      <c r="G52">
        <f t="shared" si="3"/>
        <v>7</v>
      </c>
    </row>
    <row r="53" spans="1:11" x14ac:dyDescent="0.3">
      <c r="A53" t="s">
        <v>53</v>
      </c>
      <c r="B53" s="153">
        <v>44863</v>
      </c>
      <c r="C53" t="s">
        <v>59</v>
      </c>
      <c r="D53" t="s">
        <v>167</v>
      </c>
      <c r="E53">
        <v>504348</v>
      </c>
      <c r="F53" t="str">
        <f t="shared" si="2"/>
        <v>Resdiential-GRID</v>
      </c>
      <c r="G53">
        <f t="shared" si="3"/>
        <v>7</v>
      </c>
    </row>
    <row r="54" spans="1:11" x14ac:dyDescent="0.3">
      <c r="A54" t="s">
        <v>53</v>
      </c>
      <c r="B54" s="153">
        <v>44863</v>
      </c>
      <c r="C54" t="s">
        <v>58</v>
      </c>
      <c r="D54" t="s">
        <v>168</v>
      </c>
      <c r="E54">
        <v>9117</v>
      </c>
      <c r="F54" t="str">
        <f t="shared" si="2"/>
        <v>Low Income Resdiential-ESCO</v>
      </c>
      <c r="G54">
        <f t="shared" si="3"/>
        <v>7</v>
      </c>
    </row>
    <row r="55" spans="1:11" x14ac:dyDescent="0.3">
      <c r="A55" t="s">
        <v>53</v>
      </c>
      <c r="B55" s="153">
        <v>44863</v>
      </c>
      <c r="C55" t="s">
        <v>59</v>
      </c>
      <c r="D55" t="s">
        <v>168</v>
      </c>
      <c r="E55">
        <v>767</v>
      </c>
      <c r="F55" t="str">
        <f t="shared" si="2"/>
        <v>Low Income Resdiential-ESCO</v>
      </c>
      <c r="G55">
        <f t="shared" si="3"/>
        <v>7</v>
      </c>
    </row>
    <row r="56" spans="1:11" x14ac:dyDescent="0.3">
      <c r="A56" t="s">
        <v>53</v>
      </c>
      <c r="B56" s="153">
        <v>44863</v>
      </c>
      <c r="C56" t="s">
        <v>58</v>
      </c>
      <c r="D56" t="s">
        <v>166</v>
      </c>
      <c r="E56">
        <v>23961</v>
      </c>
      <c r="F56" t="str">
        <f t="shared" si="2"/>
        <v>Resdiential-ESCO</v>
      </c>
      <c r="G56">
        <f t="shared" si="3"/>
        <v>7</v>
      </c>
    </row>
    <row r="57" spans="1:11" x14ac:dyDescent="0.3">
      <c r="A57" t="s">
        <v>53</v>
      </c>
      <c r="B57" s="153">
        <v>44863</v>
      </c>
      <c r="C57" t="s">
        <v>59</v>
      </c>
      <c r="D57" t="s">
        <v>166</v>
      </c>
      <c r="E57">
        <v>2733</v>
      </c>
      <c r="F57" t="str">
        <f t="shared" si="2"/>
        <v>Resdiential-ESCO</v>
      </c>
      <c r="G57">
        <f t="shared" si="3"/>
        <v>7</v>
      </c>
    </row>
    <row r="58" spans="1:11" x14ac:dyDescent="0.3">
      <c r="A58" t="s">
        <v>54</v>
      </c>
      <c r="B58" s="153">
        <v>44863</v>
      </c>
      <c r="C58" t="s">
        <v>58</v>
      </c>
      <c r="D58" t="s">
        <v>169</v>
      </c>
      <c r="E58">
        <v>36052054</v>
      </c>
      <c r="F58" t="str">
        <f t="shared" ref="F58:F89" si="4">TRIM(MID(D58,3,50))</f>
        <v>Low Income Resdiential-GRID</v>
      </c>
      <c r="G58">
        <f t="shared" ref="G58:G89" si="5">VALUE(TRIM(MID(A58,6,2)))</f>
        <v>8</v>
      </c>
    </row>
    <row r="59" spans="1:11" x14ac:dyDescent="0.3">
      <c r="A59" t="s">
        <v>54</v>
      </c>
      <c r="B59" s="153">
        <v>44863</v>
      </c>
      <c r="C59" t="s">
        <v>58</v>
      </c>
      <c r="D59" t="s">
        <v>167</v>
      </c>
      <c r="E59">
        <v>48551000</v>
      </c>
      <c r="F59" t="str">
        <f t="shared" si="4"/>
        <v>Resdiential-GRID</v>
      </c>
      <c r="G59">
        <f t="shared" si="5"/>
        <v>8</v>
      </c>
    </row>
    <row r="60" spans="1:11" x14ac:dyDescent="0.3">
      <c r="A60" t="s">
        <v>54</v>
      </c>
      <c r="B60" s="153">
        <v>44863</v>
      </c>
      <c r="C60" t="s">
        <v>59</v>
      </c>
      <c r="D60" t="s">
        <v>167</v>
      </c>
      <c r="E60">
        <v>10958384</v>
      </c>
      <c r="F60" t="str">
        <f t="shared" si="4"/>
        <v>Resdiential-GRID</v>
      </c>
      <c r="G60">
        <f t="shared" si="5"/>
        <v>8</v>
      </c>
    </row>
    <row r="61" spans="1:11" x14ac:dyDescent="0.3">
      <c r="A61" t="s">
        <v>54</v>
      </c>
      <c r="B61" s="153">
        <v>44863</v>
      </c>
      <c r="C61" t="s">
        <v>58</v>
      </c>
      <c r="D61" t="s">
        <v>168</v>
      </c>
      <c r="E61">
        <v>457670</v>
      </c>
      <c r="F61" t="str">
        <f t="shared" si="4"/>
        <v>Low Income Resdiential-ESCO</v>
      </c>
      <c r="G61">
        <f t="shared" si="5"/>
        <v>8</v>
      </c>
    </row>
    <row r="62" spans="1:11" x14ac:dyDescent="0.3">
      <c r="A62" t="s">
        <v>54</v>
      </c>
      <c r="B62" s="153">
        <v>44863</v>
      </c>
      <c r="C62" t="s">
        <v>59</v>
      </c>
      <c r="D62" t="s">
        <v>168</v>
      </c>
      <c r="E62">
        <v>30552</v>
      </c>
      <c r="F62" t="str">
        <f t="shared" si="4"/>
        <v>Low Income Resdiential-ESCO</v>
      </c>
      <c r="G62">
        <f t="shared" si="5"/>
        <v>8</v>
      </c>
    </row>
    <row r="63" spans="1:11" x14ac:dyDescent="0.3">
      <c r="A63" t="s">
        <v>54</v>
      </c>
      <c r="B63" s="153">
        <v>44863</v>
      </c>
      <c r="C63" t="s">
        <v>58</v>
      </c>
      <c r="D63" t="s">
        <v>166</v>
      </c>
      <c r="E63">
        <v>543656</v>
      </c>
      <c r="F63" t="str">
        <f t="shared" si="4"/>
        <v>Resdiential-ESCO</v>
      </c>
      <c r="G63">
        <f t="shared" si="5"/>
        <v>8</v>
      </c>
    </row>
    <row r="64" spans="1:11" x14ac:dyDescent="0.3">
      <c r="A64" t="s">
        <v>54</v>
      </c>
      <c r="B64" s="153">
        <v>44863</v>
      </c>
      <c r="C64" t="s">
        <v>59</v>
      </c>
      <c r="D64" t="s">
        <v>166</v>
      </c>
      <c r="E64">
        <v>23418</v>
      </c>
      <c r="F64" t="str">
        <f t="shared" si="4"/>
        <v>Resdiential-ESCO</v>
      </c>
      <c r="G64">
        <f t="shared" si="5"/>
        <v>8</v>
      </c>
    </row>
    <row r="65" spans="1:7" x14ac:dyDescent="0.3">
      <c r="A65" t="s">
        <v>54</v>
      </c>
      <c r="B65" s="153">
        <v>44863</v>
      </c>
      <c r="C65" t="s">
        <v>59</v>
      </c>
      <c r="D65" t="s">
        <v>169</v>
      </c>
      <c r="E65">
        <v>5966889</v>
      </c>
      <c r="F65" t="str">
        <f t="shared" si="4"/>
        <v>Low Income Resdiential-GRID</v>
      </c>
      <c r="G65">
        <f t="shared" si="5"/>
        <v>8</v>
      </c>
    </row>
    <row r="66" spans="1:7" x14ac:dyDescent="0.3">
      <c r="A66" t="s">
        <v>60</v>
      </c>
      <c r="B66" s="153">
        <v>44863</v>
      </c>
      <c r="C66" t="s">
        <v>58</v>
      </c>
      <c r="D66" t="s">
        <v>167</v>
      </c>
      <c r="E66">
        <v>54813969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44863</v>
      </c>
      <c r="C67" t="s">
        <v>59</v>
      </c>
      <c r="D67" t="s">
        <v>169</v>
      </c>
      <c r="E67">
        <v>6378512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44863</v>
      </c>
      <c r="C68" t="s">
        <v>58</v>
      </c>
      <c r="D68" t="s">
        <v>169</v>
      </c>
      <c r="E68">
        <v>38343497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44863</v>
      </c>
      <c r="C69" t="s">
        <v>59</v>
      </c>
      <c r="D69" t="s">
        <v>167</v>
      </c>
      <c r="E69">
        <v>12417784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44863</v>
      </c>
      <c r="C70" t="s">
        <v>58</v>
      </c>
      <c r="D70" t="s">
        <v>168</v>
      </c>
      <c r="E70">
        <v>482004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44863</v>
      </c>
      <c r="C71" t="s">
        <v>59</v>
      </c>
      <c r="D71" t="s">
        <v>168</v>
      </c>
      <c r="E71">
        <v>33019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44863</v>
      </c>
      <c r="C72" t="s">
        <v>58</v>
      </c>
      <c r="D72" t="s">
        <v>166</v>
      </c>
      <c r="E72">
        <v>618830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53">
        <v>44863</v>
      </c>
      <c r="C73" t="s">
        <v>59</v>
      </c>
      <c r="D73" t="s">
        <v>166</v>
      </c>
      <c r="E73">
        <v>34576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85</v>
      </c>
      <c r="B74" s="153">
        <v>44863</v>
      </c>
      <c r="C74" t="s">
        <v>58</v>
      </c>
      <c r="D74" t="s">
        <v>166</v>
      </c>
      <c r="E74">
        <v>417752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44863</v>
      </c>
      <c r="C75" t="s">
        <v>59</v>
      </c>
      <c r="D75" t="s">
        <v>166</v>
      </c>
      <c r="E75">
        <v>67551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44863</v>
      </c>
      <c r="C76" t="s">
        <v>58</v>
      </c>
      <c r="D76" t="s">
        <v>167</v>
      </c>
      <c r="E76">
        <v>35077094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44863</v>
      </c>
      <c r="C77" t="s">
        <v>59</v>
      </c>
      <c r="D77" t="s">
        <v>167</v>
      </c>
      <c r="E77">
        <v>9457877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44863</v>
      </c>
      <c r="C78" t="s">
        <v>58</v>
      </c>
      <c r="D78" t="s">
        <v>168</v>
      </c>
      <c r="E78">
        <v>61690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44863</v>
      </c>
      <c r="C79" t="s">
        <v>59</v>
      </c>
      <c r="D79" t="s">
        <v>168</v>
      </c>
      <c r="E79">
        <v>7163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44863</v>
      </c>
      <c r="C80" t="s">
        <v>58</v>
      </c>
      <c r="D80" t="s">
        <v>169</v>
      </c>
      <c r="E80">
        <v>3909721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44863</v>
      </c>
      <c r="C81" t="s">
        <v>59</v>
      </c>
      <c r="D81" t="s">
        <v>169</v>
      </c>
      <c r="E81">
        <v>777493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44863</v>
      </c>
      <c r="C82" t="s">
        <v>59</v>
      </c>
      <c r="D82" t="s">
        <v>169</v>
      </c>
      <c r="E82">
        <v>51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44863</v>
      </c>
      <c r="C83" t="s">
        <v>59</v>
      </c>
      <c r="D83" t="s">
        <v>167</v>
      </c>
      <c r="E83">
        <v>680</v>
      </c>
      <c r="F83" t="str">
        <f t="shared" si="4"/>
        <v>Resdiential-GRID</v>
      </c>
      <c r="G83">
        <f t="shared" si="5"/>
        <v>12</v>
      </c>
    </row>
    <row r="84" spans="1:7" x14ac:dyDescent="0.3">
      <c r="A84" t="s">
        <v>86</v>
      </c>
      <c r="B84" s="153">
        <v>44863</v>
      </c>
      <c r="C84" t="s">
        <v>58</v>
      </c>
      <c r="D84" t="s">
        <v>169</v>
      </c>
      <c r="E84">
        <v>1514</v>
      </c>
      <c r="F84" t="str">
        <f t="shared" si="4"/>
        <v>Low Income Resdiential-GRID</v>
      </c>
      <c r="G84">
        <f t="shared" si="5"/>
        <v>12</v>
      </c>
    </row>
    <row r="85" spans="1:7" x14ac:dyDescent="0.3">
      <c r="A85" t="s">
        <v>86</v>
      </c>
      <c r="B85" s="153">
        <v>44863</v>
      </c>
      <c r="C85" t="s">
        <v>58</v>
      </c>
      <c r="D85" t="s">
        <v>167</v>
      </c>
      <c r="E85">
        <v>3161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44863</v>
      </c>
      <c r="C86" t="s">
        <v>58</v>
      </c>
      <c r="D86" t="s">
        <v>168</v>
      </c>
      <c r="E86">
        <v>56722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44863</v>
      </c>
      <c r="C87" t="s">
        <v>59</v>
      </c>
      <c r="D87" t="s">
        <v>168</v>
      </c>
      <c r="E87">
        <v>7281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44863</v>
      </c>
      <c r="C88" t="s">
        <v>58</v>
      </c>
      <c r="D88" t="s">
        <v>166</v>
      </c>
      <c r="E88">
        <v>296585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44863</v>
      </c>
      <c r="C89" t="s">
        <v>59</v>
      </c>
      <c r="D89" t="s">
        <v>166</v>
      </c>
      <c r="E89">
        <v>65825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44863</v>
      </c>
      <c r="C90" t="s">
        <v>58</v>
      </c>
      <c r="D90" t="s">
        <v>168</v>
      </c>
      <c r="E90">
        <v>7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44863</v>
      </c>
      <c r="C91" t="s">
        <v>58</v>
      </c>
      <c r="D91" t="s">
        <v>167</v>
      </c>
      <c r="E91">
        <v>24</v>
      </c>
      <c r="F91" t="str">
        <f t="shared" si="6"/>
        <v>Resdiential-GRID</v>
      </c>
      <c r="G91">
        <f t="shared" si="7"/>
        <v>17</v>
      </c>
    </row>
    <row r="92" spans="1:7" x14ac:dyDescent="0.3">
      <c r="A92" t="s">
        <v>66</v>
      </c>
      <c r="B92" s="153">
        <v>44863</v>
      </c>
      <c r="C92" t="s">
        <v>59</v>
      </c>
      <c r="D92" t="s">
        <v>167</v>
      </c>
      <c r="E92">
        <v>6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44863</v>
      </c>
      <c r="C93" t="s">
        <v>59</v>
      </c>
      <c r="D93" t="s">
        <v>169</v>
      </c>
      <c r="E93">
        <v>318</v>
      </c>
      <c r="F93" t="str">
        <f t="shared" si="6"/>
        <v>Low Income Resdiential-GRID</v>
      </c>
      <c r="G93">
        <f t="shared" si="7"/>
        <v>17</v>
      </c>
    </row>
    <row r="94" spans="1:7" x14ac:dyDescent="0.3">
      <c r="A94" t="s">
        <v>66</v>
      </c>
      <c r="B94" s="153">
        <v>44863</v>
      </c>
      <c r="C94" t="s">
        <v>58</v>
      </c>
      <c r="D94" t="s">
        <v>169</v>
      </c>
      <c r="E94">
        <v>1864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210</v>
      </c>
      <c r="B95" s="153">
        <v>44863</v>
      </c>
      <c r="C95" t="s">
        <v>58</v>
      </c>
      <c r="D95" t="s">
        <v>167</v>
      </c>
      <c r="E95">
        <v>528</v>
      </c>
      <c r="F95" t="str">
        <f t="shared" si="6"/>
        <v>Resdiential-GRID</v>
      </c>
      <c r="G95">
        <f t="shared" si="7"/>
        <v>18</v>
      </c>
    </row>
    <row r="96" spans="1:7" x14ac:dyDescent="0.3">
      <c r="A96" t="s">
        <v>210</v>
      </c>
      <c r="B96" s="153">
        <v>44863</v>
      </c>
      <c r="C96" t="s">
        <v>59</v>
      </c>
      <c r="D96" t="s">
        <v>167</v>
      </c>
      <c r="E96">
        <v>77</v>
      </c>
      <c r="F96" t="str">
        <f t="shared" si="6"/>
        <v>Resdiential-GRID</v>
      </c>
      <c r="G96">
        <f t="shared" si="7"/>
        <v>18</v>
      </c>
    </row>
    <row r="97" spans="1:7" x14ac:dyDescent="0.3">
      <c r="A97" t="s">
        <v>210</v>
      </c>
      <c r="B97" s="153">
        <v>44863</v>
      </c>
      <c r="C97" t="s">
        <v>59</v>
      </c>
      <c r="D97" t="s">
        <v>168</v>
      </c>
      <c r="E97">
        <v>1</v>
      </c>
      <c r="F97" t="str">
        <f t="shared" si="6"/>
        <v>Low Income Resdiential-ESCO</v>
      </c>
      <c r="G97">
        <f t="shared" si="7"/>
        <v>18</v>
      </c>
    </row>
    <row r="98" spans="1:7" x14ac:dyDescent="0.3">
      <c r="A98" t="s">
        <v>210</v>
      </c>
      <c r="B98" s="153">
        <v>44863</v>
      </c>
      <c r="C98" t="s">
        <v>58</v>
      </c>
      <c r="D98" t="s">
        <v>169</v>
      </c>
      <c r="E98">
        <v>346</v>
      </c>
      <c r="F98" t="str">
        <f t="shared" si="6"/>
        <v>Low Income Resdiential-GRID</v>
      </c>
      <c r="G98">
        <f t="shared" si="7"/>
        <v>18</v>
      </c>
    </row>
    <row r="99" spans="1:7" x14ac:dyDescent="0.3">
      <c r="A99" t="s">
        <v>210</v>
      </c>
      <c r="B99" s="153">
        <v>44863</v>
      </c>
      <c r="C99" t="s">
        <v>59</v>
      </c>
      <c r="D99" t="s">
        <v>169</v>
      </c>
      <c r="E99">
        <v>21</v>
      </c>
      <c r="F99" t="str">
        <f t="shared" si="6"/>
        <v>Low Income Resdiential-GRID</v>
      </c>
      <c r="G99">
        <f t="shared" si="7"/>
        <v>18</v>
      </c>
    </row>
    <row r="100" spans="1:7" x14ac:dyDescent="0.3">
      <c r="A100" t="s">
        <v>202</v>
      </c>
      <c r="B100" s="153">
        <v>44863</v>
      </c>
      <c r="C100" t="s">
        <v>58</v>
      </c>
      <c r="D100" t="s">
        <v>167</v>
      </c>
      <c r="E100">
        <v>404</v>
      </c>
      <c r="F100" t="str">
        <f t="shared" si="6"/>
        <v>Resdiential-GRID</v>
      </c>
      <c r="G100">
        <f t="shared" si="7"/>
        <v>99</v>
      </c>
    </row>
    <row r="101" spans="1:7" x14ac:dyDescent="0.3">
      <c r="A101" t="s">
        <v>202</v>
      </c>
      <c r="B101" s="153">
        <v>44863</v>
      </c>
      <c r="C101" t="s">
        <v>59</v>
      </c>
      <c r="D101" t="s">
        <v>167</v>
      </c>
      <c r="E101">
        <v>65</v>
      </c>
      <c r="F101" t="str">
        <f t="shared" si="6"/>
        <v>Resdiential-GRID</v>
      </c>
      <c r="G101">
        <f t="shared" si="7"/>
        <v>99</v>
      </c>
    </row>
    <row r="102" spans="1:7" x14ac:dyDescent="0.3">
      <c r="A102" t="s">
        <v>202</v>
      </c>
      <c r="B102" s="153">
        <v>44863</v>
      </c>
      <c r="C102" t="s">
        <v>59</v>
      </c>
      <c r="D102" t="s">
        <v>168</v>
      </c>
      <c r="E102">
        <v>1</v>
      </c>
      <c r="F102" t="str">
        <f t="shared" si="6"/>
        <v>Low Income Resdiential-ESCO</v>
      </c>
      <c r="G102">
        <f t="shared" si="7"/>
        <v>99</v>
      </c>
    </row>
    <row r="103" spans="1:7" x14ac:dyDescent="0.3">
      <c r="A103" t="s">
        <v>202</v>
      </c>
      <c r="B103" s="153">
        <v>44863</v>
      </c>
      <c r="C103" t="s">
        <v>58</v>
      </c>
      <c r="D103" t="s">
        <v>169</v>
      </c>
      <c r="E103">
        <v>309</v>
      </c>
      <c r="F103" t="str">
        <f t="shared" si="6"/>
        <v>Low Income Resdiential-GRID</v>
      </c>
      <c r="G103">
        <f t="shared" si="7"/>
        <v>99</v>
      </c>
    </row>
    <row r="104" spans="1:7" x14ac:dyDescent="0.3">
      <c r="A104" t="s">
        <v>202</v>
      </c>
      <c r="B104" s="153">
        <v>44863</v>
      </c>
      <c r="C104" t="s">
        <v>59</v>
      </c>
      <c r="D104" t="s">
        <v>169</v>
      </c>
      <c r="E104">
        <v>16</v>
      </c>
      <c r="F104" t="str">
        <f t="shared" si="6"/>
        <v>Low Income Resdiential-GRID</v>
      </c>
      <c r="G104">
        <f t="shared" si="7"/>
        <v>99</v>
      </c>
    </row>
    <row r="105" spans="1:7" x14ac:dyDescent="0.3">
      <c r="A105" t="s">
        <v>67</v>
      </c>
      <c r="B105" s="153">
        <v>44863</v>
      </c>
      <c r="C105" t="s">
        <v>58</v>
      </c>
      <c r="D105" t="s">
        <v>167</v>
      </c>
      <c r="E105">
        <v>9079</v>
      </c>
      <c r="F105" t="str">
        <f t="shared" si="6"/>
        <v>Resdiential-GRID</v>
      </c>
      <c r="G105">
        <f t="shared" si="7"/>
        <v>19</v>
      </c>
    </row>
    <row r="106" spans="1:7" x14ac:dyDescent="0.3">
      <c r="A106" t="s">
        <v>67</v>
      </c>
      <c r="B106" s="153">
        <v>44863</v>
      </c>
      <c r="C106" t="s">
        <v>59</v>
      </c>
      <c r="D106" t="s">
        <v>169</v>
      </c>
      <c r="E106">
        <v>842</v>
      </c>
      <c r="F106" t="str">
        <f t="shared" si="6"/>
        <v>Low Income Resdiential-GRID</v>
      </c>
      <c r="G106">
        <f t="shared" si="7"/>
        <v>19</v>
      </c>
    </row>
    <row r="107" spans="1:7" x14ac:dyDescent="0.3">
      <c r="A107" t="s">
        <v>67</v>
      </c>
      <c r="B107" s="153">
        <v>44863</v>
      </c>
      <c r="C107" t="s">
        <v>58</v>
      </c>
      <c r="D107" t="s">
        <v>166</v>
      </c>
      <c r="E107">
        <v>36</v>
      </c>
      <c r="F107" t="str">
        <f t="shared" si="6"/>
        <v>Resdiential-ESCO</v>
      </c>
      <c r="G107">
        <f t="shared" si="7"/>
        <v>19</v>
      </c>
    </row>
    <row r="108" spans="1:7" x14ac:dyDescent="0.3">
      <c r="A108" t="s">
        <v>67</v>
      </c>
      <c r="B108" s="153">
        <v>44863</v>
      </c>
      <c r="C108" t="s">
        <v>59</v>
      </c>
      <c r="D108" t="s">
        <v>166</v>
      </c>
      <c r="E108">
        <v>26</v>
      </c>
      <c r="F108" t="str">
        <f t="shared" si="6"/>
        <v>Resdiential-ESCO</v>
      </c>
      <c r="G108">
        <f t="shared" si="7"/>
        <v>19</v>
      </c>
    </row>
    <row r="109" spans="1:7" x14ac:dyDescent="0.3">
      <c r="A109" t="s">
        <v>67</v>
      </c>
      <c r="B109" s="153">
        <v>44863</v>
      </c>
      <c r="C109" t="s">
        <v>58</v>
      </c>
      <c r="D109" t="s">
        <v>169</v>
      </c>
      <c r="E109">
        <v>4092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67</v>
      </c>
      <c r="B110" s="153">
        <v>44863</v>
      </c>
      <c r="C110" t="s">
        <v>59</v>
      </c>
      <c r="D110" t="s">
        <v>167</v>
      </c>
      <c r="E110">
        <v>2351</v>
      </c>
      <c r="F110" t="str">
        <f t="shared" ref="F110" si="8">TRIM(MID(D110,3,50))</f>
        <v>Resdiential-GRID</v>
      </c>
      <c r="G110">
        <f t="shared" ref="G110" si="9">VALUE(TRIM(MID(A110,6,2)))</f>
        <v>19</v>
      </c>
    </row>
    <row r="111" spans="1:7" x14ac:dyDescent="0.3">
      <c r="A111" t="s">
        <v>67</v>
      </c>
      <c r="B111" s="153">
        <v>44863</v>
      </c>
      <c r="C111" t="s">
        <v>58</v>
      </c>
      <c r="D111" t="s">
        <v>168</v>
      </c>
      <c r="E111">
        <v>27</v>
      </c>
      <c r="F111" t="str">
        <f t="shared" ref="F111" si="10">TRIM(MID(D111,3,50))</f>
        <v>Low Income Resdiential-ESCO</v>
      </c>
      <c r="G111">
        <f t="shared" ref="G111" si="11">VALUE(TRIM(MID(A111,6,2)))</f>
        <v>19</v>
      </c>
    </row>
    <row r="112" spans="1:7" x14ac:dyDescent="0.3">
      <c r="A112" t="s">
        <v>67</v>
      </c>
      <c r="B112" s="153">
        <v>44863</v>
      </c>
      <c r="C112" t="s">
        <v>59</v>
      </c>
      <c r="D112" t="s">
        <v>168</v>
      </c>
      <c r="E112">
        <v>3</v>
      </c>
      <c r="F112" t="str">
        <f t="shared" ref="F112:F115" si="12">TRIM(MID(D112,3,50))</f>
        <v>Low Income Resdiential-ESCO</v>
      </c>
      <c r="G112">
        <f t="shared" ref="G112:G115" si="13">VALUE(TRIM(MID(A112,6,2)))</f>
        <v>19</v>
      </c>
    </row>
    <row r="113" spans="1:7" x14ac:dyDescent="0.3">
      <c r="A113" t="s">
        <v>159</v>
      </c>
      <c r="B113" s="153">
        <v>44863</v>
      </c>
      <c r="C113" t="s">
        <v>58</v>
      </c>
      <c r="D113" t="s">
        <v>167</v>
      </c>
      <c r="E113">
        <v>23954818</v>
      </c>
      <c r="F113" t="str">
        <f t="shared" si="12"/>
        <v>Resdiential-GRID</v>
      </c>
      <c r="G113">
        <f t="shared" si="13"/>
        <v>20</v>
      </c>
    </row>
    <row r="114" spans="1:7" x14ac:dyDescent="0.3">
      <c r="A114" t="s">
        <v>159</v>
      </c>
      <c r="B114" s="153">
        <v>44863</v>
      </c>
      <c r="C114" t="s">
        <v>59</v>
      </c>
      <c r="D114" t="s">
        <v>169</v>
      </c>
      <c r="E114">
        <v>463432</v>
      </c>
      <c r="F114" t="str">
        <f t="shared" si="12"/>
        <v>Low Income Resdiential-GRID</v>
      </c>
      <c r="G114">
        <f t="shared" si="13"/>
        <v>20</v>
      </c>
    </row>
    <row r="115" spans="1:7" x14ac:dyDescent="0.3">
      <c r="A115" t="s">
        <v>159</v>
      </c>
      <c r="B115" s="153">
        <v>44863</v>
      </c>
      <c r="C115" t="s">
        <v>58</v>
      </c>
      <c r="D115" t="s">
        <v>169</v>
      </c>
      <c r="E115">
        <v>2900688</v>
      </c>
      <c r="F115" t="str">
        <f t="shared" si="12"/>
        <v>Low Income Resdiential-GRID</v>
      </c>
      <c r="G115">
        <f t="shared" si="13"/>
        <v>20</v>
      </c>
    </row>
    <row r="116" spans="1:7" x14ac:dyDescent="0.3">
      <c r="A116" t="s">
        <v>159</v>
      </c>
      <c r="B116" s="153">
        <v>44863</v>
      </c>
      <c r="C116" t="s">
        <v>58</v>
      </c>
      <c r="D116" t="s">
        <v>168</v>
      </c>
      <c r="E116">
        <v>66552</v>
      </c>
      <c r="F116" t="str">
        <f t="shared" ref="F116" si="14">TRIM(MID(D116,3,50))</f>
        <v>Low Income Resdiential-ESCO</v>
      </c>
      <c r="G116">
        <f t="shared" ref="G116" si="15">VALUE(TRIM(MID(A116,6,2)))</f>
        <v>20</v>
      </c>
    </row>
    <row r="117" spans="1:7" x14ac:dyDescent="0.3">
      <c r="A117" t="s">
        <v>159</v>
      </c>
      <c r="B117" s="153">
        <v>44863</v>
      </c>
      <c r="C117" t="s">
        <v>59</v>
      </c>
      <c r="D117" t="s">
        <v>168</v>
      </c>
      <c r="E117">
        <v>5622</v>
      </c>
      <c r="F117" t="str">
        <f t="shared" ref="F117:F118" si="16">TRIM(MID(D117,3,50))</f>
        <v>Low Income Resdiential-ESCO</v>
      </c>
      <c r="G117">
        <f t="shared" ref="G117:G118" si="17">VALUE(TRIM(MID(A117,6,2)))</f>
        <v>20</v>
      </c>
    </row>
    <row r="118" spans="1:7" x14ac:dyDescent="0.3">
      <c r="A118" t="s">
        <v>159</v>
      </c>
      <c r="B118" s="153">
        <v>44863</v>
      </c>
      <c r="C118" t="s">
        <v>58</v>
      </c>
      <c r="D118" t="s">
        <v>166</v>
      </c>
      <c r="E118">
        <v>525280</v>
      </c>
      <c r="F118" t="str">
        <f t="shared" si="16"/>
        <v>Resdiential-ESCO</v>
      </c>
      <c r="G118">
        <f t="shared" si="17"/>
        <v>20</v>
      </c>
    </row>
    <row r="119" spans="1:7" x14ac:dyDescent="0.3">
      <c r="A119" t="s">
        <v>159</v>
      </c>
      <c r="B119" s="153">
        <v>44863</v>
      </c>
      <c r="C119" t="s">
        <v>59</v>
      </c>
      <c r="D119" t="s">
        <v>166</v>
      </c>
      <c r="E119">
        <v>79083</v>
      </c>
      <c r="F119" t="str">
        <f t="shared" ref="F119:F120" si="18">TRIM(MID(D119,3,50))</f>
        <v>Resdiential-ESCO</v>
      </c>
      <c r="G119">
        <f t="shared" ref="G119:G120" si="19">VALUE(TRIM(MID(A119,6,2)))</f>
        <v>20</v>
      </c>
    </row>
    <row r="120" spans="1:7" x14ac:dyDescent="0.3">
      <c r="A120" t="s">
        <v>159</v>
      </c>
      <c r="B120" s="153">
        <v>44863</v>
      </c>
      <c r="C120" t="s">
        <v>59</v>
      </c>
      <c r="D120" t="s">
        <v>167</v>
      </c>
      <c r="E120">
        <v>5991405</v>
      </c>
      <c r="F120" t="str">
        <f t="shared" si="18"/>
        <v>Resdiential-GRID</v>
      </c>
      <c r="G120">
        <f t="shared" si="19"/>
        <v>20</v>
      </c>
    </row>
    <row r="121" spans="1:7" x14ac:dyDescent="0.3">
      <c r="B121" s="153"/>
      <c r="F121"/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I3" sqref="I3"/>
      <selection pane="bottomLeft" activeCell="L7" sqref="L7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44863</v>
      </c>
      <c r="C2">
        <v>4</v>
      </c>
      <c r="D2" t="s">
        <v>172</v>
      </c>
      <c r="E2">
        <v>10348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44863</v>
      </c>
      <c r="C3">
        <v>4</v>
      </c>
      <c r="D3" t="s">
        <v>173</v>
      </c>
      <c r="E3">
        <v>1687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44863</v>
      </c>
      <c r="C4">
        <v>4</v>
      </c>
      <c r="D4" t="s">
        <v>174</v>
      </c>
      <c r="E4">
        <v>113</v>
      </c>
      <c r="F4" t="str">
        <f t="shared" si="0"/>
        <v>Low Income Residential-ESCO</v>
      </c>
      <c r="G4">
        <f t="shared" si="1"/>
        <v>1</v>
      </c>
      <c r="J4" s="153">
        <v>44863</v>
      </c>
    </row>
    <row r="5" spans="1:11" x14ac:dyDescent="0.3">
      <c r="A5" t="s">
        <v>61</v>
      </c>
      <c r="B5" s="153">
        <v>44863</v>
      </c>
      <c r="C5">
        <v>4</v>
      </c>
      <c r="D5" t="s">
        <v>175</v>
      </c>
      <c r="E5">
        <v>35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44863</v>
      </c>
      <c r="C6">
        <v>5</v>
      </c>
      <c r="D6" t="s">
        <v>172</v>
      </c>
      <c r="E6">
        <v>481391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44863</v>
      </c>
      <c r="C7">
        <v>5</v>
      </c>
      <c r="D7" t="s">
        <v>173</v>
      </c>
      <c r="E7">
        <v>524461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35</v>
      </c>
      <c r="K7" s="156">
        <v>71797</v>
      </c>
    </row>
    <row r="8" spans="1:11" x14ac:dyDescent="0.3">
      <c r="A8" t="s">
        <v>61</v>
      </c>
      <c r="B8" s="153">
        <v>44863</v>
      </c>
      <c r="C8">
        <v>5</v>
      </c>
      <c r="D8" t="s">
        <v>174</v>
      </c>
      <c r="E8">
        <v>73444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1687</v>
      </c>
      <c r="K8" s="156">
        <v>524461</v>
      </c>
    </row>
    <row r="9" spans="1:11" x14ac:dyDescent="0.3">
      <c r="A9" t="s">
        <v>61</v>
      </c>
      <c r="B9" s="153">
        <v>44863</v>
      </c>
      <c r="C9">
        <v>5</v>
      </c>
      <c r="D9" t="s">
        <v>175</v>
      </c>
      <c r="E9">
        <v>71797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44863</v>
      </c>
      <c r="C10">
        <v>4</v>
      </c>
      <c r="D10" t="s">
        <v>172</v>
      </c>
      <c r="E10">
        <v>860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5</v>
      </c>
      <c r="K10" s="156">
        <v>26689</v>
      </c>
    </row>
    <row r="11" spans="1:11" x14ac:dyDescent="0.3">
      <c r="A11" t="s">
        <v>62</v>
      </c>
      <c r="B11" s="153">
        <v>44863</v>
      </c>
      <c r="C11">
        <v>4</v>
      </c>
      <c r="D11" t="s">
        <v>173</v>
      </c>
      <c r="E11">
        <v>187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187</v>
      </c>
      <c r="K11" s="156">
        <v>90555</v>
      </c>
    </row>
    <row r="12" spans="1:11" x14ac:dyDescent="0.3">
      <c r="A12" t="s">
        <v>62</v>
      </c>
      <c r="B12" s="153">
        <v>44863</v>
      </c>
      <c r="C12">
        <v>4</v>
      </c>
      <c r="D12" t="s">
        <v>174</v>
      </c>
      <c r="E12">
        <v>27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44863</v>
      </c>
      <c r="C13">
        <v>4</v>
      </c>
      <c r="D13" t="s">
        <v>175</v>
      </c>
      <c r="E13">
        <v>5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2</v>
      </c>
      <c r="K13" s="156">
        <v>6119</v>
      </c>
    </row>
    <row r="14" spans="1:11" x14ac:dyDescent="0.3">
      <c r="A14" t="s">
        <v>62</v>
      </c>
      <c r="B14" s="153">
        <v>44863</v>
      </c>
      <c r="C14">
        <v>5</v>
      </c>
      <c r="D14" t="s">
        <v>172</v>
      </c>
      <c r="E14">
        <v>85652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122</v>
      </c>
      <c r="K14" s="156">
        <v>38702</v>
      </c>
    </row>
    <row r="15" spans="1:11" x14ac:dyDescent="0.3">
      <c r="A15" t="s">
        <v>62</v>
      </c>
      <c r="B15" s="153">
        <v>44863</v>
      </c>
      <c r="C15">
        <v>5</v>
      </c>
      <c r="D15" t="s">
        <v>173</v>
      </c>
      <c r="E15">
        <v>90555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44863</v>
      </c>
      <c r="C16">
        <v>5</v>
      </c>
      <c r="D16" t="s">
        <v>174</v>
      </c>
      <c r="E16">
        <v>30288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/>
      <c r="K16" s="156">
        <v>3828</v>
      </c>
    </row>
    <row r="17" spans="1:11" x14ac:dyDescent="0.3">
      <c r="A17" t="s">
        <v>62</v>
      </c>
      <c r="B17" s="153">
        <v>44863</v>
      </c>
      <c r="C17">
        <v>5</v>
      </c>
      <c r="D17" t="s">
        <v>175</v>
      </c>
      <c r="E17">
        <v>26689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27</v>
      </c>
      <c r="K17" s="156">
        <v>15445</v>
      </c>
    </row>
    <row r="18" spans="1:11" x14ac:dyDescent="0.3">
      <c r="A18" t="s">
        <v>57</v>
      </c>
      <c r="B18" s="153">
        <v>44863</v>
      </c>
      <c r="C18">
        <v>4</v>
      </c>
      <c r="D18" t="s">
        <v>172</v>
      </c>
      <c r="E18">
        <v>546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44863</v>
      </c>
      <c r="C19">
        <v>4</v>
      </c>
      <c r="D19" t="s">
        <v>173</v>
      </c>
      <c r="E19">
        <v>122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3</v>
      </c>
      <c r="K19" s="156">
        <v>16742</v>
      </c>
    </row>
    <row r="20" spans="1:11" x14ac:dyDescent="0.3">
      <c r="A20" t="s">
        <v>57</v>
      </c>
      <c r="B20" s="153">
        <v>44863</v>
      </c>
      <c r="C20">
        <v>4</v>
      </c>
      <c r="D20" t="s">
        <v>174</v>
      </c>
      <c r="E20">
        <v>7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38</v>
      </c>
      <c r="K20" s="156">
        <v>36408</v>
      </c>
    </row>
    <row r="21" spans="1:11" x14ac:dyDescent="0.3">
      <c r="A21" t="s">
        <v>57</v>
      </c>
      <c r="B21" s="153">
        <v>44863</v>
      </c>
      <c r="C21">
        <v>4</v>
      </c>
      <c r="D21" t="s">
        <v>175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44863</v>
      </c>
      <c r="C22">
        <v>5</v>
      </c>
      <c r="D22" t="s">
        <v>172</v>
      </c>
      <c r="E22">
        <v>34999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577</v>
      </c>
      <c r="K22" s="156">
        <v>3570653</v>
      </c>
    </row>
    <row r="23" spans="1:11" x14ac:dyDescent="0.3">
      <c r="A23" t="s">
        <v>57</v>
      </c>
      <c r="B23" s="153">
        <v>44863</v>
      </c>
      <c r="C23">
        <v>5</v>
      </c>
      <c r="D23" t="s">
        <v>173</v>
      </c>
      <c r="E23">
        <v>38702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48218</v>
      </c>
      <c r="K23" s="156">
        <v>15544204</v>
      </c>
    </row>
    <row r="24" spans="1:11" x14ac:dyDescent="0.3">
      <c r="A24" t="s">
        <v>57</v>
      </c>
      <c r="B24" s="153">
        <v>44863</v>
      </c>
      <c r="C24">
        <v>5</v>
      </c>
      <c r="D24" t="s">
        <v>174</v>
      </c>
      <c r="E24">
        <v>6084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44863</v>
      </c>
      <c r="C25">
        <v>5</v>
      </c>
      <c r="D25" t="s">
        <v>175</v>
      </c>
      <c r="E25">
        <v>6119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116</v>
      </c>
      <c r="K25" s="156">
        <v>3229577</v>
      </c>
    </row>
    <row r="26" spans="1:11" x14ac:dyDescent="0.3">
      <c r="A26" t="s">
        <v>48</v>
      </c>
      <c r="B26" s="153">
        <v>44863</v>
      </c>
      <c r="C26">
        <v>4</v>
      </c>
      <c r="D26" t="s">
        <v>172</v>
      </c>
      <c r="E26">
        <v>104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16450</v>
      </c>
      <c r="K26" s="156">
        <v>9981275</v>
      </c>
    </row>
    <row r="27" spans="1:11" x14ac:dyDescent="0.3">
      <c r="A27" t="s">
        <v>48</v>
      </c>
      <c r="B27" s="153">
        <v>44863</v>
      </c>
      <c r="C27">
        <v>4</v>
      </c>
      <c r="D27" t="s">
        <v>173</v>
      </c>
      <c r="E27">
        <v>27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44863</v>
      </c>
      <c r="C28">
        <v>4</v>
      </c>
      <c r="D28" t="s">
        <v>174</v>
      </c>
      <c r="E28">
        <v>2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5164</v>
      </c>
      <c r="K28" s="156">
        <v>32888871</v>
      </c>
    </row>
    <row r="29" spans="1:11" x14ac:dyDescent="0.3">
      <c r="A29" t="s">
        <v>48</v>
      </c>
      <c r="B29" s="153">
        <v>44863</v>
      </c>
      <c r="C29">
        <v>5</v>
      </c>
      <c r="D29" t="s">
        <v>172</v>
      </c>
      <c r="E29">
        <v>14999</v>
      </c>
      <c r="F29" t="str">
        <f t="shared" si="0"/>
        <v>Residential-ESCO</v>
      </c>
      <c r="G29">
        <f t="shared" si="1"/>
        <v>4</v>
      </c>
      <c r="I29" s="157" t="s">
        <v>177</v>
      </c>
      <c r="J29" s="156">
        <v>62315</v>
      </c>
      <c r="K29" s="156">
        <v>65260490</v>
      </c>
    </row>
    <row r="30" spans="1:11" x14ac:dyDescent="0.3">
      <c r="A30" t="s">
        <v>48</v>
      </c>
      <c r="B30" s="153">
        <v>44863</v>
      </c>
      <c r="C30">
        <v>5</v>
      </c>
      <c r="D30" t="s">
        <v>173</v>
      </c>
      <c r="E30">
        <v>15445</v>
      </c>
      <c r="F30" t="str">
        <f t="shared" si="0"/>
        <v>Residential-GRID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44863</v>
      </c>
      <c r="C31">
        <v>5</v>
      </c>
      <c r="D31" t="s">
        <v>174</v>
      </c>
      <c r="E31">
        <v>3711</v>
      </c>
      <c r="F31" t="str">
        <f t="shared" si="0"/>
        <v>Low Income Residential-ESCO</v>
      </c>
      <c r="G31">
        <f t="shared" si="1"/>
        <v>4</v>
      </c>
      <c r="I31" s="157" t="s">
        <v>176</v>
      </c>
      <c r="J31" s="156">
        <v>5857</v>
      </c>
      <c r="K31" s="156">
        <v>39689102</v>
      </c>
    </row>
    <row r="32" spans="1:11" x14ac:dyDescent="0.3">
      <c r="A32" t="s">
        <v>48</v>
      </c>
      <c r="B32" s="153">
        <v>44863</v>
      </c>
      <c r="C32">
        <v>5</v>
      </c>
      <c r="D32" t="s">
        <v>175</v>
      </c>
      <c r="E32">
        <v>3828</v>
      </c>
      <c r="F32" t="str">
        <f t="shared" si="0"/>
        <v>Low Income Residential-GRID</v>
      </c>
      <c r="G32">
        <f t="shared" si="1"/>
        <v>4</v>
      </c>
      <c r="I32" s="157" t="s">
        <v>177</v>
      </c>
      <c r="J32" s="156">
        <v>126984</v>
      </c>
      <c r="K32" s="156">
        <v>90785969</v>
      </c>
    </row>
    <row r="33" spans="1:11" x14ac:dyDescent="0.3">
      <c r="A33" t="s">
        <v>51</v>
      </c>
      <c r="B33" s="153">
        <v>44863</v>
      </c>
      <c r="C33">
        <v>4</v>
      </c>
      <c r="D33" t="s">
        <v>172</v>
      </c>
      <c r="E33">
        <v>210</v>
      </c>
      <c r="F33" t="str">
        <f t="shared" si="0"/>
        <v>Residential-ESCO</v>
      </c>
      <c r="G33">
        <f t="shared" si="1"/>
        <v>5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44863</v>
      </c>
      <c r="C34">
        <v>4</v>
      </c>
      <c r="D34" t="s">
        <v>173</v>
      </c>
      <c r="E34">
        <v>38</v>
      </c>
      <c r="F34" t="str">
        <f t="shared" ref="F34:F65" si="2">TRIM(MID(D34,3,50))</f>
        <v>Residential-GRID</v>
      </c>
      <c r="G34">
        <f t="shared" ref="G34:G65" si="3">VALUE(TRIM(MID(A34,6,2)))</f>
        <v>5</v>
      </c>
      <c r="I34" s="157" t="s">
        <v>176</v>
      </c>
      <c r="J34" s="156">
        <v>2797</v>
      </c>
      <c r="K34" s="156">
        <v>5193438</v>
      </c>
    </row>
    <row r="35" spans="1:11" x14ac:dyDescent="0.3">
      <c r="A35" t="s">
        <v>51</v>
      </c>
      <c r="B35" s="153">
        <v>44863</v>
      </c>
      <c r="C35">
        <v>4</v>
      </c>
      <c r="D35" t="s">
        <v>174</v>
      </c>
      <c r="E35">
        <v>18</v>
      </c>
      <c r="F35" t="str">
        <f t="shared" si="2"/>
        <v>Low Income Residential-ESCO</v>
      </c>
      <c r="G35">
        <f t="shared" si="3"/>
        <v>5</v>
      </c>
      <c r="I35" s="157" t="s">
        <v>177</v>
      </c>
      <c r="J35" s="156">
        <v>295590</v>
      </c>
      <c r="K35" s="156">
        <v>60588162</v>
      </c>
    </row>
    <row r="36" spans="1:11" x14ac:dyDescent="0.3">
      <c r="A36" t="s">
        <v>51</v>
      </c>
      <c r="B36" s="153">
        <v>44863</v>
      </c>
      <c r="C36">
        <v>4</v>
      </c>
      <c r="D36" t="s">
        <v>175</v>
      </c>
      <c r="E36">
        <v>3</v>
      </c>
      <c r="F36" t="str">
        <f t="shared" si="2"/>
        <v>Low Income Residential-GRID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44863</v>
      </c>
      <c r="C37">
        <v>5</v>
      </c>
      <c r="D37" t="s">
        <v>172</v>
      </c>
      <c r="E37">
        <v>35654</v>
      </c>
      <c r="F37" t="str">
        <f t="shared" si="2"/>
        <v>Residential-ESCO</v>
      </c>
      <c r="G37">
        <f t="shared" si="3"/>
        <v>5</v>
      </c>
      <c r="I37" s="157" t="s">
        <v>176</v>
      </c>
      <c r="J37" s="156">
        <v>2</v>
      </c>
      <c r="K37" s="156">
        <v>7238</v>
      </c>
    </row>
    <row r="38" spans="1:11" x14ac:dyDescent="0.3">
      <c r="A38" t="s">
        <v>51</v>
      </c>
      <c r="B38" s="153">
        <v>44863</v>
      </c>
      <c r="C38">
        <v>5</v>
      </c>
      <c r="D38" t="s">
        <v>173</v>
      </c>
      <c r="E38">
        <v>36408</v>
      </c>
      <c r="F38" t="str">
        <f t="shared" si="2"/>
        <v>Residential-GRID</v>
      </c>
      <c r="G38">
        <f t="shared" si="3"/>
        <v>5</v>
      </c>
      <c r="I38" s="157" t="s">
        <v>177</v>
      </c>
      <c r="J38" s="156">
        <v>1</v>
      </c>
      <c r="K38" s="156">
        <v>951</v>
      </c>
    </row>
    <row r="39" spans="1:11" x14ac:dyDescent="0.3">
      <c r="A39" t="s">
        <v>51</v>
      </c>
      <c r="B39" s="153">
        <v>44863</v>
      </c>
      <c r="C39">
        <v>5</v>
      </c>
      <c r="D39" t="s">
        <v>174</v>
      </c>
      <c r="E39">
        <v>20493</v>
      </c>
      <c r="F39" t="str">
        <f t="shared" si="2"/>
        <v>Low Income Residential-ESCO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44863</v>
      </c>
      <c r="C40">
        <v>5</v>
      </c>
      <c r="D40" t="s">
        <v>175</v>
      </c>
      <c r="E40">
        <v>16742</v>
      </c>
      <c r="F40" t="str">
        <f t="shared" si="2"/>
        <v>Low Income Residential-GRID</v>
      </c>
      <c r="G40">
        <f t="shared" si="3"/>
        <v>5</v>
      </c>
      <c r="I40" s="157" t="s">
        <v>176</v>
      </c>
      <c r="J40" s="156">
        <v>2</v>
      </c>
      <c r="K40" s="156">
        <v>4436</v>
      </c>
    </row>
    <row r="41" spans="1:11" x14ac:dyDescent="0.3">
      <c r="A41" t="s">
        <v>52</v>
      </c>
      <c r="B41" s="153">
        <v>44863</v>
      </c>
      <c r="C41">
        <v>4</v>
      </c>
      <c r="D41" t="s">
        <v>172</v>
      </c>
      <c r="E41">
        <v>219145</v>
      </c>
      <c r="F41" t="str">
        <f t="shared" si="2"/>
        <v>Residential-ESCO</v>
      </c>
      <c r="G41">
        <f t="shared" si="3"/>
        <v>6</v>
      </c>
      <c r="I41" s="157" t="s">
        <v>177</v>
      </c>
      <c r="J41" s="156">
        <v>5</v>
      </c>
      <c r="K41" s="156">
        <v>13388</v>
      </c>
    </row>
    <row r="42" spans="1:11" x14ac:dyDescent="0.3">
      <c r="A42" t="s">
        <v>52</v>
      </c>
      <c r="B42" s="153">
        <v>44863</v>
      </c>
      <c r="C42">
        <v>4</v>
      </c>
      <c r="D42" t="s">
        <v>173</v>
      </c>
      <c r="E42">
        <v>48218</v>
      </c>
      <c r="F42" t="str">
        <f t="shared" si="2"/>
        <v>Residential-GRID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44863</v>
      </c>
      <c r="C43">
        <v>4</v>
      </c>
      <c r="D43" t="s">
        <v>174</v>
      </c>
      <c r="E43">
        <v>4527</v>
      </c>
      <c r="F43" t="str">
        <f t="shared" si="2"/>
        <v>Low Income Residential-ESCO</v>
      </c>
      <c r="G43">
        <f t="shared" si="3"/>
        <v>6</v>
      </c>
      <c r="I43" s="157" t="s">
        <v>176</v>
      </c>
      <c r="J43" s="156">
        <v>1612</v>
      </c>
      <c r="K43" s="156">
        <v>4017364</v>
      </c>
    </row>
    <row r="44" spans="1:11" x14ac:dyDescent="0.3">
      <c r="A44" t="s">
        <v>52</v>
      </c>
      <c r="B44" s="153">
        <v>44863</v>
      </c>
      <c r="C44">
        <v>4</v>
      </c>
      <c r="D44" t="s">
        <v>175</v>
      </c>
      <c r="E44">
        <v>577</v>
      </c>
      <c r="F44" t="str">
        <f t="shared" si="2"/>
        <v>Low Income Residential-GRID</v>
      </c>
      <c r="G44">
        <f t="shared" si="3"/>
        <v>6</v>
      </c>
      <c r="I44" s="157" t="s">
        <v>177</v>
      </c>
      <c r="J44" s="156">
        <v>194856</v>
      </c>
      <c r="K44" s="156">
        <v>40513437</v>
      </c>
    </row>
    <row r="45" spans="1:11" x14ac:dyDescent="0.3">
      <c r="A45" t="s">
        <v>52</v>
      </c>
      <c r="B45" s="153">
        <v>44863</v>
      </c>
      <c r="C45">
        <v>5</v>
      </c>
      <c r="D45" t="s">
        <v>172</v>
      </c>
      <c r="E45">
        <v>16168143</v>
      </c>
      <c r="F45" t="str">
        <f t="shared" si="2"/>
        <v>Residential-ESCO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44863</v>
      </c>
      <c r="C46">
        <v>5</v>
      </c>
      <c r="D46" t="s">
        <v>173</v>
      </c>
      <c r="E46">
        <v>15544204</v>
      </c>
      <c r="F46" t="str">
        <f t="shared" si="2"/>
        <v>Residential-GRID</v>
      </c>
      <c r="G46">
        <f t="shared" si="3"/>
        <v>6</v>
      </c>
      <c r="I46" s="157" t="s">
        <v>176</v>
      </c>
      <c r="J46" s="156"/>
      <c r="K46" s="156">
        <v>289</v>
      </c>
    </row>
    <row r="47" spans="1:11" x14ac:dyDescent="0.3">
      <c r="A47" t="s">
        <v>52</v>
      </c>
      <c r="B47" s="153">
        <v>44863</v>
      </c>
      <c r="C47">
        <v>5</v>
      </c>
      <c r="D47" t="s">
        <v>174</v>
      </c>
      <c r="E47">
        <v>4278044</v>
      </c>
      <c r="F47" t="str">
        <f t="shared" si="2"/>
        <v>Low Income Residential-ESCO</v>
      </c>
      <c r="G47">
        <f t="shared" si="3"/>
        <v>6</v>
      </c>
      <c r="I47" s="157" t="s">
        <v>177</v>
      </c>
      <c r="J47" s="156"/>
      <c r="K47" s="156">
        <v>720</v>
      </c>
    </row>
    <row r="48" spans="1:11" x14ac:dyDescent="0.3">
      <c r="A48" t="s">
        <v>52</v>
      </c>
      <c r="B48" s="153">
        <v>44863</v>
      </c>
      <c r="C48">
        <v>5</v>
      </c>
      <c r="D48" t="s">
        <v>175</v>
      </c>
      <c r="E48">
        <v>3570653</v>
      </c>
      <c r="F48" t="str">
        <f t="shared" si="2"/>
        <v>Low Income Residential-GRID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53</v>
      </c>
      <c r="B49" s="153">
        <v>44863</v>
      </c>
      <c r="C49">
        <v>4</v>
      </c>
      <c r="D49" t="s">
        <v>172</v>
      </c>
      <c r="E49">
        <v>73318</v>
      </c>
      <c r="F49" t="str">
        <f t="shared" si="2"/>
        <v>Residential-ESCO</v>
      </c>
      <c r="G49">
        <f t="shared" si="3"/>
        <v>7</v>
      </c>
      <c r="I49" s="157" t="s">
        <v>176</v>
      </c>
      <c r="J49" s="156"/>
      <c r="K49" s="156">
        <v>279</v>
      </c>
    </row>
    <row r="50" spans="1:11" x14ac:dyDescent="0.3">
      <c r="A50" t="s">
        <v>53</v>
      </c>
      <c r="B50" s="153">
        <v>44863</v>
      </c>
      <c r="C50">
        <v>4</v>
      </c>
      <c r="D50" t="s">
        <v>173</v>
      </c>
      <c r="E50">
        <v>16450</v>
      </c>
      <c r="F50" t="str">
        <f t="shared" si="2"/>
        <v>Residential-GRID</v>
      </c>
      <c r="G50">
        <f t="shared" si="3"/>
        <v>7</v>
      </c>
      <c r="I50" s="157" t="s">
        <v>177</v>
      </c>
      <c r="J50" s="156"/>
      <c r="K50" s="156">
        <v>675</v>
      </c>
    </row>
    <row r="51" spans="1:11" x14ac:dyDescent="0.3">
      <c r="A51" t="s">
        <v>53</v>
      </c>
      <c r="B51" s="153">
        <v>44863</v>
      </c>
      <c r="C51">
        <v>4</v>
      </c>
      <c r="D51" t="s">
        <v>174</v>
      </c>
      <c r="E51">
        <v>3895</v>
      </c>
      <c r="F51" t="str">
        <f t="shared" si="2"/>
        <v>Low Income Residential-ESCO</v>
      </c>
      <c r="G51">
        <f t="shared" si="3"/>
        <v>7</v>
      </c>
    </row>
    <row r="52" spans="1:11" x14ac:dyDescent="0.3">
      <c r="A52" t="s">
        <v>53</v>
      </c>
      <c r="B52" s="153">
        <v>44863</v>
      </c>
      <c r="C52">
        <v>4</v>
      </c>
      <c r="D52" t="s">
        <v>175</v>
      </c>
      <c r="E52">
        <v>116</v>
      </c>
      <c r="F52" t="str">
        <f t="shared" si="2"/>
        <v>Low Income Residential-GRID</v>
      </c>
      <c r="G52">
        <f t="shared" si="3"/>
        <v>7</v>
      </c>
    </row>
    <row r="53" spans="1:11" x14ac:dyDescent="0.3">
      <c r="A53" t="s">
        <v>53</v>
      </c>
      <c r="B53" s="153">
        <v>44863</v>
      </c>
      <c r="C53">
        <v>5</v>
      </c>
      <c r="D53" t="s">
        <v>172</v>
      </c>
      <c r="E53">
        <v>10178311</v>
      </c>
      <c r="F53" t="str">
        <f t="shared" si="2"/>
        <v>Residential-ESCO</v>
      </c>
      <c r="G53">
        <f t="shared" si="3"/>
        <v>7</v>
      </c>
    </row>
    <row r="54" spans="1:11" x14ac:dyDescent="0.3">
      <c r="A54" t="s">
        <v>53</v>
      </c>
      <c r="B54" s="153">
        <v>44863</v>
      </c>
      <c r="C54">
        <v>5</v>
      </c>
      <c r="D54" t="s">
        <v>173</v>
      </c>
      <c r="E54">
        <v>9981275</v>
      </c>
      <c r="F54" t="str">
        <f t="shared" si="2"/>
        <v>Residential-GRID</v>
      </c>
      <c r="G54">
        <f t="shared" si="3"/>
        <v>7</v>
      </c>
    </row>
    <row r="55" spans="1:11" x14ac:dyDescent="0.3">
      <c r="A55" t="s">
        <v>53</v>
      </c>
      <c r="B55" s="153">
        <v>44863</v>
      </c>
      <c r="C55">
        <v>5</v>
      </c>
      <c r="D55" t="s">
        <v>174</v>
      </c>
      <c r="E55">
        <v>3827846</v>
      </c>
      <c r="F55" t="str">
        <f t="shared" si="2"/>
        <v>Low Income Residential-ESCO</v>
      </c>
      <c r="G55">
        <f t="shared" si="3"/>
        <v>7</v>
      </c>
    </row>
    <row r="56" spans="1:11" x14ac:dyDescent="0.3">
      <c r="A56" t="s">
        <v>53</v>
      </c>
      <c r="B56" s="153">
        <v>44863</v>
      </c>
      <c r="C56">
        <v>5</v>
      </c>
      <c r="D56" t="s">
        <v>175</v>
      </c>
      <c r="E56">
        <v>3229577</v>
      </c>
      <c r="F56" t="str">
        <f t="shared" si="2"/>
        <v>Low Income Residential-GRID</v>
      </c>
      <c r="G56">
        <f t="shared" si="3"/>
        <v>7</v>
      </c>
    </row>
    <row r="57" spans="1:11" x14ac:dyDescent="0.3">
      <c r="A57" t="s">
        <v>54</v>
      </c>
      <c r="B57" s="153">
        <v>44863</v>
      </c>
      <c r="C57">
        <v>4</v>
      </c>
      <c r="D57" t="s">
        <v>172</v>
      </c>
      <c r="E57">
        <v>405945</v>
      </c>
      <c r="F57" t="str">
        <f t="shared" si="2"/>
        <v>Residential-ESCO</v>
      </c>
      <c r="G57">
        <f t="shared" si="3"/>
        <v>8</v>
      </c>
    </row>
    <row r="58" spans="1:11" x14ac:dyDescent="0.3">
      <c r="A58" t="s">
        <v>54</v>
      </c>
      <c r="B58" s="153">
        <v>44863</v>
      </c>
      <c r="C58">
        <v>4</v>
      </c>
      <c r="D58" t="s">
        <v>173</v>
      </c>
      <c r="E58">
        <v>62315</v>
      </c>
      <c r="F58" t="str">
        <f t="shared" si="2"/>
        <v>Residential-GRID</v>
      </c>
      <c r="G58">
        <f t="shared" si="3"/>
        <v>8</v>
      </c>
    </row>
    <row r="59" spans="1:11" x14ac:dyDescent="0.3">
      <c r="A59" t="s">
        <v>54</v>
      </c>
      <c r="B59" s="153">
        <v>44863</v>
      </c>
      <c r="C59">
        <v>4</v>
      </c>
      <c r="D59" t="s">
        <v>174</v>
      </c>
      <c r="E59">
        <v>39403</v>
      </c>
      <c r="F59" t="str">
        <f t="shared" si="2"/>
        <v>Low Income Residential-ESCO</v>
      </c>
      <c r="G59">
        <f t="shared" si="3"/>
        <v>8</v>
      </c>
    </row>
    <row r="60" spans="1:11" x14ac:dyDescent="0.3">
      <c r="A60" t="s">
        <v>54</v>
      </c>
      <c r="B60" s="153">
        <v>44863</v>
      </c>
      <c r="C60">
        <v>4</v>
      </c>
      <c r="D60" t="s">
        <v>175</v>
      </c>
      <c r="E60">
        <v>5164</v>
      </c>
      <c r="F60" t="str">
        <f t="shared" si="2"/>
        <v>Low Income Residential-GRID</v>
      </c>
      <c r="G60">
        <f t="shared" si="3"/>
        <v>8</v>
      </c>
    </row>
    <row r="61" spans="1:11" x14ac:dyDescent="0.3">
      <c r="A61" t="s">
        <v>54</v>
      </c>
      <c r="B61" s="153">
        <v>44863</v>
      </c>
      <c r="C61">
        <v>5</v>
      </c>
      <c r="D61" t="s">
        <v>172</v>
      </c>
      <c r="E61">
        <v>75225307</v>
      </c>
      <c r="F61" t="str">
        <f t="shared" si="2"/>
        <v>Residential-ESCO</v>
      </c>
      <c r="G61">
        <f t="shared" si="3"/>
        <v>8</v>
      </c>
    </row>
    <row r="62" spans="1:11" x14ac:dyDescent="0.3">
      <c r="A62" t="s">
        <v>54</v>
      </c>
      <c r="B62" s="153">
        <v>44863</v>
      </c>
      <c r="C62">
        <v>5</v>
      </c>
      <c r="D62" t="s">
        <v>173</v>
      </c>
      <c r="E62">
        <v>65260490</v>
      </c>
      <c r="F62" t="str">
        <f t="shared" si="2"/>
        <v>Residential-GRID</v>
      </c>
      <c r="G62">
        <f t="shared" si="3"/>
        <v>8</v>
      </c>
    </row>
    <row r="63" spans="1:11" x14ac:dyDescent="0.3">
      <c r="A63" t="s">
        <v>54</v>
      </c>
      <c r="B63" s="153">
        <v>44863</v>
      </c>
      <c r="C63">
        <v>5</v>
      </c>
      <c r="D63" t="s">
        <v>174</v>
      </c>
      <c r="E63">
        <v>46370927</v>
      </c>
      <c r="F63" t="str">
        <f t="shared" si="2"/>
        <v>Low Income Residential-ESCO</v>
      </c>
      <c r="G63">
        <f t="shared" si="3"/>
        <v>8</v>
      </c>
    </row>
    <row r="64" spans="1:11" x14ac:dyDescent="0.3">
      <c r="A64" t="s">
        <v>54</v>
      </c>
      <c r="B64" s="153">
        <v>44863</v>
      </c>
      <c r="C64">
        <v>5</v>
      </c>
      <c r="D64" t="s">
        <v>175</v>
      </c>
      <c r="E64">
        <v>32888871</v>
      </c>
      <c r="F64" t="str">
        <f t="shared" si="2"/>
        <v>Low Income Residential-GRID</v>
      </c>
      <c r="G64">
        <f t="shared" si="3"/>
        <v>8</v>
      </c>
    </row>
    <row r="65" spans="1:7" x14ac:dyDescent="0.3">
      <c r="A65" t="s">
        <v>60</v>
      </c>
      <c r="B65" s="153">
        <v>44863</v>
      </c>
      <c r="C65">
        <v>4</v>
      </c>
      <c r="D65" t="s">
        <v>172</v>
      </c>
      <c r="E65">
        <v>698408</v>
      </c>
      <c r="F65" t="str">
        <f t="shared" si="2"/>
        <v>Residential-ESCO</v>
      </c>
      <c r="G65">
        <f t="shared" si="3"/>
        <v>9</v>
      </c>
    </row>
    <row r="66" spans="1:7" x14ac:dyDescent="0.3">
      <c r="A66" t="s">
        <v>60</v>
      </c>
      <c r="B66" s="153">
        <v>44863</v>
      </c>
      <c r="C66">
        <v>4</v>
      </c>
      <c r="D66" t="s">
        <v>173</v>
      </c>
      <c r="E66">
        <v>126984</v>
      </c>
      <c r="F66" t="str">
        <f t="shared" ref="F66:F97" si="4">TRIM(MID(D66,3,50))</f>
        <v>Residential-GRID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44863</v>
      </c>
      <c r="C67">
        <v>4</v>
      </c>
      <c r="D67" t="s">
        <v>174</v>
      </c>
      <c r="E67">
        <v>47825</v>
      </c>
      <c r="F67" t="str">
        <f t="shared" si="4"/>
        <v>Low Income Residential-ESCO</v>
      </c>
      <c r="G67">
        <f t="shared" si="5"/>
        <v>9</v>
      </c>
    </row>
    <row r="68" spans="1:7" x14ac:dyDescent="0.3">
      <c r="A68" t="s">
        <v>60</v>
      </c>
      <c r="B68" s="153">
        <v>44863</v>
      </c>
      <c r="C68">
        <v>4</v>
      </c>
      <c r="D68" t="s">
        <v>175</v>
      </c>
      <c r="E68">
        <v>5857</v>
      </c>
      <c r="F68" t="str">
        <f t="shared" si="4"/>
        <v>Low Income Residential-GRID</v>
      </c>
      <c r="G68">
        <f t="shared" si="5"/>
        <v>9</v>
      </c>
    </row>
    <row r="69" spans="1:7" x14ac:dyDescent="0.3">
      <c r="A69" t="s">
        <v>60</v>
      </c>
      <c r="B69" s="153">
        <v>44863</v>
      </c>
      <c r="C69">
        <v>5</v>
      </c>
      <c r="D69" t="s">
        <v>172</v>
      </c>
      <c r="E69">
        <v>101571761</v>
      </c>
      <c r="F69" t="str">
        <f t="shared" si="4"/>
        <v>Residential-ESCO</v>
      </c>
      <c r="G69">
        <f t="shared" si="5"/>
        <v>9</v>
      </c>
    </row>
    <row r="70" spans="1:7" x14ac:dyDescent="0.3">
      <c r="A70" t="s">
        <v>60</v>
      </c>
      <c r="B70" s="153">
        <v>44863</v>
      </c>
      <c r="C70">
        <v>5</v>
      </c>
      <c r="D70" t="s">
        <v>173</v>
      </c>
      <c r="E70">
        <v>90785969</v>
      </c>
      <c r="F70" t="str">
        <f t="shared" si="4"/>
        <v>Residential-GRID</v>
      </c>
      <c r="G70">
        <f t="shared" si="5"/>
        <v>9</v>
      </c>
    </row>
    <row r="71" spans="1:7" x14ac:dyDescent="0.3">
      <c r="A71" t="s">
        <v>60</v>
      </c>
      <c r="B71" s="153">
        <v>44863</v>
      </c>
      <c r="C71">
        <v>5</v>
      </c>
      <c r="D71" t="s">
        <v>174</v>
      </c>
      <c r="E71">
        <v>54476817</v>
      </c>
      <c r="F71" t="str">
        <f t="shared" si="4"/>
        <v>Low Income Residential-ESCO</v>
      </c>
      <c r="G71">
        <f t="shared" si="5"/>
        <v>9</v>
      </c>
    </row>
    <row r="72" spans="1:7" x14ac:dyDescent="0.3">
      <c r="A72" t="s">
        <v>60</v>
      </c>
      <c r="B72" s="153">
        <v>44863</v>
      </c>
      <c r="C72">
        <v>5</v>
      </c>
      <c r="D72" t="s">
        <v>175</v>
      </c>
      <c r="E72">
        <v>39689102</v>
      </c>
      <c r="F72" t="str">
        <f t="shared" si="4"/>
        <v>Low Income Residential-GRID</v>
      </c>
      <c r="G72">
        <f t="shared" si="5"/>
        <v>9</v>
      </c>
    </row>
    <row r="73" spans="1:7" x14ac:dyDescent="0.3">
      <c r="A73" t="s">
        <v>63</v>
      </c>
      <c r="B73" s="153">
        <v>44863</v>
      </c>
      <c r="C73">
        <v>4</v>
      </c>
      <c r="D73" t="s">
        <v>172</v>
      </c>
      <c r="E73">
        <v>1908243</v>
      </c>
      <c r="F73" t="str">
        <f t="shared" si="4"/>
        <v>Residential-ESCO</v>
      </c>
      <c r="G73">
        <f t="shared" si="5"/>
        <v>13</v>
      </c>
    </row>
    <row r="74" spans="1:7" x14ac:dyDescent="0.3">
      <c r="A74" t="s">
        <v>63</v>
      </c>
      <c r="B74" s="153">
        <v>44863</v>
      </c>
      <c r="C74">
        <v>4</v>
      </c>
      <c r="D74" t="s">
        <v>173</v>
      </c>
      <c r="E74">
        <v>295590</v>
      </c>
      <c r="F74" t="str">
        <f t="shared" si="4"/>
        <v>Residential-GRID</v>
      </c>
      <c r="G74">
        <f t="shared" si="5"/>
        <v>13</v>
      </c>
    </row>
    <row r="75" spans="1:7" x14ac:dyDescent="0.3">
      <c r="A75" t="s">
        <v>63</v>
      </c>
      <c r="B75" s="153">
        <v>44863</v>
      </c>
      <c r="C75">
        <v>4</v>
      </c>
      <c r="D75" t="s">
        <v>174</v>
      </c>
      <c r="E75">
        <v>10540</v>
      </c>
      <c r="F75" t="str">
        <f t="shared" si="4"/>
        <v>Low Income Residential-ESCO</v>
      </c>
      <c r="G75">
        <f t="shared" si="5"/>
        <v>13</v>
      </c>
    </row>
    <row r="76" spans="1:7" x14ac:dyDescent="0.3">
      <c r="A76" t="s">
        <v>63</v>
      </c>
      <c r="B76" s="153">
        <v>44863</v>
      </c>
      <c r="C76">
        <v>4</v>
      </c>
      <c r="D76" t="s">
        <v>175</v>
      </c>
      <c r="E76">
        <v>2797</v>
      </c>
      <c r="F76" t="str">
        <f t="shared" si="4"/>
        <v>Low Income Residential-GRID</v>
      </c>
      <c r="G76">
        <f t="shared" si="5"/>
        <v>13</v>
      </c>
    </row>
    <row r="77" spans="1:7" x14ac:dyDescent="0.3">
      <c r="A77" t="s">
        <v>63</v>
      </c>
      <c r="B77" s="153">
        <v>44863</v>
      </c>
      <c r="C77">
        <v>5</v>
      </c>
      <c r="D77" t="s">
        <v>172</v>
      </c>
      <c r="E77">
        <v>63591761</v>
      </c>
      <c r="F77" t="str">
        <f t="shared" si="4"/>
        <v>Residential-ESCO</v>
      </c>
      <c r="G77">
        <f t="shared" si="5"/>
        <v>13</v>
      </c>
    </row>
    <row r="78" spans="1:7" x14ac:dyDescent="0.3">
      <c r="A78" t="s">
        <v>63</v>
      </c>
      <c r="B78" s="153">
        <v>44863</v>
      </c>
      <c r="C78">
        <v>5</v>
      </c>
      <c r="D78" t="s">
        <v>173</v>
      </c>
      <c r="E78">
        <v>60588162</v>
      </c>
      <c r="F78" t="str">
        <f t="shared" si="4"/>
        <v>Residential-GRID</v>
      </c>
      <c r="G78">
        <f t="shared" si="5"/>
        <v>13</v>
      </c>
    </row>
    <row r="79" spans="1:7" x14ac:dyDescent="0.3">
      <c r="A79" t="s">
        <v>63</v>
      </c>
      <c r="B79" s="153">
        <v>44863</v>
      </c>
      <c r="C79">
        <v>5</v>
      </c>
      <c r="D79" t="s">
        <v>174</v>
      </c>
      <c r="E79">
        <v>5844990</v>
      </c>
      <c r="F79" t="str">
        <f t="shared" si="4"/>
        <v>Low Income Residential-ESCO</v>
      </c>
      <c r="G79">
        <f t="shared" si="5"/>
        <v>13</v>
      </c>
    </row>
    <row r="80" spans="1:7" x14ac:dyDescent="0.3">
      <c r="A80" t="s">
        <v>63</v>
      </c>
      <c r="B80" s="153">
        <v>44863</v>
      </c>
      <c r="C80">
        <v>5</v>
      </c>
      <c r="D80" t="s">
        <v>175</v>
      </c>
      <c r="E80">
        <v>5193438</v>
      </c>
      <c r="F80" t="str">
        <f t="shared" si="4"/>
        <v>Low Income Residential-GRID</v>
      </c>
      <c r="G80">
        <f t="shared" si="5"/>
        <v>13</v>
      </c>
    </row>
    <row r="81" spans="1:7" x14ac:dyDescent="0.3">
      <c r="A81" t="s">
        <v>66</v>
      </c>
      <c r="B81" s="153">
        <v>44863</v>
      </c>
      <c r="C81">
        <v>4</v>
      </c>
      <c r="D81" t="s">
        <v>172</v>
      </c>
      <c r="E81">
        <v>5</v>
      </c>
      <c r="F81" t="str">
        <f t="shared" si="4"/>
        <v>Residential-ESCO</v>
      </c>
      <c r="G81">
        <f t="shared" si="5"/>
        <v>17</v>
      </c>
    </row>
    <row r="82" spans="1:7" x14ac:dyDescent="0.3">
      <c r="A82" t="s">
        <v>66</v>
      </c>
      <c r="B82" s="153">
        <v>44863</v>
      </c>
      <c r="C82">
        <v>4</v>
      </c>
      <c r="D82" t="s">
        <v>173</v>
      </c>
      <c r="E82">
        <v>1</v>
      </c>
      <c r="F82" t="str">
        <f t="shared" si="4"/>
        <v>Residential-GRID</v>
      </c>
      <c r="G82">
        <f t="shared" si="5"/>
        <v>17</v>
      </c>
    </row>
    <row r="83" spans="1:7" x14ac:dyDescent="0.3">
      <c r="A83" t="s">
        <v>66</v>
      </c>
      <c r="B83" s="153">
        <v>44863</v>
      </c>
      <c r="C83">
        <v>4</v>
      </c>
      <c r="D83" t="s">
        <v>174</v>
      </c>
      <c r="E83">
        <v>8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44863</v>
      </c>
      <c r="C84">
        <v>4</v>
      </c>
      <c r="D84" t="s">
        <v>175</v>
      </c>
      <c r="E84">
        <v>2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44863</v>
      </c>
      <c r="C85">
        <v>5</v>
      </c>
      <c r="D85" t="s">
        <v>172</v>
      </c>
      <c r="E85">
        <v>871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44863</v>
      </c>
      <c r="C86">
        <v>5</v>
      </c>
      <c r="D86" t="s">
        <v>173</v>
      </c>
      <c r="E86">
        <v>951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44863</v>
      </c>
      <c r="C87">
        <v>5</v>
      </c>
      <c r="D87" t="s">
        <v>174</v>
      </c>
      <c r="E87">
        <v>8055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44863</v>
      </c>
      <c r="C88">
        <v>5</v>
      </c>
      <c r="D88" t="s">
        <v>175</v>
      </c>
      <c r="E88">
        <v>7238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210</v>
      </c>
      <c r="B89" s="153">
        <v>44863</v>
      </c>
      <c r="C89">
        <v>5</v>
      </c>
      <c r="D89" t="s">
        <v>172</v>
      </c>
      <c r="E89">
        <v>879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210</v>
      </c>
      <c r="B90" s="153">
        <v>44863</v>
      </c>
      <c r="C90">
        <v>5</v>
      </c>
      <c r="D90" t="s">
        <v>173</v>
      </c>
      <c r="E90">
        <v>720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210</v>
      </c>
      <c r="B91" s="153">
        <v>44863</v>
      </c>
      <c r="C91">
        <v>5</v>
      </c>
      <c r="D91" t="s">
        <v>174</v>
      </c>
      <c r="E91">
        <v>434</v>
      </c>
      <c r="F91" t="str">
        <f t="shared" si="4"/>
        <v>Low Income Residential-ESCO</v>
      </c>
      <c r="G91">
        <f t="shared" si="5"/>
        <v>18</v>
      </c>
    </row>
    <row r="92" spans="1:7" x14ac:dyDescent="0.3">
      <c r="A92" t="s">
        <v>210</v>
      </c>
      <c r="B92" s="153">
        <v>44863</v>
      </c>
      <c r="C92">
        <v>5</v>
      </c>
      <c r="D92" t="s">
        <v>175</v>
      </c>
      <c r="E92">
        <v>289</v>
      </c>
      <c r="F92" t="str">
        <f t="shared" si="4"/>
        <v>Low Income Residential-GRID</v>
      </c>
      <c r="G92">
        <f t="shared" si="5"/>
        <v>18</v>
      </c>
    </row>
    <row r="93" spans="1:7" x14ac:dyDescent="0.3">
      <c r="A93" t="s">
        <v>202</v>
      </c>
      <c r="B93" s="153">
        <v>44863</v>
      </c>
      <c r="C93">
        <v>5</v>
      </c>
      <c r="D93" t="s">
        <v>172</v>
      </c>
      <c r="E93">
        <v>828</v>
      </c>
      <c r="F93" t="str">
        <f t="shared" si="4"/>
        <v>Residential-ESCO</v>
      </c>
      <c r="G93">
        <f t="shared" si="5"/>
        <v>99</v>
      </c>
    </row>
    <row r="94" spans="1:7" x14ac:dyDescent="0.3">
      <c r="A94" t="s">
        <v>202</v>
      </c>
      <c r="B94" s="153">
        <v>44863</v>
      </c>
      <c r="C94">
        <v>5</v>
      </c>
      <c r="D94" t="s">
        <v>173</v>
      </c>
      <c r="E94">
        <v>675</v>
      </c>
      <c r="F94" t="str">
        <f t="shared" si="4"/>
        <v>Residential-GRID</v>
      </c>
      <c r="G94">
        <f t="shared" si="5"/>
        <v>99</v>
      </c>
    </row>
    <row r="95" spans="1:7" x14ac:dyDescent="0.3">
      <c r="A95" t="s">
        <v>202</v>
      </c>
      <c r="B95" s="153">
        <v>44863</v>
      </c>
      <c r="C95">
        <v>5</v>
      </c>
      <c r="D95" t="s">
        <v>174</v>
      </c>
      <c r="E95">
        <v>428</v>
      </c>
      <c r="F95" t="str">
        <f t="shared" si="4"/>
        <v>Low Income Residential-ESCO</v>
      </c>
      <c r="G95">
        <f t="shared" si="5"/>
        <v>99</v>
      </c>
    </row>
    <row r="96" spans="1:7" x14ac:dyDescent="0.3">
      <c r="A96" t="s">
        <v>202</v>
      </c>
      <c r="B96" s="153">
        <v>44863</v>
      </c>
      <c r="C96">
        <v>5</v>
      </c>
      <c r="D96" t="s">
        <v>175</v>
      </c>
      <c r="E96">
        <v>279</v>
      </c>
      <c r="F96" t="str">
        <f t="shared" si="4"/>
        <v>Low Income Residential-GRID</v>
      </c>
      <c r="G96">
        <f t="shared" si="5"/>
        <v>99</v>
      </c>
    </row>
    <row r="97" spans="1:7" x14ac:dyDescent="0.3">
      <c r="A97" t="s">
        <v>67</v>
      </c>
      <c r="B97" s="153">
        <v>44863</v>
      </c>
      <c r="C97">
        <v>4</v>
      </c>
      <c r="D97" t="s">
        <v>172</v>
      </c>
      <c r="E97">
        <v>49</v>
      </c>
      <c r="F97" t="str">
        <f t="shared" si="4"/>
        <v>Residential-ESCO</v>
      </c>
      <c r="G97">
        <f t="shared" si="5"/>
        <v>19</v>
      </c>
    </row>
    <row r="98" spans="1:7" x14ac:dyDescent="0.3">
      <c r="A98" t="s">
        <v>67</v>
      </c>
      <c r="B98" s="153">
        <v>44863</v>
      </c>
      <c r="C98">
        <v>4</v>
      </c>
      <c r="D98" t="s">
        <v>173</v>
      </c>
      <c r="E98">
        <v>5</v>
      </c>
      <c r="F98" t="str">
        <f t="shared" ref="F98:F104" si="6">TRIM(MID(D98,3,50))</f>
        <v>Residential-GRID</v>
      </c>
      <c r="G98">
        <f t="shared" ref="G98:G104" si="7">VALUE(TRIM(MID(A98,6,2)))</f>
        <v>19</v>
      </c>
    </row>
    <row r="99" spans="1:7" x14ac:dyDescent="0.3">
      <c r="A99" t="s">
        <v>67</v>
      </c>
      <c r="B99" s="153">
        <v>44863</v>
      </c>
      <c r="C99">
        <v>4</v>
      </c>
      <c r="D99" t="s">
        <v>174</v>
      </c>
      <c r="E99">
        <v>5</v>
      </c>
      <c r="F99" t="str">
        <f t="shared" si="6"/>
        <v>Low Income Residential-ESCO</v>
      </c>
      <c r="G99">
        <f t="shared" si="7"/>
        <v>19</v>
      </c>
    </row>
    <row r="100" spans="1:7" x14ac:dyDescent="0.3">
      <c r="A100" t="s">
        <v>67</v>
      </c>
      <c r="B100" s="153">
        <v>44863</v>
      </c>
      <c r="C100">
        <v>4</v>
      </c>
      <c r="D100" t="s">
        <v>175</v>
      </c>
      <c r="E100">
        <v>2</v>
      </c>
      <c r="F100" t="str">
        <f t="shared" si="6"/>
        <v>Low Income Residential-GRID</v>
      </c>
      <c r="G100">
        <f t="shared" si="7"/>
        <v>19</v>
      </c>
    </row>
    <row r="101" spans="1:7" x14ac:dyDescent="0.3">
      <c r="A101" t="s">
        <v>67</v>
      </c>
      <c r="B101" s="153">
        <v>44863</v>
      </c>
      <c r="C101">
        <v>5</v>
      </c>
      <c r="D101" t="s">
        <v>172</v>
      </c>
      <c r="E101">
        <v>12556</v>
      </c>
      <c r="F101" t="str">
        <f t="shared" si="6"/>
        <v>Residential-ESCO</v>
      </c>
      <c r="G101">
        <f t="shared" si="7"/>
        <v>19</v>
      </c>
    </row>
    <row r="102" spans="1:7" x14ac:dyDescent="0.3">
      <c r="A102" t="s">
        <v>67</v>
      </c>
      <c r="B102" s="153">
        <v>44863</v>
      </c>
      <c r="C102">
        <v>5</v>
      </c>
      <c r="D102" t="s">
        <v>173</v>
      </c>
      <c r="E102">
        <v>13388</v>
      </c>
      <c r="F102" t="str">
        <f t="shared" si="6"/>
        <v>Residential-GRID</v>
      </c>
      <c r="G102">
        <f t="shared" si="7"/>
        <v>19</v>
      </c>
    </row>
    <row r="103" spans="1:7" x14ac:dyDescent="0.3">
      <c r="A103" t="s">
        <v>67</v>
      </c>
      <c r="B103" s="153">
        <v>44863</v>
      </c>
      <c r="C103">
        <v>5</v>
      </c>
      <c r="D103" t="s">
        <v>174</v>
      </c>
      <c r="E103">
        <v>4461</v>
      </c>
      <c r="F103" t="str">
        <f t="shared" si="6"/>
        <v>Low Income Residential-ESCO</v>
      </c>
      <c r="G103">
        <f t="shared" si="7"/>
        <v>19</v>
      </c>
    </row>
    <row r="104" spans="1:7" x14ac:dyDescent="0.3">
      <c r="A104" t="s">
        <v>67</v>
      </c>
      <c r="B104" s="153">
        <v>44863</v>
      </c>
      <c r="C104">
        <v>5</v>
      </c>
      <c r="D104" t="s">
        <v>175</v>
      </c>
      <c r="E104">
        <v>4436</v>
      </c>
      <c r="F104" t="str">
        <f t="shared" si="6"/>
        <v>Low Income Residential-GRID</v>
      </c>
      <c r="G104">
        <f t="shared" si="7"/>
        <v>19</v>
      </c>
    </row>
    <row r="105" spans="1:7" x14ac:dyDescent="0.3">
      <c r="A105" t="s">
        <v>159</v>
      </c>
      <c r="B105" s="153">
        <v>44863</v>
      </c>
      <c r="C105">
        <v>4</v>
      </c>
      <c r="D105" t="s">
        <v>172</v>
      </c>
      <c r="E105">
        <v>1266125</v>
      </c>
      <c r="F105" t="str">
        <f t="shared" ref="F105:F110" si="8">TRIM(MID(D105,3,50))</f>
        <v>Residential-ESCO</v>
      </c>
      <c r="G105">
        <f t="shared" ref="G105:G110" si="9">VALUE(TRIM(MID(A105,6,2)))</f>
        <v>20</v>
      </c>
    </row>
    <row r="106" spans="1:7" x14ac:dyDescent="0.3">
      <c r="A106" t="s">
        <v>159</v>
      </c>
      <c r="B106" s="153">
        <v>44863</v>
      </c>
      <c r="C106">
        <v>4</v>
      </c>
      <c r="D106" t="s">
        <v>173</v>
      </c>
      <c r="E106">
        <v>194856</v>
      </c>
      <c r="F106" t="str">
        <f t="shared" si="8"/>
        <v>Residential-GRID</v>
      </c>
      <c r="G106">
        <f t="shared" si="9"/>
        <v>20</v>
      </c>
    </row>
    <row r="107" spans="1:7" x14ac:dyDescent="0.3">
      <c r="A107" t="s">
        <v>159</v>
      </c>
      <c r="B107" s="153">
        <v>44863</v>
      </c>
      <c r="C107">
        <v>4</v>
      </c>
      <c r="D107" t="s">
        <v>174</v>
      </c>
      <c r="E107">
        <v>7169</v>
      </c>
      <c r="F107" t="str">
        <f t="shared" si="8"/>
        <v>Low Income Residential-ESCO</v>
      </c>
      <c r="G107">
        <f t="shared" si="9"/>
        <v>20</v>
      </c>
    </row>
    <row r="108" spans="1:7" x14ac:dyDescent="0.3">
      <c r="A108" t="s">
        <v>159</v>
      </c>
      <c r="B108" s="153">
        <v>44863</v>
      </c>
      <c r="C108">
        <v>4</v>
      </c>
      <c r="D108" t="s">
        <v>175</v>
      </c>
      <c r="E108">
        <v>1612</v>
      </c>
      <c r="F108" t="str">
        <f t="shared" si="8"/>
        <v>Low Income Residential-GRID</v>
      </c>
      <c r="G108">
        <f t="shared" si="9"/>
        <v>20</v>
      </c>
    </row>
    <row r="109" spans="1:7" x14ac:dyDescent="0.3">
      <c r="A109" t="s">
        <v>159</v>
      </c>
      <c r="B109" s="153">
        <v>44863</v>
      </c>
      <c r="C109">
        <v>5</v>
      </c>
      <c r="D109" t="s">
        <v>172</v>
      </c>
      <c r="E109">
        <v>44458712</v>
      </c>
      <c r="F109" t="str">
        <f t="shared" si="8"/>
        <v>Residential-ESCO</v>
      </c>
      <c r="G109">
        <f t="shared" si="9"/>
        <v>20</v>
      </c>
    </row>
    <row r="110" spans="1:7" x14ac:dyDescent="0.3">
      <c r="A110" t="s">
        <v>159</v>
      </c>
      <c r="B110" s="153">
        <v>44863</v>
      </c>
      <c r="C110">
        <v>5</v>
      </c>
      <c r="D110" t="s">
        <v>173</v>
      </c>
      <c r="E110">
        <v>40513437</v>
      </c>
      <c r="F110" t="str">
        <f t="shared" si="8"/>
        <v>Residential-GRID</v>
      </c>
      <c r="G110">
        <f t="shared" si="9"/>
        <v>20</v>
      </c>
    </row>
    <row r="111" spans="1:7" x14ac:dyDescent="0.3">
      <c r="A111" t="s">
        <v>159</v>
      </c>
      <c r="B111" s="153">
        <v>44863</v>
      </c>
      <c r="C111">
        <v>5</v>
      </c>
      <c r="D111" t="s">
        <v>174</v>
      </c>
      <c r="E111">
        <v>4699506</v>
      </c>
      <c r="F111" t="str">
        <f t="shared" ref="F111:F112" si="10">TRIM(MID(D111,3,50))</f>
        <v>Low Income Residential-ESCO</v>
      </c>
      <c r="G111">
        <f t="shared" ref="G111:G112" si="11">VALUE(TRIM(MID(A111,6,2)))</f>
        <v>20</v>
      </c>
    </row>
    <row r="112" spans="1:7" x14ac:dyDescent="0.3">
      <c r="A112" t="s">
        <v>159</v>
      </c>
      <c r="B112" s="153">
        <v>44863</v>
      </c>
      <c r="C112">
        <v>5</v>
      </c>
      <c r="D112" t="s">
        <v>175</v>
      </c>
      <c r="E112">
        <v>4017364</v>
      </c>
      <c r="F112" t="str">
        <f t="shared" si="10"/>
        <v>Low Income Residential-GRID</v>
      </c>
      <c r="G112">
        <f t="shared" si="11"/>
        <v>20</v>
      </c>
    </row>
    <row r="113" spans="2:6" x14ac:dyDescent="0.3">
      <c r="B113" s="153"/>
      <c r="F113"/>
    </row>
    <row r="114" spans="2:6" x14ac:dyDescent="0.3">
      <c r="B114" s="153"/>
      <c r="F114"/>
    </row>
    <row r="115" spans="2:6" x14ac:dyDescent="0.3">
      <c r="B115" s="153"/>
      <c r="F115"/>
    </row>
    <row r="116" spans="2:6" x14ac:dyDescent="0.3">
      <c r="B116" s="153"/>
      <c r="F116"/>
    </row>
    <row r="117" spans="2:6" x14ac:dyDescent="0.3">
      <c r="B117" s="153"/>
      <c r="F117"/>
    </row>
    <row r="118" spans="2:6" x14ac:dyDescent="0.3">
      <c r="B118" s="153"/>
      <c r="F118"/>
    </row>
    <row r="119" spans="2:6" x14ac:dyDescent="0.3">
      <c r="F119"/>
    </row>
    <row r="120" spans="2:6" x14ac:dyDescent="0.3">
      <c r="F120"/>
    </row>
    <row r="121" spans="2:6" x14ac:dyDescent="0.3">
      <c r="F121"/>
    </row>
    <row r="122" spans="2:6" x14ac:dyDescent="0.3">
      <c r="F122"/>
    </row>
    <row r="123" spans="2:6" x14ac:dyDescent="0.3">
      <c r="F123"/>
    </row>
    <row r="124" spans="2:6" x14ac:dyDescent="0.3">
      <c r="F124"/>
    </row>
    <row r="125" spans="2:6" x14ac:dyDescent="0.3">
      <c r="F125"/>
    </row>
    <row r="126" spans="2:6" x14ac:dyDescent="0.3">
      <c r="F126"/>
    </row>
    <row r="127" spans="2:6" x14ac:dyDescent="0.3">
      <c r="F127"/>
    </row>
    <row r="128" spans="2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N14" sqref="N14"/>
    </sheetView>
  </sheetViews>
  <sheetFormatPr defaultRowHeight="14.4" x14ac:dyDescent="0.3"/>
  <cols>
    <col min="1" max="1" width="8.88671875" style="258"/>
    <col min="2" max="2" width="36.88671875" style="258" customWidth="1"/>
    <col min="3" max="3" width="2.6640625" style="258" customWidth="1"/>
    <col min="4" max="4" width="16" style="258" customWidth="1"/>
    <col min="5" max="5" width="2.6640625" style="258" customWidth="1"/>
    <col min="6" max="6" width="16.88671875" style="258" customWidth="1"/>
    <col min="7" max="7" width="2.6640625" style="258" customWidth="1"/>
    <col min="8" max="8" width="16.88671875" style="258" customWidth="1"/>
    <col min="9" max="9" width="2.6640625" style="258" customWidth="1"/>
    <col min="10" max="10" width="16.88671875" style="258" customWidth="1"/>
    <col min="11" max="16384" width="8.88671875" style="258"/>
  </cols>
  <sheetData>
    <row r="1" spans="1:10" customFormat="1" x14ac:dyDescent="0.3">
      <c r="C1" s="262"/>
      <c r="D1" t="s">
        <v>196</v>
      </c>
      <c r="E1" s="262"/>
      <c r="F1" t="s">
        <v>197</v>
      </c>
      <c r="G1" s="262"/>
      <c r="H1" t="s">
        <v>58</v>
      </c>
      <c r="I1" s="262"/>
      <c r="J1" t="s">
        <v>59</v>
      </c>
    </row>
    <row r="2" spans="1:10" customFormat="1" x14ac:dyDescent="0.3">
      <c r="C2" s="262"/>
      <c r="E2" s="262"/>
      <c r="G2" s="262"/>
      <c r="I2" s="262"/>
    </row>
    <row r="3" spans="1:10" customFormat="1" x14ac:dyDescent="0.3">
      <c r="C3" s="262"/>
      <c r="E3" s="262"/>
      <c r="G3" s="262"/>
      <c r="I3" s="262"/>
    </row>
    <row r="4" spans="1:10" customFormat="1" x14ac:dyDescent="0.3">
      <c r="C4" s="262"/>
      <c r="E4" s="262"/>
      <c r="G4" s="262"/>
      <c r="I4" s="262"/>
    </row>
    <row r="5" spans="1:10" customFormat="1" x14ac:dyDescent="0.3">
      <c r="C5" s="262"/>
      <c r="E5" s="262"/>
      <c r="G5" s="262"/>
      <c r="I5" s="262"/>
    </row>
    <row r="6" spans="1:10" customFormat="1" x14ac:dyDescent="0.3">
      <c r="C6" s="262"/>
      <c r="E6" s="262"/>
      <c r="G6" s="262"/>
      <c r="I6" s="262"/>
    </row>
    <row r="7" spans="1:10" customFormat="1" ht="15" thickBot="1" x14ac:dyDescent="0.35">
      <c r="C7" s="262"/>
      <c r="E7" s="262"/>
      <c r="G7" s="262"/>
      <c r="I7" s="262"/>
    </row>
    <row r="8" spans="1:10" customFormat="1" ht="15" thickBot="1" x14ac:dyDescent="0.35">
      <c r="A8" s="148"/>
      <c r="B8" s="29"/>
      <c r="C8" s="262"/>
      <c r="D8" s="31" t="s">
        <v>3</v>
      </c>
      <c r="E8" s="262"/>
      <c r="F8" s="31" t="s">
        <v>3</v>
      </c>
      <c r="G8" s="262"/>
      <c r="H8" s="31" t="s">
        <v>3</v>
      </c>
      <c r="I8" s="262"/>
      <c r="J8" s="31" t="s">
        <v>3</v>
      </c>
    </row>
    <row r="9" spans="1:10" customFormat="1" x14ac:dyDescent="0.3">
      <c r="A9" s="150">
        <v>1</v>
      </c>
      <c r="B9" s="55" t="s">
        <v>13</v>
      </c>
      <c r="C9" s="262"/>
      <c r="D9" s="295"/>
      <c r="E9" s="262"/>
      <c r="F9" s="295"/>
      <c r="G9" s="262"/>
      <c r="H9" s="193"/>
      <c r="I9" s="262"/>
      <c r="J9" s="193"/>
    </row>
    <row r="10" spans="1:10" customFormat="1" x14ac:dyDescent="0.3">
      <c r="A10" s="150"/>
      <c r="B10" s="63" t="s">
        <v>37</v>
      </c>
      <c r="C10" s="262"/>
      <c r="D10" s="207">
        <v>1007116</v>
      </c>
      <c r="E10" s="262"/>
      <c r="F10" s="207">
        <v>12052</v>
      </c>
      <c r="G10" s="262"/>
      <c r="H10" s="194">
        <v>610571</v>
      </c>
      <c r="I10" s="262"/>
      <c r="J10" s="194">
        <v>184812</v>
      </c>
    </row>
    <row r="11" spans="1:10" customFormat="1" x14ac:dyDescent="0.3">
      <c r="A11" s="150"/>
      <c r="B11" s="63" t="s">
        <v>38</v>
      </c>
      <c r="C11" s="262"/>
      <c r="D11" s="207">
        <v>145579</v>
      </c>
      <c r="E11" s="262"/>
      <c r="F11" s="207">
        <v>149</v>
      </c>
      <c r="G11" s="262"/>
      <c r="H11" s="194">
        <v>66293</v>
      </c>
      <c r="I11" s="262"/>
      <c r="J11" s="194">
        <v>14770</v>
      </c>
    </row>
    <row r="12" spans="1:10" customFormat="1" x14ac:dyDescent="0.3">
      <c r="A12" s="150"/>
      <c r="B12" s="63" t="s">
        <v>39</v>
      </c>
      <c r="C12" s="262"/>
      <c r="D12" s="207">
        <v>155212</v>
      </c>
      <c r="E12" s="262"/>
      <c r="F12" s="207">
        <v>1601</v>
      </c>
      <c r="G12" s="262"/>
      <c r="H12" s="194">
        <v>36732</v>
      </c>
      <c r="I12" s="262"/>
      <c r="J12" s="194">
        <v>18535</v>
      </c>
    </row>
    <row r="13" spans="1:10" customFormat="1" x14ac:dyDescent="0.3">
      <c r="A13" s="150"/>
      <c r="B13" s="63" t="s">
        <v>40</v>
      </c>
      <c r="C13" s="262"/>
      <c r="D13" s="207">
        <v>11427</v>
      </c>
      <c r="E13" s="262"/>
      <c r="F13" s="207">
        <v>77</v>
      </c>
      <c r="G13" s="262"/>
      <c r="H13" s="194">
        <v>12687</v>
      </c>
      <c r="I13" s="262"/>
      <c r="J13" s="194">
        <v>595</v>
      </c>
    </row>
    <row r="14" spans="1:10" customFormat="1" x14ac:dyDescent="0.3">
      <c r="A14" s="150"/>
      <c r="B14" s="63" t="s">
        <v>41</v>
      </c>
      <c r="C14" s="262"/>
      <c r="D14" s="207">
        <v>2982</v>
      </c>
      <c r="E14" s="262"/>
      <c r="F14" s="207">
        <v>11</v>
      </c>
      <c r="G14" s="262"/>
      <c r="H14" s="194">
        <v>9478</v>
      </c>
      <c r="I14" s="262"/>
      <c r="J14" s="194">
        <v>126</v>
      </c>
    </row>
    <row r="15" spans="1:10" customFormat="1" ht="15" thickBot="1" x14ac:dyDescent="0.35">
      <c r="A15" s="151"/>
      <c r="B15" s="70" t="s">
        <v>42</v>
      </c>
      <c r="C15" s="262"/>
      <c r="D15" s="296">
        <v>1322316</v>
      </c>
      <c r="E15" s="262"/>
      <c r="F15" s="296">
        <v>13890</v>
      </c>
      <c r="G15" s="262"/>
      <c r="H15" s="195">
        <v>735761</v>
      </c>
      <c r="I15" s="262"/>
      <c r="J15" s="195">
        <v>218838</v>
      </c>
    </row>
    <row r="16" spans="1:10" customFormat="1" x14ac:dyDescent="0.3">
      <c r="A16" s="150">
        <f>+A9+1</f>
        <v>2</v>
      </c>
      <c r="B16" s="77" t="s">
        <v>16</v>
      </c>
      <c r="C16" s="262"/>
      <c r="D16" s="297"/>
      <c r="E16" s="262"/>
      <c r="F16" s="297"/>
      <c r="G16" s="262"/>
      <c r="H16" s="196"/>
      <c r="I16" s="262"/>
      <c r="J16" s="196"/>
    </row>
    <row r="17" spans="1:10" customFormat="1" x14ac:dyDescent="0.3">
      <c r="A17" s="150"/>
      <c r="B17" s="63" t="s">
        <v>37</v>
      </c>
      <c r="C17" s="262"/>
      <c r="D17" s="298">
        <v>177736</v>
      </c>
      <c r="E17" s="262"/>
      <c r="F17" s="298">
        <v>1054</v>
      </c>
      <c r="G17" s="262"/>
      <c r="H17" s="197">
        <v>94660</v>
      </c>
      <c r="I17" s="262"/>
      <c r="J17" s="197">
        <v>21016</v>
      </c>
    </row>
    <row r="18" spans="1:10" customFormat="1" x14ac:dyDescent="0.3">
      <c r="A18" s="150"/>
      <c r="B18" s="63" t="s">
        <v>38</v>
      </c>
      <c r="C18" s="262"/>
      <c r="D18" s="298">
        <v>57184</v>
      </c>
      <c r="E18" s="262"/>
      <c r="F18" s="298">
        <v>31</v>
      </c>
      <c r="G18" s="262"/>
      <c r="H18" s="197">
        <v>27223</v>
      </c>
      <c r="I18" s="262"/>
      <c r="J18" s="197">
        <v>5214</v>
      </c>
    </row>
    <row r="19" spans="1:10" customFormat="1" x14ac:dyDescent="0.3">
      <c r="A19" s="150"/>
      <c r="B19" s="63" t="s">
        <v>39</v>
      </c>
      <c r="C19" s="262"/>
      <c r="D19" s="298">
        <v>31672</v>
      </c>
      <c r="E19" s="262"/>
      <c r="F19" s="298">
        <v>285</v>
      </c>
      <c r="G19" s="262"/>
      <c r="H19" s="197">
        <v>6105</v>
      </c>
      <c r="I19" s="262"/>
      <c r="J19" s="197">
        <v>2795</v>
      </c>
    </row>
    <row r="20" spans="1:10" customFormat="1" x14ac:dyDescent="0.3">
      <c r="A20" s="150"/>
      <c r="B20" s="63" t="s">
        <v>40</v>
      </c>
      <c r="C20" s="262"/>
      <c r="D20" s="298">
        <v>1821</v>
      </c>
      <c r="E20" s="262"/>
      <c r="F20" s="298">
        <v>24</v>
      </c>
      <c r="G20" s="262"/>
      <c r="H20" s="197">
        <v>2155</v>
      </c>
      <c r="I20" s="262"/>
      <c r="J20" s="197">
        <v>121</v>
      </c>
    </row>
    <row r="21" spans="1:10" customFormat="1" x14ac:dyDescent="0.3">
      <c r="A21" s="150"/>
      <c r="B21" s="63" t="s">
        <v>41</v>
      </c>
      <c r="C21" s="262"/>
      <c r="D21" s="298">
        <v>540</v>
      </c>
      <c r="E21" s="262"/>
      <c r="F21" s="298">
        <v>4</v>
      </c>
      <c r="G21" s="262"/>
      <c r="H21" s="197">
        <v>1891</v>
      </c>
      <c r="I21" s="262"/>
      <c r="J21" s="197">
        <v>20</v>
      </c>
    </row>
    <row r="22" spans="1:10" customFormat="1" x14ac:dyDescent="0.3">
      <c r="A22" s="152"/>
      <c r="B22" s="63" t="s">
        <v>42</v>
      </c>
      <c r="C22" s="262"/>
      <c r="D22" s="299">
        <v>268953</v>
      </c>
      <c r="E22" s="262"/>
      <c r="F22" s="299">
        <v>1398</v>
      </c>
      <c r="G22" s="262"/>
      <c r="H22" s="198">
        <v>132034</v>
      </c>
      <c r="I22" s="262"/>
      <c r="J22" s="198">
        <v>29166</v>
      </c>
    </row>
    <row r="23" spans="1:10" customFormat="1" x14ac:dyDescent="0.3">
      <c r="A23" s="150">
        <f>+A16+1</f>
        <v>3</v>
      </c>
      <c r="B23" s="89" t="s">
        <v>18</v>
      </c>
      <c r="C23" s="262"/>
      <c r="D23" s="300"/>
      <c r="E23" s="262"/>
      <c r="F23" s="300"/>
      <c r="G23" s="262"/>
      <c r="H23" s="199"/>
      <c r="I23" s="262"/>
      <c r="J23" s="199"/>
    </row>
    <row r="24" spans="1:10" customFormat="1" x14ac:dyDescent="0.3">
      <c r="A24" s="148"/>
      <c r="B24" s="63" t="s">
        <v>37</v>
      </c>
      <c r="C24" s="262"/>
      <c r="D24" s="298">
        <v>74178</v>
      </c>
      <c r="E24" s="262"/>
      <c r="F24" s="298">
        <v>670</v>
      </c>
      <c r="G24" s="262"/>
      <c r="H24" s="197">
        <v>35543</v>
      </c>
      <c r="I24" s="262"/>
      <c r="J24" s="197">
        <v>8136</v>
      </c>
    </row>
    <row r="25" spans="1:10" customFormat="1" x14ac:dyDescent="0.3">
      <c r="A25" s="148"/>
      <c r="B25" s="63" t="s">
        <v>38</v>
      </c>
      <c r="C25" s="262"/>
      <c r="D25" s="298">
        <v>12218</v>
      </c>
      <c r="E25" s="262"/>
      <c r="F25" s="298">
        <v>9</v>
      </c>
      <c r="G25" s="262"/>
      <c r="H25" s="197">
        <v>4570</v>
      </c>
      <c r="I25" s="262"/>
      <c r="J25" s="197">
        <v>836</v>
      </c>
    </row>
    <row r="26" spans="1:10" customFormat="1" x14ac:dyDescent="0.3">
      <c r="A26" s="148"/>
      <c r="B26" s="63" t="s">
        <v>39</v>
      </c>
      <c r="C26" s="262"/>
      <c r="D26" s="298">
        <v>14855</v>
      </c>
      <c r="E26" s="262"/>
      <c r="F26" s="298">
        <v>216</v>
      </c>
      <c r="G26" s="262"/>
      <c r="H26" s="197">
        <v>2613</v>
      </c>
      <c r="I26" s="262"/>
      <c r="J26" s="197">
        <v>1292</v>
      </c>
    </row>
    <row r="27" spans="1:10" customFormat="1" x14ac:dyDescent="0.3">
      <c r="A27" s="148"/>
      <c r="B27" s="63" t="s">
        <v>40</v>
      </c>
      <c r="C27" s="262"/>
      <c r="D27" s="298">
        <v>1020</v>
      </c>
      <c r="E27" s="262"/>
      <c r="F27" s="298">
        <v>21</v>
      </c>
      <c r="G27" s="262"/>
      <c r="H27" s="197">
        <v>1020</v>
      </c>
      <c r="I27" s="262"/>
      <c r="J27" s="197">
        <v>64</v>
      </c>
    </row>
    <row r="28" spans="1:10" customFormat="1" x14ac:dyDescent="0.3">
      <c r="A28" s="148"/>
      <c r="B28" s="63" t="s">
        <v>41</v>
      </c>
      <c r="C28" s="262"/>
      <c r="D28" s="298">
        <v>270</v>
      </c>
      <c r="E28" s="262"/>
      <c r="F28" s="298">
        <v>3</v>
      </c>
      <c r="G28" s="262"/>
      <c r="H28" s="197">
        <v>891</v>
      </c>
      <c r="I28" s="262"/>
      <c r="J28" s="197">
        <v>14</v>
      </c>
    </row>
    <row r="29" spans="1:10" customFormat="1" x14ac:dyDescent="0.3">
      <c r="A29" s="152"/>
      <c r="B29" s="63" t="s">
        <v>42</v>
      </c>
      <c r="C29" s="262"/>
      <c r="D29" s="299">
        <v>102541</v>
      </c>
      <c r="E29" s="262"/>
      <c r="F29" s="299">
        <v>919</v>
      </c>
      <c r="G29" s="262"/>
      <c r="H29" s="198">
        <v>44637</v>
      </c>
      <c r="I29" s="262"/>
      <c r="J29" s="198">
        <v>10342</v>
      </c>
    </row>
    <row r="30" spans="1:10" customFormat="1" x14ac:dyDescent="0.3">
      <c r="A30" s="150">
        <f>+A23+1</f>
        <v>4</v>
      </c>
      <c r="B30" s="89" t="s">
        <v>19</v>
      </c>
      <c r="C30" s="262"/>
      <c r="D30" s="300"/>
      <c r="E30" s="262"/>
      <c r="F30" s="300"/>
      <c r="G30" s="262"/>
      <c r="H30" s="199"/>
      <c r="I30" s="262"/>
      <c r="J30" s="199"/>
    </row>
    <row r="31" spans="1:10" customFormat="1" x14ac:dyDescent="0.3">
      <c r="A31" s="150"/>
      <c r="B31" s="63" t="s">
        <v>37</v>
      </c>
      <c r="C31" s="262"/>
      <c r="D31" s="298">
        <v>30702</v>
      </c>
      <c r="E31" s="262"/>
      <c r="F31" s="298">
        <v>132</v>
      </c>
      <c r="G31" s="262"/>
      <c r="H31" s="197">
        <v>14274</v>
      </c>
      <c r="I31" s="262"/>
      <c r="J31" s="197">
        <v>3172</v>
      </c>
    </row>
    <row r="32" spans="1:10" customFormat="1" x14ac:dyDescent="0.3">
      <c r="A32" s="150"/>
      <c r="B32" s="63" t="s">
        <v>38</v>
      </c>
      <c r="C32" s="262"/>
      <c r="D32" s="298">
        <v>7527</v>
      </c>
      <c r="E32" s="262"/>
      <c r="F32" s="298">
        <v>2</v>
      </c>
      <c r="G32" s="262"/>
      <c r="H32" s="197">
        <v>2493</v>
      </c>
      <c r="I32" s="262"/>
      <c r="J32" s="197">
        <v>526</v>
      </c>
    </row>
    <row r="33" spans="1:10" customFormat="1" x14ac:dyDescent="0.3">
      <c r="A33" s="150"/>
      <c r="B33" s="63" t="s">
        <v>39</v>
      </c>
      <c r="C33" s="262"/>
      <c r="D33" s="298">
        <v>6203</v>
      </c>
      <c r="E33" s="262"/>
      <c r="F33" s="298">
        <v>28</v>
      </c>
      <c r="G33" s="262"/>
      <c r="H33" s="197">
        <v>1040</v>
      </c>
      <c r="I33" s="262"/>
      <c r="J33" s="197">
        <v>460</v>
      </c>
    </row>
    <row r="34" spans="1:10" customFormat="1" x14ac:dyDescent="0.3">
      <c r="A34" s="150"/>
      <c r="B34" s="63" t="s">
        <v>40</v>
      </c>
      <c r="C34" s="262"/>
      <c r="D34" s="298">
        <v>326</v>
      </c>
      <c r="E34" s="262"/>
      <c r="F34" s="298">
        <v>1</v>
      </c>
      <c r="G34" s="262"/>
      <c r="H34" s="197">
        <v>400</v>
      </c>
      <c r="I34" s="262"/>
      <c r="J34" s="197">
        <v>19</v>
      </c>
    </row>
    <row r="35" spans="1:10" customFormat="1" x14ac:dyDescent="0.3">
      <c r="A35" s="150"/>
      <c r="B35" s="63" t="s">
        <v>41</v>
      </c>
      <c r="C35" s="262"/>
      <c r="D35" s="298">
        <v>119</v>
      </c>
      <c r="E35" s="262"/>
      <c r="F35" s="298">
        <v>0</v>
      </c>
      <c r="G35" s="262"/>
      <c r="H35" s="197">
        <v>405</v>
      </c>
      <c r="I35" s="262"/>
      <c r="J35" s="197">
        <v>0</v>
      </c>
    </row>
    <row r="36" spans="1:10" customFormat="1" x14ac:dyDescent="0.3">
      <c r="A36" s="151"/>
      <c r="B36" s="63" t="s">
        <v>42</v>
      </c>
      <c r="C36" s="262"/>
      <c r="D36" s="299">
        <v>44877</v>
      </c>
      <c r="E36" s="262"/>
      <c r="F36" s="299">
        <v>163</v>
      </c>
      <c r="G36" s="262"/>
      <c r="H36" s="198">
        <v>18612</v>
      </c>
      <c r="I36" s="262"/>
      <c r="J36" s="198">
        <v>4177</v>
      </c>
    </row>
    <row r="37" spans="1:10" customFormat="1" x14ac:dyDescent="0.3">
      <c r="A37" s="150">
        <f>+A30+1</f>
        <v>5</v>
      </c>
      <c r="B37" s="89" t="s">
        <v>20</v>
      </c>
      <c r="C37" s="262"/>
      <c r="D37" s="300"/>
      <c r="E37" s="262"/>
      <c r="F37" s="300"/>
      <c r="G37" s="262"/>
      <c r="H37" s="199"/>
      <c r="I37" s="262"/>
      <c r="J37" s="199"/>
    </row>
    <row r="38" spans="1:10" customFormat="1" x14ac:dyDescent="0.3">
      <c r="A38" s="150"/>
      <c r="B38" s="63" t="s">
        <v>37</v>
      </c>
      <c r="C38" s="262"/>
      <c r="D38" s="298">
        <v>72856</v>
      </c>
      <c r="E38" s="262"/>
      <c r="F38" s="298">
        <v>252</v>
      </c>
      <c r="G38" s="262"/>
      <c r="H38" s="197">
        <v>44843</v>
      </c>
      <c r="I38" s="262"/>
      <c r="J38" s="197">
        <v>9708</v>
      </c>
    </row>
    <row r="39" spans="1:10" customFormat="1" x14ac:dyDescent="0.3">
      <c r="A39" s="150"/>
      <c r="B39" s="63" t="s">
        <v>38</v>
      </c>
      <c r="C39" s="262"/>
      <c r="D39" s="298">
        <v>37439</v>
      </c>
      <c r="E39" s="262"/>
      <c r="F39" s="298">
        <v>20</v>
      </c>
      <c r="G39" s="262"/>
      <c r="H39" s="197">
        <v>20160</v>
      </c>
      <c r="I39" s="262"/>
      <c r="J39" s="197">
        <v>3852</v>
      </c>
    </row>
    <row r="40" spans="1:10" customFormat="1" x14ac:dyDescent="0.3">
      <c r="A40" s="150"/>
      <c r="B40" s="63" t="s">
        <v>39</v>
      </c>
      <c r="C40" s="262"/>
      <c r="D40" s="298">
        <v>10614</v>
      </c>
      <c r="E40" s="262"/>
      <c r="F40" s="298">
        <v>41</v>
      </c>
      <c r="G40" s="262"/>
      <c r="H40" s="197">
        <v>2452</v>
      </c>
      <c r="I40" s="262"/>
      <c r="J40" s="197">
        <v>1043</v>
      </c>
    </row>
    <row r="41" spans="1:10" customFormat="1" x14ac:dyDescent="0.3">
      <c r="A41" s="150"/>
      <c r="B41" s="63" t="s">
        <v>40</v>
      </c>
      <c r="C41" s="262"/>
      <c r="D41" s="298">
        <v>475</v>
      </c>
      <c r="E41" s="262"/>
      <c r="F41" s="298">
        <v>2</v>
      </c>
      <c r="G41" s="262"/>
      <c r="H41" s="197">
        <v>735</v>
      </c>
      <c r="I41" s="262"/>
      <c r="J41" s="197">
        <v>38</v>
      </c>
    </row>
    <row r="42" spans="1:10" customFormat="1" x14ac:dyDescent="0.3">
      <c r="A42" s="150"/>
      <c r="B42" s="63" t="s">
        <v>41</v>
      </c>
      <c r="C42" s="262"/>
      <c r="D42" s="298">
        <v>151</v>
      </c>
      <c r="E42" s="262"/>
      <c r="F42" s="298">
        <v>1</v>
      </c>
      <c r="G42" s="262"/>
      <c r="H42" s="197">
        <v>595</v>
      </c>
      <c r="I42" s="262"/>
      <c r="J42" s="197">
        <v>6</v>
      </c>
    </row>
    <row r="43" spans="1:10" customFormat="1" ht="15" thickBot="1" x14ac:dyDescent="0.35">
      <c r="A43" s="151"/>
      <c r="B43" s="70" t="s">
        <v>42</v>
      </c>
      <c r="C43" s="262"/>
      <c r="D43" s="296">
        <v>121535</v>
      </c>
      <c r="E43" s="262"/>
      <c r="F43" s="296">
        <v>316</v>
      </c>
      <c r="G43" s="262"/>
      <c r="H43" s="195">
        <v>68785</v>
      </c>
      <c r="I43" s="262"/>
      <c r="J43" s="195">
        <v>14647</v>
      </c>
    </row>
    <row r="44" spans="1:10" customFormat="1" x14ac:dyDescent="0.3">
      <c r="A44" s="150">
        <f>+A37+1</f>
        <v>6</v>
      </c>
      <c r="B44" s="39" t="s">
        <v>29</v>
      </c>
      <c r="C44" s="262"/>
      <c r="D44" s="301"/>
      <c r="E44" s="262"/>
      <c r="F44" s="301"/>
      <c r="G44" s="262"/>
      <c r="H44" s="200"/>
      <c r="I44" s="262"/>
      <c r="J44" s="200"/>
    </row>
    <row r="45" spans="1:10" customFormat="1" x14ac:dyDescent="0.3">
      <c r="A45" s="150"/>
      <c r="B45" s="41" t="s">
        <v>37</v>
      </c>
      <c r="C45" s="262"/>
      <c r="D45" s="302">
        <v>31970122</v>
      </c>
      <c r="E45" s="262"/>
      <c r="F45" s="302">
        <v>268157</v>
      </c>
      <c r="G45" s="262"/>
      <c r="H45" s="201">
        <v>4103495</v>
      </c>
      <c r="I45" s="262"/>
      <c r="J45" s="201">
        <v>964243</v>
      </c>
    </row>
    <row r="46" spans="1:10" customFormat="1" x14ac:dyDescent="0.3">
      <c r="A46" s="150"/>
      <c r="B46" s="41" t="s">
        <v>38</v>
      </c>
      <c r="C46" s="262"/>
      <c r="D46" s="302">
        <v>7853466</v>
      </c>
      <c r="E46" s="262"/>
      <c r="F46" s="302">
        <v>4900</v>
      </c>
      <c r="G46" s="262"/>
      <c r="H46" s="201">
        <v>1209236</v>
      </c>
      <c r="I46" s="262"/>
      <c r="J46" s="201">
        <v>225013</v>
      </c>
    </row>
    <row r="47" spans="1:10" customFormat="1" x14ac:dyDescent="0.3">
      <c r="A47" s="150"/>
      <c r="B47" s="41" t="s">
        <v>39</v>
      </c>
      <c r="C47" s="262"/>
      <c r="D47" s="302">
        <v>6790371</v>
      </c>
      <c r="E47" s="262"/>
      <c r="F47" s="302">
        <v>52730</v>
      </c>
      <c r="G47" s="262"/>
      <c r="H47" s="201">
        <v>540524</v>
      </c>
      <c r="I47" s="262"/>
      <c r="J47" s="201">
        <v>267542</v>
      </c>
    </row>
    <row r="48" spans="1:10" customFormat="1" x14ac:dyDescent="0.3">
      <c r="A48" s="150"/>
      <c r="B48" s="41" t="s">
        <v>40</v>
      </c>
      <c r="C48" s="262"/>
      <c r="D48" s="302">
        <v>6883642</v>
      </c>
      <c r="E48" s="262"/>
      <c r="F48" s="302">
        <v>89301</v>
      </c>
      <c r="G48" s="262"/>
      <c r="H48" s="201">
        <v>579521</v>
      </c>
      <c r="I48" s="262"/>
      <c r="J48" s="201">
        <v>109761</v>
      </c>
    </row>
    <row r="49" spans="1:10" customFormat="1" x14ac:dyDescent="0.3">
      <c r="A49" s="150"/>
      <c r="B49" s="41" t="s">
        <v>41</v>
      </c>
      <c r="C49" s="262"/>
      <c r="D49" s="302">
        <v>11161519</v>
      </c>
      <c r="E49" s="262"/>
      <c r="F49" s="302">
        <v>40748</v>
      </c>
      <c r="G49" s="262"/>
      <c r="H49" s="201">
        <v>2098952</v>
      </c>
      <c r="I49" s="262"/>
      <c r="J49" s="201">
        <v>88430</v>
      </c>
    </row>
    <row r="50" spans="1:10" customFormat="1" x14ac:dyDescent="0.3">
      <c r="A50" s="151"/>
      <c r="B50" s="41" t="s">
        <v>42</v>
      </c>
      <c r="C50" s="262"/>
      <c r="D50" s="303">
        <v>64659120</v>
      </c>
      <c r="E50" s="262"/>
      <c r="F50" s="303">
        <v>455836</v>
      </c>
      <c r="G50" s="262"/>
      <c r="H50" s="202">
        <v>8531728</v>
      </c>
      <c r="I50" s="262"/>
      <c r="J50" s="202">
        <v>1654989</v>
      </c>
    </row>
    <row r="51" spans="1:10" customFormat="1" x14ac:dyDescent="0.3">
      <c r="A51" s="150">
        <f>+A44+1</f>
        <v>7</v>
      </c>
      <c r="B51" s="48" t="s">
        <v>30</v>
      </c>
      <c r="C51" s="262"/>
      <c r="D51" s="304"/>
      <c r="E51" s="262"/>
      <c r="F51" s="304"/>
      <c r="G51" s="262"/>
      <c r="H51" s="203"/>
      <c r="I51" s="262"/>
      <c r="J51" s="203"/>
    </row>
    <row r="52" spans="1:10" customFormat="1" x14ac:dyDescent="0.3">
      <c r="A52" s="150"/>
      <c r="B52" s="41" t="s">
        <v>37</v>
      </c>
      <c r="C52" s="262"/>
      <c r="D52" s="302">
        <v>20334452</v>
      </c>
      <c r="E52" s="262"/>
      <c r="F52" s="302">
        <v>90189</v>
      </c>
      <c r="G52" s="262"/>
      <c r="H52" s="201">
        <v>2244498</v>
      </c>
      <c r="I52" s="262"/>
      <c r="J52" s="201">
        <v>507989</v>
      </c>
    </row>
    <row r="53" spans="1:10" customFormat="1" x14ac:dyDescent="0.3">
      <c r="A53" s="150"/>
      <c r="B53" s="41" t="s">
        <v>38</v>
      </c>
      <c r="C53" s="262"/>
      <c r="D53" s="302">
        <v>7069897</v>
      </c>
      <c r="E53" s="262"/>
      <c r="F53" s="302">
        <v>3761</v>
      </c>
      <c r="G53" s="262"/>
      <c r="H53" s="201">
        <v>1107472</v>
      </c>
      <c r="I53" s="262"/>
      <c r="J53" s="201">
        <v>187914</v>
      </c>
    </row>
    <row r="54" spans="1:10" customFormat="1" x14ac:dyDescent="0.3">
      <c r="A54" s="150"/>
      <c r="B54" s="41" t="s">
        <v>39</v>
      </c>
      <c r="C54" s="262"/>
      <c r="D54" s="302">
        <v>2994668</v>
      </c>
      <c r="E54" s="262"/>
      <c r="F54" s="302">
        <v>8582</v>
      </c>
      <c r="G54" s="262"/>
      <c r="H54" s="201">
        <v>305835</v>
      </c>
      <c r="I54" s="262"/>
      <c r="J54" s="201">
        <v>127459</v>
      </c>
    </row>
    <row r="55" spans="1:10" customFormat="1" x14ac:dyDescent="0.3">
      <c r="A55" s="150"/>
      <c r="B55" s="41" t="s">
        <v>40</v>
      </c>
      <c r="C55" s="262"/>
      <c r="D55" s="302">
        <v>2209179</v>
      </c>
      <c r="E55" s="262"/>
      <c r="F55" s="302">
        <v>5989</v>
      </c>
      <c r="G55" s="262"/>
      <c r="H55" s="201">
        <v>246674</v>
      </c>
      <c r="I55" s="262"/>
      <c r="J55" s="201">
        <v>71735</v>
      </c>
    </row>
    <row r="56" spans="1:10" customFormat="1" x14ac:dyDescent="0.3">
      <c r="A56" s="150"/>
      <c r="B56" s="41" t="s">
        <v>41</v>
      </c>
      <c r="C56" s="262"/>
      <c r="D56" s="302">
        <v>4560280</v>
      </c>
      <c r="E56" s="262"/>
      <c r="F56" s="302">
        <v>1</v>
      </c>
      <c r="G56" s="262"/>
      <c r="H56" s="201">
        <v>964959</v>
      </c>
      <c r="I56" s="262"/>
      <c r="J56" s="201">
        <v>16901</v>
      </c>
    </row>
    <row r="57" spans="1:10" customFormat="1" x14ac:dyDescent="0.3">
      <c r="A57" s="151"/>
      <c r="B57" s="41" t="s">
        <v>42</v>
      </c>
      <c r="C57" s="262"/>
      <c r="D57" s="303">
        <v>37168476</v>
      </c>
      <c r="E57" s="262"/>
      <c r="F57" s="303">
        <v>108522</v>
      </c>
      <c r="G57" s="262"/>
      <c r="H57" s="202">
        <v>4869438</v>
      </c>
      <c r="I57" s="262"/>
      <c r="J57" s="202">
        <v>911998</v>
      </c>
    </row>
    <row r="58" spans="1:10" customFormat="1" x14ac:dyDescent="0.3">
      <c r="A58" s="150">
        <f>+A51+1</f>
        <v>8</v>
      </c>
      <c r="B58" s="48" t="s">
        <v>31</v>
      </c>
      <c r="C58" s="262"/>
      <c r="D58" s="304"/>
      <c r="E58" s="262"/>
      <c r="F58" s="304"/>
      <c r="G58" s="262"/>
      <c r="H58" s="203"/>
      <c r="I58" s="262"/>
      <c r="J58" s="203"/>
    </row>
    <row r="59" spans="1:10" customFormat="1" x14ac:dyDescent="0.3">
      <c r="A59" s="150"/>
      <c r="B59" s="41" t="s">
        <v>37</v>
      </c>
      <c r="C59" s="262"/>
      <c r="D59" s="302">
        <v>141723843</v>
      </c>
      <c r="E59" s="262"/>
      <c r="F59" s="302">
        <v>470006</v>
      </c>
      <c r="G59" s="262"/>
      <c r="H59" s="201">
        <v>49215602</v>
      </c>
      <c r="I59" s="262"/>
      <c r="J59" s="201">
        <v>11016773</v>
      </c>
    </row>
    <row r="60" spans="1:10" customFormat="1" x14ac:dyDescent="0.3">
      <c r="A60" s="150"/>
      <c r="B60" s="41" t="s">
        <v>38</v>
      </c>
      <c r="C60" s="262"/>
      <c r="D60" s="302">
        <v>79648396</v>
      </c>
      <c r="E60" s="262"/>
      <c r="F60" s="302">
        <v>44058</v>
      </c>
      <c r="G60" s="262"/>
      <c r="H60" s="201">
        <v>36540143</v>
      </c>
      <c r="I60" s="262"/>
      <c r="J60" s="201">
        <v>5976868</v>
      </c>
    </row>
    <row r="61" spans="1:10" customFormat="1" x14ac:dyDescent="0.3">
      <c r="A61" s="150"/>
      <c r="B61" s="41" t="s">
        <v>39</v>
      </c>
      <c r="C61" s="262"/>
      <c r="D61" s="302">
        <v>10552059</v>
      </c>
      <c r="E61" s="262"/>
      <c r="F61" s="302">
        <v>12411</v>
      </c>
      <c r="G61" s="262"/>
      <c r="H61" s="201">
        <v>2236463</v>
      </c>
      <c r="I61" s="262"/>
      <c r="J61" s="201">
        <v>771831</v>
      </c>
    </row>
    <row r="62" spans="1:10" customFormat="1" x14ac:dyDescent="0.3">
      <c r="A62" s="150"/>
      <c r="B62" s="41" t="s">
        <v>40</v>
      </c>
      <c r="C62" s="262"/>
      <c r="D62" s="302">
        <v>8371021</v>
      </c>
      <c r="E62" s="262"/>
      <c r="F62" s="302">
        <v>30</v>
      </c>
      <c r="G62" s="262"/>
      <c r="H62" s="201">
        <v>1787664</v>
      </c>
      <c r="I62" s="262"/>
      <c r="J62" s="201">
        <v>270639</v>
      </c>
    </row>
    <row r="63" spans="1:10" customFormat="1" x14ac:dyDescent="0.3">
      <c r="A63" s="150"/>
      <c r="B63" s="41" t="s">
        <v>41</v>
      </c>
      <c r="C63" s="262"/>
      <c r="D63" s="302">
        <v>7519215</v>
      </c>
      <c r="E63" s="262"/>
      <c r="F63" s="302">
        <v>88</v>
      </c>
      <c r="G63" s="262"/>
      <c r="H63" s="201">
        <v>5193328</v>
      </c>
      <c r="I63" s="262"/>
      <c r="J63" s="201">
        <v>117737</v>
      </c>
    </row>
    <row r="64" spans="1:10" customFormat="1" x14ac:dyDescent="0.3">
      <c r="A64" s="151"/>
      <c r="B64" s="41" t="s">
        <v>42</v>
      </c>
      <c r="C64" s="262"/>
      <c r="D64" s="303">
        <v>247814534</v>
      </c>
      <c r="E64" s="262"/>
      <c r="F64" s="303">
        <v>526593</v>
      </c>
      <c r="G64" s="262"/>
      <c r="H64" s="202">
        <v>94973200</v>
      </c>
      <c r="I64" s="262"/>
      <c r="J64" s="202">
        <v>18153848</v>
      </c>
    </row>
    <row r="65" spans="1:10" customFormat="1" x14ac:dyDescent="0.3">
      <c r="A65" s="150">
        <f>+A58+1</f>
        <v>9</v>
      </c>
      <c r="B65" s="48" t="s">
        <v>43</v>
      </c>
      <c r="C65" s="262"/>
      <c r="D65" s="304"/>
      <c r="E65" s="262"/>
      <c r="F65" s="304"/>
      <c r="G65" s="262"/>
      <c r="H65" s="203"/>
      <c r="I65" s="262"/>
      <c r="J65" s="203"/>
    </row>
    <row r="66" spans="1:10" customFormat="1" x14ac:dyDescent="0.3">
      <c r="A66" s="150"/>
      <c r="B66" s="41" t="s">
        <v>37</v>
      </c>
      <c r="C66" s="262"/>
      <c r="D66" s="302">
        <v>194028418</v>
      </c>
      <c r="E66" s="262"/>
      <c r="F66" s="302">
        <v>828351</v>
      </c>
      <c r="G66" s="262"/>
      <c r="H66" s="201">
        <v>55563595</v>
      </c>
      <c r="I66" s="262"/>
      <c r="J66" s="201">
        <v>12489005</v>
      </c>
    </row>
    <row r="67" spans="1:10" customFormat="1" x14ac:dyDescent="0.3">
      <c r="A67" s="150"/>
      <c r="B67" s="41" t="s">
        <v>38</v>
      </c>
      <c r="C67" s="262"/>
      <c r="D67" s="302">
        <v>94571758</v>
      </c>
      <c r="E67" s="262"/>
      <c r="F67" s="302">
        <v>52720</v>
      </c>
      <c r="G67" s="262"/>
      <c r="H67" s="201">
        <v>38856853</v>
      </c>
      <c r="I67" s="262"/>
      <c r="J67" s="201">
        <v>6389796</v>
      </c>
    </row>
    <row r="68" spans="1:10" customFormat="1" x14ac:dyDescent="0.3">
      <c r="A68" s="150"/>
      <c r="B68" s="41" t="s">
        <v>39</v>
      </c>
      <c r="C68" s="262"/>
      <c r="D68" s="302">
        <v>20337098</v>
      </c>
      <c r="E68" s="262"/>
      <c r="F68" s="302">
        <v>73723</v>
      </c>
      <c r="G68" s="262"/>
      <c r="H68" s="201">
        <v>3082822</v>
      </c>
      <c r="I68" s="262"/>
      <c r="J68" s="201">
        <v>1166832</v>
      </c>
    </row>
    <row r="69" spans="1:10" customFormat="1" x14ac:dyDescent="0.3">
      <c r="A69" s="150"/>
      <c r="B69" s="41" t="s">
        <v>40</v>
      </c>
      <c r="C69" s="262"/>
      <c r="D69" s="302">
        <v>17463842</v>
      </c>
      <c r="E69" s="262"/>
      <c r="F69" s="302">
        <v>95321</v>
      </c>
      <c r="G69" s="262"/>
      <c r="H69" s="201">
        <v>2613860</v>
      </c>
      <c r="I69" s="262"/>
      <c r="J69" s="201">
        <v>452135</v>
      </c>
    </row>
    <row r="70" spans="1:10" customFormat="1" x14ac:dyDescent="0.3">
      <c r="A70" s="150"/>
      <c r="B70" s="41" t="s">
        <v>41</v>
      </c>
      <c r="C70" s="262"/>
      <c r="D70" s="302">
        <v>23241014</v>
      </c>
      <c r="E70" s="262"/>
      <c r="F70" s="302">
        <v>40836</v>
      </c>
      <c r="G70" s="262"/>
      <c r="H70" s="201">
        <v>8257239</v>
      </c>
      <c r="I70" s="262"/>
      <c r="J70" s="201">
        <v>223069</v>
      </c>
    </row>
    <row r="71" spans="1:10" customFormat="1" ht="15" thickBot="1" x14ac:dyDescent="0.35">
      <c r="A71" s="151"/>
      <c r="B71" s="54" t="s">
        <v>42</v>
      </c>
      <c r="C71" s="262"/>
      <c r="D71" s="257">
        <v>349642130</v>
      </c>
      <c r="E71" s="262"/>
      <c r="F71" s="257">
        <v>1090951</v>
      </c>
      <c r="G71" s="262"/>
      <c r="H71" s="204">
        <v>108374369</v>
      </c>
      <c r="I71" s="262"/>
      <c r="J71" s="204">
        <v>20720837</v>
      </c>
    </row>
    <row r="72" spans="1:10" customFormat="1" x14ac:dyDescent="0.3">
      <c r="A72" s="150">
        <f>+A65+1</f>
        <v>10</v>
      </c>
      <c r="B72" s="77" t="s">
        <v>34</v>
      </c>
      <c r="C72" s="262"/>
      <c r="D72" s="297"/>
      <c r="E72" s="262"/>
      <c r="F72" s="297"/>
      <c r="G72" s="262"/>
      <c r="H72" s="196"/>
      <c r="I72" s="262"/>
      <c r="J72" s="196"/>
    </row>
    <row r="73" spans="1:10" customFormat="1" x14ac:dyDescent="0.3">
      <c r="A73" s="150"/>
      <c r="B73" s="63" t="s">
        <v>37</v>
      </c>
      <c r="C73" s="262"/>
      <c r="D73" s="298">
        <v>458894062</v>
      </c>
      <c r="E73" s="262"/>
      <c r="F73" s="298">
        <v>9173475</v>
      </c>
      <c r="G73" s="262"/>
      <c r="H73" s="197">
        <v>14369076</v>
      </c>
      <c r="I73" s="262"/>
      <c r="J73" s="197">
        <v>4133994</v>
      </c>
    </row>
    <row r="74" spans="1:10" customFormat="1" x14ac:dyDescent="0.3">
      <c r="A74" s="150"/>
      <c r="B74" s="63" t="s">
        <v>38</v>
      </c>
      <c r="C74" s="262"/>
      <c r="D74" s="298">
        <v>64994867</v>
      </c>
      <c r="E74" s="262"/>
      <c r="F74" s="298">
        <v>93902</v>
      </c>
      <c r="G74" s="262"/>
      <c r="H74" s="197">
        <v>1687719</v>
      </c>
      <c r="I74" s="262"/>
      <c r="J74" s="197">
        <v>345312</v>
      </c>
    </row>
    <row r="75" spans="1:10" customFormat="1" x14ac:dyDescent="0.3">
      <c r="A75" s="150"/>
      <c r="B75" s="63" t="s">
        <v>39</v>
      </c>
      <c r="C75" s="262"/>
      <c r="D75" s="298">
        <v>148245414</v>
      </c>
      <c r="E75" s="262"/>
      <c r="F75" s="298">
        <v>2078518</v>
      </c>
      <c r="G75" s="262"/>
      <c r="H75" s="197">
        <v>2252628</v>
      </c>
      <c r="I75" s="262"/>
      <c r="J75" s="197">
        <v>1439031</v>
      </c>
    </row>
    <row r="76" spans="1:10" customFormat="1" x14ac:dyDescent="0.3">
      <c r="A76" s="150"/>
      <c r="B76" s="63" t="s">
        <v>40</v>
      </c>
      <c r="C76" s="262"/>
      <c r="D76" s="298">
        <v>204731242</v>
      </c>
      <c r="E76" s="262"/>
      <c r="F76" s="298">
        <v>1847868</v>
      </c>
      <c r="G76" s="262"/>
      <c r="H76" s="197">
        <v>3386534</v>
      </c>
      <c r="I76" s="262"/>
      <c r="J76" s="197">
        <v>1024700</v>
      </c>
    </row>
    <row r="77" spans="1:10" customFormat="1" x14ac:dyDescent="0.3">
      <c r="A77" s="150"/>
      <c r="B77" s="63" t="s">
        <v>41</v>
      </c>
      <c r="C77" s="262"/>
      <c r="D77" s="298">
        <v>475953030</v>
      </c>
      <c r="E77" s="262"/>
      <c r="F77" s="298">
        <v>1922785</v>
      </c>
      <c r="G77" s="262"/>
      <c r="H77" s="197">
        <v>19963577</v>
      </c>
      <c r="I77" s="262"/>
      <c r="J77" s="197">
        <v>2420330</v>
      </c>
    </row>
    <row r="78" spans="1:10" customFormat="1" x14ac:dyDescent="0.3">
      <c r="A78" s="151"/>
      <c r="B78" s="63" t="s">
        <v>42</v>
      </c>
      <c r="C78" s="262"/>
      <c r="D78" s="382">
        <v>1352818615</v>
      </c>
      <c r="E78" s="262"/>
      <c r="F78" s="88">
        <v>15116548</v>
      </c>
      <c r="G78" s="262"/>
      <c r="H78" s="141">
        <v>41659534</v>
      </c>
      <c r="I78" s="262"/>
      <c r="J78" s="141">
        <v>9363367</v>
      </c>
    </row>
    <row r="79" spans="1:10" customFormat="1" x14ac:dyDescent="0.3">
      <c r="A79" s="150">
        <f>+A72+1</f>
        <v>11</v>
      </c>
      <c r="B79" s="48" t="s">
        <v>35</v>
      </c>
      <c r="C79" s="262"/>
      <c r="D79" s="304"/>
      <c r="E79" s="262"/>
      <c r="F79" s="304"/>
      <c r="G79" s="262"/>
      <c r="H79" s="203"/>
      <c r="I79" s="262"/>
      <c r="J79" s="203"/>
    </row>
    <row r="80" spans="1:10" customFormat="1" x14ac:dyDescent="0.3">
      <c r="A80" s="150"/>
      <c r="B80" s="41" t="s">
        <v>37</v>
      </c>
      <c r="C80" s="262"/>
      <c r="D80" s="308">
        <v>90177648.900000006</v>
      </c>
      <c r="E80" s="262"/>
      <c r="F80" s="308">
        <v>1149259.8700000001</v>
      </c>
      <c r="G80" s="262"/>
      <c r="H80" s="254">
        <v>32913315</v>
      </c>
      <c r="I80" s="262"/>
      <c r="J80" s="254">
        <v>9234601</v>
      </c>
    </row>
    <row r="81" spans="1:10" customFormat="1" x14ac:dyDescent="0.3">
      <c r="A81" s="150"/>
      <c r="B81" s="41" t="s">
        <v>38</v>
      </c>
      <c r="C81" s="262"/>
      <c r="D81" s="308">
        <v>5898883.8100000005</v>
      </c>
      <c r="E81" s="262"/>
      <c r="F81" s="308">
        <v>3126.8999999999996</v>
      </c>
      <c r="G81" s="262"/>
      <c r="H81" s="254">
        <v>3844590</v>
      </c>
      <c r="I81" s="262"/>
      <c r="J81" s="254">
        <v>768282</v>
      </c>
    </row>
    <row r="82" spans="1:10" customFormat="1" x14ac:dyDescent="0.3">
      <c r="A82" s="150"/>
      <c r="B82" s="41" t="s">
        <v>39</v>
      </c>
      <c r="C82" s="262"/>
      <c r="D82" s="308">
        <v>26447522.640000001</v>
      </c>
      <c r="E82" s="262"/>
      <c r="F82" s="308">
        <v>216238.58000000002</v>
      </c>
      <c r="G82" s="262"/>
      <c r="H82" s="254">
        <v>4207313</v>
      </c>
      <c r="I82" s="262"/>
      <c r="J82" s="254">
        <v>2173699</v>
      </c>
    </row>
    <row r="83" spans="1:10" customFormat="1" x14ac:dyDescent="0.3">
      <c r="A83" s="150"/>
      <c r="B83" s="41" t="s">
        <v>40</v>
      </c>
      <c r="C83" s="262"/>
      <c r="D83" s="308">
        <v>30582904.57</v>
      </c>
      <c r="E83" s="262"/>
      <c r="F83" s="308">
        <v>310075.16000000003</v>
      </c>
      <c r="G83" s="262"/>
      <c r="H83" s="254">
        <v>4839438</v>
      </c>
      <c r="I83" s="262"/>
      <c r="J83" s="254">
        <v>971082</v>
      </c>
    </row>
    <row r="84" spans="1:10" customFormat="1" x14ac:dyDescent="0.3">
      <c r="A84" s="150"/>
      <c r="B84" s="41" t="s">
        <v>41</v>
      </c>
      <c r="C84" s="262"/>
      <c r="D84" s="308">
        <v>37283767.090000004</v>
      </c>
      <c r="E84" s="262"/>
      <c r="F84" s="308">
        <v>370114.23</v>
      </c>
      <c r="G84" s="262"/>
      <c r="H84" s="254">
        <v>14964691</v>
      </c>
      <c r="I84" s="262"/>
      <c r="J84" s="254">
        <v>1146471</v>
      </c>
    </row>
    <row r="85" spans="1:10" customFormat="1" x14ac:dyDescent="0.3">
      <c r="A85" s="151"/>
      <c r="B85" s="41" t="s">
        <v>42</v>
      </c>
      <c r="C85" s="262"/>
      <c r="D85" s="307">
        <v>190390727.01000002</v>
      </c>
      <c r="E85" s="262"/>
      <c r="F85" s="307">
        <v>2048814.7400000002</v>
      </c>
      <c r="G85" s="262"/>
      <c r="H85" s="145">
        <v>60769347</v>
      </c>
      <c r="I85" s="262"/>
      <c r="J85" s="145">
        <v>14294135</v>
      </c>
    </row>
    <row r="86" spans="1:10" customFormat="1" x14ac:dyDescent="0.3">
      <c r="A86" s="150">
        <f>+A79+1</f>
        <v>12</v>
      </c>
      <c r="B86" s="48" t="s">
        <v>130</v>
      </c>
      <c r="C86" s="262"/>
      <c r="D86" s="304"/>
      <c r="E86" s="262"/>
      <c r="F86" s="304"/>
      <c r="G86" s="262"/>
      <c r="H86" s="203"/>
      <c r="I86" s="262"/>
      <c r="J86" s="203"/>
    </row>
    <row r="87" spans="1:10" customFormat="1" x14ac:dyDescent="0.3">
      <c r="A87" s="150"/>
      <c r="B87" s="41" t="s">
        <v>37</v>
      </c>
      <c r="C87" s="262"/>
      <c r="D87" s="205">
        <v>28891579.099999998</v>
      </c>
      <c r="E87" s="262"/>
      <c r="F87" s="205">
        <v>832690.13</v>
      </c>
      <c r="G87" s="262"/>
      <c r="H87" s="205">
        <v>280909</v>
      </c>
      <c r="I87" s="262"/>
      <c r="J87" s="205">
        <v>65049</v>
      </c>
    </row>
    <row r="88" spans="1:10" customFormat="1" x14ac:dyDescent="0.3">
      <c r="A88" s="150"/>
      <c r="B88" s="41" t="s">
        <v>38</v>
      </c>
      <c r="C88" s="262"/>
      <c r="D88" s="205">
        <v>4757775.1899999995</v>
      </c>
      <c r="E88" s="262"/>
      <c r="F88" s="205">
        <v>8798.1</v>
      </c>
      <c r="G88" s="262"/>
      <c r="H88" s="205">
        <v>56479</v>
      </c>
      <c r="I88" s="262"/>
      <c r="J88" s="205">
        <v>7141</v>
      </c>
    </row>
    <row r="89" spans="1:10" customFormat="1" x14ac:dyDescent="0.3">
      <c r="A89" s="150"/>
      <c r="B89" s="41" t="s">
        <v>39</v>
      </c>
      <c r="C89" s="262"/>
      <c r="D89" s="205">
        <v>8711910.3600000013</v>
      </c>
      <c r="E89" s="262"/>
      <c r="F89" s="205">
        <v>172865.41999999998</v>
      </c>
      <c r="G89" s="262"/>
      <c r="H89" s="205">
        <v>140314</v>
      </c>
      <c r="I89" s="262"/>
      <c r="J89" s="205">
        <v>79918</v>
      </c>
    </row>
    <row r="90" spans="1:10" customFormat="1" x14ac:dyDescent="0.3">
      <c r="A90" s="150"/>
      <c r="B90" s="41" t="s">
        <v>40</v>
      </c>
      <c r="C90" s="262"/>
      <c r="D90" s="205">
        <v>12031508.43</v>
      </c>
      <c r="E90" s="262"/>
      <c r="F90" s="205">
        <v>153805.84</v>
      </c>
      <c r="G90" s="262"/>
      <c r="H90" s="205">
        <v>216227</v>
      </c>
      <c r="I90" s="262"/>
      <c r="J90" s="205">
        <v>29909</v>
      </c>
    </row>
    <row r="91" spans="1:10" customFormat="1" x14ac:dyDescent="0.3">
      <c r="A91" s="150"/>
      <c r="B91" s="41" t="s">
        <v>41</v>
      </c>
      <c r="C91" s="262"/>
      <c r="D91" s="205">
        <v>20741063.91</v>
      </c>
      <c r="E91" s="262"/>
      <c r="F91" s="205">
        <v>130033.77</v>
      </c>
      <c r="G91" s="262"/>
      <c r="H91" s="205">
        <v>886980</v>
      </c>
      <c r="I91" s="262"/>
      <c r="J91" s="205">
        <v>45668</v>
      </c>
    </row>
    <row r="92" spans="1:10" customFormat="1" x14ac:dyDescent="0.3">
      <c r="A92" s="151"/>
      <c r="B92" s="41" t="s">
        <v>42</v>
      </c>
      <c r="C92" s="262"/>
      <c r="D92" s="189">
        <v>75133836.989999995</v>
      </c>
      <c r="E92" s="262"/>
      <c r="F92" s="307">
        <v>1298193.26</v>
      </c>
      <c r="G92" s="262"/>
      <c r="H92" s="145">
        <v>1580909</v>
      </c>
      <c r="I92" s="262"/>
      <c r="J92" s="145">
        <v>227685</v>
      </c>
    </row>
    <row r="93" spans="1:10" customFormat="1" x14ac:dyDescent="0.3">
      <c r="A93" s="150">
        <f>+A86+1</f>
        <v>13</v>
      </c>
      <c r="B93" s="48" t="s">
        <v>44</v>
      </c>
      <c r="C93" s="262"/>
      <c r="D93" s="304"/>
      <c r="E93" s="262"/>
      <c r="F93" s="304"/>
      <c r="G93" s="262"/>
      <c r="H93" s="203"/>
      <c r="I93" s="262"/>
      <c r="J93" s="203"/>
    </row>
    <row r="94" spans="1:10" customFormat="1" x14ac:dyDescent="0.3">
      <c r="A94" s="150"/>
      <c r="B94" s="41" t="s">
        <v>37</v>
      </c>
      <c r="C94" s="262"/>
      <c r="D94" s="308">
        <v>119069228</v>
      </c>
      <c r="E94" s="262"/>
      <c r="F94" s="308">
        <v>1981950</v>
      </c>
      <c r="G94" s="262"/>
      <c r="H94" s="101">
        <v>33194224</v>
      </c>
      <c r="I94" s="262"/>
      <c r="J94" s="101">
        <v>9299650</v>
      </c>
    </row>
    <row r="95" spans="1:10" customFormat="1" x14ac:dyDescent="0.3">
      <c r="A95" s="150"/>
      <c r="B95" s="41" t="s">
        <v>38</v>
      </c>
      <c r="C95" s="262"/>
      <c r="D95" s="308">
        <v>10656659</v>
      </c>
      <c r="E95" s="262"/>
      <c r="F95" s="308">
        <v>11925</v>
      </c>
      <c r="G95" s="262"/>
      <c r="H95" s="101">
        <v>3901069</v>
      </c>
      <c r="I95" s="262"/>
      <c r="J95" s="101">
        <v>775423</v>
      </c>
    </row>
    <row r="96" spans="1:10" customFormat="1" x14ac:dyDescent="0.3">
      <c r="A96" s="150"/>
      <c r="B96" s="41" t="s">
        <v>39</v>
      </c>
      <c r="C96" s="262"/>
      <c r="D96" s="308">
        <v>35159433</v>
      </c>
      <c r="E96" s="262"/>
      <c r="F96" s="308">
        <v>389104</v>
      </c>
      <c r="G96" s="262"/>
      <c r="H96" s="101">
        <v>4347627</v>
      </c>
      <c r="I96" s="262"/>
      <c r="J96" s="101">
        <v>2253617</v>
      </c>
    </row>
    <row r="97" spans="1:10" customFormat="1" x14ac:dyDescent="0.3">
      <c r="A97" s="150"/>
      <c r="B97" s="41" t="s">
        <v>40</v>
      </c>
      <c r="C97" s="262"/>
      <c r="D97" s="308">
        <v>42614413</v>
      </c>
      <c r="E97" s="262"/>
      <c r="F97" s="308">
        <v>463881</v>
      </c>
      <c r="G97" s="262"/>
      <c r="H97" s="101">
        <v>5055665</v>
      </c>
      <c r="I97" s="262"/>
      <c r="J97" s="101">
        <v>1000991</v>
      </c>
    </row>
    <row r="98" spans="1:10" customFormat="1" x14ac:dyDescent="0.3">
      <c r="A98" s="150"/>
      <c r="B98" s="41" t="s">
        <v>41</v>
      </c>
      <c r="C98" s="262"/>
      <c r="D98" s="308">
        <v>58024831</v>
      </c>
      <c r="E98" s="262"/>
      <c r="F98" s="308">
        <v>500148</v>
      </c>
      <c r="G98" s="262"/>
      <c r="H98" s="101">
        <v>15851671</v>
      </c>
      <c r="I98" s="262"/>
      <c r="J98" s="101">
        <v>1192139</v>
      </c>
    </row>
    <row r="99" spans="1:10" customFormat="1" ht="15" thickBot="1" x14ac:dyDescent="0.35">
      <c r="A99" s="151"/>
      <c r="B99" s="54" t="s">
        <v>42</v>
      </c>
      <c r="C99" s="262"/>
      <c r="D99" s="257">
        <v>265524564</v>
      </c>
      <c r="E99" s="262"/>
      <c r="F99" s="257">
        <v>3347008</v>
      </c>
      <c r="G99" s="262"/>
      <c r="H99" s="131">
        <v>62350256</v>
      </c>
      <c r="I99" s="262"/>
      <c r="J99" s="131">
        <v>14521820</v>
      </c>
    </row>
    <row r="100" spans="1:10" customFormat="1" x14ac:dyDescent="0.3">
      <c r="A100" s="150">
        <f>+A93+1</f>
        <v>14</v>
      </c>
      <c r="B100" s="104" t="s">
        <v>36</v>
      </c>
      <c r="C100" s="262"/>
      <c r="D100" s="301"/>
      <c r="E100" s="262"/>
      <c r="F100" s="301"/>
      <c r="G100" s="262"/>
      <c r="H100" s="200"/>
      <c r="I100" s="262"/>
      <c r="J100" s="200"/>
    </row>
    <row r="101" spans="1:10" customFormat="1" x14ac:dyDescent="0.3">
      <c r="A101" s="150"/>
      <c r="B101" s="41" t="s">
        <v>37</v>
      </c>
      <c r="C101" s="262"/>
      <c r="D101" s="308">
        <v>152800518</v>
      </c>
      <c r="E101" s="262"/>
      <c r="F101" s="308">
        <v>3073327</v>
      </c>
      <c r="G101" s="262"/>
      <c r="H101" s="205">
        <v>39320232</v>
      </c>
      <c r="I101" s="262"/>
      <c r="J101" s="205">
        <v>11823805</v>
      </c>
    </row>
    <row r="102" spans="1:10" customFormat="1" x14ac:dyDescent="0.3">
      <c r="A102" s="150"/>
      <c r="B102" s="41" t="s">
        <v>38</v>
      </c>
      <c r="C102" s="262"/>
      <c r="D102" s="308">
        <v>12756793</v>
      </c>
      <c r="E102" s="262"/>
      <c r="F102" s="308">
        <v>14459</v>
      </c>
      <c r="G102" s="262"/>
      <c r="H102" s="205">
        <v>3045318</v>
      </c>
      <c r="I102" s="262"/>
      <c r="J102" s="205">
        <v>655734</v>
      </c>
    </row>
    <row r="103" spans="1:10" customFormat="1" x14ac:dyDescent="0.3">
      <c r="A103" s="150"/>
      <c r="B103" s="41" t="s">
        <v>39</v>
      </c>
      <c r="C103" s="262"/>
      <c r="D103" s="308">
        <v>39756827</v>
      </c>
      <c r="E103" s="262"/>
      <c r="F103" s="308">
        <v>641910</v>
      </c>
      <c r="G103" s="262"/>
      <c r="H103" s="205">
        <v>4016441</v>
      </c>
      <c r="I103" s="262"/>
      <c r="J103" s="205">
        <v>2249465</v>
      </c>
    </row>
    <row r="104" spans="1:10" customFormat="1" x14ac:dyDescent="0.3">
      <c r="A104" s="150"/>
      <c r="B104" s="41" t="s">
        <v>40</v>
      </c>
      <c r="C104" s="262"/>
      <c r="D104" s="308">
        <v>40602717</v>
      </c>
      <c r="E104" s="262"/>
      <c r="F104" s="308">
        <v>456487</v>
      </c>
      <c r="G104" s="262"/>
      <c r="H104" s="205">
        <v>4355372</v>
      </c>
      <c r="I104" s="262"/>
      <c r="J104" s="205">
        <v>762993</v>
      </c>
    </row>
    <row r="105" spans="1:10" customFormat="1" x14ac:dyDescent="0.3">
      <c r="A105" s="150"/>
      <c r="B105" s="41" t="s">
        <v>41</v>
      </c>
      <c r="C105" s="262"/>
      <c r="D105" s="308">
        <v>64622576</v>
      </c>
      <c r="E105" s="262"/>
      <c r="F105" s="308">
        <v>178057</v>
      </c>
      <c r="G105" s="262"/>
      <c r="H105" s="205">
        <v>16536215</v>
      </c>
      <c r="I105" s="262"/>
      <c r="J105" s="205">
        <v>1301931</v>
      </c>
    </row>
    <row r="106" spans="1:10" customFormat="1" x14ac:dyDescent="0.3">
      <c r="A106" s="151"/>
      <c r="B106" s="41" t="s">
        <v>42</v>
      </c>
      <c r="C106" s="262"/>
      <c r="D106" s="307">
        <v>310539431</v>
      </c>
      <c r="E106" s="262"/>
      <c r="F106" s="307">
        <v>4364240</v>
      </c>
      <c r="G106" s="262"/>
      <c r="H106" s="136">
        <v>67273578</v>
      </c>
      <c r="I106" s="262"/>
      <c r="J106" s="136">
        <v>16793928</v>
      </c>
    </row>
    <row r="107" spans="1:10" customFormat="1" x14ac:dyDescent="0.3">
      <c r="A107" s="150">
        <f>+A100+1</f>
        <v>15</v>
      </c>
      <c r="B107" s="89" t="s">
        <v>32</v>
      </c>
      <c r="C107" s="262"/>
      <c r="D107" s="300"/>
      <c r="E107" s="262"/>
      <c r="F107" s="300"/>
      <c r="G107" s="262"/>
      <c r="H107" s="199"/>
      <c r="I107" s="262"/>
      <c r="J107" s="199"/>
    </row>
    <row r="108" spans="1:10" customFormat="1" x14ac:dyDescent="0.3">
      <c r="A108" s="150"/>
      <c r="B108" s="63" t="s">
        <v>37</v>
      </c>
      <c r="C108" s="262"/>
      <c r="D108" s="309">
        <v>941841</v>
      </c>
      <c r="E108" s="262"/>
      <c r="F108" s="309">
        <v>11859</v>
      </c>
      <c r="G108" s="262"/>
      <c r="H108" s="206">
        <v>495734</v>
      </c>
      <c r="I108" s="262"/>
      <c r="J108" s="206">
        <v>154890</v>
      </c>
    </row>
    <row r="109" spans="1:10" customFormat="1" x14ac:dyDescent="0.3">
      <c r="A109" s="150"/>
      <c r="B109" s="63" t="s">
        <v>38</v>
      </c>
      <c r="C109" s="262"/>
      <c r="D109" s="309">
        <v>140378</v>
      </c>
      <c r="E109" s="262"/>
      <c r="F109" s="309">
        <v>155</v>
      </c>
      <c r="G109" s="262"/>
      <c r="H109" s="206">
        <v>34616</v>
      </c>
      <c r="I109" s="262"/>
      <c r="J109" s="206">
        <v>7641</v>
      </c>
    </row>
    <row r="110" spans="1:10" customFormat="1" x14ac:dyDescent="0.3">
      <c r="A110" s="150"/>
      <c r="B110" s="63" t="s">
        <v>39</v>
      </c>
      <c r="C110" s="262"/>
      <c r="D110" s="309">
        <v>166473</v>
      </c>
      <c r="E110" s="262"/>
      <c r="F110" s="309">
        <v>1920</v>
      </c>
      <c r="G110" s="262"/>
      <c r="H110" s="206">
        <v>31079</v>
      </c>
      <c r="I110" s="262"/>
      <c r="J110" s="206">
        <v>16067</v>
      </c>
    </row>
    <row r="111" spans="1:10" customFormat="1" x14ac:dyDescent="0.3">
      <c r="A111" s="150"/>
      <c r="B111" s="63" t="s">
        <v>40</v>
      </c>
      <c r="C111" s="262"/>
      <c r="D111" s="309">
        <v>18531</v>
      </c>
      <c r="E111" s="262"/>
      <c r="F111" s="309">
        <v>140</v>
      </c>
      <c r="G111" s="262"/>
      <c r="H111" s="206">
        <v>11746</v>
      </c>
      <c r="I111" s="262"/>
      <c r="J111" s="206">
        <v>584</v>
      </c>
    </row>
    <row r="112" spans="1:10" customFormat="1" x14ac:dyDescent="0.3">
      <c r="A112" s="150"/>
      <c r="B112" s="63" t="s">
        <v>41</v>
      </c>
      <c r="C112" s="262"/>
      <c r="D112" s="309">
        <v>6998</v>
      </c>
      <c r="E112" s="262"/>
      <c r="F112" s="309">
        <v>9</v>
      </c>
      <c r="G112" s="262"/>
      <c r="H112" s="206">
        <v>9162</v>
      </c>
      <c r="I112" s="262"/>
      <c r="J112" s="206">
        <v>127</v>
      </c>
    </row>
    <row r="113" spans="1:10" customFormat="1" ht="15" thickBot="1" x14ac:dyDescent="0.35">
      <c r="A113" s="151"/>
      <c r="B113" s="70" t="s">
        <v>42</v>
      </c>
      <c r="C113" s="262"/>
      <c r="D113" s="296">
        <v>1274221</v>
      </c>
      <c r="E113" s="262"/>
      <c r="F113" s="296">
        <v>14083</v>
      </c>
      <c r="G113" s="262"/>
      <c r="H113" s="72">
        <v>582337</v>
      </c>
      <c r="I113" s="262"/>
      <c r="J113" s="72">
        <v>179309</v>
      </c>
    </row>
    <row r="114" spans="1:10" customFormat="1" x14ac:dyDescent="0.3">
      <c r="A114" s="150">
        <f>+A107+1</f>
        <v>16</v>
      </c>
      <c r="B114" s="104" t="s">
        <v>45</v>
      </c>
      <c r="C114" s="262"/>
      <c r="D114" s="301"/>
      <c r="E114" s="262"/>
      <c r="F114" s="301"/>
      <c r="G114" s="262"/>
      <c r="H114" s="200"/>
      <c r="I114" s="262"/>
      <c r="J114" s="200"/>
    </row>
    <row r="115" spans="1:10" customFormat="1" x14ac:dyDescent="0.3">
      <c r="A115" s="150"/>
      <c r="B115" s="41" t="s">
        <v>37</v>
      </c>
      <c r="C115" s="262"/>
      <c r="D115" s="308">
        <v>-33731290</v>
      </c>
      <c r="E115" s="262"/>
      <c r="F115" s="308">
        <v>-1091377</v>
      </c>
      <c r="G115" s="262"/>
      <c r="H115" s="101">
        <v>-6126008</v>
      </c>
      <c r="I115" s="262"/>
      <c r="J115" s="101">
        <v>-2524155</v>
      </c>
    </row>
    <row r="116" spans="1:10" customFormat="1" x14ac:dyDescent="0.3">
      <c r="A116" s="150"/>
      <c r="B116" s="41" t="s">
        <v>38</v>
      </c>
      <c r="C116" s="262"/>
      <c r="D116" s="308">
        <v>-2100134</v>
      </c>
      <c r="E116" s="262"/>
      <c r="F116" s="308">
        <v>-2534</v>
      </c>
      <c r="G116" s="262"/>
      <c r="H116" s="101">
        <v>855751</v>
      </c>
      <c r="I116" s="262"/>
      <c r="J116" s="101">
        <v>119689</v>
      </c>
    </row>
    <row r="117" spans="1:10" customFormat="1" x14ac:dyDescent="0.3">
      <c r="A117" s="150"/>
      <c r="B117" s="41" t="s">
        <v>39</v>
      </c>
      <c r="C117" s="262"/>
      <c r="D117" s="308">
        <v>-4597394</v>
      </c>
      <c r="E117" s="262"/>
      <c r="F117" s="308">
        <v>-252806</v>
      </c>
      <c r="G117" s="262"/>
      <c r="H117" s="101">
        <v>331186</v>
      </c>
      <c r="I117" s="262"/>
      <c r="J117" s="101">
        <v>4152</v>
      </c>
    </row>
    <row r="118" spans="1:10" customFormat="1" x14ac:dyDescent="0.3">
      <c r="A118" s="150"/>
      <c r="B118" s="41" t="s">
        <v>40</v>
      </c>
      <c r="C118" s="262"/>
      <c r="D118" s="308">
        <v>2011696</v>
      </c>
      <c r="E118" s="262"/>
      <c r="F118" s="308">
        <v>7394</v>
      </c>
      <c r="G118" s="262"/>
      <c r="H118" s="101">
        <v>700293</v>
      </c>
      <c r="I118" s="262"/>
      <c r="J118" s="101">
        <v>237998</v>
      </c>
    </row>
    <row r="119" spans="1:10" customFormat="1" x14ac:dyDescent="0.3">
      <c r="A119" s="150"/>
      <c r="B119" s="41" t="s">
        <v>41</v>
      </c>
      <c r="C119" s="262"/>
      <c r="D119" s="308">
        <v>-6597745</v>
      </c>
      <c r="E119" s="262"/>
      <c r="F119" s="308">
        <v>322091</v>
      </c>
      <c r="G119" s="262"/>
      <c r="H119" s="101">
        <v>-684544</v>
      </c>
      <c r="I119" s="262"/>
      <c r="J119" s="101">
        <v>-109792</v>
      </c>
    </row>
    <row r="120" spans="1:10" customFormat="1" ht="15" thickBot="1" x14ac:dyDescent="0.35">
      <c r="A120" s="151"/>
      <c r="B120" s="54" t="s">
        <v>42</v>
      </c>
      <c r="C120" s="262"/>
      <c r="D120" s="257">
        <v>-45014867</v>
      </c>
      <c r="E120" s="262"/>
      <c r="F120" s="257">
        <v>-1017232</v>
      </c>
      <c r="G120" s="262"/>
      <c r="H120" s="131">
        <v>-4923322</v>
      </c>
      <c r="I120" s="262"/>
      <c r="J120" s="131">
        <v>-2272108</v>
      </c>
    </row>
    <row r="121" spans="1:10" customFormat="1" x14ac:dyDescent="0.3">
      <c r="A121" s="150">
        <f>+A114+1</f>
        <v>17</v>
      </c>
      <c r="B121" s="109" t="s">
        <v>46</v>
      </c>
      <c r="C121" s="262"/>
      <c r="D121" s="297"/>
      <c r="E121" s="262"/>
      <c r="F121" s="297"/>
      <c r="G121" s="262"/>
      <c r="H121" s="196"/>
      <c r="I121" s="262"/>
      <c r="J121" s="196"/>
    </row>
    <row r="122" spans="1:10" customFormat="1" x14ac:dyDescent="0.3">
      <c r="A122" s="150"/>
      <c r="B122" s="63" t="s">
        <v>37</v>
      </c>
      <c r="C122" s="262"/>
      <c r="D122" s="207">
        <v>1799</v>
      </c>
      <c r="E122" s="262"/>
      <c r="F122" s="207">
        <v>6</v>
      </c>
      <c r="G122" s="262"/>
      <c r="H122" s="207">
        <v>24</v>
      </c>
      <c r="I122" s="262"/>
      <c r="J122" s="207">
        <v>6</v>
      </c>
    </row>
    <row r="123" spans="1:10" customFormat="1" x14ac:dyDescent="0.3">
      <c r="A123" s="150"/>
      <c r="B123" s="63" t="s">
        <v>38</v>
      </c>
      <c r="C123" s="262"/>
      <c r="D123" s="207">
        <v>15340</v>
      </c>
      <c r="E123" s="262"/>
      <c r="F123" s="207">
        <v>10</v>
      </c>
      <c r="G123" s="262"/>
      <c r="H123" s="207">
        <v>1871</v>
      </c>
      <c r="I123" s="262"/>
      <c r="J123" s="207">
        <v>318</v>
      </c>
    </row>
    <row r="124" spans="1:10" customFormat="1" x14ac:dyDescent="0.3">
      <c r="A124" s="150"/>
      <c r="B124" s="63" t="s">
        <v>39</v>
      </c>
      <c r="C124" s="262"/>
      <c r="D124" s="207">
        <v>2</v>
      </c>
      <c r="E124" s="262"/>
      <c r="F124" s="207">
        <v>0</v>
      </c>
      <c r="G124" s="262"/>
      <c r="H124" s="207">
        <v>0</v>
      </c>
      <c r="I124" s="262"/>
      <c r="J124" s="207">
        <v>0</v>
      </c>
    </row>
    <row r="125" spans="1:10" customFormat="1" x14ac:dyDescent="0.3">
      <c r="A125" s="150"/>
      <c r="B125" s="63" t="s">
        <v>40</v>
      </c>
      <c r="C125" s="262"/>
      <c r="D125" s="207">
        <v>0</v>
      </c>
      <c r="E125" s="262"/>
      <c r="F125" s="207">
        <v>0</v>
      </c>
      <c r="G125" s="262"/>
      <c r="H125" s="207">
        <v>0</v>
      </c>
      <c r="I125" s="262"/>
      <c r="J125" s="207">
        <v>0</v>
      </c>
    </row>
    <row r="126" spans="1:10" customFormat="1" x14ac:dyDescent="0.3">
      <c r="A126" s="150"/>
      <c r="B126" s="63" t="s">
        <v>41</v>
      </c>
      <c r="C126" s="262"/>
      <c r="D126" s="207">
        <v>0</v>
      </c>
      <c r="E126" s="262"/>
      <c r="F126" s="207">
        <v>0</v>
      </c>
      <c r="G126" s="262"/>
      <c r="H126" s="207">
        <v>0</v>
      </c>
      <c r="I126" s="262"/>
      <c r="J126" s="207">
        <v>0</v>
      </c>
    </row>
    <row r="127" spans="1:10" customFormat="1" x14ac:dyDescent="0.3">
      <c r="A127" s="151"/>
      <c r="B127" s="63" t="s">
        <v>42</v>
      </c>
      <c r="C127" s="262"/>
      <c r="D127" s="208">
        <v>17141</v>
      </c>
      <c r="E127" s="262"/>
      <c r="F127" s="208">
        <v>16</v>
      </c>
      <c r="G127" s="262"/>
      <c r="H127" s="208">
        <v>1895</v>
      </c>
      <c r="I127" s="262"/>
      <c r="J127" s="208">
        <v>324</v>
      </c>
    </row>
    <row r="128" spans="1:10" customFormat="1" x14ac:dyDescent="0.3">
      <c r="A128" s="150">
        <f>+A121+1</f>
        <v>18</v>
      </c>
      <c r="B128" s="114" t="s">
        <v>22</v>
      </c>
      <c r="C128" s="262"/>
      <c r="D128" s="300"/>
      <c r="E128" s="262"/>
      <c r="F128" s="300"/>
      <c r="G128" s="262"/>
      <c r="H128" s="199"/>
      <c r="I128" s="262"/>
      <c r="J128" s="199"/>
    </row>
    <row r="129" spans="1:10" customFormat="1" x14ac:dyDescent="0.3">
      <c r="A129" s="150"/>
      <c r="B129" s="63" t="s">
        <v>37</v>
      </c>
      <c r="C129" s="262"/>
      <c r="D129" s="292">
        <v>1683</v>
      </c>
      <c r="E129" s="262"/>
      <c r="F129" s="292">
        <v>0</v>
      </c>
      <c r="G129" s="262"/>
      <c r="H129" s="209">
        <v>531</v>
      </c>
      <c r="I129" s="262"/>
      <c r="J129" s="209">
        <v>75</v>
      </c>
    </row>
    <row r="130" spans="1:10" customFormat="1" x14ac:dyDescent="0.3">
      <c r="A130" s="150"/>
      <c r="B130" s="63" t="s">
        <v>38</v>
      </c>
      <c r="C130" s="262"/>
      <c r="D130" s="292">
        <v>752</v>
      </c>
      <c r="E130" s="262"/>
      <c r="F130" s="292">
        <v>0</v>
      </c>
      <c r="G130" s="262"/>
      <c r="H130" s="209">
        <v>340</v>
      </c>
      <c r="I130" s="262"/>
      <c r="J130" s="209">
        <v>23</v>
      </c>
    </row>
    <row r="131" spans="1:10" customFormat="1" x14ac:dyDescent="0.3">
      <c r="A131" s="150"/>
      <c r="B131" s="63" t="s">
        <v>39</v>
      </c>
      <c r="C131" s="262"/>
      <c r="D131" s="292">
        <v>83</v>
      </c>
      <c r="E131" s="262"/>
      <c r="F131" s="292">
        <v>0</v>
      </c>
      <c r="G131" s="262"/>
      <c r="H131" s="209">
        <v>49</v>
      </c>
      <c r="I131" s="262"/>
      <c r="J131" s="209">
        <v>11</v>
      </c>
    </row>
    <row r="132" spans="1:10" customFormat="1" x14ac:dyDescent="0.3">
      <c r="A132" s="150"/>
      <c r="B132" s="63" t="s">
        <v>40</v>
      </c>
      <c r="C132" s="262"/>
      <c r="D132" s="292">
        <v>5</v>
      </c>
      <c r="E132" s="262"/>
      <c r="F132" s="292">
        <v>0</v>
      </c>
      <c r="G132" s="262"/>
      <c r="H132" s="209">
        <v>12</v>
      </c>
      <c r="I132" s="262"/>
      <c r="J132" s="209">
        <v>1</v>
      </c>
    </row>
    <row r="133" spans="1:10" customFormat="1" x14ac:dyDescent="0.3">
      <c r="A133" s="150"/>
      <c r="B133" s="63" t="s">
        <v>41</v>
      </c>
      <c r="C133" s="262"/>
      <c r="D133" s="292">
        <v>1</v>
      </c>
      <c r="E133" s="262"/>
      <c r="F133" s="292">
        <v>0</v>
      </c>
      <c r="G133" s="262"/>
      <c r="H133" s="209">
        <v>4</v>
      </c>
      <c r="I133" s="262"/>
      <c r="J133" s="209">
        <v>0</v>
      </c>
    </row>
    <row r="134" spans="1:10" customFormat="1" x14ac:dyDescent="0.3">
      <c r="A134" s="151"/>
      <c r="B134" s="63" t="s">
        <v>42</v>
      </c>
      <c r="C134" s="262"/>
      <c r="D134" s="210">
        <v>2524</v>
      </c>
      <c r="E134" s="262"/>
      <c r="F134" s="210">
        <v>0</v>
      </c>
      <c r="G134" s="262"/>
      <c r="H134" s="210">
        <v>936</v>
      </c>
      <c r="I134" s="262"/>
      <c r="J134" s="127">
        <v>110</v>
      </c>
    </row>
    <row r="135" spans="1:10" customFormat="1" x14ac:dyDescent="0.3">
      <c r="A135" s="150" t="s">
        <v>200</v>
      </c>
      <c r="B135" s="114" t="s">
        <v>22</v>
      </c>
      <c r="C135" s="262"/>
      <c r="D135" s="300"/>
      <c r="E135" s="262"/>
      <c r="F135" s="300"/>
      <c r="G135" s="262"/>
      <c r="H135" s="199"/>
      <c r="I135" s="262"/>
      <c r="J135" s="199"/>
    </row>
    <row r="136" spans="1:10" customFormat="1" x14ac:dyDescent="0.3">
      <c r="A136" s="151"/>
      <c r="B136" s="63" t="s">
        <v>37</v>
      </c>
      <c r="C136" s="262"/>
      <c r="D136" s="210">
        <v>1518</v>
      </c>
      <c r="E136" s="262"/>
      <c r="F136" s="210">
        <v>0</v>
      </c>
      <c r="G136" s="262"/>
      <c r="H136" s="209">
        <v>390</v>
      </c>
      <c r="I136" s="262"/>
      <c r="J136" s="207">
        <v>61</v>
      </c>
    </row>
    <row r="137" spans="1:10" customFormat="1" x14ac:dyDescent="0.3">
      <c r="A137" s="151"/>
      <c r="B137" s="63" t="s">
        <v>38</v>
      </c>
      <c r="C137" s="262"/>
      <c r="D137" s="210">
        <v>706</v>
      </c>
      <c r="E137" s="262"/>
      <c r="F137" s="210">
        <v>0</v>
      </c>
      <c r="G137" s="262"/>
      <c r="H137" s="209">
        <v>298</v>
      </c>
      <c r="I137" s="262"/>
      <c r="J137" s="207">
        <v>14</v>
      </c>
    </row>
    <row r="138" spans="1:10" customFormat="1" x14ac:dyDescent="0.3">
      <c r="A138" s="151"/>
      <c r="B138" s="63" t="s">
        <v>39</v>
      </c>
      <c r="C138" s="262"/>
      <c r="D138" s="210">
        <v>51</v>
      </c>
      <c r="E138" s="262"/>
      <c r="F138" s="210">
        <v>0</v>
      </c>
      <c r="G138" s="262"/>
      <c r="H138" s="209">
        <v>50</v>
      </c>
      <c r="I138" s="262"/>
      <c r="J138" s="207">
        <v>10</v>
      </c>
    </row>
    <row r="139" spans="1:10" customFormat="1" x14ac:dyDescent="0.3">
      <c r="A139" s="151"/>
      <c r="B139" s="63" t="s">
        <v>40</v>
      </c>
      <c r="C139" s="262"/>
      <c r="D139" s="210">
        <v>1</v>
      </c>
      <c r="E139" s="262"/>
      <c r="F139" s="210">
        <v>0</v>
      </c>
      <c r="G139" s="262"/>
      <c r="H139" s="209">
        <v>7</v>
      </c>
      <c r="I139" s="262"/>
      <c r="J139" s="208">
        <v>1</v>
      </c>
    </row>
    <row r="140" spans="1:10" customFormat="1" x14ac:dyDescent="0.3">
      <c r="A140" s="151"/>
      <c r="B140" s="63" t="s">
        <v>41</v>
      </c>
      <c r="C140" s="262"/>
      <c r="D140" s="210">
        <v>0</v>
      </c>
      <c r="E140" s="262"/>
      <c r="F140" s="210">
        <v>0</v>
      </c>
      <c r="G140" s="262"/>
      <c r="H140" s="209">
        <v>5</v>
      </c>
      <c r="I140" s="262"/>
      <c r="J140" s="208">
        <v>0</v>
      </c>
    </row>
    <row r="141" spans="1:10" customFormat="1" x14ac:dyDescent="0.3">
      <c r="A141" s="151"/>
      <c r="B141" s="63" t="s">
        <v>42</v>
      </c>
      <c r="C141" s="262"/>
      <c r="D141" s="210">
        <v>2276</v>
      </c>
      <c r="E141" s="262"/>
      <c r="F141" s="210">
        <v>0</v>
      </c>
      <c r="G141" s="262"/>
      <c r="H141" s="210">
        <v>750</v>
      </c>
      <c r="I141" s="262"/>
      <c r="J141" s="127">
        <v>86</v>
      </c>
    </row>
    <row r="142" spans="1:10" customFormat="1" x14ac:dyDescent="0.3">
      <c r="A142" s="150">
        <f>+A128+1</f>
        <v>19</v>
      </c>
      <c r="B142" s="114" t="s">
        <v>21</v>
      </c>
      <c r="C142" s="262"/>
      <c r="D142" s="300"/>
      <c r="E142" s="262"/>
      <c r="F142" s="300"/>
      <c r="G142" s="262"/>
      <c r="H142" s="199"/>
      <c r="I142" s="262"/>
      <c r="J142" s="199"/>
    </row>
    <row r="143" spans="1:10" customFormat="1" x14ac:dyDescent="0.3">
      <c r="A143" s="150"/>
      <c r="B143" s="63" t="s">
        <v>37</v>
      </c>
      <c r="C143" s="262"/>
      <c r="D143" s="292">
        <v>25486</v>
      </c>
      <c r="E143" s="262"/>
      <c r="F143" s="292">
        <v>55</v>
      </c>
      <c r="G143" s="262"/>
      <c r="H143" s="209">
        <v>9064</v>
      </c>
      <c r="I143" s="262"/>
      <c r="J143" s="209">
        <v>2358</v>
      </c>
    </row>
    <row r="144" spans="1:10" customFormat="1" x14ac:dyDescent="0.3">
      <c r="A144" s="150"/>
      <c r="B144" s="63" t="s">
        <v>38</v>
      </c>
      <c r="C144" s="262"/>
      <c r="D144" s="292">
        <v>8644</v>
      </c>
      <c r="E144" s="262"/>
      <c r="F144" s="292">
        <v>6</v>
      </c>
      <c r="G144" s="262"/>
      <c r="H144" s="209">
        <v>4079</v>
      </c>
      <c r="I144" s="262"/>
      <c r="J144" s="209">
        <v>827</v>
      </c>
    </row>
    <row r="145" spans="1:10" customFormat="1" x14ac:dyDescent="0.3">
      <c r="A145" s="150"/>
      <c r="B145" s="63" t="s">
        <v>39</v>
      </c>
      <c r="C145" s="262"/>
      <c r="D145" s="292">
        <v>818</v>
      </c>
      <c r="E145" s="262"/>
      <c r="F145" s="292">
        <v>0</v>
      </c>
      <c r="G145" s="262"/>
      <c r="H145" s="209">
        <v>180</v>
      </c>
      <c r="I145" s="262"/>
      <c r="J145" s="209">
        <v>75</v>
      </c>
    </row>
    <row r="146" spans="1:10" customFormat="1" x14ac:dyDescent="0.3">
      <c r="A146" s="150"/>
      <c r="B146" s="63" t="s">
        <v>40</v>
      </c>
      <c r="C146" s="262"/>
      <c r="D146" s="292">
        <v>63</v>
      </c>
      <c r="E146" s="262"/>
      <c r="F146" s="292">
        <v>0</v>
      </c>
      <c r="G146" s="262"/>
      <c r="H146" s="209">
        <v>67</v>
      </c>
      <c r="I146" s="262"/>
      <c r="J146" s="209">
        <v>0</v>
      </c>
    </row>
    <row r="147" spans="1:10" customFormat="1" x14ac:dyDescent="0.3">
      <c r="A147" s="150"/>
      <c r="B147" s="63" t="s">
        <v>41</v>
      </c>
      <c r="C147" s="262"/>
      <c r="D147" s="292">
        <v>17</v>
      </c>
      <c r="E147" s="262"/>
      <c r="F147" s="292">
        <v>0</v>
      </c>
      <c r="G147" s="262"/>
      <c r="H147" s="209">
        <v>21</v>
      </c>
      <c r="I147" s="262"/>
      <c r="J147" s="209">
        <v>0</v>
      </c>
    </row>
    <row r="148" spans="1:10" customFormat="1" ht="15" thickBot="1" x14ac:dyDescent="0.35">
      <c r="A148" s="151"/>
      <c r="B148" s="116" t="s">
        <v>42</v>
      </c>
      <c r="C148" s="262"/>
      <c r="D148" s="211">
        <v>35028</v>
      </c>
      <c r="E148" s="262"/>
      <c r="F148" s="211">
        <v>61</v>
      </c>
      <c r="G148" s="262"/>
      <c r="H148" s="211">
        <v>13411</v>
      </c>
      <c r="I148" s="262"/>
      <c r="J148" s="211">
        <v>3260</v>
      </c>
    </row>
    <row r="149" spans="1:10" customFormat="1" ht="15" thickTop="1" x14ac:dyDescent="0.3">
      <c r="A149" s="150">
        <f>+A142+1</f>
        <v>20</v>
      </c>
      <c r="B149" s="109" t="s">
        <v>160</v>
      </c>
      <c r="C149" s="262"/>
      <c r="D149" s="297"/>
      <c r="E149" s="262"/>
      <c r="F149" s="297"/>
      <c r="G149" s="262"/>
      <c r="H149" s="196"/>
      <c r="I149" s="262"/>
      <c r="J149" s="196"/>
    </row>
    <row r="150" spans="1:10" customFormat="1" x14ac:dyDescent="0.3">
      <c r="A150" s="150"/>
      <c r="B150" s="63" t="s">
        <v>37</v>
      </c>
      <c r="C150" s="262"/>
      <c r="D150" s="383">
        <v>85325395</v>
      </c>
      <c r="E150" s="262"/>
      <c r="F150" s="383">
        <v>1464176</v>
      </c>
      <c r="G150" s="262"/>
      <c r="H150" s="229">
        <v>24512007</v>
      </c>
      <c r="I150" s="262"/>
      <c r="J150" s="229">
        <v>6073878</v>
      </c>
    </row>
    <row r="151" spans="1:10" customFormat="1" x14ac:dyDescent="0.3">
      <c r="A151" s="150"/>
      <c r="B151" s="63" t="s">
        <v>38</v>
      </c>
      <c r="C151" s="262"/>
      <c r="D151" s="383">
        <v>8694964</v>
      </c>
      <c r="E151" s="262"/>
      <c r="F151" s="383">
        <v>8807</v>
      </c>
      <c r="G151" s="262"/>
      <c r="H151" s="229">
        <v>2951613</v>
      </c>
      <c r="I151" s="262"/>
      <c r="J151" s="229">
        <v>467063</v>
      </c>
    </row>
    <row r="152" spans="1:10" customFormat="1" x14ac:dyDescent="0.3">
      <c r="A152" s="150"/>
      <c r="B152" s="63" t="s">
        <v>39</v>
      </c>
      <c r="C152" s="262"/>
      <c r="D152" s="383">
        <v>23463742</v>
      </c>
      <c r="E152" s="262"/>
      <c r="F152" s="383">
        <v>277868</v>
      </c>
      <c r="G152" s="262"/>
      <c r="H152" s="229">
        <v>3088577</v>
      </c>
      <c r="I152" s="262"/>
      <c r="J152" s="229">
        <v>1573706</v>
      </c>
    </row>
    <row r="153" spans="1:10" customFormat="1" x14ac:dyDescent="0.3">
      <c r="A153" s="150"/>
      <c r="B153" s="63" t="s">
        <v>40</v>
      </c>
      <c r="C153" s="262"/>
      <c r="D153" s="383">
        <v>27700454</v>
      </c>
      <c r="E153" s="262"/>
      <c r="F153" s="383">
        <v>268794</v>
      </c>
      <c r="G153" s="262"/>
      <c r="H153" s="229">
        <v>3535465</v>
      </c>
      <c r="I153" s="262"/>
      <c r="J153" s="229">
        <v>711011</v>
      </c>
    </row>
    <row r="154" spans="1:10" customFormat="1" x14ac:dyDescent="0.3">
      <c r="A154" s="150"/>
      <c r="B154" s="63" t="s">
        <v>41</v>
      </c>
      <c r="C154" s="262"/>
      <c r="D154" s="383">
        <v>40724057</v>
      </c>
      <c r="E154" s="262"/>
      <c r="F154" s="383">
        <v>310307</v>
      </c>
      <c r="G154" s="262"/>
      <c r="H154" s="229">
        <v>10809929</v>
      </c>
      <c r="I154" s="262"/>
      <c r="J154" s="229">
        <v>744060</v>
      </c>
    </row>
    <row r="155" spans="1:10" customFormat="1" x14ac:dyDescent="0.3">
      <c r="A155" s="151"/>
      <c r="B155" s="63" t="s">
        <v>42</v>
      </c>
      <c r="C155" s="262"/>
      <c r="D155" s="384">
        <v>185908612</v>
      </c>
      <c r="E155" s="262"/>
      <c r="F155" s="384">
        <v>2329952</v>
      </c>
      <c r="G155" s="262"/>
      <c r="H155" s="235">
        <v>44897591</v>
      </c>
      <c r="I155" s="262"/>
      <c r="J155" s="235">
        <v>9569718</v>
      </c>
    </row>
    <row r="156" spans="1:10" customFormat="1" x14ac:dyDescent="0.3">
      <c r="C156" s="262"/>
      <c r="D156" s="300"/>
      <c r="E156" s="262"/>
      <c r="G156" s="262"/>
      <c r="I156" s="262"/>
    </row>
    <row r="157" spans="1:10" customFormat="1" x14ac:dyDescent="0.3">
      <c r="C157" s="262"/>
      <c r="D157" s="294">
        <v>0.47116319583306232</v>
      </c>
      <c r="E157" s="262"/>
      <c r="F157">
        <v>0.78150270354963047</v>
      </c>
      <c r="G157" s="262"/>
      <c r="H157">
        <v>0.3710203707841791</v>
      </c>
      <c r="I157" s="262"/>
      <c r="J157">
        <v>0.45202796082262553</v>
      </c>
    </row>
    <row r="158" spans="1:10" customFormat="1" x14ac:dyDescent="0.3">
      <c r="C158" s="262"/>
      <c r="D158" s="294">
        <v>0.14203111091406409</v>
      </c>
      <c r="E158" s="262"/>
      <c r="F158">
        <v>0.37930466110175776</v>
      </c>
      <c r="G158" s="262"/>
      <c r="H158">
        <v>0.11796222239040156</v>
      </c>
      <c r="I158" s="262"/>
      <c r="J158">
        <v>0.14324215029219192</v>
      </c>
    </row>
    <row r="159" spans="1:10" customFormat="1" x14ac:dyDescent="0.3">
      <c r="C159" s="262"/>
      <c r="D159" s="294">
        <v>0.69168940415402447</v>
      </c>
      <c r="E159" s="262"/>
      <c r="F159">
        <v>0.89508490206235447</v>
      </c>
      <c r="G159" s="262"/>
      <c r="H159">
        <v>0.54435292384017231</v>
      </c>
      <c r="I159" s="262"/>
      <c r="J159">
        <v>0.63911337152210002</v>
      </c>
    </row>
    <row r="160" spans="1:10" customFormat="1" x14ac:dyDescent="0.3">
      <c r="C160" s="262"/>
      <c r="D160" s="294">
        <v>0.73567189938319755</v>
      </c>
      <c r="E160" s="262"/>
      <c r="F160">
        <v>0.85951816355675292</v>
      </c>
      <c r="G160" s="262"/>
      <c r="H160">
        <v>0.61840250997732338</v>
      </c>
      <c r="I160" s="262"/>
      <c r="J160">
        <v>0.63375762642119549</v>
      </c>
    </row>
    <row r="161" spans="3:10" customFormat="1" x14ac:dyDescent="0.3">
      <c r="C161" s="262"/>
      <c r="D161" s="294">
        <v>0.75136991446620993</v>
      </c>
      <c r="E161" s="262"/>
      <c r="F161">
        <v>0.9147756798891391</v>
      </c>
      <c r="G161" s="262"/>
      <c r="H161">
        <v>0.65624231646589526</v>
      </c>
      <c r="I161" s="262"/>
      <c r="J161">
        <v>0.88707757041800772</v>
      </c>
    </row>
    <row r="162" spans="3:10" customFormat="1" ht="15" thickBot="1" x14ac:dyDescent="0.35">
      <c r="C162" s="262"/>
      <c r="D162" s="186">
        <v>0.50238241081862667</v>
      </c>
      <c r="E162" s="262"/>
      <c r="F162">
        <v>0.80982103198427458</v>
      </c>
      <c r="G162" s="262"/>
      <c r="H162">
        <v>0.36261198524170701</v>
      </c>
      <c r="I162" s="262"/>
      <c r="J162">
        <v>0.43528580919388971</v>
      </c>
    </row>
    <row r="163" spans="3:10" customFormat="1" ht="15" thickTop="1" x14ac:dyDescent="0.3">
      <c r="C163" s="262"/>
      <c r="E163" s="262"/>
      <c r="G163" s="262"/>
      <c r="I163" s="2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2022-11-07T15:04:44Z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