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62E7529F-256E-40B2-86CC-AD2B2AF46936}" xr6:coauthVersionLast="47" xr6:coauthVersionMax="47" xr10:uidLastSave="{00000000-0000-0000-0000-000000000000}"/>
  <bookViews>
    <workbookView xWindow="-120" yWindow="-120" windowWidth="29040" windowHeight="15840" tabRatio="599" activeTab="1" xr2:uid="{00000000-000D-0000-FFFF-FFFF00000000}"/>
  </bookViews>
  <sheets>
    <sheet name="FRNA-Monthly" sheetId="2" r:id="rId1"/>
    <sheet name="Blackstone-monthly"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103" i="6" l="1"/>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T15" i="6"/>
  <c r="BS15" i="6"/>
  <c r="BU14" i="6"/>
  <c r="BT14" i="6"/>
  <c r="BS14" i="6"/>
  <c r="BU13" i="6"/>
  <c r="BT13" i="6"/>
  <c r="BS13" i="6"/>
  <c r="BU12" i="6"/>
  <c r="BT12" i="6"/>
  <c r="BS12" i="6"/>
  <c r="BU11" i="6"/>
  <c r="BT11" i="6"/>
  <c r="BS11" i="6"/>
  <c r="BU10" i="6"/>
  <c r="BT10" i="6"/>
  <c r="BS10" i="6"/>
  <c r="BR15" i="6"/>
  <c r="BR14" i="6"/>
  <c r="BR13" i="6"/>
  <c r="BR12" i="6"/>
  <c r="BR11" i="6"/>
  <c r="BR10" i="6"/>
  <c r="AM108" i="2"/>
  <c r="BK108" i="2" s="1"/>
  <c r="BL141" i="2"/>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L120" i="2"/>
  <c r="BK120" i="2"/>
  <c r="BJ120" i="2"/>
  <c r="BI120" i="2"/>
  <c r="BL119" i="2"/>
  <c r="BK119" i="2"/>
  <c r="BJ119" i="2"/>
  <c r="BI119" i="2"/>
  <c r="BL118" i="2"/>
  <c r="BK118" i="2"/>
  <c r="BJ118" i="2"/>
  <c r="BI118" i="2"/>
  <c r="BL117" i="2"/>
  <c r="BK117" i="2"/>
  <c r="BJ117" i="2"/>
  <c r="BI117" i="2"/>
  <c r="BL116" i="2"/>
  <c r="BK116" i="2"/>
  <c r="BJ116" i="2"/>
  <c r="BI116" i="2"/>
  <c r="BL115" i="2"/>
  <c r="BK115" i="2"/>
  <c r="BJ115" i="2"/>
  <c r="BI115" i="2"/>
  <c r="BL106" i="2"/>
  <c r="BK106" i="2"/>
  <c r="BJ106" i="2"/>
  <c r="BI106" i="2"/>
  <c r="BL101" i="2"/>
  <c r="BK101" i="2"/>
  <c r="BJ101" i="2"/>
  <c r="BI101" i="2"/>
  <c r="BL99" i="2"/>
  <c r="BK99" i="2"/>
  <c r="BJ99" i="2"/>
  <c r="BI99" i="2"/>
  <c r="BL98" i="2"/>
  <c r="BK98" i="2"/>
  <c r="BJ98" i="2"/>
  <c r="BI98" i="2"/>
  <c r="BL97" i="2"/>
  <c r="BK97" i="2"/>
  <c r="BJ97" i="2"/>
  <c r="BI97" i="2"/>
  <c r="BL96" i="2"/>
  <c r="BK96" i="2"/>
  <c r="BJ96" i="2"/>
  <c r="BI96" i="2"/>
  <c r="BL95" i="2"/>
  <c r="BK95" i="2"/>
  <c r="BJ95" i="2"/>
  <c r="BI95" i="2"/>
  <c r="BL94"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7" i="2"/>
  <c r="BK57" i="2"/>
  <c r="BJ57" i="2"/>
  <c r="BL56" i="2"/>
  <c r="BK56" i="2"/>
  <c r="BJ56" i="2"/>
  <c r="BL55" i="2"/>
  <c r="BK55" i="2"/>
  <c r="BJ55" i="2"/>
  <c r="BL54" i="2"/>
  <c r="BK54" i="2"/>
  <c r="BJ54" i="2"/>
  <c r="BL53" i="2"/>
  <c r="BK53" i="2"/>
  <c r="BJ53" i="2"/>
  <c r="BL52" i="2"/>
  <c r="BK52" i="2"/>
  <c r="BJ52" i="2"/>
  <c r="BK66" i="2"/>
  <c r="BJ68" i="2"/>
  <c r="BL50" i="2"/>
  <c r="BK50" i="2"/>
  <c r="BJ50" i="2"/>
  <c r="BL49" i="2"/>
  <c r="BK49" i="2"/>
  <c r="BK70" i="2" s="1"/>
  <c r="BJ49" i="2"/>
  <c r="BJ70" i="2" s="1"/>
  <c r="BL48" i="2"/>
  <c r="BK48" i="2"/>
  <c r="BJ48" i="2"/>
  <c r="BL47" i="2"/>
  <c r="BK47" i="2"/>
  <c r="BJ47" i="2"/>
  <c r="BL46" i="2"/>
  <c r="BK46" i="2"/>
  <c r="BJ46" i="2"/>
  <c r="BL45" i="2"/>
  <c r="BK45" i="2"/>
  <c r="BJ45" i="2"/>
  <c r="BK67" i="2"/>
  <c r="BI64" i="2"/>
  <c r="BI63" i="2"/>
  <c r="BI62" i="2"/>
  <c r="BI61" i="2"/>
  <c r="BI60" i="2"/>
  <c r="BI59" i="2"/>
  <c r="BI57" i="2"/>
  <c r="BI56" i="2"/>
  <c r="BI55" i="2"/>
  <c r="BI54" i="2"/>
  <c r="BI53" i="2"/>
  <c r="BI52" i="2"/>
  <c r="BI50" i="2"/>
  <c r="BI49" i="2"/>
  <c r="BI48" i="2"/>
  <c r="BI47" i="2"/>
  <c r="BI46" i="2"/>
  <c r="BI45" i="2"/>
  <c r="BL43" i="2"/>
  <c r="BK43" i="2"/>
  <c r="BJ43" i="2"/>
  <c r="BL42" i="2"/>
  <c r="BK42" i="2"/>
  <c r="BJ42" i="2"/>
  <c r="BL41" i="2"/>
  <c r="BK41" i="2"/>
  <c r="BJ41" i="2"/>
  <c r="BL40" i="2"/>
  <c r="BK40" i="2"/>
  <c r="BJ40" i="2"/>
  <c r="BL39" i="2"/>
  <c r="BK39" i="2"/>
  <c r="BJ39" i="2"/>
  <c r="BL38" i="2"/>
  <c r="BK38" i="2"/>
  <c r="BJ38" i="2"/>
  <c r="BL36" i="2"/>
  <c r="BK36" i="2"/>
  <c r="BJ36" i="2"/>
  <c r="BL35" i="2"/>
  <c r="BK35" i="2"/>
  <c r="BJ35" i="2"/>
  <c r="BL34" i="2"/>
  <c r="BK34" i="2"/>
  <c r="BJ34" i="2"/>
  <c r="BL33" i="2"/>
  <c r="BK33" i="2"/>
  <c r="BJ33" i="2"/>
  <c r="BL32" i="2"/>
  <c r="BK32" i="2"/>
  <c r="BJ32" i="2"/>
  <c r="BL31" i="2"/>
  <c r="BK31" i="2"/>
  <c r="BJ31" i="2"/>
  <c r="BL29" i="2"/>
  <c r="BK29" i="2"/>
  <c r="BJ29" i="2"/>
  <c r="BL28" i="2"/>
  <c r="BK28" i="2"/>
  <c r="BJ28" i="2"/>
  <c r="BL27" i="2"/>
  <c r="BK27" i="2"/>
  <c r="BJ27" i="2"/>
  <c r="BL26" i="2"/>
  <c r="BK26" i="2"/>
  <c r="BJ26" i="2"/>
  <c r="BL25" i="2"/>
  <c r="BK25" i="2"/>
  <c r="BJ25" i="2"/>
  <c r="BL24" i="2"/>
  <c r="BK24" i="2"/>
  <c r="BJ24" i="2"/>
  <c r="BL22" i="2"/>
  <c r="BK22" i="2"/>
  <c r="BJ22" i="2"/>
  <c r="BL21" i="2"/>
  <c r="BK21" i="2"/>
  <c r="BJ21" i="2"/>
  <c r="BL20" i="2"/>
  <c r="BK20" i="2"/>
  <c r="BJ20" i="2"/>
  <c r="BL19" i="2"/>
  <c r="BK19" i="2"/>
  <c r="BJ19" i="2"/>
  <c r="BL18" i="2"/>
  <c r="BK18" i="2"/>
  <c r="BJ18" i="2"/>
  <c r="BL17" i="2"/>
  <c r="BK17" i="2"/>
  <c r="BJ17" i="2"/>
  <c r="BL15" i="2"/>
  <c r="BK15" i="2"/>
  <c r="BJ15" i="2"/>
  <c r="BL14" i="2"/>
  <c r="BK14" i="2"/>
  <c r="BJ14" i="2"/>
  <c r="BL13" i="2"/>
  <c r="BK13" i="2"/>
  <c r="BJ13" i="2"/>
  <c r="BL12" i="2"/>
  <c r="BK12" i="2"/>
  <c r="BJ12" i="2"/>
  <c r="BL11" i="2"/>
  <c r="BK11" i="2"/>
  <c r="BJ11" i="2"/>
  <c r="BL10" i="2"/>
  <c r="BK10" i="2"/>
  <c r="BJ10" i="2"/>
  <c r="BI15" i="2"/>
  <c r="BI14" i="2"/>
  <c r="BI13" i="2"/>
  <c r="BI12" i="2"/>
  <c r="BI11" i="2"/>
  <c r="BI10" i="2"/>
  <c r="BI22" i="2"/>
  <c r="BI21" i="2"/>
  <c r="BI20" i="2"/>
  <c r="BI19" i="2"/>
  <c r="BI18" i="2"/>
  <c r="BI17" i="2"/>
  <c r="BI29" i="2"/>
  <c r="BI28" i="2"/>
  <c r="BI27" i="2"/>
  <c r="BI26" i="2"/>
  <c r="BI25" i="2"/>
  <c r="BI24" i="2"/>
  <c r="BI32" i="2"/>
  <c r="BI31" i="2"/>
  <c r="BI43" i="2"/>
  <c r="BI42" i="2"/>
  <c r="BI41" i="2"/>
  <c r="BI40" i="2"/>
  <c r="BI39" i="2"/>
  <c r="BI38" i="2"/>
  <c r="BI36" i="2"/>
  <c r="BI35" i="2"/>
  <c r="BI34" i="2"/>
  <c r="BI33" i="2"/>
  <c r="BL70" i="2"/>
  <c r="BI70" i="2"/>
  <c r="BL69" i="2"/>
  <c r="BJ69" i="2"/>
  <c r="BL68" i="2"/>
  <c r="BL67" i="2"/>
  <c r="BL71" i="2" s="1"/>
  <c r="BL66" i="2"/>
  <c r="BI69" i="2"/>
  <c r="BI68" i="2"/>
  <c r="BI67" i="2"/>
  <c r="BK68" i="2" l="1"/>
  <c r="BK71" i="2" s="1"/>
  <c r="BJ67" i="2"/>
  <c r="BK69" i="2"/>
  <c r="BI66" i="2"/>
  <c r="BI71" i="2" s="1"/>
  <c r="BJ66" i="2"/>
  <c r="BJ71" i="2" s="1"/>
  <c r="BI96" i="6" l="1"/>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AZ98" i="2"/>
  <c r="AZ97" i="2"/>
  <c r="AZ118" i="2" s="1"/>
  <c r="AZ96" i="2"/>
  <c r="AZ95" i="2"/>
  <c r="AZ116" i="2" s="1"/>
  <c r="AZ94" i="2"/>
  <c r="AZ85" i="2"/>
  <c r="AZ84" i="2"/>
  <c r="AZ83" i="2"/>
  <c r="AZ82" i="2"/>
  <c r="AZ81" i="2"/>
  <c r="AZ80" i="2"/>
  <c r="AZ78" i="2"/>
  <c r="AZ77" i="2"/>
  <c r="AZ76" i="2"/>
  <c r="AZ75" i="2"/>
  <c r="AZ74" i="2"/>
  <c r="AZ73" i="2"/>
  <c r="AZ71" i="2"/>
  <c r="AZ70" i="2"/>
  <c r="AZ69" i="2"/>
  <c r="AZ68" i="2"/>
  <c r="AZ67" i="2"/>
  <c r="AZ66" i="2"/>
  <c r="AZ64" i="2"/>
  <c r="AZ63" i="2"/>
  <c r="AZ62" i="2"/>
  <c r="AZ61" i="2"/>
  <c r="AZ60" i="2"/>
  <c r="AZ59" i="2"/>
  <c r="AZ57" i="2"/>
  <c r="AZ56" i="2"/>
  <c r="AZ55" i="2"/>
  <c r="AZ54" i="2"/>
  <c r="AZ53" i="2"/>
  <c r="AZ52" i="2"/>
  <c r="AZ50" i="2"/>
  <c r="AZ49" i="2"/>
  <c r="AZ48" i="2"/>
  <c r="AZ47" i="2"/>
  <c r="AZ46" i="2"/>
  <c r="AZ45" i="2"/>
  <c r="AZ141" i="2"/>
  <c r="AZ138" i="2"/>
  <c r="AZ127" i="2"/>
  <c r="AZ115" i="2"/>
  <c r="AZ117" i="2"/>
  <c r="AZ119" i="2"/>
  <c r="AZ120" i="2"/>
  <c r="AZ43" i="2"/>
  <c r="AZ41" i="2"/>
  <c r="AZ40" i="2"/>
  <c r="AZ39" i="2"/>
  <c r="AZ38" i="2"/>
  <c r="AZ36" i="2"/>
  <c r="AZ35" i="2"/>
  <c r="AZ34" i="2"/>
  <c r="AZ33" i="2"/>
  <c r="AZ32" i="2"/>
  <c r="AZ25" i="2"/>
  <c r="AZ29" i="2" s="1"/>
  <c r="AZ22" i="2"/>
  <c r="AZ31" i="2"/>
  <c r="AZ28" i="2"/>
  <c r="AZ27" i="2"/>
  <c r="AZ26" i="2"/>
  <c r="AZ24" i="2"/>
  <c r="AZ21" i="2"/>
  <c r="AZ20" i="2"/>
  <c r="AZ19" i="2"/>
  <c r="AZ17" i="2"/>
  <c r="AZ15" i="2"/>
  <c r="AZ14" i="2"/>
  <c r="AZ13" i="2"/>
  <c r="AZ12" i="2"/>
  <c r="AZ11" i="2"/>
  <c r="AZ10" i="2"/>
  <c r="BI71" i="6" l="1"/>
  <c r="BH71" i="6"/>
  <c r="BF71" i="6"/>
  <c r="BH106" i="6"/>
  <c r="BH99" i="6"/>
  <c r="BH81" i="6"/>
  <c r="AY141" i="2"/>
  <c r="AY134" i="2"/>
  <c r="AY127" i="2"/>
  <c r="AY115" i="2"/>
  <c r="AY116" i="2"/>
  <c r="AY117" i="2"/>
  <c r="AY118" i="2"/>
  <c r="AY119" i="2"/>
  <c r="AY120" i="2"/>
  <c r="AY99" i="2"/>
  <c r="AY98" i="2"/>
  <c r="AY97" i="2"/>
  <c r="AY96" i="2"/>
  <c r="AY95" i="2"/>
  <c r="AY94" i="2"/>
  <c r="AY85" i="2"/>
  <c r="AY84" i="2"/>
  <c r="AY83" i="2"/>
  <c r="AY82" i="2"/>
  <c r="AY81" i="2"/>
  <c r="AY80" i="2"/>
  <c r="AY78" i="2"/>
  <c r="AY77" i="2"/>
  <c r="AY76" i="2"/>
  <c r="AY75" i="2"/>
  <c r="AY74" i="2"/>
  <c r="AY73" i="2"/>
  <c r="AY71" i="2" l="1"/>
  <c r="AY70" i="2"/>
  <c r="AY69" i="2"/>
  <c r="AY68" i="2"/>
  <c r="AY67" i="2"/>
  <c r="AY66" i="2"/>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20" i="2"/>
  <c r="AX119" i="2"/>
  <c r="AX118" i="2"/>
  <c r="AX117" i="2"/>
  <c r="AX116" i="2"/>
  <c r="AX115" i="2"/>
  <c r="AX98" i="2"/>
  <c r="AX97" i="2"/>
  <c r="AX96" i="2"/>
  <c r="AX95" i="2"/>
  <c r="AX94" i="2"/>
  <c r="AX99" i="2" s="1"/>
  <c r="AX85" i="2"/>
  <c r="AX84" i="2"/>
  <c r="AX83" i="2"/>
  <c r="AX82" i="2"/>
  <c r="AX81" i="2"/>
  <c r="AX80" i="2"/>
  <c r="AX73" i="2"/>
  <c r="AX78" i="2" s="1"/>
  <c r="AX77" i="2"/>
  <c r="AX76" i="2"/>
  <c r="AX75" i="2"/>
  <c r="AX74" i="2"/>
  <c r="AX71" i="2" l="1"/>
  <c r="AX70" i="2"/>
  <c r="AX69" i="2"/>
  <c r="AX68" i="2"/>
  <c r="AX67" i="2"/>
  <c r="AX66" i="2"/>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BF15" i="6"/>
  <c r="AW141" i="2" l="1"/>
  <c r="AW136" i="2"/>
  <c r="AW127" i="2"/>
  <c r="AW115" i="2"/>
  <c r="AW116" i="2"/>
  <c r="AW117" i="2"/>
  <c r="AW118" i="2"/>
  <c r="AW119" i="2"/>
  <c r="AW120" i="2"/>
  <c r="AW98" i="2"/>
  <c r="AW97" i="2"/>
  <c r="AW96" i="2"/>
  <c r="AW95" i="2"/>
  <c r="AW94" i="2"/>
  <c r="AW99" i="2" s="1"/>
  <c r="AW85" i="2"/>
  <c r="AW84" i="2"/>
  <c r="AW83" i="2"/>
  <c r="AW82" i="2"/>
  <c r="AW80" i="2"/>
  <c r="AW81" i="2"/>
  <c r="AW78" i="2"/>
  <c r="AW77" i="2"/>
  <c r="AW76" i="2"/>
  <c r="AW75" i="2"/>
  <c r="AW74" i="2"/>
  <c r="AW73" i="2"/>
  <c r="AW71" i="2"/>
  <c r="AW70" i="2"/>
  <c r="AW69" i="2"/>
  <c r="AW68" i="2"/>
  <c r="AW67" i="2"/>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U106" i="6" l="1"/>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1" i="2" l="1"/>
  <c r="AV70" i="2"/>
  <c r="AV69" i="2"/>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BU99" i="6" s="1"/>
  <c r="AM78" i="6"/>
  <c r="AL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<sst xmlns="http://schemas.openxmlformats.org/spreadsheetml/2006/main" count="442" uniqueCount="65">
  <si>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</si>
  <si>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</si>
  <si>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</si>
  <si>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</si>
  <si>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</si>
  <si>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</si>
  <si>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</si>
  <si>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</si>
  <si>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</si>
  <si>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</si>
  <si>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</si>
  <si>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</si>
  <si>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</si>
  <si>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</si>
  <si>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</si>
  <si>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</si>
  <si>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</si>
  <si>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</si>
  <si>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</si>
  <si>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</si>
  <si>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</si>
  <si>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</si>
  <si>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</si>
  <si>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</si>
  <si>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</si>
  <si>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</si>
  <si>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</si>
  <si>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</si>
  <si>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</si>
  <si>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</si>
  <si>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</si>
  <si>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</si>
  <si>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</si>
  <si>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</si>
  <si>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</si>
  <si>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</si>
  <si>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</si>
  <si>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</si>
  <si>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</si>
  <si>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</si>
  <si>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</si>
  <si>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</si>
  <si>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</si>
  <si>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</si>
  <si>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</si>
  <si>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</si>
  <si>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</si>
  <si>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</si>
  <si>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</si>
  <si>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</si>
  <si>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</si>
  <si>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</si>
  <si>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</si>
  <si>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</si>
  <si>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</si>
  <si>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</si>
  <si>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</si>
  <si>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</si>
  <si>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</si>
  <si>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</si>
  <si>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</si>
  <si>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</si>
  <si>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</si>
  <si>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5/19/2023</t>
  </si>
  <si>
    <t>2023 to 2022 Variances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</si>
</sst>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08">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7" fontId="0" fillId="0" borderId="108" xfId="0"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69" fontId="0" fillId="0" borderId="4" xfId="2" applyNumberFormat="1" applyFont="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12" fillId="0" borderId="0" xfId="1" applyNumberFormat="1" applyFont="1" applyFill="1" applyBorder="1"/>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xf numFmtId="0" fontId="0" fillId="0" borderId="0" xfId="0" applyAlignment="1">
      <alignment horizontal="center" vertical="top" wrapText="1"/>
    </xf>
    <xf numFmtId="0" fontId="0" fillId="0" borderId="0" xfId="0"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zoomScale="85" zoomScaleNormal="85" workbookViewId="0">
      <pane xSplit="2" ySplit="8" topLeftCell="BE9" activePane="bottomRight" state="frozen"/>
      <selection pane="topRight" activeCell="C1" sqref="C1"/>
      <selection pane="bottomLeft" activeCell="A9" sqref="A9"/>
      <selection pane="bottomRight" activeCell="BI1" sqref="BI1:BT1048576"/>
    </sheetView>
  </sheetViews>
  <sheetFormatPr defaultColWidth="9.28515625" defaultRowHeight="15" x14ac:dyDescent="0.25"/>
  <cols>
    <col min="1" max="1" width="5.7109375" style="340" customWidth="1"/>
    <col min="2" max="2" width="62.5703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8" width="21" style="278" hidden="1" customWidth="1"/>
    <col min="49" max="49" width="15.85546875" style="340" bestFit="1"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583" t="s">
        <v>19</v>
      </c>
      <c r="C1" s="584"/>
      <c r="D1" s="584"/>
      <c r="E1" s="584"/>
      <c r="F1" s="584"/>
      <c r="G1" s="584"/>
      <c r="H1" s="584"/>
      <c r="I1" s="584"/>
      <c r="J1" s="584"/>
      <c r="K1" s="584"/>
      <c r="L1" s="584"/>
      <c r="M1" s="584"/>
      <c r="N1" s="584"/>
      <c r="O1" s="584"/>
      <c r="P1" s="584"/>
      <c r="Q1" s="584"/>
      <c r="R1" s="584"/>
      <c r="S1" s="584"/>
      <c r="T1" s="584"/>
      <c r="U1" s="584"/>
      <c r="V1" s="584"/>
      <c r="W1" s="584"/>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588" t="s">
        <v>46</v>
      </c>
      <c r="AX2" s="589"/>
      <c r="AY2" s="589"/>
      <c r="AZ2" s="589"/>
      <c r="BA2" s="589"/>
      <c r="BB2" s="589"/>
      <c r="BC2" s="589"/>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588" t="s">
        <v>45</v>
      </c>
      <c r="AX3" s="589"/>
      <c r="AY3" s="589"/>
      <c r="AZ3" s="589"/>
      <c r="BA3" s="589"/>
      <c r="BB3" s="589"/>
      <c r="BC3" s="589"/>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590" t="s">
        <v>63</v>
      </c>
      <c r="AX4" s="591"/>
      <c r="AY4" s="591"/>
      <c r="AZ4" s="591"/>
      <c r="BA4" s="591"/>
      <c r="BB4" s="591"/>
      <c r="BC4" s="591"/>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593">
        <v>2021</v>
      </c>
      <c r="Z7" s="593"/>
      <c r="AA7" s="593"/>
      <c r="AB7" s="593"/>
      <c r="AC7" s="593"/>
      <c r="AD7" s="593"/>
      <c r="AE7" s="593"/>
      <c r="AF7" s="593"/>
      <c r="AG7" s="593"/>
      <c r="AH7" s="593"/>
      <c r="AI7" s="593"/>
      <c r="AJ7" s="594"/>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64</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278"/>
      <c r="BB10" s="278"/>
      <c r="BC10" s="278"/>
      <c r="BD10" s="278"/>
      <c r="BE10" s="278"/>
      <c r="BF10" s="278"/>
      <c r="BG10" s="278"/>
      <c r="BH10" s="392"/>
      <c r="BI10" s="461">
        <f t="shared" ref="BI10:BI15" si="0">AW10-AK10</f>
        <v>-2217</v>
      </c>
      <c r="BJ10" s="395">
        <f t="shared" ref="BJ10:BJ15" si="1">AX10-AL10</f>
        <v>-614</v>
      </c>
      <c r="BK10" s="395">
        <f t="shared" ref="BK10:BK15" si="2">AY10-AM10</f>
        <v>-723</v>
      </c>
      <c r="BL10" s="395">
        <f t="shared" ref="BL10:BL15" si="3">AZ10-AN10</f>
        <v>-511</v>
      </c>
      <c r="BM10" s="278"/>
      <c r="BN10" s="278"/>
      <c r="BO10" s="278"/>
      <c r="BP10" s="278"/>
      <c r="BQ10" s="278"/>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278"/>
      <c r="BB11" s="278"/>
      <c r="BC11" s="278"/>
      <c r="BD11" s="278"/>
      <c r="BE11" s="278"/>
      <c r="BF11" s="278"/>
      <c r="BG11" s="278"/>
      <c r="BH11" s="392"/>
      <c r="BI11" s="461">
        <f t="shared" si="0"/>
        <v>2372</v>
      </c>
      <c r="BJ11" s="395">
        <f t="shared" si="1"/>
        <v>818</v>
      </c>
      <c r="BK11" s="395">
        <f t="shared" si="2"/>
        <v>888</v>
      </c>
      <c r="BL11" s="395">
        <f t="shared" si="3"/>
        <v>599</v>
      </c>
      <c r="BM11" s="278"/>
      <c r="BN11" s="278"/>
      <c r="BO11" s="278"/>
      <c r="BP11" s="278"/>
      <c r="BQ11" s="278"/>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278"/>
      <c r="BB12" s="278"/>
      <c r="BC12" s="278"/>
      <c r="BD12" s="278"/>
      <c r="BE12" s="278"/>
      <c r="BF12" s="278"/>
      <c r="BG12" s="278"/>
      <c r="BH12" s="392"/>
      <c r="BI12" s="461">
        <f t="shared" si="0"/>
        <v>-7</v>
      </c>
      <c r="BJ12" s="395">
        <f t="shared" si="1"/>
        <v>3</v>
      </c>
      <c r="BK12" s="395">
        <f t="shared" si="2"/>
        <v>-14</v>
      </c>
      <c r="BL12" s="395">
        <f t="shared" si="3"/>
        <v>-9</v>
      </c>
      <c r="BM12" s="278"/>
      <c r="BN12" s="278"/>
      <c r="BO12" s="278"/>
      <c r="BP12" s="278"/>
      <c r="BQ12" s="278"/>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278"/>
      <c r="BB13" s="278"/>
      <c r="BC13" s="278"/>
      <c r="BD13" s="278"/>
      <c r="BE13" s="278"/>
      <c r="BF13" s="278"/>
      <c r="BG13" s="278"/>
      <c r="BH13" s="392"/>
      <c r="BI13" s="461">
        <f t="shared" si="0"/>
        <v>-34</v>
      </c>
      <c r="BJ13" s="395">
        <f t="shared" si="1"/>
        <v>-12</v>
      </c>
      <c r="BK13" s="395">
        <f t="shared" si="2"/>
        <v>-12</v>
      </c>
      <c r="BL13" s="395">
        <f t="shared" si="3"/>
        <v>-11</v>
      </c>
      <c r="BM13" s="278"/>
      <c r="BN13" s="278"/>
      <c r="BO13" s="278"/>
      <c r="BP13" s="278"/>
      <c r="BQ13" s="278"/>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278"/>
      <c r="BB14" s="278"/>
      <c r="BC14" s="278"/>
      <c r="BD14" s="278"/>
      <c r="BE14" s="278"/>
      <c r="BF14" s="278"/>
      <c r="BG14" s="278"/>
      <c r="BH14" s="392"/>
      <c r="BI14" s="461">
        <f t="shared" si="0"/>
        <v>-1</v>
      </c>
      <c r="BJ14" s="395">
        <f t="shared" si="1"/>
        <v>-2</v>
      </c>
      <c r="BK14" s="395">
        <f t="shared" si="2"/>
        <v>1</v>
      </c>
      <c r="BL14" s="395">
        <f t="shared" si="3"/>
        <v>0</v>
      </c>
      <c r="BM14" s="278"/>
      <c r="BN14" s="278"/>
      <c r="BO14" s="278"/>
      <c r="BP14" s="278"/>
      <c r="BQ14" s="278"/>
      <c r="BR14" s="278"/>
      <c r="BS14" s="278"/>
      <c r="BT14" s="392"/>
    </row>
    <row r="15" spans="1:72" ht="15.75" thickBot="1" x14ac:dyDescent="0.3">
      <c r="A15" s="342"/>
      <c r="B15" s="393" t="s">
        <v>40</v>
      </c>
      <c r="C15" s="448">
        <f t="shared" ref="C15:AC15" si="4">SUM(C10:C14)</f>
        <v>56784</v>
      </c>
      <c r="D15" s="408">
        <f t="shared" si="4"/>
        <v>56340</v>
      </c>
      <c r="E15" s="408">
        <f t="shared" si="4"/>
        <v>56172</v>
      </c>
      <c r="F15" s="408">
        <f t="shared" si="4"/>
        <v>56201</v>
      </c>
      <c r="G15" s="408">
        <f t="shared" si="4"/>
        <v>56028</v>
      </c>
      <c r="H15" s="408">
        <f t="shared" si="4"/>
        <v>55885</v>
      </c>
      <c r="I15" s="408">
        <f t="shared" si="4"/>
        <v>55893</v>
      </c>
      <c r="J15" s="408">
        <f t="shared" si="4"/>
        <v>55921</v>
      </c>
      <c r="K15" s="408">
        <f t="shared" si="4"/>
        <v>56579</v>
      </c>
      <c r="L15" s="394">
        <f t="shared" si="4"/>
        <v>56965</v>
      </c>
      <c r="M15" s="448">
        <f t="shared" si="4"/>
        <v>57024</v>
      </c>
      <c r="N15" s="408">
        <f t="shared" si="4"/>
        <v>57103</v>
      </c>
      <c r="O15" s="408">
        <f t="shared" si="4"/>
        <v>57109</v>
      </c>
      <c r="P15" s="408">
        <f t="shared" si="4"/>
        <v>57241</v>
      </c>
      <c r="Q15" s="408">
        <f t="shared" si="4"/>
        <v>57313</v>
      </c>
      <c r="R15" s="408">
        <f t="shared" si="4"/>
        <v>57379</v>
      </c>
      <c r="S15" s="408">
        <f t="shared" si="4"/>
        <v>57421</v>
      </c>
      <c r="T15" s="408">
        <f t="shared" si="4"/>
        <v>57519</v>
      </c>
      <c r="U15" s="408">
        <f t="shared" si="4"/>
        <v>57571</v>
      </c>
      <c r="V15" s="408">
        <f t="shared" si="4"/>
        <v>57609</v>
      </c>
      <c r="W15" s="408">
        <f t="shared" si="4"/>
        <v>57707</v>
      </c>
      <c r="X15" s="394">
        <f t="shared" si="4"/>
        <v>57860</v>
      </c>
      <c r="Y15" s="408">
        <f t="shared" si="4"/>
        <v>57910</v>
      </c>
      <c r="Z15" s="408">
        <f t="shared" si="4"/>
        <v>58001</v>
      </c>
      <c r="AA15" s="408">
        <f t="shared" si="4"/>
        <v>58029</v>
      </c>
      <c r="AB15" s="408">
        <f t="shared" si="4"/>
        <v>58035</v>
      </c>
      <c r="AC15" s="408">
        <f t="shared" si="4"/>
        <v>58403</v>
      </c>
      <c r="AD15" s="408">
        <f t="shared" ref="AD15:AI15" si="5">SUM(AD10:AD14)</f>
        <v>58469</v>
      </c>
      <c r="AE15" s="408">
        <f t="shared" si="5"/>
        <v>58419</v>
      </c>
      <c r="AF15" s="408">
        <f t="shared" si="5"/>
        <v>58388</v>
      </c>
      <c r="AG15" s="408">
        <f t="shared" si="5"/>
        <v>58413</v>
      </c>
      <c r="AH15" s="408">
        <f t="shared" si="5"/>
        <v>58431</v>
      </c>
      <c r="AI15" s="408">
        <f t="shared" si="5"/>
        <v>58605</v>
      </c>
      <c r="AJ15" s="408">
        <f>SUM(AJ10:AJ14)</f>
        <v>58846</v>
      </c>
      <c r="AK15" s="408">
        <f>SUM(AK10:AK14)</f>
        <v>58902</v>
      </c>
      <c r="AL15" s="408">
        <f>SUM(AL10:AL14)</f>
        <v>58865</v>
      </c>
      <c r="AM15" s="408">
        <f t="shared" ref="AM15:AR15" si="6">SUM(AM10:AM14)</f>
        <v>59005</v>
      </c>
      <c r="AN15" s="408">
        <f t="shared" si="6"/>
        <v>58870</v>
      </c>
      <c r="AO15" s="408">
        <f t="shared" si="6"/>
        <v>58856</v>
      </c>
      <c r="AP15" s="408">
        <f t="shared" si="6"/>
        <v>58873</v>
      </c>
      <c r="AQ15" s="408">
        <f t="shared" si="6"/>
        <v>58806</v>
      </c>
      <c r="AR15" s="408">
        <f t="shared" si="6"/>
        <v>58566</v>
      </c>
      <c r="AS15" s="408">
        <f t="shared" ref="AS15:AX15" si="7">SUM(AS10:AS14)</f>
        <v>58495</v>
      </c>
      <c r="AT15" s="408">
        <f t="shared" si="7"/>
        <v>58643</v>
      </c>
      <c r="AU15" s="408">
        <f t="shared" si="7"/>
        <v>58880</v>
      </c>
      <c r="AV15" s="408">
        <f t="shared" si="7"/>
        <v>58994</v>
      </c>
      <c r="AW15" s="462">
        <f t="shared" si="7"/>
        <v>59015</v>
      </c>
      <c r="AX15" s="397">
        <f t="shared" si="7"/>
        <v>59058</v>
      </c>
      <c r="AY15" s="409">
        <f>SUM(AY10:AY14)</f>
        <v>59145</v>
      </c>
      <c r="AZ15" s="409">
        <f>SUM(AZ10:AZ14)</f>
        <v>58938</v>
      </c>
      <c r="BA15" s="376"/>
      <c r="BB15" s="376"/>
      <c r="BC15" s="376"/>
      <c r="BD15" s="376"/>
      <c r="BE15" s="376"/>
      <c r="BF15" s="376"/>
      <c r="BG15" s="376"/>
      <c r="BH15" s="449"/>
      <c r="BI15" s="461">
        <f t="shared" si="0"/>
        <v>113</v>
      </c>
      <c r="BJ15" s="397">
        <f t="shared" si="1"/>
        <v>193</v>
      </c>
      <c r="BK15" s="409">
        <f t="shared" si="2"/>
        <v>140</v>
      </c>
      <c r="BL15" s="409">
        <f t="shared" si="3"/>
        <v>68</v>
      </c>
      <c r="BM15" s="376"/>
      <c r="BN15" s="376"/>
      <c r="BO15" s="376"/>
      <c r="BP15" s="376"/>
      <c r="BQ15" s="376"/>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389"/>
      <c r="BD16" s="389"/>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278"/>
      <c r="BB17" s="278"/>
      <c r="BC17" s="278"/>
      <c r="BD17" s="278"/>
      <c r="BE17" s="278"/>
      <c r="BF17" s="278"/>
      <c r="BG17" s="278"/>
      <c r="BH17" s="392"/>
      <c r="BI17" s="461">
        <f t="shared" ref="BI17:BI22" si="8">AW17-AK17</f>
        <v>-965</v>
      </c>
      <c r="BJ17" s="395">
        <f t="shared" ref="BJ17:BJ22" si="9">AX17-AL17</f>
        <v>-198</v>
      </c>
      <c r="BK17" s="395">
        <f t="shared" ref="BK17:BK22" si="10">AY17-AM17</f>
        <v>-1010</v>
      </c>
      <c r="BL17" s="395">
        <f t="shared" ref="BL17:BL22" si="11">AZ17-AN17</f>
        <v>8864</v>
      </c>
      <c r="BM17" s="278"/>
      <c r="BN17" s="278"/>
      <c r="BO17" s="278"/>
      <c r="BP17" s="278"/>
      <c r="BQ17" s="278"/>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278"/>
      <c r="BB18" s="278"/>
      <c r="BC18" s="278"/>
      <c r="BD18" s="278"/>
      <c r="BE18" s="278"/>
      <c r="BF18" s="278"/>
      <c r="BG18" s="278"/>
      <c r="BH18" s="392"/>
      <c r="BI18" s="461">
        <f t="shared" si="8"/>
        <v>791</v>
      </c>
      <c r="BJ18" s="395">
        <f t="shared" si="9"/>
        <v>654</v>
      </c>
      <c r="BK18" s="395">
        <f t="shared" si="10"/>
        <v>379</v>
      </c>
      <c r="BL18" s="395">
        <f t="shared" si="11"/>
        <v>3725</v>
      </c>
      <c r="BM18" s="278"/>
      <c r="BN18" s="278"/>
      <c r="BO18" s="278"/>
      <c r="BP18" s="278"/>
      <c r="BQ18" s="278"/>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278"/>
      <c r="BB19" s="278"/>
      <c r="BC19" s="278"/>
      <c r="BD19" s="278"/>
      <c r="BE19" s="278"/>
      <c r="BF19" s="278"/>
      <c r="BG19" s="278"/>
      <c r="BH19" s="392"/>
      <c r="BI19" s="461">
        <f t="shared" si="8"/>
        <v>0</v>
      </c>
      <c r="BJ19" s="395">
        <f t="shared" si="9"/>
        <v>50</v>
      </c>
      <c r="BK19" s="395">
        <f t="shared" si="10"/>
        <v>-7</v>
      </c>
      <c r="BL19" s="395">
        <f t="shared" si="11"/>
        <v>316</v>
      </c>
      <c r="BM19" s="278"/>
      <c r="BN19" s="278"/>
      <c r="BO19" s="278"/>
      <c r="BP19" s="278"/>
      <c r="BQ19" s="278"/>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278"/>
      <c r="BB20" s="278"/>
      <c r="BC20" s="278"/>
      <c r="BD20" s="278"/>
      <c r="BE20" s="278"/>
      <c r="BF20" s="278"/>
      <c r="BG20" s="278"/>
      <c r="BH20" s="392"/>
      <c r="BI20" s="461">
        <f t="shared" si="8"/>
        <v>6</v>
      </c>
      <c r="BJ20" s="395">
        <f t="shared" si="9"/>
        <v>10</v>
      </c>
      <c r="BK20" s="395">
        <f t="shared" si="10"/>
        <v>20</v>
      </c>
      <c r="BL20" s="395">
        <f t="shared" si="11"/>
        <v>42</v>
      </c>
      <c r="BM20" s="278"/>
      <c r="BN20" s="278"/>
      <c r="BO20" s="278"/>
      <c r="BP20" s="278"/>
      <c r="BQ20" s="278"/>
      <c r="BR20" s="278"/>
      <c r="BS20" s="278"/>
      <c r="BT20" s="392"/>
    </row>
    <row r="21" spans="1:72" x14ac:dyDescent="0.25">
      <c r="A21" s="342"/>
      <c r="B21" s="391" t="s">
        <v>39</v>
      </c>
      <c r="C21" s="430">
        <f t="shared" ref="C21:L21" si="12">C28+C35+C42-0</f>
        <v>0</v>
      </c>
      <c r="D21" s="280">
        <f t="shared" si="12"/>
        <v>2</v>
      </c>
      <c r="E21" s="280">
        <f t="shared" si="12"/>
        <v>1</v>
      </c>
      <c r="F21" s="280">
        <f t="shared" si="12"/>
        <v>3</v>
      </c>
      <c r="G21" s="280">
        <f t="shared" si="12"/>
        <v>1</v>
      </c>
      <c r="H21" s="280">
        <f t="shared" si="12"/>
        <v>2</v>
      </c>
      <c r="I21" s="280">
        <f t="shared" si="12"/>
        <v>2</v>
      </c>
      <c r="J21" s="280">
        <f t="shared" si="12"/>
        <v>1</v>
      </c>
      <c r="K21" s="280">
        <f t="shared" si="12"/>
        <v>3</v>
      </c>
      <c r="L21" s="431">
        <f t="shared" si="12"/>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278"/>
      <c r="BB21" s="278"/>
      <c r="BC21" s="278"/>
      <c r="BD21" s="278"/>
      <c r="BE21" s="278"/>
      <c r="BF21" s="278"/>
      <c r="BG21" s="278"/>
      <c r="BH21" s="392"/>
      <c r="BI21" s="461">
        <f t="shared" si="8"/>
        <v>0</v>
      </c>
      <c r="BJ21" s="396">
        <f t="shared" si="9"/>
        <v>0</v>
      </c>
      <c r="BK21" s="395">
        <f t="shared" si="10"/>
        <v>-1</v>
      </c>
      <c r="BL21" s="395">
        <f t="shared" si="11"/>
        <v>2</v>
      </c>
      <c r="BM21" s="278"/>
      <c r="BN21" s="278"/>
      <c r="BO21" s="278"/>
      <c r="BP21" s="278"/>
      <c r="BQ21" s="278"/>
      <c r="BR21" s="278"/>
      <c r="BS21" s="278"/>
      <c r="BT21" s="392"/>
    </row>
    <row r="22" spans="1:72" x14ac:dyDescent="0.25">
      <c r="B22" s="391" t="s">
        <v>40</v>
      </c>
      <c r="C22" s="430">
        <f t="shared" ref="C22:U22" si="13">SUM(C17:C21)</f>
        <v>25569</v>
      </c>
      <c r="D22" s="280">
        <f t="shared" si="13"/>
        <v>26227</v>
      </c>
      <c r="E22" s="280">
        <f t="shared" si="13"/>
        <v>26523</v>
      </c>
      <c r="F22" s="280">
        <f t="shared" si="13"/>
        <v>30031</v>
      </c>
      <c r="G22" s="280">
        <f t="shared" si="13"/>
        <v>30447</v>
      </c>
      <c r="H22" s="280">
        <f t="shared" si="13"/>
        <v>30150</v>
      </c>
      <c r="I22" s="280">
        <f t="shared" si="13"/>
        <v>29508</v>
      </c>
      <c r="J22" s="280">
        <f t="shared" si="13"/>
        <v>28090</v>
      </c>
      <c r="K22" s="280">
        <f t="shared" si="13"/>
        <v>28193</v>
      </c>
      <c r="L22" s="431">
        <f t="shared" si="13"/>
        <v>26326</v>
      </c>
      <c r="M22" s="430">
        <f t="shared" si="13"/>
        <v>24395</v>
      </c>
      <c r="N22" s="280">
        <f t="shared" si="13"/>
        <v>25039</v>
      </c>
      <c r="O22" s="280">
        <f t="shared" si="13"/>
        <v>26560</v>
      </c>
      <c r="P22" s="280">
        <f t="shared" si="13"/>
        <v>28531</v>
      </c>
      <c r="Q22" s="280">
        <f t="shared" si="13"/>
        <v>30031</v>
      </c>
      <c r="R22" s="280">
        <f t="shared" si="13"/>
        <v>29061</v>
      </c>
      <c r="S22" s="280">
        <f t="shared" si="13"/>
        <v>29248</v>
      </c>
      <c r="T22" s="280">
        <f t="shared" si="13"/>
        <v>29956</v>
      </c>
      <c r="U22" s="280">
        <f t="shared" si="13"/>
        <v>30729</v>
      </c>
      <c r="V22" s="280">
        <f t="shared" ref="V22:AC22" si="14">SUM(V17:V21)</f>
        <v>29854</v>
      </c>
      <c r="W22" s="280">
        <f t="shared" si="14"/>
        <v>32259</v>
      </c>
      <c r="X22" s="431">
        <f t="shared" si="14"/>
        <v>32206</v>
      </c>
      <c r="Y22" s="280">
        <f t="shared" si="14"/>
        <v>32176</v>
      </c>
      <c r="Z22" s="280">
        <f t="shared" si="14"/>
        <v>34489</v>
      </c>
      <c r="AA22" s="280">
        <f t="shared" si="14"/>
        <v>31817</v>
      </c>
      <c r="AB22" s="280">
        <f t="shared" si="14"/>
        <v>31309</v>
      </c>
      <c r="AC22" s="280">
        <f t="shared" si="14"/>
        <v>22469</v>
      </c>
      <c r="AD22" s="280">
        <f t="shared" ref="AD22:AI22" si="15">SUM(AD17:AD21)</f>
        <v>30984</v>
      </c>
      <c r="AE22" s="280">
        <f t="shared" si="15"/>
        <v>20588</v>
      </c>
      <c r="AF22" s="280">
        <f t="shared" si="15"/>
        <v>14659</v>
      </c>
      <c r="AG22" s="280">
        <f t="shared" si="15"/>
        <v>14107</v>
      </c>
      <c r="AH22" s="280">
        <f t="shared" si="15"/>
        <v>13770</v>
      </c>
      <c r="AI22" s="280">
        <f t="shared" si="15"/>
        <v>11647</v>
      </c>
      <c r="AJ22" s="280">
        <f>SUM(AJ17:AJ21)</f>
        <v>12128</v>
      </c>
      <c r="AK22" s="280">
        <f>SUM(AK17:AK21)</f>
        <v>11617</v>
      </c>
      <c r="AL22" s="280">
        <f>SUM(AL17:AL21)</f>
        <v>11217</v>
      </c>
      <c r="AM22" s="280">
        <f>SUM(AM17:AM21)</f>
        <v>12808</v>
      </c>
      <c r="AN22" s="280"/>
      <c r="AO22" s="280"/>
      <c r="AP22" s="280">
        <f t="shared" ref="AP22:AU22" si="16">SUM(AP17:AP21)</f>
        <v>18526</v>
      </c>
      <c r="AQ22" s="280">
        <f t="shared" si="16"/>
        <v>22126</v>
      </c>
      <c r="AR22" s="280">
        <f t="shared" si="16"/>
        <v>22913</v>
      </c>
      <c r="AS22" s="280">
        <f t="shared" si="16"/>
        <v>12952</v>
      </c>
      <c r="AT22" s="280">
        <f t="shared" si="16"/>
        <v>12026</v>
      </c>
      <c r="AU22" s="280">
        <f t="shared" si="16"/>
        <v>11636</v>
      </c>
      <c r="AV22" s="280">
        <f>SUM(AV17:AV21)</f>
        <v>11891</v>
      </c>
      <c r="AW22" s="461">
        <f>SUM(AW17:AW21)</f>
        <v>11449</v>
      </c>
      <c r="AX22" s="395">
        <f>SUM(AX17:AX21)</f>
        <v>11733</v>
      </c>
      <c r="AY22" s="396">
        <f>SUM(AY17:AY21)</f>
        <v>12189</v>
      </c>
      <c r="AZ22" s="395">
        <f>SUM(AZ17:AZ21)</f>
        <v>12949</v>
      </c>
      <c r="BA22" s="278"/>
      <c r="BB22" s="278"/>
      <c r="BC22" s="278"/>
      <c r="BD22" s="278"/>
      <c r="BE22" s="278"/>
      <c r="BF22" s="278"/>
      <c r="BG22" s="278"/>
      <c r="BH22" s="392"/>
      <c r="BI22" s="461">
        <f t="shared" si="8"/>
        <v>-168</v>
      </c>
      <c r="BJ22" s="395">
        <f t="shared" si="9"/>
        <v>516</v>
      </c>
      <c r="BK22" s="396">
        <f t="shared" si="10"/>
        <v>-619</v>
      </c>
      <c r="BL22" s="395">
        <f t="shared" si="11"/>
        <v>12949</v>
      </c>
      <c r="BM22" s="278"/>
      <c r="BN22" s="278"/>
      <c r="BO22" s="278"/>
      <c r="BP22" s="278"/>
      <c r="BQ22" s="278"/>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278"/>
      <c r="BD23" s="278"/>
      <c r="BE23" s="278"/>
      <c r="BF23" s="278"/>
      <c r="BG23" s="278"/>
      <c r="BH23" s="392"/>
      <c r="BI23" s="461"/>
      <c r="BJ23" s="395"/>
      <c r="BK23" s="395"/>
      <c r="BL23" s="395"/>
      <c r="BM23" s="278"/>
      <c r="BN23" s="278"/>
      <c r="BO23" s="278"/>
      <c r="BP23" s="278"/>
      <c r="BQ23" s="278"/>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278"/>
      <c r="BB24" s="278"/>
      <c r="BC24" s="278"/>
      <c r="BD24" s="278"/>
      <c r="BE24" s="278"/>
      <c r="BF24" s="278"/>
      <c r="BG24" s="278"/>
      <c r="BH24" s="392"/>
      <c r="BI24" s="461">
        <f t="shared" ref="BI24:BI29" si="17">AW24-AK24</f>
        <v>-341</v>
      </c>
      <c r="BJ24" s="395">
        <f t="shared" ref="BJ24:BJ29" si="18">AX24-AL24</f>
        <v>491</v>
      </c>
      <c r="BK24" s="395">
        <f t="shared" ref="BK24:BK29" si="19">AY24-AM24</f>
        <v>-591</v>
      </c>
      <c r="BL24" s="395">
        <f t="shared" ref="BL24:BL29" si="20">AZ24-AN24</f>
        <v>-422</v>
      </c>
      <c r="BM24" s="278"/>
      <c r="BN24" s="278"/>
      <c r="BO24" s="278"/>
      <c r="BP24" s="278"/>
      <c r="BQ24" s="278"/>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278"/>
      <c r="BB25" s="278"/>
      <c r="BC25" s="278"/>
      <c r="BD25" s="278"/>
      <c r="BE25" s="278"/>
      <c r="BF25" s="278"/>
      <c r="BG25" s="278"/>
      <c r="BH25" s="392"/>
      <c r="BI25" s="461">
        <f t="shared" si="17"/>
        <v>1096</v>
      </c>
      <c r="BJ25" s="395">
        <f t="shared" si="18"/>
        <v>261</v>
      </c>
      <c r="BK25" s="395">
        <f t="shared" si="19"/>
        <v>811</v>
      </c>
      <c r="BL25" s="395">
        <f t="shared" si="20"/>
        <v>430</v>
      </c>
      <c r="BM25" s="278"/>
      <c r="BN25" s="278"/>
      <c r="BO25" s="278"/>
      <c r="BP25" s="278"/>
      <c r="BQ25" s="278"/>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278"/>
      <c r="BB26" s="278"/>
      <c r="BC26" s="278"/>
      <c r="BD26" s="278"/>
      <c r="BE26" s="278"/>
      <c r="BF26" s="278"/>
      <c r="BG26" s="278"/>
      <c r="BH26" s="392"/>
      <c r="BI26" s="461">
        <f t="shared" si="17"/>
        <v>34</v>
      </c>
      <c r="BJ26" s="395">
        <f t="shared" si="18"/>
        <v>52</v>
      </c>
      <c r="BK26" s="395">
        <f t="shared" si="19"/>
        <v>-19</v>
      </c>
      <c r="BL26" s="395">
        <f t="shared" si="20"/>
        <v>-121</v>
      </c>
      <c r="BM26" s="278"/>
      <c r="BN26" s="278"/>
      <c r="BO26" s="278"/>
      <c r="BP26" s="278"/>
      <c r="BQ26" s="278"/>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278"/>
      <c r="BB27" s="278"/>
      <c r="BC27" s="278"/>
      <c r="BD27" s="278"/>
      <c r="BE27" s="278"/>
      <c r="BF27" s="278"/>
      <c r="BG27" s="278"/>
      <c r="BH27" s="392"/>
      <c r="BI27" s="461">
        <f t="shared" si="17"/>
        <v>8</v>
      </c>
      <c r="BJ27" s="395">
        <f t="shared" si="18"/>
        <v>10</v>
      </c>
      <c r="BK27" s="395">
        <f t="shared" si="19"/>
        <v>18</v>
      </c>
      <c r="BL27" s="395">
        <f t="shared" si="20"/>
        <v>8</v>
      </c>
      <c r="BM27" s="278"/>
      <c r="BN27" s="278"/>
      <c r="BO27" s="278"/>
      <c r="BP27" s="278"/>
      <c r="BQ27" s="278"/>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278"/>
      <c r="BB28" s="278"/>
      <c r="BC28" s="278"/>
      <c r="BD28" s="278"/>
      <c r="BE28" s="278"/>
      <c r="BF28" s="278"/>
      <c r="BG28" s="278"/>
      <c r="BH28" s="392"/>
      <c r="BI28" s="461">
        <f t="shared" si="17"/>
        <v>0</v>
      </c>
      <c r="BJ28" s="395">
        <f t="shared" si="18"/>
        <v>0</v>
      </c>
      <c r="BK28" s="395">
        <f t="shared" si="19"/>
        <v>-1</v>
      </c>
      <c r="BL28" s="395">
        <f t="shared" si="20"/>
        <v>0</v>
      </c>
      <c r="BM28" s="278"/>
      <c r="BN28" s="278"/>
      <c r="BO28" s="278"/>
      <c r="BP28" s="278"/>
      <c r="BQ28" s="278"/>
      <c r="BR28" s="278"/>
      <c r="BS28" s="278"/>
      <c r="BT28" s="392"/>
    </row>
    <row r="29" spans="1:72" x14ac:dyDescent="0.25">
      <c r="B29" s="391" t="s">
        <v>40</v>
      </c>
      <c r="C29" s="430">
        <f t="shared" ref="C29:AF29" si="21">SUM(C24:C28)</f>
        <v>16020</v>
      </c>
      <c r="D29" s="280">
        <f t="shared" si="21"/>
        <v>16333</v>
      </c>
      <c r="E29" s="280">
        <f t="shared" si="21"/>
        <v>16023</v>
      </c>
      <c r="F29" s="280">
        <f t="shared" si="21"/>
        <v>17885</v>
      </c>
      <c r="G29" s="280">
        <f t="shared" si="21"/>
        <v>16733</v>
      </c>
      <c r="H29" s="280">
        <f t="shared" si="21"/>
        <v>16633</v>
      </c>
      <c r="I29" s="280">
        <f t="shared" si="21"/>
        <v>16344</v>
      </c>
      <c r="J29" s="280">
        <f t="shared" si="21"/>
        <v>15492</v>
      </c>
      <c r="K29" s="280">
        <f t="shared" si="21"/>
        <v>15799</v>
      </c>
      <c r="L29" s="431">
        <f t="shared" si="21"/>
        <v>15232</v>
      </c>
      <c r="M29" s="430">
        <f t="shared" si="21"/>
        <v>14621</v>
      </c>
      <c r="N29" s="280">
        <f t="shared" si="21"/>
        <v>15172</v>
      </c>
      <c r="O29" s="280">
        <f t="shared" si="21"/>
        <v>16064</v>
      </c>
      <c r="P29" s="280">
        <f t="shared" si="21"/>
        <v>16842</v>
      </c>
      <c r="Q29" s="280">
        <f t="shared" si="21"/>
        <v>17502</v>
      </c>
      <c r="R29" s="280">
        <f t="shared" si="21"/>
        <v>17385</v>
      </c>
      <c r="S29" s="280">
        <f t="shared" si="21"/>
        <v>16230</v>
      </c>
      <c r="T29" s="280">
        <f t="shared" si="21"/>
        <v>16828</v>
      </c>
      <c r="U29" s="280">
        <f t="shared" si="21"/>
        <v>17156</v>
      </c>
      <c r="V29" s="280">
        <f t="shared" si="21"/>
        <v>16489</v>
      </c>
      <c r="W29" s="280">
        <f t="shared" si="21"/>
        <v>18377</v>
      </c>
      <c r="X29" s="431">
        <f t="shared" si="21"/>
        <v>18236</v>
      </c>
      <c r="Y29" s="280">
        <f t="shared" si="21"/>
        <v>17825</v>
      </c>
      <c r="Z29" s="280">
        <f t="shared" si="21"/>
        <v>20485</v>
      </c>
      <c r="AA29" s="280">
        <f t="shared" si="21"/>
        <v>17742</v>
      </c>
      <c r="AB29" s="280">
        <f t="shared" si="21"/>
        <v>17202</v>
      </c>
      <c r="AC29" s="280">
        <f t="shared" si="21"/>
        <v>13745</v>
      </c>
      <c r="AD29" s="280">
        <f t="shared" si="21"/>
        <v>12755</v>
      </c>
      <c r="AE29" s="280">
        <f t="shared" si="21"/>
        <v>14587</v>
      </c>
      <c r="AF29" s="280">
        <f t="shared" si="21"/>
        <v>13095</v>
      </c>
      <c r="AG29" s="280">
        <f t="shared" ref="AG29:AN29" si="22">SUM(AG24:AG28)</f>
        <v>12834</v>
      </c>
      <c r="AH29" s="280">
        <f t="shared" si="22"/>
        <v>11554</v>
      </c>
      <c r="AI29" s="280">
        <f t="shared" si="22"/>
        <v>10477</v>
      </c>
      <c r="AJ29" s="280">
        <f t="shared" si="22"/>
        <v>10862</v>
      </c>
      <c r="AK29" s="280">
        <f t="shared" si="22"/>
        <v>10132</v>
      </c>
      <c r="AL29" s="280">
        <f t="shared" si="22"/>
        <v>10322</v>
      </c>
      <c r="AM29" s="280">
        <f t="shared" si="22"/>
        <v>11568</v>
      </c>
      <c r="AN29" s="280">
        <f t="shared" si="22"/>
        <v>12701</v>
      </c>
      <c r="AO29" s="280">
        <f t="shared" ref="AO29:AT29" si="23">SUM(AO24:AO28)</f>
        <v>13933</v>
      </c>
      <c r="AP29" s="280">
        <f t="shared" si="23"/>
        <v>20883</v>
      </c>
      <c r="AQ29" s="280">
        <f t="shared" si="23"/>
        <v>14152</v>
      </c>
      <c r="AR29" s="280">
        <f t="shared" si="23"/>
        <v>6785</v>
      </c>
      <c r="AS29" s="280">
        <f t="shared" si="23"/>
        <v>12245</v>
      </c>
      <c r="AT29" s="280">
        <f t="shared" si="23"/>
        <v>10825</v>
      </c>
      <c r="AU29" s="280">
        <f t="shared" ref="AU29:AZ29" si="24">SUM(AU24:AU28)</f>
        <v>10943</v>
      </c>
      <c r="AV29" s="280">
        <f t="shared" si="24"/>
        <v>11344</v>
      </c>
      <c r="AW29" s="463">
        <f t="shared" si="24"/>
        <v>10929</v>
      </c>
      <c r="AX29" s="396">
        <f t="shared" si="24"/>
        <v>11136</v>
      </c>
      <c r="AY29" s="396">
        <f t="shared" si="24"/>
        <v>11786</v>
      </c>
      <c r="AZ29" s="395">
        <f t="shared" si="24"/>
        <v>12596</v>
      </c>
      <c r="BA29" s="278"/>
      <c r="BB29" s="278"/>
      <c r="BC29" s="278"/>
      <c r="BD29" s="278"/>
      <c r="BE29" s="278"/>
      <c r="BF29" s="278"/>
      <c r="BG29" s="278"/>
      <c r="BH29" s="392"/>
      <c r="BI29" s="461">
        <f t="shared" si="17"/>
        <v>797</v>
      </c>
      <c r="BJ29" s="396">
        <f t="shared" si="18"/>
        <v>814</v>
      </c>
      <c r="BK29" s="396">
        <f t="shared" si="19"/>
        <v>218</v>
      </c>
      <c r="BL29" s="395">
        <f t="shared" si="20"/>
        <v>-105</v>
      </c>
      <c r="BM29" s="278"/>
      <c r="BN29" s="278"/>
      <c r="BO29" s="278"/>
      <c r="BP29" s="278"/>
      <c r="BQ29" s="278"/>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278"/>
      <c r="BD30" s="278"/>
      <c r="BE30" s="278"/>
      <c r="BF30" s="278"/>
      <c r="BG30" s="278"/>
      <c r="BH30" s="392"/>
      <c r="BI30" s="461"/>
      <c r="BJ30" s="395"/>
      <c r="BK30" s="395"/>
      <c r="BL30" s="395"/>
      <c r="BM30" s="278"/>
      <c r="BN30" s="278"/>
      <c r="BO30" s="278"/>
      <c r="BP30" s="278"/>
      <c r="BQ30" s="278"/>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278"/>
      <c r="BB31" s="278"/>
      <c r="BC31" s="278"/>
      <c r="BD31" s="278"/>
      <c r="BE31" s="278"/>
      <c r="BF31" s="278"/>
      <c r="BG31" s="278"/>
      <c r="BH31" s="392"/>
      <c r="BI31" s="461">
        <f t="shared" ref="BI31:BI32" si="25">AW31-AK31</f>
        <v>-571</v>
      </c>
      <c r="BJ31" s="395">
        <f t="shared" ref="BJ31:BJ36" si="26">AX31-AL31</f>
        <v>-65</v>
      </c>
      <c r="BK31" s="395">
        <f t="shared" ref="BK31:BK36" si="27">AY31-AM31</f>
        <v>275</v>
      </c>
      <c r="BL31" s="395">
        <f t="shared" ref="BL31:BL36" si="28">AZ31-AN31</f>
        <v>9</v>
      </c>
      <c r="BM31" s="278"/>
      <c r="BN31" s="278"/>
      <c r="BO31" s="278"/>
      <c r="BP31" s="278"/>
      <c r="BQ31" s="278"/>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278"/>
      <c r="BB32" s="278"/>
      <c r="BC32" s="278"/>
      <c r="BD32" s="278"/>
      <c r="BE32" s="278"/>
      <c r="BF32" s="278"/>
      <c r="BG32" s="278"/>
      <c r="BH32" s="392"/>
      <c r="BI32" s="461">
        <f t="shared" si="25"/>
        <v>497</v>
      </c>
      <c r="BJ32" s="395">
        <f t="shared" si="26"/>
        <v>676</v>
      </c>
      <c r="BK32" s="395">
        <f t="shared" si="27"/>
        <v>665</v>
      </c>
      <c r="BL32" s="395">
        <f t="shared" si="28"/>
        <v>652</v>
      </c>
      <c r="BM32" s="278"/>
      <c r="BN32" s="278"/>
      <c r="BO32" s="278"/>
      <c r="BP32" s="278"/>
      <c r="BQ32" s="278"/>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278"/>
      <c r="BB33" s="278"/>
      <c r="BC33" s="278"/>
      <c r="BD33" s="278"/>
      <c r="BE33" s="278"/>
      <c r="BF33" s="278"/>
      <c r="BG33" s="278"/>
      <c r="BH33" s="392"/>
      <c r="BI33" s="461">
        <f>AW33-AK33</f>
        <v>7</v>
      </c>
      <c r="BJ33" s="395">
        <f t="shared" si="26"/>
        <v>19</v>
      </c>
      <c r="BK33" s="395">
        <f t="shared" si="27"/>
        <v>-2</v>
      </c>
      <c r="BL33" s="395">
        <f t="shared" si="28"/>
        <v>-118</v>
      </c>
      <c r="BM33" s="278"/>
      <c r="BN33" s="278"/>
      <c r="BO33" s="278"/>
      <c r="BP33" s="278"/>
      <c r="BQ33" s="278"/>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278"/>
      <c r="BB34" s="278"/>
      <c r="BC34" s="278"/>
      <c r="BD34" s="278"/>
      <c r="BE34" s="278"/>
      <c r="BF34" s="278"/>
      <c r="BG34" s="278"/>
      <c r="BH34" s="392"/>
      <c r="BI34" s="461">
        <f t="shared" ref="BI34:BI36" si="29">AW34-AK34</f>
        <v>1</v>
      </c>
      <c r="BJ34" s="395">
        <f t="shared" si="26"/>
        <v>1</v>
      </c>
      <c r="BK34" s="395">
        <f t="shared" si="27"/>
        <v>1</v>
      </c>
      <c r="BL34" s="395">
        <f t="shared" si="28"/>
        <v>-11</v>
      </c>
      <c r="BM34" s="278"/>
      <c r="BN34" s="278"/>
      <c r="BO34" s="278"/>
      <c r="BP34" s="278"/>
      <c r="BQ34" s="278"/>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278"/>
      <c r="BB35" s="278"/>
      <c r="BC35" s="278"/>
      <c r="BD35" s="278"/>
      <c r="BE35" s="278"/>
      <c r="BF35" s="278"/>
      <c r="BG35" s="278"/>
      <c r="BH35" s="392"/>
      <c r="BI35" s="461">
        <f t="shared" si="29"/>
        <v>0</v>
      </c>
      <c r="BJ35" s="395">
        <f t="shared" si="26"/>
        <v>-1</v>
      </c>
      <c r="BK35" s="419">
        <f t="shared" si="27"/>
        <v>1</v>
      </c>
      <c r="BL35" s="395">
        <f t="shared" si="28"/>
        <v>0</v>
      </c>
      <c r="BM35" s="278"/>
      <c r="BN35" s="278"/>
      <c r="BO35" s="278"/>
      <c r="BP35" s="278"/>
      <c r="BQ35" s="278"/>
      <c r="BR35" s="278"/>
      <c r="BS35" s="278"/>
      <c r="BT35" s="392"/>
    </row>
    <row r="36" spans="1:72" x14ac:dyDescent="0.25">
      <c r="A36" s="342"/>
      <c r="B36" s="391" t="s">
        <v>40</v>
      </c>
      <c r="C36" s="430">
        <f t="shared" ref="C36:AF36" si="30">SUM(C31:C35)</f>
        <v>7919</v>
      </c>
      <c r="D36" s="280">
        <f t="shared" si="30"/>
        <v>9129</v>
      </c>
      <c r="E36" s="280">
        <f t="shared" si="30"/>
        <v>9359</v>
      </c>
      <c r="F36" s="280">
        <f t="shared" si="30"/>
        <v>11166</v>
      </c>
      <c r="G36" s="280">
        <f t="shared" si="30"/>
        <v>12015</v>
      </c>
      <c r="H36" s="280">
        <f t="shared" si="30"/>
        <v>12307</v>
      </c>
      <c r="I36" s="280">
        <f t="shared" si="30"/>
        <v>12126</v>
      </c>
      <c r="J36" s="280">
        <f t="shared" si="30"/>
        <v>11497</v>
      </c>
      <c r="K36" s="280">
        <f t="shared" si="30"/>
        <v>11283</v>
      </c>
      <c r="L36" s="431">
        <f t="shared" si="30"/>
        <v>10017</v>
      </c>
      <c r="M36" s="430">
        <f t="shared" si="30"/>
        <v>8779</v>
      </c>
      <c r="N36" s="280">
        <f t="shared" si="30"/>
        <v>8825</v>
      </c>
      <c r="O36" s="280">
        <f t="shared" si="30"/>
        <v>9820</v>
      </c>
      <c r="P36" s="280">
        <f t="shared" si="30"/>
        <v>11091</v>
      </c>
      <c r="Q36" s="280">
        <f t="shared" si="30"/>
        <v>11872</v>
      </c>
      <c r="R36" s="280">
        <f t="shared" si="30"/>
        <v>11054</v>
      </c>
      <c r="S36" s="280">
        <f t="shared" si="30"/>
        <v>12310</v>
      </c>
      <c r="T36" s="280">
        <f t="shared" si="30"/>
        <v>12335</v>
      </c>
      <c r="U36" s="280">
        <f t="shared" si="30"/>
        <v>12985</v>
      </c>
      <c r="V36" s="280">
        <f t="shared" si="30"/>
        <v>12699</v>
      </c>
      <c r="W36" s="280">
        <f t="shared" si="30"/>
        <v>12825</v>
      </c>
      <c r="X36" s="431">
        <f t="shared" si="30"/>
        <v>12713</v>
      </c>
      <c r="Y36" s="280">
        <f t="shared" si="30"/>
        <v>12730</v>
      </c>
      <c r="Z36" s="280">
        <f t="shared" si="30"/>
        <v>11909</v>
      </c>
      <c r="AA36" s="280">
        <f t="shared" si="30"/>
        <v>12455</v>
      </c>
      <c r="AB36" s="280">
        <f t="shared" si="30"/>
        <v>12328</v>
      </c>
      <c r="AC36" s="280">
        <f t="shared" si="30"/>
        <v>9623</v>
      </c>
      <c r="AD36" s="280">
        <f t="shared" si="30"/>
        <v>9707</v>
      </c>
      <c r="AE36" s="280">
        <f t="shared" si="30"/>
        <v>8827</v>
      </c>
      <c r="AF36" s="280">
        <f t="shared" si="30"/>
        <v>11947</v>
      </c>
      <c r="AG36" s="280">
        <f t="shared" ref="AG36:AN36" si="31">SUM(AG31:AG35)</f>
        <v>12112</v>
      </c>
      <c r="AH36" s="280">
        <f t="shared" si="31"/>
        <v>10521</v>
      </c>
      <c r="AI36" s="280">
        <f t="shared" si="31"/>
        <v>8074</v>
      </c>
      <c r="AJ36" s="280">
        <f t="shared" si="31"/>
        <v>8674</v>
      </c>
      <c r="AK36" s="280">
        <f t="shared" si="31"/>
        <v>8387</v>
      </c>
      <c r="AL36" s="280">
        <f t="shared" si="31"/>
        <v>7801</v>
      </c>
      <c r="AM36" s="280">
        <f t="shared" si="31"/>
        <v>7351</v>
      </c>
      <c r="AN36" s="280">
        <f t="shared" si="31"/>
        <v>8924</v>
      </c>
      <c r="AO36" s="280">
        <f t="shared" ref="AO36:AT36" si="32">SUM(AO31:AO35)</f>
        <v>15918</v>
      </c>
      <c r="AP36" s="280">
        <f t="shared" si="32"/>
        <v>13680</v>
      </c>
      <c r="AQ36" s="280">
        <f t="shared" si="32"/>
        <v>12815</v>
      </c>
      <c r="AR36" s="280">
        <f t="shared" si="32"/>
        <v>10196</v>
      </c>
      <c r="AS36" s="280">
        <f t="shared" si="32"/>
        <v>9649</v>
      </c>
      <c r="AT36" s="280">
        <f t="shared" si="32"/>
        <v>10089</v>
      </c>
      <c r="AU36" s="280">
        <f t="shared" ref="AU36:AZ36" si="33">SUM(AU31:AU35)</f>
        <v>8718</v>
      </c>
      <c r="AV36" s="280">
        <f t="shared" si="33"/>
        <v>9474</v>
      </c>
      <c r="AW36" s="463">
        <f t="shared" si="33"/>
        <v>8321</v>
      </c>
      <c r="AX36" s="396">
        <f t="shared" si="33"/>
        <v>8431</v>
      </c>
      <c r="AY36" s="396">
        <f t="shared" si="33"/>
        <v>8291</v>
      </c>
      <c r="AZ36" s="395">
        <f t="shared" si="33"/>
        <v>9456</v>
      </c>
      <c r="BA36" s="278"/>
      <c r="BB36" s="278"/>
      <c r="BC36" s="278"/>
      <c r="BD36" s="278"/>
      <c r="BE36" s="278"/>
      <c r="BF36" s="278"/>
      <c r="BG36" s="278"/>
      <c r="BH36" s="392"/>
      <c r="BI36" s="461">
        <f t="shared" si="29"/>
        <v>-66</v>
      </c>
      <c r="BJ36" s="396">
        <f t="shared" si="26"/>
        <v>630</v>
      </c>
      <c r="BK36" s="396">
        <f t="shared" si="27"/>
        <v>940</v>
      </c>
      <c r="BL36" s="395">
        <f t="shared" si="28"/>
        <v>532</v>
      </c>
      <c r="BM36" s="278"/>
      <c r="BN36" s="278"/>
      <c r="BO36" s="278"/>
      <c r="BP36" s="278"/>
      <c r="BQ36" s="278"/>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278"/>
      <c r="BD37" s="278"/>
      <c r="BE37" s="278"/>
      <c r="BF37" s="278"/>
      <c r="BG37" s="278"/>
      <c r="BH37" s="392"/>
      <c r="BI37" s="461"/>
      <c r="BJ37" s="395"/>
      <c r="BK37" s="395"/>
      <c r="BL37" s="395"/>
      <c r="BM37" s="278"/>
      <c r="BN37" s="278"/>
      <c r="BO37" s="278"/>
      <c r="BP37" s="278"/>
      <c r="BQ37" s="278"/>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278"/>
      <c r="BB38" s="278"/>
      <c r="BC38" s="278"/>
      <c r="BD38" s="278"/>
      <c r="BE38" s="278"/>
      <c r="BF38" s="278"/>
      <c r="BG38" s="278"/>
      <c r="BH38" s="392"/>
      <c r="BI38" s="461">
        <f t="shared" ref="BI38:BI43" si="34">AW38-AK38</f>
        <v>9043</v>
      </c>
      <c r="BJ38" s="395">
        <f t="shared" ref="BJ38:BJ43" si="35">AX38-AL38</f>
        <v>10030</v>
      </c>
      <c r="BK38" s="395">
        <f t="shared" ref="BK38:BK43" si="36">AY38-AM38</f>
        <v>9707</v>
      </c>
      <c r="BL38" s="395">
        <f t="shared" ref="BL38:BL43" si="37">AZ38-AN38</f>
        <v>9169</v>
      </c>
      <c r="BM38" s="278"/>
      <c r="BN38" s="278"/>
      <c r="BO38" s="278"/>
      <c r="BP38" s="278"/>
      <c r="BQ38" s="278"/>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278"/>
      <c r="BB39" s="278"/>
      <c r="BC39" s="278"/>
      <c r="BD39" s="278"/>
      <c r="BE39" s="278"/>
      <c r="BF39" s="278"/>
      <c r="BG39" s="278"/>
      <c r="BH39" s="392"/>
      <c r="BI39" s="461">
        <f t="shared" si="34"/>
        <v>5777</v>
      </c>
      <c r="BJ39" s="395">
        <f t="shared" si="35"/>
        <v>4924</v>
      </c>
      <c r="BK39" s="395">
        <f t="shared" si="36"/>
        <v>4892</v>
      </c>
      <c r="BL39" s="395">
        <f t="shared" si="37"/>
        <v>5668</v>
      </c>
      <c r="BM39" s="278"/>
      <c r="BN39" s="278"/>
      <c r="BO39" s="278"/>
      <c r="BP39" s="278"/>
      <c r="BQ39" s="278"/>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278"/>
      <c r="BB40" s="278"/>
      <c r="BC40" s="278"/>
      <c r="BD40" s="278"/>
      <c r="BE40" s="278"/>
      <c r="BF40" s="278"/>
      <c r="BG40" s="278"/>
      <c r="BH40" s="392"/>
      <c r="BI40" s="461">
        <f t="shared" si="34"/>
        <v>424</v>
      </c>
      <c r="BJ40" s="395">
        <f t="shared" si="35"/>
        <v>488</v>
      </c>
      <c r="BK40" s="395">
        <f t="shared" si="36"/>
        <v>372</v>
      </c>
      <c r="BL40" s="395">
        <f t="shared" si="37"/>
        <v>287</v>
      </c>
      <c r="BM40" s="278"/>
      <c r="BN40" s="278"/>
      <c r="BO40" s="278"/>
      <c r="BP40" s="278"/>
      <c r="BQ40" s="278"/>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278"/>
      <c r="BB41" s="278"/>
      <c r="BC41" s="278"/>
      <c r="BD41" s="278"/>
      <c r="BE41" s="278"/>
      <c r="BF41" s="278"/>
      <c r="BG41" s="278"/>
      <c r="BH41" s="392"/>
      <c r="BI41" s="461">
        <f t="shared" si="34"/>
        <v>22</v>
      </c>
      <c r="BJ41" s="395">
        <f t="shared" si="35"/>
        <v>27</v>
      </c>
      <c r="BK41" s="395">
        <f t="shared" si="36"/>
        <v>23</v>
      </c>
      <c r="BL41" s="395">
        <f t="shared" si="37"/>
        <v>22</v>
      </c>
      <c r="BM41" s="278"/>
      <c r="BN41" s="278"/>
      <c r="BO41" s="278"/>
      <c r="BP41" s="278"/>
      <c r="BQ41" s="278"/>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278"/>
      <c r="BB42" s="278"/>
      <c r="BC42" s="278"/>
      <c r="BD42" s="278"/>
      <c r="BE42" s="278"/>
      <c r="BF42" s="278"/>
      <c r="BG42" s="278"/>
      <c r="BH42" s="392"/>
      <c r="BI42" s="461">
        <f t="shared" si="34"/>
        <v>-1</v>
      </c>
      <c r="BJ42" s="395">
        <f t="shared" si="35"/>
        <v>-1</v>
      </c>
      <c r="BK42" s="419">
        <f t="shared" si="36"/>
        <v>0</v>
      </c>
      <c r="BL42" s="395">
        <f t="shared" si="37"/>
        <v>1</v>
      </c>
      <c r="BM42" s="278"/>
      <c r="BN42" s="278"/>
      <c r="BO42" s="278"/>
      <c r="BP42" s="278"/>
      <c r="BQ42" s="278"/>
      <c r="BR42" s="278"/>
      <c r="BS42" s="278"/>
      <c r="BT42" s="392"/>
    </row>
    <row r="43" spans="1:72" ht="15.75" thickBot="1" x14ac:dyDescent="0.3">
      <c r="A43" s="342"/>
      <c r="B43" s="393" t="s">
        <v>40</v>
      </c>
      <c r="C43" s="448">
        <f t="shared" ref="C43:AD43" si="38">SUM(C38:C42)</f>
        <v>6139</v>
      </c>
      <c r="D43" s="408">
        <f t="shared" si="38"/>
        <v>5571</v>
      </c>
      <c r="E43" s="408">
        <f t="shared" si="38"/>
        <v>5764</v>
      </c>
      <c r="F43" s="408">
        <f t="shared" si="38"/>
        <v>7309</v>
      </c>
      <c r="G43" s="408">
        <f t="shared" si="38"/>
        <v>8758</v>
      </c>
      <c r="H43" s="408">
        <f t="shared" si="38"/>
        <v>10459</v>
      </c>
      <c r="I43" s="408">
        <f t="shared" si="38"/>
        <v>10359</v>
      </c>
      <c r="J43" s="408">
        <f t="shared" si="38"/>
        <v>9967</v>
      </c>
      <c r="K43" s="408">
        <f t="shared" si="38"/>
        <v>9645</v>
      </c>
      <c r="L43" s="394">
        <f t="shared" si="38"/>
        <v>8576</v>
      </c>
      <c r="M43" s="448">
        <f t="shared" si="38"/>
        <v>7143</v>
      </c>
      <c r="N43" s="408">
        <f t="shared" si="38"/>
        <v>6113</v>
      </c>
      <c r="O43" s="408">
        <f t="shared" si="38"/>
        <v>6143</v>
      </c>
      <c r="P43" s="408">
        <f t="shared" si="38"/>
        <v>7517</v>
      </c>
      <c r="Q43" s="408">
        <f t="shared" si="38"/>
        <v>8582</v>
      </c>
      <c r="R43" s="408">
        <f t="shared" si="38"/>
        <v>8570</v>
      </c>
      <c r="S43" s="408">
        <f t="shared" si="38"/>
        <v>8625</v>
      </c>
      <c r="T43" s="408">
        <f t="shared" si="38"/>
        <v>10765</v>
      </c>
      <c r="U43" s="408">
        <f t="shared" si="38"/>
        <v>10926</v>
      </c>
      <c r="V43" s="408">
        <f t="shared" si="38"/>
        <v>10879</v>
      </c>
      <c r="W43" s="408">
        <f t="shared" si="38"/>
        <v>11331</v>
      </c>
      <c r="X43" s="394">
        <f t="shared" si="38"/>
        <v>11052</v>
      </c>
      <c r="Y43" s="408">
        <f t="shared" si="38"/>
        <v>11190</v>
      </c>
      <c r="Z43" s="408">
        <f t="shared" si="38"/>
        <v>11108</v>
      </c>
      <c r="AA43" s="408">
        <f t="shared" si="38"/>
        <v>10402</v>
      </c>
      <c r="AB43" s="408">
        <f t="shared" si="38"/>
        <v>10690</v>
      </c>
      <c r="AC43" s="408">
        <f t="shared" si="38"/>
        <v>8012</v>
      </c>
      <c r="AD43" s="408">
        <f t="shared" si="38"/>
        <v>8522</v>
      </c>
      <c r="AE43" s="408">
        <f t="shared" ref="AE43:AN43" si="39">SUM(AE38:AE42)</f>
        <v>9383</v>
      </c>
      <c r="AF43" s="408">
        <f t="shared" si="39"/>
        <v>9344</v>
      </c>
      <c r="AG43" s="408">
        <f t="shared" si="39"/>
        <v>10041</v>
      </c>
      <c r="AH43" s="408">
        <f t="shared" si="39"/>
        <v>9443</v>
      </c>
      <c r="AI43" s="408">
        <f t="shared" si="39"/>
        <v>8613</v>
      </c>
      <c r="AJ43" s="408">
        <f t="shared" si="39"/>
        <v>8612</v>
      </c>
      <c r="AK43" s="408">
        <f t="shared" si="39"/>
        <v>8254</v>
      </c>
      <c r="AL43" s="408">
        <f t="shared" si="39"/>
        <v>7776</v>
      </c>
      <c r="AM43" s="408">
        <f t="shared" si="39"/>
        <v>7206</v>
      </c>
      <c r="AN43" s="408">
        <f t="shared" si="39"/>
        <v>6730</v>
      </c>
      <c r="AO43" s="408">
        <f t="shared" ref="AO43:AT43" si="40">SUM(AO38:AO42)</f>
        <v>34748</v>
      </c>
      <c r="AP43" s="408">
        <f t="shared" si="40"/>
        <v>33225</v>
      </c>
      <c r="AQ43" s="408">
        <f t="shared" si="40"/>
        <v>33873</v>
      </c>
      <c r="AR43" s="408">
        <f t="shared" si="40"/>
        <v>34396</v>
      </c>
      <c r="AS43" s="408">
        <f t="shared" si="40"/>
        <v>26430</v>
      </c>
      <c r="AT43" s="408">
        <f t="shared" si="40"/>
        <v>26418</v>
      </c>
      <c r="AU43" s="408">
        <f t="shared" ref="AU43:AZ43" si="41">SUM(AU38:AU42)</f>
        <v>24847</v>
      </c>
      <c r="AV43" s="408">
        <f t="shared" si="41"/>
        <v>24317</v>
      </c>
      <c r="AW43" s="462">
        <f t="shared" si="41"/>
        <v>23519</v>
      </c>
      <c r="AX43" s="397">
        <f t="shared" si="41"/>
        <v>23244</v>
      </c>
      <c r="AY43" s="409">
        <f t="shared" si="41"/>
        <v>22200</v>
      </c>
      <c r="AZ43" s="397">
        <f t="shared" si="41"/>
        <v>21877</v>
      </c>
      <c r="BA43" s="376"/>
      <c r="BB43" s="376"/>
      <c r="BC43" s="376"/>
      <c r="BD43" s="376"/>
      <c r="BE43" s="376"/>
      <c r="BF43" s="376"/>
      <c r="BG43" s="376"/>
      <c r="BH43" s="449"/>
      <c r="BI43" s="461">
        <f t="shared" si="34"/>
        <v>15265</v>
      </c>
      <c r="BJ43" s="397">
        <f t="shared" si="35"/>
        <v>15468</v>
      </c>
      <c r="BK43" s="409">
        <f t="shared" si="36"/>
        <v>14994</v>
      </c>
      <c r="BL43" s="397">
        <f t="shared" si="37"/>
        <v>15147</v>
      </c>
      <c r="BM43" s="376"/>
      <c r="BN43" s="376"/>
      <c r="BO43" s="376"/>
      <c r="BP43" s="376"/>
      <c r="BQ43" s="376"/>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278"/>
      <c r="BB45" s="278"/>
      <c r="BC45" s="278"/>
      <c r="BD45" s="278"/>
      <c r="BE45" s="278"/>
      <c r="BF45" s="278"/>
      <c r="BG45" s="278"/>
      <c r="BH45" s="392"/>
      <c r="BI45" s="464">
        <f>AW45-AK45</f>
        <v>27721.850000000093</v>
      </c>
      <c r="BJ45" s="399">
        <f t="shared" ref="BJ45:BL50" si="42">AX45-AL45</f>
        <v>204712.55000000028</v>
      </c>
      <c r="BK45" s="399">
        <f t="shared" si="42"/>
        <v>-51814.130000000121</v>
      </c>
      <c r="BL45" s="399">
        <f t="shared" si="42"/>
        <v>-194104.87999999989</v>
      </c>
      <c r="BM45" s="278"/>
      <c r="BN45" s="278"/>
      <c r="BO45" s="278"/>
      <c r="BP45" s="278"/>
      <c r="BQ45" s="278"/>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278"/>
      <c r="BB46" s="278"/>
      <c r="BC46" s="278"/>
      <c r="BD46" s="278"/>
      <c r="BE46" s="278"/>
      <c r="BF46" s="278"/>
      <c r="BG46" s="278"/>
      <c r="BH46" s="392"/>
      <c r="BI46" s="464">
        <f t="shared" ref="BI46:BI50" si="43">AW46-AK46</f>
        <v>121652.33000000002</v>
      </c>
      <c r="BJ46" s="399">
        <f t="shared" si="42"/>
        <v>208892.71999999997</v>
      </c>
      <c r="BK46" s="399">
        <f t="shared" si="42"/>
        <v>185936.09999999998</v>
      </c>
      <c r="BL46" s="399">
        <f t="shared" si="42"/>
        <v>21365.759999999893</v>
      </c>
      <c r="BM46" s="278"/>
      <c r="BN46" s="278"/>
      <c r="BO46" s="278"/>
      <c r="BP46" s="278"/>
      <c r="BQ46" s="278"/>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278"/>
      <c r="BB47" s="278"/>
      <c r="BC47" s="278"/>
      <c r="BD47" s="278"/>
      <c r="BE47" s="278"/>
      <c r="BF47" s="278"/>
      <c r="BG47" s="278"/>
      <c r="BH47" s="392"/>
      <c r="BI47" s="464">
        <f t="shared" si="43"/>
        <v>11034.569999999992</v>
      </c>
      <c r="BJ47" s="399">
        <f t="shared" si="42"/>
        <v>26560.58</v>
      </c>
      <c r="BK47" s="399">
        <f t="shared" si="42"/>
        <v>-24653.639999999985</v>
      </c>
      <c r="BL47" s="399">
        <f t="shared" si="42"/>
        <v>-27857.070000000022</v>
      </c>
      <c r="BM47" s="278"/>
      <c r="BN47" s="278"/>
      <c r="BO47" s="278"/>
      <c r="BP47" s="278"/>
      <c r="BQ47" s="278"/>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278"/>
      <c r="BB48" s="278"/>
      <c r="BC48" s="278"/>
      <c r="BD48" s="278"/>
      <c r="BE48" s="278"/>
      <c r="BF48" s="278"/>
      <c r="BG48" s="278"/>
      <c r="BH48" s="392"/>
      <c r="BI48" s="464">
        <f t="shared" si="43"/>
        <v>3059.4099999999962</v>
      </c>
      <c r="BJ48" s="399">
        <f t="shared" si="42"/>
        <v>600.67000000000553</v>
      </c>
      <c r="BK48" s="399">
        <f t="shared" si="42"/>
        <v>-16555.189999999988</v>
      </c>
      <c r="BL48" s="399">
        <f t="shared" si="42"/>
        <v>35154.22</v>
      </c>
      <c r="BM48" s="278"/>
      <c r="BN48" s="278"/>
      <c r="BO48" s="278"/>
      <c r="BP48" s="278"/>
      <c r="BQ48" s="278"/>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278"/>
      <c r="BB49" s="278"/>
      <c r="BC49" s="278"/>
      <c r="BD49" s="278"/>
      <c r="BE49" s="278"/>
      <c r="BF49" s="278"/>
      <c r="BG49" s="278"/>
      <c r="BH49" s="392"/>
      <c r="BI49" s="464">
        <f t="shared" si="43"/>
        <v>-205.02000000000044</v>
      </c>
      <c r="BJ49" s="399">
        <f t="shared" si="42"/>
        <v>-1426.8999999999996</v>
      </c>
      <c r="BK49" s="399">
        <f t="shared" si="42"/>
        <v>23161.749999999996</v>
      </c>
      <c r="BL49" s="399">
        <f t="shared" si="42"/>
        <v>-2154.8799999999974</v>
      </c>
      <c r="BM49" s="278"/>
      <c r="BN49" s="278"/>
      <c r="BO49" s="278"/>
      <c r="BP49" s="278"/>
      <c r="BQ49" s="278"/>
      <c r="BR49" s="278"/>
      <c r="BS49" s="278"/>
      <c r="BT49" s="392"/>
    </row>
    <row r="50" spans="1:72" x14ac:dyDescent="0.25">
      <c r="A50" s="342"/>
      <c r="B50" s="391" t="s">
        <v>40</v>
      </c>
      <c r="C50" s="433">
        <f t="shared" ref="C50:AC50" si="44">SUM(C45:C49)</f>
        <v>2912107.69</v>
      </c>
      <c r="D50" s="108">
        <f t="shared" si="44"/>
        <v>2474927.7999999998</v>
      </c>
      <c r="E50" s="108">
        <f t="shared" si="44"/>
        <v>1695771.3399999999</v>
      </c>
      <c r="F50" s="108">
        <f t="shared" si="44"/>
        <v>1005234.6300000001</v>
      </c>
      <c r="G50" s="108">
        <f t="shared" si="44"/>
        <v>577118.37800000003</v>
      </c>
      <c r="H50" s="108">
        <f t="shared" si="44"/>
        <v>457694.14</v>
      </c>
      <c r="I50" s="108">
        <f t="shared" si="44"/>
        <v>409619.29</v>
      </c>
      <c r="J50" s="108">
        <f t="shared" si="44"/>
        <v>398212.09</v>
      </c>
      <c r="K50" s="108">
        <f t="shared" si="44"/>
        <v>459690.25</v>
      </c>
      <c r="L50" s="365">
        <f t="shared" si="44"/>
        <v>994612.07000000018</v>
      </c>
      <c r="M50" s="433">
        <f t="shared" si="44"/>
        <v>1837328.5600000003</v>
      </c>
      <c r="N50" s="108">
        <f t="shared" si="44"/>
        <v>2492447.9500000002</v>
      </c>
      <c r="O50" s="108">
        <f t="shared" si="44"/>
        <v>2327461.4499999997</v>
      </c>
      <c r="P50" s="108">
        <f t="shared" si="44"/>
        <v>2433355.2400000002</v>
      </c>
      <c r="Q50" s="108">
        <f t="shared" si="44"/>
        <v>2217320.13</v>
      </c>
      <c r="R50" s="108">
        <f t="shared" si="44"/>
        <v>1413116.18</v>
      </c>
      <c r="S50" s="108">
        <f t="shared" si="44"/>
        <v>633549.53</v>
      </c>
      <c r="T50" s="108">
        <f t="shared" si="44"/>
        <v>768076.92999999993</v>
      </c>
      <c r="U50" s="108">
        <f t="shared" si="44"/>
        <v>708504.4</v>
      </c>
      <c r="V50" s="108">
        <f t="shared" si="44"/>
        <v>738735.39999999991</v>
      </c>
      <c r="W50" s="108">
        <f t="shared" si="44"/>
        <v>792250.38</v>
      </c>
      <c r="X50" s="365">
        <f t="shared" si="44"/>
        <v>1154084.21</v>
      </c>
      <c r="Y50" s="108">
        <f t="shared" si="44"/>
        <v>2244225.62</v>
      </c>
      <c r="Z50" s="108">
        <f t="shared" si="44"/>
        <v>3941758.0100000002</v>
      </c>
      <c r="AA50" s="108">
        <f t="shared" si="44"/>
        <v>2881115.83</v>
      </c>
      <c r="AB50" s="108">
        <f t="shared" si="44"/>
        <v>2703887.5700000003</v>
      </c>
      <c r="AC50" s="108">
        <f t="shared" si="44"/>
        <v>1971849.1099999999</v>
      </c>
      <c r="AD50" s="283">
        <f t="shared" ref="AD50:AI50" si="45">SUM(AD45:AD49)</f>
        <v>1497970.94</v>
      </c>
      <c r="AE50" s="283">
        <f t="shared" si="45"/>
        <v>1011045.5899999999</v>
      </c>
      <c r="AF50" s="283">
        <f t="shared" si="45"/>
        <v>480921.24</v>
      </c>
      <c r="AG50" s="283">
        <f t="shared" si="45"/>
        <v>395572.27999999997</v>
      </c>
      <c r="AH50" s="283">
        <f t="shared" si="45"/>
        <v>418704.92</v>
      </c>
      <c r="AI50" s="283">
        <f t="shared" si="45"/>
        <v>366251.36</v>
      </c>
      <c r="AJ50" s="283">
        <f>SUM(AJ45:AJ49)</f>
        <v>422978.41999999993</v>
      </c>
      <c r="AK50" s="283">
        <f>SUM(AK45:AK49)</f>
        <v>766655.22</v>
      </c>
      <c r="AL50" s="283">
        <f>SUM(AL45:AL49)</f>
        <v>1383736.94</v>
      </c>
      <c r="AM50" s="283">
        <f>SUM(AM45:AM49)</f>
        <v>2484231.5100000002</v>
      </c>
      <c r="AN50" s="283">
        <f>SUM(AN45:AN49)</f>
        <v>2836004.2699999996</v>
      </c>
      <c r="AO50" s="283">
        <f t="shared" ref="AO50:AT50" si="46">SUM(AO45:AO49)</f>
        <v>2244196.5299999998</v>
      </c>
      <c r="AP50" s="283">
        <f t="shared" si="46"/>
        <v>1875465.87</v>
      </c>
      <c r="AQ50" s="283">
        <f t="shared" si="46"/>
        <v>1220647.3700000001</v>
      </c>
      <c r="AR50" s="283">
        <f t="shared" si="46"/>
        <v>377672.14999999997</v>
      </c>
      <c r="AS50" s="283">
        <f t="shared" si="46"/>
        <v>751781.85000000009</v>
      </c>
      <c r="AT50" s="283">
        <f t="shared" si="46"/>
        <v>523287.74</v>
      </c>
      <c r="AU50" s="283">
        <f t="shared" ref="AU50:AZ50" si="47">SUM(AU45:AU49)</f>
        <v>570427.66999999993</v>
      </c>
      <c r="AV50" s="283">
        <f t="shared" si="47"/>
        <v>694847.7</v>
      </c>
      <c r="AW50" s="465">
        <f t="shared" si="47"/>
        <v>929918.36</v>
      </c>
      <c r="AX50" s="400">
        <f t="shared" si="47"/>
        <v>1823076.56</v>
      </c>
      <c r="AY50" s="400">
        <f t="shared" si="47"/>
        <v>2600306.4000000004</v>
      </c>
      <c r="AZ50" s="399">
        <f t="shared" si="47"/>
        <v>2668407.42</v>
      </c>
      <c r="BA50" s="278"/>
      <c r="BB50" s="278"/>
      <c r="BC50" s="278"/>
      <c r="BD50" s="278"/>
      <c r="BE50" s="278"/>
      <c r="BF50" s="278"/>
      <c r="BG50" s="278"/>
      <c r="BH50" s="392"/>
      <c r="BI50" s="464">
        <f t="shared" si="43"/>
        <v>163263.14000000001</v>
      </c>
      <c r="BJ50" s="400">
        <f t="shared" si="42"/>
        <v>439339.62000000011</v>
      </c>
      <c r="BK50" s="400">
        <f t="shared" si="42"/>
        <v>116074.89000000013</v>
      </c>
      <c r="BL50" s="399">
        <f t="shared" si="42"/>
        <v>-167596.84999999963</v>
      </c>
      <c r="BM50" s="278"/>
      <c r="BN50" s="278"/>
      <c r="BO50" s="278"/>
      <c r="BP50" s="278"/>
      <c r="BQ50" s="278"/>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278"/>
      <c r="BD51" s="278"/>
      <c r="BE51" s="278"/>
      <c r="BF51" s="278"/>
      <c r="BG51" s="278"/>
      <c r="BH51" s="392"/>
      <c r="BI51" s="464"/>
      <c r="BJ51" s="399"/>
      <c r="BK51" s="399"/>
      <c r="BL51" s="399"/>
      <c r="BM51" s="278"/>
      <c r="BN51" s="278"/>
      <c r="BO51" s="278"/>
      <c r="BP51" s="278"/>
      <c r="BQ51" s="278"/>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278"/>
      <c r="BB52" s="278"/>
      <c r="BC52" s="278"/>
      <c r="BD52" s="278"/>
      <c r="BE52" s="278"/>
      <c r="BF52" s="278"/>
      <c r="BG52" s="278"/>
      <c r="BH52" s="392"/>
      <c r="BI52" s="464">
        <f t="shared" ref="BI52:BI57" si="48">AW52-AK52</f>
        <v>116930.40999999997</v>
      </c>
      <c r="BJ52" s="399">
        <f t="shared" ref="BJ52:BJ57" si="49">AX52-AL52</f>
        <v>11193.039999999979</v>
      </c>
      <c r="BK52" s="399">
        <f t="shared" ref="BK52:BK57" si="50">AY52-AM52</f>
        <v>156981.53000000003</v>
      </c>
      <c r="BL52" s="399">
        <f t="shared" ref="BL52:BL57" si="51">AZ52-AN52</f>
        <v>90532.529999999795</v>
      </c>
      <c r="BM52" s="278"/>
      <c r="BN52" s="278"/>
      <c r="BO52" s="278"/>
      <c r="BP52" s="278"/>
      <c r="BQ52" s="278"/>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278"/>
      <c r="BB53" s="278"/>
      <c r="BC53" s="278"/>
      <c r="BD53" s="278"/>
      <c r="BE53" s="278"/>
      <c r="BF53" s="278"/>
      <c r="BG53" s="278"/>
      <c r="BH53" s="392"/>
      <c r="BI53" s="464">
        <f t="shared" si="48"/>
        <v>103051.07000000002</v>
      </c>
      <c r="BJ53" s="399">
        <f t="shared" si="49"/>
        <v>90393.91</v>
      </c>
      <c r="BK53" s="399">
        <f t="shared" si="50"/>
        <v>161738.44</v>
      </c>
      <c r="BL53" s="399">
        <f t="shared" si="51"/>
        <v>132230.37</v>
      </c>
      <c r="BM53" s="278"/>
      <c r="BN53" s="278"/>
      <c r="BO53" s="278"/>
      <c r="BP53" s="278"/>
      <c r="BQ53" s="278"/>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278"/>
      <c r="BB54" s="278"/>
      <c r="BC54" s="278"/>
      <c r="BD54" s="278"/>
      <c r="BE54" s="278"/>
      <c r="BF54" s="278"/>
      <c r="BG54" s="278"/>
      <c r="BH54" s="392"/>
      <c r="BI54" s="464">
        <f t="shared" si="48"/>
        <v>12478.379999999997</v>
      </c>
      <c r="BJ54" s="399">
        <f t="shared" si="49"/>
        <v>11356.060000000001</v>
      </c>
      <c r="BK54" s="399">
        <f t="shared" si="50"/>
        <v>3049.3599999999933</v>
      </c>
      <c r="BL54" s="399">
        <f t="shared" si="51"/>
        <v>-10194.839999999989</v>
      </c>
      <c r="BM54" s="278"/>
      <c r="BN54" s="278"/>
      <c r="BO54" s="278"/>
      <c r="BP54" s="278"/>
      <c r="BQ54" s="278"/>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278"/>
      <c r="BB55" s="278"/>
      <c r="BC55" s="278"/>
      <c r="BD55" s="278"/>
      <c r="BE55" s="278"/>
      <c r="BF55" s="278"/>
      <c r="BG55" s="278"/>
      <c r="BH55" s="392"/>
      <c r="BI55" s="464">
        <f t="shared" si="48"/>
        <v>4047.08</v>
      </c>
      <c r="BJ55" s="399">
        <f t="shared" si="49"/>
        <v>1779.1500000000051</v>
      </c>
      <c r="BK55" s="399">
        <f t="shared" si="50"/>
        <v>10142.709999999999</v>
      </c>
      <c r="BL55" s="399">
        <f t="shared" si="51"/>
        <v>170.20000000000437</v>
      </c>
      <c r="BM55" s="278"/>
      <c r="BN55" s="278"/>
      <c r="BO55" s="278"/>
      <c r="BP55" s="278"/>
      <c r="BQ55" s="278"/>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278"/>
      <c r="BB56" s="278"/>
      <c r="BC56" s="278"/>
      <c r="BD56" s="278"/>
      <c r="BE56" s="278"/>
      <c r="BF56" s="278"/>
      <c r="BG56" s="278"/>
      <c r="BH56" s="392"/>
      <c r="BI56" s="464">
        <f t="shared" si="48"/>
        <v>7655.1100000000006</v>
      </c>
      <c r="BJ56" s="399">
        <f t="shared" si="49"/>
        <v>-9153.7800000000007</v>
      </c>
      <c r="BK56" s="422">
        <f t="shared" si="50"/>
        <v>12939.32</v>
      </c>
      <c r="BL56" s="399">
        <f t="shared" si="51"/>
        <v>38820.299999999996</v>
      </c>
      <c r="BM56" s="278"/>
      <c r="BN56" s="278"/>
      <c r="BO56" s="278"/>
      <c r="BP56" s="278"/>
      <c r="BQ56" s="278"/>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52">SUM(I52:I56)</f>
        <v>306372.23000000004</v>
      </c>
      <c r="J57" s="108">
        <f t="shared" si="52"/>
        <v>261310.13</v>
      </c>
      <c r="K57" s="108">
        <f t="shared" si="52"/>
        <v>280069.40999999997</v>
      </c>
      <c r="L57" s="365">
        <f t="shared" si="52"/>
        <v>275748.93</v>
      </c>
      <c r="M57" s="433">
        <f t="shared" si="52"/>
        <v>532364.32999999996</v>
      </c>
      <c r="N57" s="108">
        <f t="shared" si="52"/>
        <v>963420.92999999982</v>
      </c>
      <c r="O57" s="108">
        <f t="shared" si="52"/>
        <v>1378108.38</v>
      </c>
      <c r="P57" s="108">
        <f t="shared" si="52"/>
        <v>1487196.42</v>
      </c>
      <c r="Q57" s="108">
        <f t="shared" si="52"/>
        <v>1618479.68</v>
      </c>
      <c r="R57" s="108">
        <f t="shared" si="52"/>
        <v>1317710.06</v>
      </c>
      <c r="S57" s="108">
        <f t="shared" si="52"/>
        <v>908299.72000000009</v>
      </c>
      <c r="T57" s="108">
        <f t="shared" si="52"/>
        <v>472791.58999999997</v>
      </c>
      <c r="U57" s="108">
        <f t="shared" si="52"/>
        <v>426188.24000000005</v>
      </c>
      <c r="V57" s="108">
        <f t="shared" si="52"/>
        <v>545173.7699999999</v>
      </c>
      <c r="W57" s="108">
        <f t="shared" si="52"/>
        <v>569766.32999999996</v>
      </c>
      <c r="X57" s="365">
        <f t="shared" si="52"/>
        <v>533890.42999999993</v>
      </c>
      <c r="Y57" s="108">
        <f t="shared" si="52"/>
        <v>759654.33000000007</v>
      </c>
      <c r="Z57" s="108">
        <f t="shared" si="52"/>
        <v>1337533.5900000003</v>
      </c>
      <c r="AA57" s="108">
        <f t="shared" si="52"/>
        <v>2051005.3099999998</v>
      </c>
      <c r="AB57" s="108">
        <f t="shared" si="52"/>
        <v>1883465.0399999998</v>
      </c>
      <c r="AC57" s="108">
        <f t="shared" si="52"/>
        <v>1541410.81</v>
      </c>
      <c r="AD57" s="283">
        <f t="shared" ref="AD57:AI57" si="53">SUM(AD52:AD56)</f>
        <v>1462957.8099999998</v>
      </c>
      <c r="AE57" s="283">
        <f t="shared" si="53"/>
        <v>887444.47000000009</v>
      </c>
      <c r="AF57" s="283">
        <f t="shared" si="53"/>
        <v>766811.81</v>
      </c>
      <c r="AG57" s="283">
        <f t="shared" si="53"/>
        <v>1084052.5699999998</v>
      </c>
      <c r="AH57" s="283">
        <f t="shared" si="53"/>
        <v>325667.09000000003</v>
      </c>
      <c r="AI57" s="283">
        <f t="shared" si="53"/>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54">SUM(AO52:AO56)</f>
        <v>1521625.5599999998</v>
      </c>
      <c r="AP57" s="283">
        <f t="shared" si="54"/>
        <v>2210862.35</v>
      </c>
      <c r="AQ57" s="283">
        <f t="shared" si="54"/>
        <v>2002892.79</v>
      </c>
      <c r="AR57" s="283">
        <f t="shared" si="54"/>
        <v>634006.02</v>
      </c>
      <c r="AS57" s="283">
        <f t="shared" si="54"/>
        <v>522379.39</v>
      </c>
      <c r="AT57" s="283">
        <f t="shared" si="54"/>
        <v>583412.78</v>
      </c>
      <c r="AU57" s="283">
        <f t="shared" ref="AU57:AZ57" si="55">SUM(AU52:AU56)</f>
        <v>407687.12</v>
      </c>
      <c r="AV57" s="283">
        <f t="shared" si="55"/>
        <v>514903.06000000006</v>
      </c>
      <c r="AW57" s="464">
        <f t="shared" si="55"/>
        <v>533404.84</v>
      </c>
      <c r="AX57" s="399">
        <f t="shared" si="55"/>
        <v>684641.89999999991</v>
      </c>
      <c r="AY57" s="400">
        <f t="shared" si="55"/>
        <v>1355980.6300000004</v>
      </c>
      <c r="AZ57" s="399">
        <f t="shared" si="55"/>
        <v>2052287.3399999999</v>
      </c>
      <c r="BA57" s="278"/>
      <c r="BB57" s="278"/>
      <c r="BC57" s="278"/>
      <c r="BD57" s="278"/>
      <c r="BE57" s="278"/>
      <c r="BF57" s="278"/>
      <c r="BG57" s="278"/>
      <c r="BH57" s="392"/>
      <c r="BI57" s="464">
        <f t="shared" si="48"/>
        <v>244162.05</v>
      </c>
      <c r="BJ57" s="399">
        <f t="shared" si="49"/>
        <v>105568.37999999989</v>
      </c>
      <c r="BK57" s="400">
        <f t="shared" si="50"/>
        <v>344851.36000000045</v>
      </c>
      <c r="BL57" s="399">
        <f t="shared" si="51"/>
        <v>251558.55999999959</v>
      </c>
      <c r="BM57" s="278"/>
      <c r="BN57" s="278"/>
      <c r="BO57" s="278"/>
      <c r="BP57" s="278"/>
      <c r="BQ57" s="278"/>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278"/>
      <c r="BE58" s="278"/>
      <c r="BF58" s="278"/>
      <c r="BG58" s="278"/>
      <c r="BH58" s="392"/>
      <c r="BI58" s="464"/>
      <c r="BJ58" s="399"/>
      <c r="BK58" s="399"/>
      <c r="BL58" s="399"/>
      <c r="BM58" s="278"/>
      <c r="BN58" s="278"/>
      <c r="BO58" s="278"/>
      <c r="BP58" s="278"/>
      <c r="BQ58" s="278"/>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278"/>
      <c r="BB59" s="278"/>
      <c r="BC59" s="278"/>
      <c r="BD59" s="278"/>
      <c r="BE59" s="278"/>
      <c r="BF59" s="278"/>
      <c r="BG59" s="278"/>
      <c r="BH59" s="392"/>
      <c r="BI59" s="464">
        <f t="shared" ref="BI59:BI64" si="56">AW59-AK59</f>
        <v>52031.820000000298</v>
      </c>
      <c r="BJ59" s="399">
        <f t="shared" ref="BJ59:BJ64" si="57">AX59-AL59</f>
        <v>480686.79000000004</v>
      </c>
      <c r="BK59" s="399">
        <f t="shared" ref="BK59:BK64" si="58">AY59-AM59</f>
        <v>535907.99999999953</v>
      </c>
      <c r="BL59" s="399">
        <f t="shared" ref="BL59:BL64" si="59">AZ59-AN59</f>
        <v>281551.04000000004</v>
      </c>
      <c r="BM59" s="278"/>
      <c r="BN59" s="278"/>
      <c r="BO59" s="278"/>
      <c r="BP59" s="278"/>
      <c r="BQ59" s="278"/>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278"/>
      <c r="BB60" s="278"/>
      <c r="BC60" s="278"/>
      <c r="BD60" s="278"/>
      <c r="BE60" s="278"/>
      <c r="BF60" s="278"/>
      <c r="BG60" s="278"/>
      <c r="BH60" s="392"/>
      <c r="BI60" s="464">
        <f t="shared" si="56"/>
        <v>540848.43999999971</v>
      </c>
      <c r="BJ60" s="399">
        <f t="shared" si="57"/>
        <v>217525.81999999983</v>
      </c>
      <c r="BK60" s="399">
        <f t="shared" si="58"/>
        <v>224789.26</v>
      </c>
      <c r="BL60" s="399">
        <f t="shared" si="59"/>
        <v>719945.31999999983</v>
      </c>
      <c r="BM60" s="278"/>
      <c r="BN60" s="278"/>
      <c r="BO60" s="278"/>
      <c r="BP60" s="278"/>
      <c r="BQ60" s="278"/>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278"/>
      <c r="BB61" s="278"/>
      <c r="BC61" s="278"/>
      <c r="BD61" s="278"/>
      <c r="BE61" s="278"/>
      <c r="BF61" s="278"/>
      <c r="BG61" s="278"/>
      <c r="BH61" s="392"/>
      <c r="BI61" s="464">
        <f t="shared" si="56"/>
        <v>129624.15000000001</v>
      </c>
      <c r="BJ61" s="399">
        <f t="shared" si="57"/>
        <v>148685.54</v>
      </c>
      <c r="BK61" s="399">
        <f t="shared" si="58"/>
        <v>112843.49999999999</v>
      </c>
      <c r="BL61" s="399">
        <f t="shared" si="59"/>
        <v>521811.87999999989</v>
      </c>
      <c r="BM61" s="278"/>
      <c r="BN61" s="278"/>
      <c r="BO61" s="278"/>
      <c r="BP61" s="278"/>
      <c r="BQ61" s="278"/>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278"/>
      <c r="BB62" s="278"/>
      <c r="BC62" s="278"/>
      <c r="BD62" s="278"/>
      <c r="BE62" s="278"/>
      <c r="BF62" s="278"/>
      <c r="BG62" s="278"/>
      <c r="BH62" s="392"/>
      <c r="BI62" s="464">
        <f t="shared" si="56"/>
        <v>146390.06</v>
      </c>
      <c r="BJ62" s="399">
        <f t="shared" si="57"/>
        <v>167667.46000000002</v>
      </c>
      <c r="BK62" s="399">
        <f t="shared" si="58"/>
        <v>164585.05000000002</v>
      </c>
      <c r="BL62" s="399">
        <f t="shared" si="59"/>
        <v>192803.79</v>
      </c>
      <c r="BM62" s="278"/>
      <c r="BN62" s="278"/>
      <c r="BO62" s="278"/>
      <c r="BP62" s="278"/>
      <c r="BQ62" s="278"/>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278"/>
      <c r="BB63" s="278"/>
      <c r="BC63" s="278"/>
      <c r="BD63" s="278"/>
      <c r="BE63" s="278"/>
      <c r="BF63" s="278"/>
      <c r="BG63" s="278"/>
      <c r="BH63" s="392"/>
      <c r="BI63" s="464">
        <f t="shared" si="56"/>
        <v>-19552.46</v>
      </c>
      <c r="BJ63" s="399">
        <f t="shared" si="57"/>
        <v>-12442.4</v>
      </c>
      <c r="BK63" s="399">
        <f t="shared" si="58"/>
        <v>0</v>
      </c>
      <c r="BL63" s="399">
        <f t="shared" si="59"/>
        <v>12939.32</v>
      </c>
      <c r="BM63" s="278"/>
      <c r="BN63" s="278"/>
      <c r="BO63" s="278"/>
      <c r="BP63" s="278"/>
      <c r="BQ63" s="278"/>
      <c r="BR63" s="278"/>
      <c r="BS63" s="278"/>
      <c r="BT63" s="392"/>
    </row>
    <row r="64" spans="1:72" x14ac:dyDescent="0.25">
      <c r="A64" s="342"/>
      <c r="B64" s="391" t="s">
        <v>40</v>
      </c>
      <c r="C64" s="433">
        <f t="shared" ref="C64:AC64" si="60">SUM(C59:C63)</f>
        <v>1312846.28</v>
      </c>
      <c r="D64" s="108">
        <f t="shared" si="60"/>
        <v>1393529.54</v>
      </c>
      <c r="E64" s="108">
        <f t="shared" si="60"/>
        <v>1533479.58</v>
      </c>
      <c r="F64" s="108">
        <f t="shared" si="60"/>
        <v>1782095.7900000003</v>
      </c>
      <c r="G64" s="108">
        <f t="shared" si="60"/>
        <v>1982757.9200000002</v>
      </c>
      <c r="H64" s="108">
        <f t="shared" si="60"/>
        <v>1798855.5</v>
      </c>
      <c r="I64" s="108">
        <f t="shared" si="60"/>
        <v>1555758.37</v>
      </c>
      <c r="J64" s="108">
        <f t="shared" si="60"/>
        <v>1372283.5</v>
      </c>
      <c r="K64" s="108">
        <f t="shared" si="60"/>
        <v>1324007.6399999999</v>
      </c>
      <c r="L64" s="365">
        <f t="shared" si="60"/>
        <v>1281763.95</v>
      </c>
      <c r="M64" s="433">
        <f t="shared" si="60"/>
        <v>1152530.79</v>
      </c>
      <c r="N64" s="108">
        <f t="shared" si="60"/>
        <v>1277275.27</v>
      </c>
      <c r="O64" s="108">
        <f t="shared" si="60"/>
        <v>1677825.4700000002</v>
      </c>
      <c r="P64" s="108">
        <f t="shared" si="60"/>
        <v>2414631.4</v>
      </c>
      <c r="Q64" s="108">
        <f t="shared" si="60"/>
        <v>3128038.39</v>
      </c>
      <c r="R64" s="108">
        <f t="shared" si="60"/>
        <v>3296574.4400000004</v>
      </c>
      <c r="S64" s="108">
        <f t="shared" si="60"/>
        <v>3508610.4299999997</v>
      </c>
      <c r="T64" s="108">
        <f t="shared" si="60"/>
        <v>3739303.61</v>
      </c>
      <c r="U64" s="108">
        <f t="shared" si="60"/>
        <v>3560446.7000000007</v>
      </c>
      <c r="V64" s="108">
        <f t="shared" si="60"/>
        <v>3300670.9300000006</v>
      </c>
      <c r="W64" s="108">
        <f t="shared" si="60"/>
        <v>3402051.5</v>
      </c>
      <c r="X64" s="365">
        <f t="shared" si="60"/>
        <v>3485533.4899999998</v>
      </c>
      <c r="Y64" s="108">
        <f t="shared" si="60"/>
        <v>3653678.6599999997</v>
      </c>
      <c r="Z64" s="108">
        <f t="shared" si="60"/>
        <v>3785293.3800000004</v>
      </c>
      <c r="AA64" s="108">
        <f t="shared" si="60"/>
        <v>4392928.6499999994</v>
      </c>
      <c r="AB64" s="108">
        <f t="shared" si="60"/>
        <v>5483807.8399999999</v>
      </c>
      <c r="AC64" s="108">
        <f t="shared" si="60"/>
        <v>5198446.99</v>
      </c>
      <c r="AD64" s="283">
        <f t="shared" ref="AD64:AI64" si="61">SUM(AD59:AD63)</f>
        <v>5837138.3600000003</v>
      </c>
      <c r="AE64" s="283">
        <f t="shared" si="61"/>
        <v>6562983.9199999999</v>
      </c>
      <c r="AF64" s="283">
        <f t="shared" si="61"/>
        <v>6872024.5099999998</v>
      </c>
      <c r="AG64" s="283">
        <f t="shared" si="61"/>
        <v>6910079.4400000013</v>
      </c>
      <c r="AH64" s="283">
        <f t="shared" si="61"/>
        <v>6279068.0099999998</v>
      </c>
      <c r="AI64" s="283">
        <f t="shared" si="61"/>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62">SUM(AO59:AO63)</f>
        <v>9027774.7700000014</v>
      </c>
      <c r="AP64" s="283">
        <f t="shared" si="62"/>
        <v>11014142.799999999</v>
      </c>
      <c r="AQ64" s="283">
        <f t="shared" si="62"/>
        <v>11321471.863</v>
      </c>
      <c r="AR64" s="283">
        <f t="shared" si="62"/>
        <v>12614857.610000001</v>
      </c>
      <c r="AS64" s="283">
        <f t="shared" si="62"/>
        <v>7841438.1199999992</v>
      </c>
      <c r="AT64" s="283">
        <f t="shared" si="62"/>
        <v>7088543.2799999993</v>
      </c>
      <c r="AU64" s="283">
        <f t="shared" ref="AU64:AZ64" si="63">SUM(AU59:AU63)</f>
        <v>6352068.96</v>
      </c>
      <c r="AV64" s="283">
        <f t="shared" si="63"/>
        <v>6320267.4099999992</v>
      </c>
      <c r="AW64" s="465">
        <f t="shared" si="63"/>
        <v>6247709.6399999997</v>
      </c>
      <c r="AX64" s="400">
        <f t="shared" si="63"/>
        <v>6165664.4499999993</v>
      </c>
      <c r="AY64" s="400">
        <f t="shared" si="63"/>
        <v>6103969.8899999987</v>
      </c>
      <c r="AZ64" s="399">
        <f t="shared" si="63"/>
        <v>7144935.4000000004</v>
      </c>
      <c r="BA64" s="278"/>
      <c r="BB64" s="278"/>
      <c r="BC64" s="278"/>
      <c r="BD64" s="278"/>
      <c r="BE64" s="278"/>
      <c r="BF64" s="278"/>
      <c r="BG64" s="278"/>
      <c r="BH64" s="392"/>
      <c r="BI64" s="464">
        <f t="shared" si="56"/>
        <v>849342.00999999978</v>
      </c>
      <c r="BJ64" s="399">
        <f t="shared" si="57"/>
        <v>1002123.209999999</v>
      </c>
      <c r="BK64" s="399">
        <f t="shared" si="58"/>
        <v>1038125.8099999987</v>
      </c>
      <c r="BL64" s="399">
        <f t="shared" si="59"/>
        <v>1729051.3500000006</v>
      </c>
      <c r="BM64" s="278"/>
      <c r="BN64" s="278"/>
      <c r="BO64" s="278"/>
      <c r="BP64" s="278"/>
      <c r="BQ64" s="278"/>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278"/>
      <c r="BD65" s="278"/>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64">SUM(C45+C52+C59)</f>
        <v>3078951.17</v>
      </c>
      <c r="D66" s="108">
        <f t="shared" si="64"/>
        <v>3180627.34</v>
      </c>
      <c r="E66" s="108">
        <f t="shared" si="64"/>
        <v>2861146.44</v>
      </c>
      <c r="F66" s="108">
        <f t="shared" si="64"/>
        <v>2476669.91</v>
      </c>
      <c r="G66" s="108">
        <f t="shared" si="64"/>
        <v>1976984.96</v>
      </c>
      <c r="H66" s="108">
        <f>SUM(H45+H59+H52)</f>
        <v>1625060.47</v>
      </c>
      <c r="I66" s="108">
        <f t="shared" ref="I66:AB66" si="65">SUM(I45+I52+I59)</f>
        <v>1332224.3</v>
      </c>
      <c r="J66" s="108">
        <f t="shared" si="65"/>
        <v>1157506.21</v>
      </c>
      <c r="K66" s="108">
        <f t="shared" si="65"/>
        <v>1136902.6400000001</v>
      </c>
      <c r="L66" s="365">
        <f t="shared" si="65"/>
        <v>1471549.4900000002</v>
      </c>
      <c r="M66" s="433">
        <f t="shared" si="65"/>
        <v>2144349.6100000003</v>
      </c>
      <c r="N66" s="108">
        <f t="shared" si="65"/>
        <v>2879225.98</v>
      </c>
      <c r="O66" s="108">
        <f t="shared" si="65"/>
        <v>3393412.36</v>
      </c>
      <c r="P66" s="108">
        <f t="shared" si="65"/>
        <v>3790769.37</v>
      </c>
      <c r="Q66" s="108">
        <f t="shared" si="65"/>
        <v>4158584.8200000003</v>
      </c>
      <c r="R66" s="108">
        <f t="shared" si="65"/>
        <v>4447489.66</v>
      </c>
      <c r="S66" s="108">
        <f t="shared" si="65"/>
        <v>3854649.3600000003</v>
      </c>
      <c r="T66" s="108">
        <f t="shared" si="65"/>
        <v>3620404.22</v>
      </c>
      <c r="U66" s="108">
        <f t="shared" si="65"/>
        <v>3439204.49</v>
      </c>
      <c r="V66" s="108">
        <f t="shared" si="65"/>
        <v>3228951.7800000003</v>
      </c>
      <c r="W66" s="108">
        <f t="shared" si="65"/>
        <v>3170501.8099999996</v>
      </c>
      <c r="X66" s="365">
        <f t="shared" si="65"/>
        <v>3382317.1</v>
      </c>
      <c r="Y66" s="108">
        <f t="shared" si="65"/>
        <v>4184795.71</v>
      </c>
      <c r="Z66" s="108">
        <f t="shared" si="65"/>
        <v>5499524.7400000002</v>
      </c>
      <c r="AA66" s="108">
        <f t="shared" si="65"/>
        <v>6064852.3199999994</v>
      </c>
      <c r="AB66" s="108">
        <f t="shared" si="65"/>
        <v>6583871.5700000003</v>
      </c>
      <c r="AC66" s="423">
        <f t="shared" ref="AC66:AF70" si="66">SUM(AC45+AC52+AC59)</f>
        <v>6416886.6400000006</v>
      </c>
      <c r="AD66" s="423">
        <f t="shared" si="66"/>
        <v>5416684.3399999999</v>
      </c>
      <c r="AE66" s="423">
        <f t="shared" si="66"/>
        <v>5529081.8100000005</v>
      </c>
      <c r="AF66" s="423">
        <f t="shared" si="66"/>
        <v>5320986.0299999993</v>
      </c>
      <c r="AG66" s="423">
        <f t="shared" ref="AG66:AN66" si="67">SUM(AG45+AG52+AG59)</f>
        <v>4800384.4300000006</v>
      </c>
      <c r="AH66" s="423">
        <f t="shared" si="67"/>
        <v>4556997.01</v>
      </c>
      <c r="AI66" s="423">
        <f t="shared" si="67"/>
        <v>4342807.9300000006</v>
      </c>
      <c r="AJ66" s="423">
        <f t="shared" si="67"/>
        <v>4344333.5299999993</v>
      </c>
      <c r="AK66" s="423">
        <f t="shared" si="67"/>
        <v>4334366.25</v>
      </c>
      <c r="AL66" s="423">
        <f t="shared" si="67"/>
        <v>4848921.18</v>
      </c>
      <c r="AM66" s="423">
        <f t="shared" si="67"/>
        <v>5896828.2400000002</v>
      </c>
      <c r="AN66" s="423">
        <f t="shared" si="67"/>
        <v>6941435.6500000004</v>
      </c>
      <c r="AO66" s="423">
        <f>AO59+AO52+AO45</f>
        <v>10333312.959999999</v>
      </c>
      <c r="AP66" s="423">
        <f t="shared" ref="AP66:AQ69" si="68">AP45+AP52+AP59</f>
        <v>10893997.239999998</v>
      </c>
      <c r="AQ66" s="423">
        <f t="shared" si="68"/>
        <v>10543541.213</v>
      </c>
      <c r="AR66" s="423">
        <f>AR45+AR52+AR59</f>
        <v>9884619.790000001</v>
      </c>
      <c r="AS66" s="423">
        <f>143370.3+5385584.15+199.46</f>
        <v>5529153.9100000001</v>
      </c>
      <c r="AT66" s="423">
        <f t="shared" ref="AT66:AU69" si="69">AT45+AT52+AT59</f>
        <v>5129777.4499999993</v>
      </c>
      <c r="AU66" s="423">
        <f t="shared" si="69"/>
        <v>4679550.9400000004</v>
      </c>
      <c r="AV66" s="423">
        <f t="shared" ref="AV66:AW70" si="70">AV45+AV52+AV59</f>
        <v>4774726.1900000004</v>
      </c>
      <c r="AW66" s="464">
        <f t="shared" si="70"/>
        <v>4531050.33</v>
      </c>
      <c r="AX66" s="399">
        <f t="shared" ref="AX66:AY70" si="71">AX45+AX52+AX59</f>
        <v>5545513.5600000005</v>
      </c>
      <c r="AY66" s="399">
        <f t="shared" si="71"/>
        <v>6537903.6399999997</v>
      </c>
      <c r="AZ66" s="399">
        <f>SUM(1779677.22+1346266.46+3996170.66)</f>
        <v>7122114.3399999999</v>
      </c>
      <c r="BA66" s="278"/>
      <c r="BB66" s="278"/>
      <c r="BC66" s="278"/>
      <c r="BD66" s="278"/>
      <c r="BE66" s="278"/>
      <c r="BF66" s="278"/>
      <c r="BG66" s="278"/>
      <c r="BH66" s="392"/>
      <c r="BI66" s="464">
        <f t="shared" ref="BI66:BK66" si="72">BI45+BI52+BI59</f>
        <v>196684.08000000037</v>
      </c>
      <c r="BJ66" s="399">
        <f t="shared" si="72"/>
        <v>696592.38000000035</v>
      </c>
      <c r="BK66" s="399">
        <f t="shared" si="72"/>
        <v>641075.39999999944</v>
      </c>
      <c r="BL66" s="399">
        <f>SUM(1779677.22+1346266.46+3996170.66)</f>
        <v>7122114.3399999999</v>
      </c>
      <c r="BM66" s="278"/>
      <c r="BN66" s="278"/>
      <c r="BO66" s="278"/>
      <c r="BP66" s="278"/>
      <c r="BQ66" s="278"/>
      <c r="BR66" s="278"/>
      <c r="BS66" s="278"/>
      <c r="BT66" s="392"/>
    </row>
    <row r="67" spans="1:72" x14ac:dyDescent="0.25">
      <c r="A67" s="342"/>
      <c r="B67" s="391" t="s">
        <v>36</v>
      </c>
      <c r="C67" s="433">
        <f t="shared" si="64"/>
        <v>1497238.7</v>
      </c>
      <c r="D67" s="108">
        <f t="shared" si="64"/>
        <v>1469460.12</v>
      </c>
      <c r="E67" s="108">
        <f t="shared" si="64"/>
        <v>1163198.8700000001</v>
      </c>
      <c r="F67" s="108">
        <f t="shared" si="64"/>
        <v>1071717.02</v>
      </c>
      <c r="G67" s="108">
        <f t="shared" si="64"/>
        <v>996001.34000000008</v>
      </c>
      <c r="H67" s="108">
        <f>SUM(H46+H53+H60)</f>
        <v>894353.51</v>
      </c>
      <c r="I67" s="108">
        <f t="shared" ref="I67:AB67" si="73">SUM(I46+I53+I60)</f>
        <v>828359.91999999993</v>
      </c>
      <c r="J67" s="108">
        <f t="shared" si="73"/>
        <v>787617.59</v>
      </c>
      <c r="K67" s="108">
        <f t="shared" si="73"/>
        <v>824109.14</v>
      </c>
      <c r="L67" s="365">
        <f t="shared" si="73"/>
        <v>948375.52</v>
      </c>
      <c r="M67" s="433">
        <f t="shared" si="73"/>
        <v>1109618.5499999998</v>
      </c>
      <c r="N67" s="108">
        <f t="shared" si="73"/>
        <v>1345640.97</v>
      </c>
      <c r="O67" s="108">
        <f t="shared" si="73"/>
        <v>1477971.38</v>
      </c>
      <c r="P67" s="108">
        <f t="shared" si="73"/>
        <v>1717545.99</v>
      </c>
      <c r="Q67" s="108">
        <f t="shared" si="73"/>
        <v>1765582.08</v>
      </c>
      <c r="R67" s="108">
        <f t="shared" si="73"/>
        <v>736333.82000000007</v>
      </c>
      <c r="S67" s="108">
        <f t="shared" si="73"/>
        <v>508194.12</v>
      </c>
      <c r="T67" s="108">
        <f t="shared" si="73"/>
        <v>628270.55000000005</v>
      </c>
      <c r="U67" s="108">
        <f t="shared" si="73"/>
        <v>967984.77</v>
      </c>
      <c r="V67" s="108">
        <f t="shared" si="73"/>
        <v>1062875.19</v>
      </c>
      <c r="W67" s="108">
        <f t="shared" si="73"/>
        <v>1274302.1499999999</v>
      </c>
      <c r="X67" s="365">
        <f t="shared" si="73"/>
        <v>1422583.9</v>
      </c>
      <c r="Y67" s="108">
        <f t="shared" si="73"/>
        <v>1864154.9</v>
      </c>
      <c r="Z67" s="108">
        <f t="shared" si="73"/>
        <v>2472487.79</v>
      </c>
      <c r="AA67" s="108">
        <f t="shared" si="73"/>
        <v>2642100.1</v>
      </c>
      <c r="AB67" s="108">
        <f t="shared" si="73"/>
        <v>2744098.96</v>
      </c>
      <c r="AC67" s="423">
        <f t="shared" si="66"/>
        <v>1695550.09</v>
      </c>
      <c r="AD67" s="423">
        <f t="shared" si="66"/>
        <v>2686427.26</v>
      </c>
      <c r="AE67" s="423">
        <f t="shared" ref="AE67:AF70" si="74">SUM(AE46+AE53+AE60)</f>
        <v>2466374.9900000002</v>
      </c>
      <c r="AF67" s="423">
        <f t="shared" si="74"/>
        <v>2361245.15</v>
      </c>
      <c r="AG67" s="423">
        <f t="shared" ref="AG67:AI71" si="75">SUM(AG46+AG53+AG60)</f>
        <v>3150608.5599999996</v>
      </c>
      <c r="AH67" s="423">
        <f t="shared" si="75"/>
        <v>2081801.42</v>
      </c>
      <c r="AI67" s="423">
        <f t="shared" si="75"/>
        <v>1800740.52</v>
      </c>
      <c r="AJ67" s="423">
        <f t="shared" ref="AJ67:AN71" si="76">SUM(AJ46+AJ53+AJ60)</f>
        <v>1777412.28</v>
      </c>
      <c r="AK67" s="423">
        <f t="shared" si="76"/>
        <v>1804014.45</v>
      </c>
      <c r="AL67" s="423">
        <f t="shared" si="76"/>
        <v>1904435.53</v>
      </c>
      <c r="AM67" s="423">
        <f t="shared" si="76"/>
        <v>2166609.31</v>
      </c>
      <c r="AN67" s="423">
        <f t="shared" si="76"/>
        <v>2549926.0099999998</v>
      </c>
      <c r="AO67" s="423">
        <f>AO60+AO53+AO46</f>
        <v>1972694.8900000001</v>
      </c>
      <c r="AP67" s="423">
        <f t="shared" si="68"/>
        <v>3145967.16</v>
      </c>
      <c r="AQ67" s="423">
        <f t="shared" si="68"/>
        <v>3077551.52</v>
      </c>
      <c r="AR67" s="423">
        <f>AR46+AR53+AR60</f>
        <v>2941653.8099999996</v>
      </c>
      <c r="AS67" s="423">
        <f>27687.4+2571474.47</f>
        <v>2599161.87</v>
      </c>
      <c r="AT67" s="423">
        <f t="shared" si="69"/>
        <v>2440739.2399999998</v>
      </c>
      <c r="AU67" s="423">
        <f t="shared" si="69"/>
        <v>2071739.91</v>
      </c>
      <c r="AV67" s="423">
        <f t="shared" si="70"/>
        <v>2162747.7400000002</v>
      </c>
      <c r="AW67" s="464">
        <f t="shared" si="70"/>
        <v>2569566.2899999996</v>
      </c>
      <c r="AX67" s="399">
        <f t="shared" si="71"/>
        <v>2421247.98</v>
      </c>
      <c r="AY67" s="399">
        <f t="shared" si="71"/>
        <v>2739073.11</v>
      </c>
      <c r="AZ67" s="399">
        <f>SUM(644023.31+562622.49+2216821.66)</f>
        <v>3423467.46</v>
      </c>
      <c r="BA67" s="278"/>
      <c r="BB67" s="278"/>
      <c r="BC67" s="278"/>
      <c r="BD67" s="278"/>
      <c r="BE67" s="278"/>
      <c r="BF67" s="278"/>
      <c r="BG67" s="278"/>
      <c r="BH67" s="392"/>
      <c r="BI67" s="464">
        <f t="shared" ref="BI67:BK67" si="77">BI46+BI53+BI60</f>
        <v>765551.83999999973</v>
      </c>
      <c r="BJ67" s="399">
        <f t="shared" si="77"/>
        <v>516812.44999999984</v>
      </c>
      <c r="BK67" s="399">
        <f t="shared" si="77"/>
        <v>572463.80000000005</v>
      </c>
      <c r="BL67" s="399">
        <f>SUM(644023.31+562622.49+2216821.66)</f>
        <v>3423467.46</v>
      </c>
      <c r="BM67" s="278"/>
      <c r="BN67" s="278"/>
      <c r="BO67" s="278"/>
      <c r="BP67" s="278"/>
      <c r="BQ67" s="278"/>
      <c r="BR67" s="278"/>
      <c r="BS67" s="278"/>
      <c r="BT67" s="392"/>
    </row>
    <row r="68" spans="1:72" x14ac:dyDescent="0.25">
      <c r="A68" s="342"/>
      <c r="B68" s="391" t="s">
        <v>37</v>
      </c>
      <c r="C68" s="433">
        <f t="shared" si="64"/>
        <v>361940.41000000003</v>
      </c>
      <c r="D68" s="108">
        <f t="shared" si="64"/>
        <v>203534.76</v>
      </c>
      <c r="E68" s="108">
        <f t="shared" si="64"/>
        <v>174104.93</v>
      </c>
      <c r="F68" s="108">
        <f t="shared" si="64"/>
        <v>134061.98000000001</v>
      </c>
      <c r="G68" s="108">
        <f t="shared" si="64"/>
        <v>96921.518000000011</v>
      </c>
      <c r="H68" s="108">
        <f>SUM(H47+H54+H61)</f>
        <v>77322.989999999991</v>
      </c>
      <c r="I68" s="108">
        <f t="shared" ref="I68:AB68" si="78">SUM(I47+I54+I61)</f>
        <v>66746.23</v>
      </c>
      <c r="J68" s="108">
        <f t="shared" si="78"/>
        <v>53856.480000000003</v>
      </c>
      <c r="K68" s="108">
        <f t="shared" si="78"/>
        <v>56464.43</v>
      </c>
      <c r="L68" s="365">
        <f t="shared" si="78"/>
        <v>69575.600000000006</v>
      </c>
      <c r="M68" s="433">
        <f t="shared" si="78"/>
        <v>140243.15</v>
      </c>
      <c r="N68" s="108">
        <f t="shared" si="78"/>
        <v>264376.21000000002</v>
      </c>
      <c r="O68" s="108">
        <f t="shared" si="78"/>
        <v>280170.52999999997</v>
      </c>
      <c r="P68" s="108">
        <f t="shared" si="78"/>
        <v>340627.68999999994</v>
      </c>
      <c r="Q68" s="108">
        <f t="shared" si="78"/>
        <v>402349.93</v>
      </c>
      <c r="R68" s="108">
        <f t="shared" si="78"/>
        <v>263644.13</v>
      </c>
      <c r="S68" s="108">
        <f t="shared" si="78"/>
        <v>215340.03000000003</v>
      </c>
      <c r="T68" s="108">
        <f t="shared" si="78"/>
        <v>335555.45</v>
      </c>
      <c r="U68" s="108">
        <f t="shared" si="78"/>
        <v>105351.69</v>
      </c>
      <c r="V68" s="108">
        <f t="shared" si="78"/>
        <v>73553.859999999986</v>
      </c>
      <c r="W68" s="108">
        <f t="shared" si="78"/>
        <v>87754.209999999992</v>
      </c>
      <c r="X68" s="365">
        <f t="shared" si="78"/>
        <v>117223.41999999998</v>
      </c>
      <c r="Y68" s="108">
        <f t="shared" si="78"/>
        <v>203729.39</v>
      </c>
      <c r="Z68" s="108">
        <f t="shared" si="78"/>
        <v>351447.10000000003</v>
      </c>
      <c r="AA68" s="108">
        <f t="shared" si="78"/>
        <v>287123.98</v>
      </c>
      <c r="AB68" s="108">
        <f t="shared" si="78"/>
        <v>305943.65000000002</v>
      </c>
      <c r="AC68" s="423">
        <f t="shared" si="66"/>
        <v>217178.36000000002</v>
      </c>
      <c r="AD68" s="423">
        <f t="shared" si="66"/>
        <v>240144.48</v>
      </c>
      <c r="AE68" s="423">
        <f t="shared" si="74"/>
        <v>227625.22999999998</v>
      </c>
      <c r="AF68" s="423">
        <f t="shared" si="74"/>
        <v>217922.71</v>
      </c>
      <c r="AG68" s="423">
        <f t="shared" si="75"/>
        <v>218792.69</v>
      </c>
      <c r="AH68" s="423">
        <f t="shared" si="75"/>
        <v>193988.63</v>
      </c>
      <c r="AI68" s="423">
        <f t="shared" si="75"/>
        <v>183535.76</v>
      </c>
      <c r="AJ68" s="423">
        <f t="shared" si="76"/>
        <v>181724.33000000002</v>
      </c>
      <c r="AK68" s="423">
        <f t="shared" si="76"/>
        <v>159265.13</v>
      </c>
      <c r="AL68" s="423">
        <f t="shared" si="76"/>
        <v>182877.13</v>
      </c>
      <c r="AM68" s="423">
        <f t="shared" si="76"/>
        <v>273011.51</v>
      </c>
      <c r="AN68" s="423">
        <f t="shared" si="76"/>
        <v>313640.67000000004</v>
      </c>
      <c r="AO68" s="423">
        <f>AO61+AO54+AO47</f>
        <v>240656.87000000002</v>
      </c>
      <c r="AP68" s="423">
        <f t="shared" si="68"/>
        <v>590886.1399999999</v>
      </c>
      <c r="AQ68" s="423">
        <f t="shared" si="68"/>
        <v>566023.48</v>
      </c>
      <c r="AR68" s="423">
        <f>AR47+AR54+AR61</f>
        <v>479223.6</v>
      </c>
      <c r="AS68" s="423">
        <f>304161.03+48894.72+367.28+915.87</f>
        <v>354338.9</v>
      </c>
      <c r="AT68" s="423">
        <f t="shared" si="69"/>
        <v>319654.87</v>
      </c>
      <c r="AU68" s="423">
        <f t="shared" si="69"/>
        <v>294176.08</v>
      </c>
      <c r="AV68" s="423">
        <f t="shared" si="70"/>
        <v>306042.03999999998</v>
      </c>
      <c r="AW68" s="464">
        <f t="shared" si="70"/>
        <v>312402.23</v>
      </c>
      <c r="AX68" s="399">
        <f t="shared" si="71"/>
        <v>369479.31</v>
      </c>
      <c r="AY68" s="399">
        <f t="shared" si="71"/>
        <v>364250.73</v>
      </c>
      <c r="AZ68" s="399">
        <f>SUM(91547.46+52454.67+653398.51)</f>
        <v>797400.64</v>
      </c>
      <c r="BA68" s="278"/>
      <c r="BB68" s="278"/>
      <c r="BC68" s="278"/>
      <c r="BD68" s="278"/>
      <c r="BE68" s="278"/>
      <c r="BF68" s="278"/>
      <c r="BG68" s="278"/>
      <c r="BH68" s="392"/>
      <c r="BI68" s="464">
        <f t="shared" ref="BI68:BK68" si="79">BI47+BI54+BI61</f>
        <v>153137.1</v>
      </c>
      <c r="BJ68" s="399">
        <f t="shared" si="79"/>
        <v>186602.18</v>
      </c>
      <c r="BK68" s="399">
        <f t="shared" si="79"/>
        <v>91239.22</v>
      </c>
      <c r="BL68" s="399">
        <f>SUM(91547.46+52454.67+653398.51)</f>
        <v>797400.64</v>
      </c>
      <c r="BM68" s="278"/>
      <c r="BN68" s="278"/>
      <c r="BO68" s="278"/>
      <c r="BP68" s="278"/>
      <c r="BQ68" s="278"/>
      <c r="BR68" s="278"/>
      <c r="BS68" s="278"/>
      <c r="BT68" s="392"/>
    </row>
    <row r="69" spans="1:72" x14ac:dyDescent="0.25">
      <c r="A69" s="342"/>
      <c r="B69" s="391" t="s">
        <v>38</v>
      </c>
      <c r="C69" s="433">
        <f t="shared" si="64"/>
        <v>191205.14</v>
      </c>
      <c r="D69" s="108">
        <f t="shared" si="64"/>
        <v>207785.49</v>
      </c>
      <c r="E69" s="108">
        <f t="shared" si="64"/>
        <v>161081.43</v>
      </c>
      <c r="F69" s="108">
        <f t="shared" si="64"/>
        <v>129680.17</v>
      </c>
      <c r="G69" s="108">
        <f t="shared" si="64"/>
        <v>58796.94</v>
      </c>
      <c r="H69" s="108">
        <f>SUM(H48+H55+H62)</f>
        <v>51133.73</v>
      </c>
      <c r="I69" s="108">
        <f t="shared" ref="I69:AB69" si="80">SUM(I48+I55+I62)</f>
        <v>43472.33</v>
      </c>
      <c r="J69" s="108">
        <f t="shared" si="80"/>
        <v>32816.25</v>
      </c>
      <c r="K69" s="108">
        <f t="shared" si="80"/>
        <v>44728.490000000005</v>
      </c>
      <c r="L69" s="365">
        <f t="shared" si="80"/>
        <v>62382.32</v>
      </c>
      <c r="M69" s="433">
        <f t="shared" si="80"/>
        <v>115385.65</v>
      </c>
      <c r="N69" s="108">
        <f t="shared" si="80"/>
        <v>213897.46</v>
      </c>
      <c r="O69" s="108">
        <f t="shared" si="80"/>
        <v>231841.03</v>
      </c>
      <c r="P69" s="108">
        <f t="shared" si="80"/>
        <v>422259.57</v>
      </c>
      <c r="Q69" s="108">
        <f t="shared" si="80"/>
        <v>457225.60000000003</v>
      </c>
      <c r="R69" s="108">
        <f t="shared" si="80"/>
        <v>394544.94999999995</v>
      </c>
      <c r="S69" s="108">
        <f t="shared" si="80"/>
        <v>327628.18</v>
      </c>
      <c r="T69" s="108">
        <f t="shared" si="80"/>
        <v>308741.02</v>
      </c>
      <c r="U69" s="108">
        <f t="shared" si="80"/>
        <v>171199.03999999998</v>
      </c>
      <c r="V69" s="108">
        <f t="shared" si="80"/>
        <v>216023.5</v>
      </c>
      <c r="W69" s="108">
        <f t="shared" si="80"/>
        <v>188279.2</v>
      </c>
      <c r="X69" s="365">
        <f t="shared" si="80"/>
        <v>234956.9</v>
      </c>
      <c r="Y69" s="108">
        <f t="shared" si="80"/>
        <v>363464.43</v>
      </c>
      <c r="Z69" s="108">
        <f t="shared" si="80"/>
        <v>655131.94000000006</v>
      </c>
      <c r="AA69" s="108">
        <f t="shared" si="80"/>
        <v>330526.40999999997</v>
      </c>
      <c r="AB69" s="108">
        <f t="shared" si="80"/>
        <v>383668.8</v>
      </c>
      <c r="AC69" s="423">
        <f t="shared" si="66"/>
        <v>350087.12</v>
      </c>
      <c r="AD69" s="423">
        <f t="shared" si="66"/>
        <v>422806.33</v>
      </c>
      <c r="AE69" s="423">
        <f t="shared" si="74"/>
        <v>202254.33000000002</v>
      </c>
      <c r="AF69" s="423">
        <f t="shared" si="74"/>
        <v>195299.45</v>
      </c>
      <c r="AG69" s="423">
        <f t="shared" si="75"/>
        <v>193689.01</v>
      </c>
      <c r="AH69" s="423">
        <f t="shared" si="75"/>
        <v>178248.91</v>
      </c>
      <c r="AI69" s="423">
        <f t="shared" si="75"/>
        <v>150784.08000000002</v>
      </c>
      <c r="AJ69" s="423">
        <f t="shared" si="76"/>
        <v>158642.21000000002</v>
      </c>
      <c r="AK69" s="423">
        <f t="shared" si="76"/>
        <v>121725.15</v>
      </c>
      <c r="AL69" s="423">
        <f t="shared" si="76"/>
        <v>154155.46</v>
      </c>
      <c r="AM69" s="423">
        <f t="shared" si="76"/>
        <v>209092.85</v>
      </c>
      <c r="AN69" s="423">
        <f t="shared" si="76"/>
        <v>221699.91</v>
      </c>
      <c r="AO69" s="423">
        <f>AO62+AO55+AO48</f>
        <v>246932.13999999998</v>
      </c>
      <c r="AP69" s="423">
        <f t="shared" si="68"/>
        <v>469620.47999999998</v>
      </c>
      <c r="AQ69" s="423">
        <f t="shared" si="68"/>
        <v>357895.81</v>
      </c>
      <c r="AR69" s="423">
        <f>AR48+AR55+AR62</f>
        <v>321038.58</v>
      </c>
      <c r="AS69" s="423">
        <f>195192.18+47769.41+28974.61+33951.33</f>
        <v>305887.53000000003</v>
      </c>
      <c r="AT69" s="423">
        <f t="shared" si="69"/>
        <v>305072.24</v>
      </c>
      <c r="AU69" s="423">
        <f t="shared" si="69"/>
        <v>284716.81999999995</v>
      </c>
      <c r="AV69" s="423">
        <f t="shared" si="70"/>
        <v>272658.67</v>
      </c>
      <c r="AW69" s="464">
        <f t="shared" si="70"/>
        <v>275221.7</v>
      </c>
      <c r="AX69" s="399">
        <f t="shared" si="71"/>
        <v>324202.74</v>
      </c>
      <c r="AY69" s="399">
        <f t="shared" si="71"/>
        <v>367265.42000000004</v>
      </c>
      <c r="AZ69" s="399">
        <f>SUM(52119.02+265605.25+132103.85)</f>
        <v>449828.12</v>
      </c>
      <c r="BA69" s="278"/>
      <c r="BB69" s="278"/>
      <c r="BC69" s="278"/>
      <c r="BD69" s="278"/>
      <c r="BE69" s="278"/>
      <c r="BF69" s="278"/>
      <c r="BG69" s="278"/>
      <c r="BH69" s="392"/>
      <c r="BI69" s="464">
        <f t="shared" ref="BI69:BK69" si="81">BI48+BI55+BI62</f>
        <v>153496.54999999999</v>
      </c>
      <c r="BJ69" s="399">
        <f t="shared" si="81"/>
        <v>170047.28000000003</v>
      </c>
      <c r="BK69" s="399">
        <f t="shared" si="81"/>
        <v>158172.57000000004</v>
      </c>
      <c r="BL69" s="399">
        <f>SUM(52119.02+265605.25+132103.85)</f>
        <v>449828.12</v>
      </c>
      <c r="BM69" s="278"/>
      <c r="BN69" s="278"/>
      <c r="BO69" s="278"/>
      <c r="BP69" s="278"/>
      <c r="BQ69" s="278"/>
      <c r="BR69" s="278"/>
      <c r="BS69" s="278"/>
      <c r="BT69" s="392"/>
    </row>
    <row r="70" spans="1:72" x14ac:dyDescent="0.25">
      <c r="A70" s="342"/>
      <c r="B70" s="391" t="s">
        <v>39</v>
      </c>
      <c r="C70" s="433">
        <f t="shared" si="64"/>
        <v>0</v>
      </c>
      <c r="D70" s="108">
        <f t="shared" si="64"/>
        <v>17568.169999999998</v>
      </c>
      <c r="E70" s="108">
        <f t="shared" si="64"/>
        <v>15.32</v>
      </c>
      <c r="F70" s="108">
        <f t="shared" si="64"/>
        <v>16898.810000000001</v>
      </c>
      <c r="G70" s="108">
        <f t="shared" si="64"/>
        <v>46.51</v>
      </c>
      <c r="H70" s="108">
        <f>SUM(H49+H56+H63)</f>
        <v>950.14</v>
      </c>
      <c r="I70" s="108">
        <f t="shared" ref="I70:AB70" si="82">SUM(I49+I56+I63)</f>
        <v>947.11</v>
      </c>
      <c r="J70" s="108">
        <f t="shared" si="82"/>
        <v>9.19</v>
      </c>
      <c r="K70" s="108">
        <f t="shared" si="82"/>
        <v>1562.6000000000001</v>
      </c>
      <c r="L70" s="365">
        <f t="shared" si="82"/>
        <v>242.02</v>
      </c>
      <c r="M70" s="433">
        <f t="shared" si="82"/>
        <v>12626.720000000001</v>
      </c>
      <c r="N70" s="108">
        <f t="shared" si="82"/>
        <v>30003.530000000002</v>
      </c>
      <c r="O70" s="108">
        <f t="shared" si="82"/>
        <v>0</v>
      </c>
      <c r="P70" s="108">
        <f t="shared" si="82"/>
        <v>63980.44</v>
      </c>
      <c r="Q70" s="108">
        <f t="shared" si="82"/>
        <v>180095.77</v>
      </c>
      <c r="R70" s="108">
        <f t="shared" si="82"/>
        <v>185388.12</v>
      </c>
      <c r="S70" s="108">
        <f t="shared" si="82"/>
        <v>144647.99</v>
      </c>
      <c r="T70" s="108">
        <f t="shared" si="82"/>
        <v>87200.890000000014</v>
      </c>
      <c r="U70" s="108">
        <f t="shared" si="82"/>
        <v>11399.349999999999</v>
      </c>
      <c r="V70" s="108">
        <f t="shared" si="82"/>
        <v>3175.7700000000004</v>
      </c>
      <c r="W70" s="108">
        <f t="shared" si="82"/>
        <v>43230.84</v>
      </c>
      <c r="X70" s="365">
        <f t="shared" si="82"/>
        <v>16426.810000000001</v>
      </c>
      <c r="Y70" s="108">
        <f t="shared" si="82"/>
        <v>41414.18</v>
      </c>
      <c r="Z70" s="108">
        <f t="shared" si="82"/>
        <v>85993.41</v>
      </c>
      <c r="AA70" s="108">
        <f t="shared" si="82"/>
        <v>446.98</v>
      </c>
      <c r="AB70" s="108">
        <f t="shared" si="82"/>
        <v>53577.47</v>
      </c>
      <c r="AC70" s="423">
        <f t="shared" si="66"/>
        <v>32004.699999999997</v>
      </c>
      <c r="AD70" s="423">
        <f t="shared" si="66"/>
        <v>32004.699999999997</v>
      </c>
      <c r="AE70" s="423">
        <f t="shared" si="74"/>
        <v>36137.620000000003</v>
      </c>
      <c r="AF70" s="423">
        <f t="shared" si="74"/>
        <v>24304.22</v>
      </c>
      <c r="AG70" s="423">
        <f t="shared" si="75"/>
        <v>26229.599999999999</v>
      </c>
      <c r="AH70" s="423">
        <f t="shared" si="75"/>
        <v>12404.05</v>
      </c>
      <c r="AI70" s="423">
        <f t="shared" si="75"/>
        <v>20478.509999999998</v>
      </c>
      <c r="AJ70" s="423">
        <f t="shared" si="76"/>
        <v>14262.880000000001</v>
      </c>
      <c r="AK70" s="423">
        <f t="shared" si="76"/>
        <v>34894.660000000003</v>
      </c>
      <c r="AL70" s="423">
        <f t="shared" si="76"/>
        <v>35962.400000000001</v>
      </c>
      <c r="AM70" s="423">
        <f t="shared" si="76"/>
        <v>15662.95</v>
      </c>
      <c r="AN70" s="423">
        <f t="shared" si="76"/>
        <v>25914.86</v>
      </c>
      <c r="AO70" s="423">
        <f>AO63+AO56+AO49</f>
        <v>0</v>
      </c>
      <c r="AP70" s="423">
        <v>0</v>
      </c>
      <c r="AQ70" s="423">
        <v>0</v>
      </c>
      <c r="AR70" s="423">
        <v>0</v>
      </c>
      <c r="AS70" s="423">
        <v>0</v>
      </c>
      <c r="AT70" s="423">
        <v>0</v>
      </c>
      <c r="AU70" s="423">
        <v>0</v>
      </c>
      <c r="AV70" s="423">
        <f t="shared" si="70"/>
        <v>13843.53</v>
      </c>
      <c r="AW70" s="464">
        <f t="shared" si="70"/>
        <v>22792.29</v>
      </c>
      <c r="AX70" s="399">
        <f t="shared" si="71"/>
        <v>12939.32</v>
      </c>
      <c r="AY70" s="399">
        <f t="shared" si="71"/>
        <v>51764.02</v>
      </c>
      <c r="AZ70" s="399">
        <f>SUM(23755.58+38824.7+12939.32)</f>
        <v>75519.600000000006</v>
      </c>
      <c r="BA70" s="278"/>
      <c r="BB70" s="278"/>
      <c r="BC70" s="278"/>
      <c r="BD70" s="278"/>
      <c r="BE70" s="278"/>
      <c r="BF70" s="278"/>
      <c r="BG70" s="278"/>
      <c r="BH70" s="392"/>
      <c r="BI70" s="464">
        <f t="shared" ref="BI70:BK70" si="83">BI49+BI56+BI63</f>
        <v>-12102.369999999999</v>
      </c>
      <c r="BJ70" s="399">
        <f t="shared" si="83"/>
        <v>-23023.08</v>
      </c>
      <c r="BK70" s="399">
        <f t="shared" si="83"/>
        <v>36101.069999999992</v>
      </c>
      <c r="BL70" s="399">
        <f>SUM(23755.58+38824.7+12939.32)</f>
        <v>75519.600000000006</v>
      </c>
      <c r="BM70" s="278"/>
      <c r="BN70" s="278"/>
      <c r="BO70" s="278"/>
      <c r="BP70" s="278"/>
      <c r="BQ70" s="278"/>
      <c r="BR70" s="278"/>
      <c r="BS70" s="278"/>
      <c r="BT70" s="392"/>
    </row>
    <row r="71" spans="1:72" ht="15.75" thickBot="1" x14ac:dyDescent="0.3">
      <c r="A71" s="342"/>
      <c r="B71" s="410" t="s">
        <v>40</v>
      </c>
      <c r="C71" s="433">
        <f t="shared" ref="C71:AC71" si="84">SUM(C66:C70)</f>
        <v>5129335.42</v>
      </c>
      <c r="D71" s="108">
        <f t="shared" si="84"/>
        <v>5078975.88</v>
      </c>
      <c r="E71" s="108">
        <f t="shared" si="84"/>
        <v>4359546.99</v>
      </c>
      <c r="F71" s="108">
        <f t="shared" si="84"/>
        <v>3829027.89</v>
      </c>
      <c r="G71" s="108">
        <f t="shared" si="84"/>
        <v>3128751.2679999997</v>
      </c>
      <c r="H71" s="108">
        <f t="shared" si="84"/>
        <v>2648820.84</v>
      </c>
      <c r="I71" s="108">
        <f t="shared" si="84"/>
        <v>2271749.8899999997</v>
      </c>
      <c r="J71" s="108">
        <f t="shared" si="84"/>
        <v>2031805.7199999997</v>
      </c>
      <c r="K71" s="108">
        <f t="shared" si="84"/>
        <v>2063767.3000000003</v>
      </c>
      <c r="L71" s="365">
        <f t="shared" si="84"/>
        <v>2552124.9500000002</v>
      </c>
      <c r="M71" s="433">
        <f t="shared" si="84"/>
        <v>3522223.68</v>
      </c>
      <c r="N71" s="108">
        <f t="shared" si="84"/>
        <v>4733144.1500000004</v>
      </c>
      <c r="O71" s="108">
        <f t="shared" si="84"/>
        <v>5383395.3000000007</v>
      </c>
      <c r="P71" s="108">
        <f t="shared" si="84"/>
        <v>6335183.0600000015</v>
      </c>
      <c r="Q71" s="108">
        <f t="shared" si="84"/>
        <v>6963838.1999999993</v>
      </c>
      <c r="R71" s="108">
        <f t="shared" si="84"/>
        <v>6027400.6800000006</v>
      </c>
      <c r="S71" s="108">
        <f t="shared" si="84"/>
        <v>5050459.6800000006</v>
      </c>
      <c r="T71" s="108">
        <f t="shared" si="84"/>
        <v>4980172.13</v>
      </c>
      <c r="U71" s="108">
        <f t="shared" si="84"/>
        <v>4695139.34</v>
      </c>
      <c r="V71" s="108">
        <f t="shared" si="84"/>
        <v>4584580.1000000006</v>
      </c>
      <c r="W71" s="108">
        <f t="shared" si="84"/>
        <v>4764068.209999999</v>
      </c>
      <c r="X71" s="365">
        <f t="shared" si="84"/>
        <v>5173508.13</v>
      </c>
      <c r="Y71" s="108">
        <f t="shared" si="84"/>
        <v>6657558.6099999985</v>
      </c>
      <c r="Z71" s="108">
        <f t="shared" si="84"/>
        <v>9064584.9800000004</v>
      </c>
      <c r="AA71" s="108">
        <f t="shared" si="84"/>
        <v>9325049.790000001</v>
      </c>
      <c r="AB71" s="108">
        <f t="shared" si="84"/>
        <v>10071160.450000003</v>
      </c>
      <c r="AC71" s="108">
        <f t="shared" si="84"/>
        <v>8711706.9100000001</v>
      </c>
      <c r="AD71" s="108">
        <f>SUM(AD66:AD70)</f>
        <v>8798067.1099999994</v>
      </c>
      <c r="AE71" s="108">
        <f>SUM(AE66:AE70)</f>
        <v>8461473.9800000004</v>
      </c>
      <c r="AF71" s="423">
        <f>SUM(AF50+AF57+AF64)</f>
        <v>8119757.5599999996</v>
      </c>
      <c r="AG71" s="423">
        <f t="shared" si="75"/>
        <v>8389704.290000001</v>
      </c>
      <c r="AH71" s="423">
        <f t="shared" si="75"/>
        <v>7023440.0199999996</v>
      </c>
      <c r="AI71" s="423">
        <f t="shared" si="75"/>
        <v>6498346.8000000007</v>
      </c>
      <c r="AJ71" s="423">
        <f t="shared" si="76"/>
        <v>6476375.2299999995</v>
      </c>
      <c r="AK71" s="423">
        <f t="shared" si="76"/>
        <v>6454265.6399999997</v>
      </c>
      <c r="AL71" s="423">
        <f t="shared" si="76"/>
        <v>7126351.7000000002</v>
      </c>
      <c r="AM71" s="423">
        <f t="shared" si="76"/>
        <v>8561204.8599999994</v>
      </c>
      <c r="AN71" s="423">
        <f t="shared" si="76"/>
        <v>10052617.1</v>
      </c>
      <c r="AO71" s="423">
        <f t="shared" ref="AO71:AT71" si="85">SUM(AO66:AO70)</f>
        <v>12793596.859999999</v>
      </c>
      <c r="AP71" s="423">
        <f t="shared" si="85"/>
        <v>15100471.02</v>
      </c>
      <c r="AQ71" s="423">
        <f t="shared" si="85"/>
        <v>14545012.023</v>
      </c>
      <c r="AR71" s="423">
        <f t="shared" si="85"/>
        <v>13626535.780000001</v>
      </c>
      <c r="AS71" s="423">
        <f t="shared" si="85"/>
        <v>8788542.209999999</v>
      </c>
      <c r="AT71" s="423">
        <f t="shared" si="85"/>
        <v>8195243.7999999998</v>
      </c>
      <c r="AU71" s="423">
        <f t="shared" ref="AU71:AZ71" si="86">SUM(AU66:AU70)</f>
        <v>7330183.7500000009</v>
      </c>
      <c r="AV71" s="423">
        <f t="shared" si="86"/>
        <v>7530018.1700000009</v>
      </c>
      <c r="AW71" s="464">
        <f t="shared" si="86"/>
        <v>7711032.8399999999</v>
      </c>
      <c r="AX71" s="399">
        <f t="shared" si="86"/>
        <v>8673382.9100000001</v>
      </c>
      <c r="AY71" s="399">
        <f t="shared" si="86"/>
        <v>10060256.92</v>
      </c>
      <c r="AZ71" s="399">
        <f t="shared" si="86"/>
        <v>11868330.16</v>
      </c>
      <c r="BA71" s="278"/>
      <c r="BB71" s="278"/>
      <c r="BC71" s="278"/>
      <c r="BD71" s="278"/>
      <c r="BE71" s="278"/>
      <c r="BF71" s="278"/>
      <c r="BG71" s="278"/>
      <c r="BH71" s="392"/>
      <c r="BI71" s="464">
        <f t="shared" ref="BI71:BL71" si="87">SUM(BI66:BI70)</f>
        <v>1256767.2000000002</v>
      </c>
      <c r="BJ71" s="399">
        <f t="shared" si="87"/>
        <v>1547031.21</v>
      </c>
      <c r="BK71" s="399">
        <f t="shared" si="87"/>
        <v>1499052.0599999996</v>
      </c>
      <c r="BL71" s="399">
        <f t="shared" si="87"/>
        <v>11868330.16</v>
      </c>
      <c r="BM71" s="278"/>
      <c r="BN71" s="278"/>
      <c r="BO71" s="278"/>
      <c r="BP71" s="278"/>
      <c r="BQ71" s="278"/>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278"/>
      <c r="BB73" s="278"/>
      <c r="BC73" s="278"/>
      <c r="BD73" s="278"/>
      <c r="BE73" s="278"/>
      <c r="BF73" s="278"/>
      <c r="BG73" s="278"/>
      <c r="BH73" s="392"/>
      <c r="BI73" s="461">
        <f t="shared" ref="BI73:BI78" si="88">AW73-AK73</f>
        <v>-328568</v>
      </c>
      <c r="BJ73" s="395">
        <f t="shared" ref="BJ73:BJ78" si="89">AX73-AL73</f>
        <v>-1324752</v>
      </c>
      <c r="BK73" s="395">
        <f t="shared" ref="BK73:BK78" si="90">AY73-AM73</f>
        <v>-262222</v>
      </c>
      <c r="BL73" s="395">
        <f t="shared" ref="BL73:BL78" si="91">AZ73-AN73</f>
        <v>-484016</v>
      </c>
      <c r="BM73" s="278"/>
      <c r="BN73" s="278"/>
      <c r="BO73" s="278"/>
      <c r="BP73" s="278"/>
      <c r="BQ73" s="278"/>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278"/>
      <c r="BB74" s="278"/>
      <c r="BC74" s="278"/>
      <c r="BD74" s="278"/>
      <c r="BE74" s="278"/>
      <c r="BF74" s="278"/>
      <c r="BG74" s="278"/>
      <c r="BH74" s="392"/>
      <c r="BI74" s="461">
        <f t="shared" si="88"/>
        <v>59421</v>
      </c>
      <c r="BJ74" s="395">
        <f t="shared" si="89"/>
        <v>-121875</v>
      </c>
      <c r="BK74" s="395">
        <f t="shared" si="90"/>
        <v>80058</v>
      </c>
      <c r="BL74" s="395">
        <f t="shared" si="91"/>
        <v>-71489</v>
      </c>
      <c r="BM74" s="278"/>
      <c r="BN74" s="278"/>
      <c r="BO74" s="278"/>
      <c r="BP74" s="278"/>
      <c r="BQ74" s="278"/>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278"/>
      <c r="BB75" s="278"/>
      <c r="BC75" s="278"/>
      <c r="BD75" s="278"/>
      <c r="BE75" s="278"/>
      <c r="BF75" s="278"/>
      <c r="BG75" s="278"/>
      <c r="BH75" s="392"/>
      <c r="BI75" s="461">
        <f t="shared" si="88"/>
        <v>-49710</v>
      </c>
      <c r="BJ75" s="395">
        <f t="shared" si="89"/>
        <v>-229907</v>
      </c>
      <c r="BK75" s="395">
        <f t="shared" si="90"/>
        <v>-53923</v>
      </c>
      <c r="BL75" s="395">
        <f t="shared" si="91"/>
        <v>-29429</v>
      </c>
      <c r="BM75" s="278"/>
      <c r="BN75" s="278"/>
      <c r="BO75" s="278"/>
      <c r="BP75" s="278"/>
      <c r="BQ75" s="278"/>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278"/>
      <c r="BB76" s="278"/>
      <c r="BC76" s="278"/>
      <c r="BD76" s="278"/>
      <c r="BE76" s="278"/>
      <c r="BF76" s="278"/>
      <c r="BG76" s="278"/>
      <c r="BH76" s="392"/>
      <c r="BI76" s="461">
        <f t="shared" si="88"/>
        <v>-83896</v>
      </c>
      <c r="BJ76" s="395">
        <f t="shared" si="89"/>
        <v>-289862</v>
      </c>
      <c r="BK76" s="395">
        <f t="shared" si="90"/>
        <v>-81878</v>
      </c>
      <c r="BL76" s="395">
        <f t="shared" si="91"/>
        <v>-228555</v>
      </c>
      <c r="BM76" s="278"/>
      <c r="BN76" s="278"/>
      <c r="BO76" s="278"/>
      <c r="BP76" s="278"/>
      <c r="BQ76" s="278"/>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278"/>
      <c r="BB77" s="278"/>
      <c r="BC77" s="278"/>
      <c r="BD77" s="278"/>
      <c r="BE77" s="278"/>
      <c r="BF77" s="278"/>
      <c r="BG77" s="278"/>
      <c r="BH77" s="392"/>
      <c r="BI77" s="461">
        <f t="shared" si="88"/>
        <v>-99694</v>
      </c>
      <c r="BJ77" s="395">
        <f t="shared" si="89"/>
        <v>-296958</v>
      </c>
      <c r="BK77" s="395">
        <f t="shared" si="90"/>
        <v>155885</v>
      </c>
      <c r="BL77" s="395">
        <f t="shared" si="91"/>
        <v>-87947</v>
      </c>
      <c r="BM77" s="278"/>
      <c r="BN77" s="278"/>
      <c r="BO77" s="278"/>
      <c r="BP77" s="278"/>
      <c r="BQ77" s="278"/>
      <c r="BR77" s="278"/>
      <c r="BS77" s="278"/>
      <c r="BT77" s="392"/>
    </row>
    <row r="78" spans="1:72" x14ac:dyDescent="0.25">
      <c r="A78" s="342"/>
      <c r="B78" s="391" t="s">
        <v>40</v>
      </c>
      <c r="C78" s="434">
        <f>SUM(C73:C77)</f>
        <v>10437928</v>
      </c>
      <c r="D78" s="379">
        <f>SUM(D73:D77)</f>
        <v>7577055</v>
      </c>
      <c r="E78" s="379">
        <f t="shared" ref="E78:V78" si="92">SUM(E73:E77)</f>
        <v>4510693</v>
      </c>
      <c r="F78" s="379">
        <f t="shared" si="92"/>
        <v>2087452</v>
      </c>
      <c r="G78" s="379">
        <f t="shared" si="92"/>
        <v>1719391</v>
      </c>
      <c r="H78" s="379">
        <f t="shared" si="92"/>
        <v>1566001</v>
      </c>
      <c r="I78" s="379">
        <f t="shared" si="92"/>
        <v>1594247</v>
      </c>
      <c r="J78" s="379">
        <f t="shared" si="92"/>
        <v>2004871</v>
      </c>
      <c r="K78" s="379">
        <f t="shared" si="92"/>
        <v>4695044</v>
      </c>
      <c r="L78" s="435">
        <f t="shared" si="92"/>
        <v>8156469</v>
      </c>
      <c r="M78" s="434">
        <f t="shared" si="92"/>
        <v>10830922</v>
      </c>
      <c r="N78" s="379">
        <f t="shared" si="92"/>
        <v>9328705</v>
      </c>
      <c r="O78" s="379">
        <f t="shared" si="92"/>
        <v>8447750</v>
      </c>
      <c r="P78" s="379">
        <f t="shared" si="92"/>
        <v>6865799</v>
      </c>
      <c r="Q78" s="379">
        <f t="shared" si="92"/>
        <v>5532889</v>
      </c>
      <c r="R78" s="379">
        <f t="shared" si="92"/>
        <v>2486821</v>
      </c>
      <c r="S78" s="379">
        <f t="shared" si="92"/>
        <v>1747290</v>
      </c>
      <c r="T78" s="379">
        <f t="shared" si="92"/>
        <v>1724485</v>
      </c>
      <c r="U78" s="379">
        <f t="shared" si="92"/>
        <v>1754008</v>
      </c>
      <c r="V78" s="379">
        <f t="shared" si="92"/>
        <v>2272596</v>
      </c>
      <c r="W78" s="379">
        <f t="shared" ref="W78:AC78" si="93">SUM(W73:W77)</f>
        <v>4139125</v>
      </c>
      <c r="X78" s="435">
        <f t="shared" si="93"/>
        <v>6427104</v>
      </c>
      <c r="Y78" s="379">
        <f t="shared" si="93"/>
        <v>10827020</v>
      </c>
      <c r="Z78" s="379">
        <f t="shared" si="93"/>
        <v>10482235</v>
      </c>
      <c r="AA78" s="379">
        <f t="shared" si="93"/>
        <v>9808497</v>
      </c>
      <c r="AB78" s="379">
        <f t="shared" si="93"/>
        <v>6872452</v>
      </c>
      <c r="AC78" s="379">
        <f t="shared" si="93"/>
        <v>4731368</v>
      </c>
      <c r="AD78" s="379">
        <f t="shared" ref="AD78:AI78" si="94">SUM(AD73:AD77)</f>
        <v>2074620</v>
      </c>
      <c r="AE78" s="379">
        <f t="shared" si="94"/>
        <v>1600089</v>
      </c>
      <c r="AF78" s="379">
        <f t="shared" si="94"/>
        <v>1842256</v>
      </c>
      <c r="AG78" s="379">
        <f t="shared" si="94"/>
        <v>1658965</v>
      </c>
      <c r="AH78" s="379">
        <f t="shared" si="94"/>
        <v>1828221</v>
      </c>
      <c r="AI78" s="379">
        <f t="shared" si="94"/>
        <v>3596064</v>
      </c>
      <c r="AJ78" s="379">
        <f>SUM(AJ73:AJ77)</f>
        <v>7115739</v>
      </c>
      <c r="AK78" s="379">
        <f>SUM(AK73:AK77)</f>
        <v>9958124</v>
      </c>
      <c r="AL78" s="379">
        <f>SUM(AL73:AL77)</f>
        <v>11557348</v>
      </c>
      <c r="AM78" s="379">
        <f>SUM(AM73:AM77)</f>
        <v>9081469</v>
      </c>
      <c r="AN78" s="379">
        <f>SUM(AN73:AN77)</f>
        <v>7622143</v>
      </c>
      <c r="AO78" s="379">
        <f t="shared" ref="AO78:AT78" si="95">SUM(AO73:AO77)</f>
        <v>4260069</v>
      </c>
      <c r="AP78" s="379">
        <f t="shared" si="95"/>
        <v>2478198</v>
      </c>
      <c r="AQ78" s="379">
        <f t="shared" si="95"/>
        <v>1671913</v>
      </c>
      <c r="AR78" s="379">
        <f t="shared" si="95"/>
        <v>1623116</v>
      </c>
      <c r="AS78" s="379">
        <f t="shared" si="95"/>
        <v>1694644</v>
      </c>
      <c r="AT78" s="379">
        <f t="shared" si="95"/>
        <v>2339167</v>
      </c>
      <c r="AU78" s="379">
        <f t="shared" ref="AU78:AZ78" si="96">SUM(AU73:AU77)</f>
        <v>3042468</v>
      </c>
      <c r="AV78" s="379">
        <f t="shared" si="96"/>
        <v>6849060</v>
      </c>
      <c r="AW78" s="461">
        <f t="shared" si="96"/>
        <v>9455677</v>
      </c>
      <c r="AX78" s="395">
        <f t="shared" si="96"/>
        <v>9293994</v>
      </c>
      <c r="AY78" s="396">
        <f t="shared" si="96"/>
        <v>8919389</v>
      </c>
      <c r="AZ78" s="395">
        <f t="shared" si="96"/>
        <v>6720707</v>
      </c>
      <c r="BA78" s="278"/>
      <c r="BB78" s="278"/>
      <c r="BC78" s="278"/>
      <c r="BD78" s="278"/>
      <c r="BE78" s="278"/>
      <c r="BF78" s="278"/>
      <c r="BG78" s="278"/>
      <c r="BH78" s="392"/>
      <c r="BI78" s="461">
        <f t="shared" si="88"/>
        <v>-502447</v>
      </c>
      <c r="BJ78" s="395">
        <f t="shared" si="89"/>
        <v>-2263354</v>
      </c>
      <c r="BK78" s="395">
        <f t="shared" si="90"/>
        <v>-162080</v>
      </c>
      <c r="BL78" s="395">
        <f t="shared" si="91"/>
        <v>-901436</v>
      </c>
      <c r="BM78" s="278"/>
      <c r="BN78" s="278"/>
      <c r="BO78" s="278"/>
      <c r="BP78" s="278"/>
      <c r="BQ78" s="278"/>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278"/>
      <c r="BB80" s="278"/>
      <c r="BC80" s="278"/>
      <c r="BD80" s="278"/>
      <c r="BE80" s="278"/>
      <c r="BF80" s="278"/>
      <c r="BG80" s="278"/>
      <c r="BH80" s="392"/>
      <c r="BI80" s="464">
        <f t="shared" ref="BI80:BI85" si="97">AW80-AK80</f>
        <v>395770</v>
      </c>
      <c r="BJ80" s="399">
        <f t="shared" ref="BJ80:BJ85" si="98">AX80-AL80</f>
        <v>-1677631</v>
      </c>
      <c r="BK80" s="399">
        <f t="shared" ref="BK80:BK85" si="99">AY80-AM80</f>
        <v>-125878</v>
      </c>
      <c r="BL80" s="399">
        <f t="shared" ref="BL80:BL85" si="100">AZ80-AN80</f>
        <v>-1009619</v>
      </c>
      <c r="BM80" s="278"/>
      <c r="BN80" s="278"/>
      <c r="BO80" s="278"/>
      <c r="BP80" s="278"/>
      <c r="BQ80" s="278"/>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278"/>
      <c r="BB81" s="278"/>
      <c r="BC81" s="278"/>
      <c r="BD81" s="278"/>
      <c r="BE81" s="278"/>
      <c r="BF81" s="278"/>
      <c r="BG81" s="278"/>
      <c r="BH81" s="392"/>
      <c r="BI81" s="464">
        <f t="shared" si="97"/>
        <v>367528</v>
      </c>
      <c r="BJ81" s="399">
        <f t="shared" si="98"/>
        <v>-44620</v>
      </c>
      <c r="BK81" s="399">
        <f t="shared" si="99"/>
        <v>202165</v>
      </c>
      <c r="BL81" s="399">
        <f t="shared" si="100"/>
        <v>-123078</v>
      </c>
      <c r="BM81" s="278"/>
      <c r="BN81" s="278"/>
      <c r="BO81" s="278"/>
      <c r="BP81" s="278"/>
      <c r="BQ81" s="278"/>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278"/>
      <c r="BB82" s="278"/>
      <c r="BC82" s="278"/>
      <c r="BD82" s="278"/>
      <c r="BE82" s="278"/>
      <c r="BF82" s="278"/>
      <c r="BG82" s="278"/>
      <c r="BH82" s="392"/>
      <c r="BI82" s="464">
        <f t="shared" si="97"/>
        <v>78024</v>
      </c>
      <c r="BJ82" s="399">
        <f t="shared" si="98"/>
        <v>-285733</v>
      </c>
      <c r="BK82" s="399">
        <f t="shared" si="99"/>
        <v>-90945</v>
      </c>
      <c r="BL82" s="399">
        <f t="shared" si="100"/>
        <v>-109389</v>
      </c>
      <c r="BM82" s="278"/>
      <c r="BN82" s="278"/>
      <c r="BO82" s="278"/>
      <c r="BP82" s="278"/>
      <c r="BQ82" s="278"/>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278"/>
      <c r="BB83" s="278"/>
      <c r="BC83" s="278"/>
      <c r="BD83" s="278"/>
      <c r="BE83" s="278"/>
      <c r="BF83" s="278"/>
      <c r="BG83" s="278"/>
      <c r="BH83" s="392"/>
      <c r="BI83" s="464">
        <f t="shared" si="97"/>
        <v>125874</v>
      </c>
      <c r="BJ83" s="399">
        <f t="shared" si="98"/>
        <v>-275636</v>
      </c>
      <c r="BK83" s="399">
        <f t="shared" si="99"/>
        <v>-97777</v>
      </c>
      <c r="BL83" s="399">
        <f t="shared" si="100"/>
        <v>-372581</v>
      </c>
      <c r="BM83" s="278"/>
      <c r="BN83" s="278"/>
      <c r="BO83" s="278"/>
      <c r="BP83" s="278"/>
      <c r="BQ83" s="278"/>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278"/>
      <c r="BB84" s="278"/>
      <c r="BC84" s="278"/>
      <c r="BD84" s="278"/>
      <c r="BE84" s="278"/>
      <c r="BF84" s="278"/>
      <c r="BG84" s="278"/>
      <c r="BH84" s="392"/>
      <c r="BI84" s="464">
        <f t="shared" si="97"/>
        <v>-70392</v>
      </c>
      <c r="BJ84" s="399">
        <f t="shared" si="98"/>
        <v>-223852</v>
      </c>
      <c r="BK84" s="399">
        <f t="shared" si="99"/>
        <v>153671</v>
      </c>
      <c r="BL84" s="399">
        <f t="shared" si="100"/>
        <v>-122277</v>
      </c>
      <c r="BM84" s="278"/>
      <c r="BN84" s="278"/>
      <c r="BO84" s="278"/>
      <c r="BP84" s="278"/>
      <c r="BQ84" s="278"/>
      <c r="BR84" s="278"/>
      <c r="BS84" s="278"/>
      <c r="BT84" s="392"/>
    </row>
    <row r="85" spans="1:72" x14ac:dyDescent="0.25">
      <c r="A85" s="342"/>
      <c r="B85" s="391" t="s">
        <v>40</v>
      </c>
      <c r="C85" s="433">
        <f>SUM(C80:C84)</f>
        <v>12106135</v>
      </c>
      <c r="D85" s="108">
        <f>SUM(D80:D84)</f>
        <v>9039383</v>
      </c>
      <c r="E85" s="108">
        <f t="shared" ref="E85:T85" si="101">SUM(E80:E84)</f>
        <v>4742032</v>
      </c>
      <c r="F85" s="108">
        <f t="shared" si="101"/>
        <v>2303947</v>
      </c>
      <c r="G85" s="108">
        <f t="shared" si="101"/>
        <v>1945164</v>
      </c>
      <c r="H85" s="108">
        <f t="shared" si="101"/>
        <v>1756618</v>
      </c>
      <c r="I85" s="108">
        <f t="shared" si="101"/>
        <v>1805710</v>
      </c>
      <c r="J85" s="108">
        <f t="shared" si="101"/>
        <v>2062500</v>
      </c>
      <c r="K85" s="108">
        <f t="shared" si="101"/>
        <v>4734828</v>
      </c>
      <c r="L85" s="365">
        <f t="shared" si="101"/>
        <v>9731684</v>
      </c>
      <c r="M85" s="433">
        <f t="shared" si="101"/>
        <v>12809442</v>
      </c>
      <c r="N85" s="108">
        <f t="shared" si="101"/>
        <v>11104485</v>
      </c>
      <c r="O85" s="108">
        <f t="shared" si="101"/>
        <v>10101706</v>
      </c>
      <c r="P85" s="108">
        <f t="shared" si="101"/>
        <v>8356125</v>
      </c>
      <c r="Q85" s="108">
        <f t="shared" si="101"/>
        <v>6172402</v>
      </c>
      <c r="R85" s="108">
        <f t="shared" si="101"/>
        <v>2476216</v>
      </c>
      <c r="S85" s="108">
        <f t="shared" si="101"/>
        <v>1921778</v>
      </c>
      <c r="T85" s="108">
        <f t="shared" si="101"/>
        <v>1896715</v>
      </c>
      <c r="U85" s="108">
        <f t="shared" ref="U85:AC85" si="102">SUM(U80:U84)</f>
        <v>1826069.8900000001</v>
      </c>
      <c r="V85" s="108">
        <f t="shared" si="102"/>
        <v>2280546</v>
      </c>
      <c r="W85" s="108">
        <f t="shared" si="102"/>
        <v>4267121</v>
      </c>
      <c r="X85" s="365">
        <f t="shared" si="102"/>
        <v>8383009</v>
      </c>
      <c r="Y85" s="108">
        <f t="shared" si="102"/>
        <v>13584399</v>
      </c>
      <c r="Z85" s="108">
        <f t="shared" si="102"/>
        <v>12832479</v>
      </c>
      <c r="AA85" s="108">
        <f t="shared" si="102"/>
        <v>12012718</v>
      </c>
      <c r="AB85" s="108">
        <f t="shared" si="102"/>
        <v>8550153</v>
      </c>
      <c r="AC85" s="108">
        <f t="shared" si="102"/>
        <v>5394988</v>
      </c>
      <c r="AD85" s="108">
        <f t="shared" ref="AD85:AI85" si="103">SUM(AD80:AD84)</f>
        <v>2577922.06</v>
      </c>
      <c r="AE85" s="108">
        <f t="shared" si="103"/>
        <v>2014920</v>
      </c>
      <c r="AF85" s="108">
        <f t="shared" si="103"/>
        <v>2179490</v>
      </c>
      <c r="AG85" s="108">
        <f t="shared" si="103"/>
        <v>1802581</v>
      </c>
      <c r="AH85" s="108">
        <f t="shared" si="103"/>
        <v>2126260</v>
      </c>
      <c r="AI85" s="108">
        <f t="shared" si="103"/>
        <v>4870785</v>
      </c>
      <c r="AJ85" s="108">
        <f>SUM(AJ80:AJ84)</f>
        <v>11876216</v>
      </c>
      <c r="AK85" s="108">
        <f>SUM(AK80:AK84)</f>
        <v>16546586</v>
      </c>
      <c r="AL85" s="108">
        <f>SUM(AL80:AL84)</f>
        <v>19209882</v>
      </c>
      <c r="AM85" s="108">
        <f t="shared" ref="AM85:AR85" si="104">SUM(AM80:AM84)</f>
        <v>15266945</v>
      </c>
      <c r="AN85" s="108">
        <f t="shared" si="104"/>
        <v>13429196</v>
      </c>
      <c r="AO85" s="108">
        <f t="shared" si="104"/>
        <v>6966701</v>
      </c>
      <c r="AP85" s="108">
        <f t="shared" si="104"/>
        <v>3838433</v>
      </c>
      <c r="AQ85" s="108">
        <f t="shared" si="104"/>
        <v>3460026</v>
      </c>
      <c r="AR85" s="108">
        <f t="shared" si="104"/>
        <v>2956767</v>
      </c>
      <c r="AS85" s="108">
        <f t="shared" ref="AS85:AX85" si="105">SUM(AS80:AS84)</f>
        <v>3092288</v>
      </c>
      <c r="AT85" s="108">
        <f t="shared" si="105"/>
        <v>3758765</v>
      </c>
      <c r="AU85" s="108">
        <f t="shared" si="105"/>
        <v>5412358</v>
      </c>
      <c r="AV85" s="108">
        <f t="shared" si="105"/>
        <v>12423415</v>
      </c>
      <c r="AW85" s="464">
        <f t="shared" si="105"/>
        <v>17443390</v>
      </c>
      <c r="AX85" s="399">
        <f t="shared" si="105"/>
        <v>16702410</v>
      </c>
      <c r="AY85" s="400">
        <f>SUM(AY80:AY84)</f>
        <v>15308181</v>
      </c>
      <c r="AZ85" s="399">
        <f>SUM(AZ80:AZ84)</f>
        <v>11692252</v>
      </c>
      <c r="BA85" s="278"/>
      <c r="BB85" s="278"/>
      <c r="BC85" s="278"/>
      <c r="BD85" s="278"/>
      <c r="BE85" s="278"/>
      <c r="BF85" s="278"/>
      <c r="BG85" s="278"/>
      <c r="BH85" s="392"/>
      <c r="BI85" s="464">
        <f t="shared" si="97"/>
        <v>896804</v>
      </c>
      <c r="BJ85" s="399">
        <f t="shared" si="98"/>
        <v>-2507472</v>
      </c>
      <c r="BK85" s="399">
        <f t="shared" si="99"/>
        <v>41236</v>
      </c>
      <c r="BL85" s="399">
        <f t="shared" si="100"/>
        <v>-1736944</v>
      </c>
      <c r="BM85" s="278"/>
      <c r="BN85" s="278"/>
      <c r="BO85" s="278"/>
      <c r="BP85" s="278"/>
      <c r="BQ85" s="278"/>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278"/>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278"/>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278"/>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278"/>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278"/>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278"/>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06">SUM(E87:E91)</f>
        <v>0</v>
      </c>
      <c r="F92" s="379">
        <f t="shared" si="106"/>
        <v>0</v>
      </c>
      <c r="G92" s="379">
        <f t="shared" si="106"/>
        <v>0</v>
      </c>
      <c r="H92" s="379">
        <f t="shared" si="106"/>
        <v>0</v>
      </c>
      <c r="I92" s="379">
        <f t="shared" si="106"/>
        <v>0</v>
      </c>
      <c r="J92" s="379">
        <f t="shared" si="106"/>
        <v>0</v>
      </c>
      <c r="K92" s="379">
        <f t="shared" si="106"/>
        <v>0</v>
      </c>
      <c r="L92" s="435">
        <f t="shared" si="106"/>
        <v>0</v>
      </c>
      <c r="M92" s="434">
        <f t="shared" si="106"/>
        <v>0</v>
      </c>
      <c r="N92" s="379">
        <f t="shared" si="106"/>
        <v>0</v>
      </c>
      <c r="O92" s="379">
        <f t="shared" si="106"/>
        <v>0</v>
      </c>
      <c r="P92" s="379">
        <f t="shared" si="106"/>
        <v>0</v>
      </c>
      <c r="Q92" s="379">
        <f t="shared" si="106"/>
        <v>0</v>
      </c>
      <c r="R92" s="379">
        <f t="shared" si="106"/>
        <v>0</v>
      </c>
      <c r="S92" s="379">
        <f t="shared" si="106"/>
        <v>0</v>
      </c>
      <c r="T92" s="379">
        <f t="shared" si="106"/>
        <v>0</v>
      </c>
      <c r="U92" s="379">
        <f t="shared" si="106"/>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278"/>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278"/>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07">C80+C87</f>
        <v>7320652</v>
      </c>
      <c r="D94" s="108">
        <f t="shared" si="107"/>
        <v>5383472</v>
      </c>
      <c r="E94" s="108">
        <f t="shared" si="107"/>
        <v>2835928</v>
      </c>
      <c r="F94" s="108">
        <f t="shared" si="107"/>
        <v>1635234</v>
      </c>
      <c r="G94" s="108">
        <f t="shared" si="107"/>
        <v>1190977</v>
      </c>
      <c r="H94" s="108">
        <f t="shared" si="107"/>
        <v>1073742</v>
      </c>
      <c r="I94" s="108">
        <f t="shared" si="107"/>
        <v>1093327</v>
      </c>
      <c r="J94" s="108">
        <f t="shared" si="107"/>
        <v>1204853</v>
      </c>
      <c r="K94" s="108">
        <f t="shared" si="107"/>
        <v>2832598</v>
      </c>
      <c r="L94" s="365">
        <f t="shared" si="107"/>
        <v>6007193</v>
      </c>
      <c r="M94" s="433">
        <f t="shared" si="107"/>
        <v>7862432</v>
      </c>
      <c r="N94" s="108">
        <f t="shared" si="107"/>
        <v>6861669</v>
      </c>
      <c r="O94" s="108">
        <f t="shared" si="107"/>
        <v>6223104</v>
      </c>
      <c r="P94" s="108">
        <f t="shared" si="107"/>
        <v>5136594</v>
      </c>
      <c r="Q94" s="108">
        <f t="shared" si="107"/>
        <v>3970052</v>
      </c>
      <c r="R94" s="108">
        <f t="shared" si="107"/>
        <v>1581867</v>
      </c>
      <c r="S94" s="108">
        <f t="shared" si="107"/>
        <v>1194981</v>
      </c>
      <c r="T94" s="108">
        <f t="shared" si="107"/>
        <v>1166766</v>
      </c>
      <c r="U94" s="108">
        <f t="shared" si="107"/>
        <v>1163542.1200000001</v>
      </c>
      <c r="V94" s="108">
        <f t="shared" si="107"/>
        <v>1380254</v>
      </c>
      <c r="W94" s="108">
        <f t="shared" si="107"/>
        <v>2575289</v>
      </c>
      <c r="X94" s="365">
        <f t="shared" si="107"/>
        <v>5138197</v>
      </c>
      <c r="Y94" s="108">
        <f t="shared" si="107"/>
        <v>8339408</v>
      </c>
      <c r="Z94" s="108">
        <f t="shared" si="107"/>
        <v>7933783</v>
      </c>
      <c r="AA94" s="108">
        <f t="shared" si="107"/>
        <v>7425714</v>
      </c>
      <c r="AB94" s="108">
        <f t="shared" si="107"/>
        <v>5296039</v>
      </c>
      <c r="AC94" s="108">
        <f t="shared" si="107"/>
        <v>3161210</v>
      </c>
      <c r="AD94" s="108">
        <f t="shared" si="107"/>
        <v>1684660.5399999998</v>
      </c>
      <c r="AE94" s="108">
        <f t="shared" si="107"/>
        <v>1261199</v>
      </c>
      <c r="AF94" s="108">
        <f t="shared" si="107"/>
        <v>1298784</v>
      </c>
      <c r="AG94" s="108">
        <f t="shared" si="107"/>
        <v>1225089</v>
      </c>
      <c r="AH94" s="108">
        <f t="shared" si="107"/>
        <v>1290956</v>
      </c>
      <c r="AI94" s="108">
        <f t="shared" si="107"/>
        <v>2808047</v>
      </c>
      <c r="AJ94" s="108">
        <f t="shared" si="107"/>
        <v>7373327</v>
      </c>
      <c r="AK94" s="108">
        <f t="shared" si="107"/>
        <v>10382398</v>
      </c>
      <c r="AL94" s="108">
        <f t="shared" si="107"/>
        <v>11888020</v>
      </c>
      <c r="AM94" s="108">
        <f t="shared" si="107"/>
        <v>9458282</v>
      </c>
      <c r="AN94" s="108">
        <f t="shared" si="107"/>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134225+10606248+37695</f>
        <v>10778168</v>
      </c>
      <c r="AX94" s="399">
        <f>130820+10042215+37354</f>
        <v>10210389</v>
      </c>
      <c r="AY94" s="399">
        <f>119000+9178250+35154</f>
        <v>9332404</v>
      </c>
      <c r="AZ94" s="399">
        <f>SUM(107041+6994204+28678)</f>
        <v>7129923</v>
      </c>
      <c r="BA94" s="278"/>
      <c r="BB94" s="278"/>
      <c r="BC94" s="278"/>
      <c r="BD94" s="278"/>
      <c r="BE94" s="278"/>
      <c r="BF94" s="278"/>
      <c r="BG94" s="278"/>
      <c r="BH94" s="392"/>
      <c r="BI94" s="464">
        <f t="shared" ref="BI94:BI99" si="108">AW94-AK94</f>
        <v>395770</v>
      </c>
      <c r="BJ94" s="399">
        <f t="shared" ref="BJ94:BJ99" si="109">AX94-AL94</f>
        <v>-1677631</v>
      </c>
      <c r="BK94" s="399">
        <f t="shared" ref="BK94:BK99" si="110">AY94-AM94</f>
        <v>-125878</v>
      </c>
      <c r="BL94" s="399">
        <f t="shared" ref="BL94:BL99" si="111">AZ94-AN94</f>
        <v>-1009619</v>
      </c>
      <c r="BM94" s="278"/>
      <c r="BN94" s="278"/>
      <c r="BO94" s="278"/>
      <c r="BP94" s="278"/>
      <c r="BQ94" s="278"/>
      <c r="BR94" s="278"/>
      <c r="BS94" s="278"/>
      <c r="BT94" s="392"/>
    </row>
    <row r="95" spans="1:72" x14ac:dyDescent="0.25">
      <c r="A95" s="342"/>
      <c r="B95" s="391" t="s">
        <v>36</v>
      </c>
      <c r="C95" s="433">
        <f t="shared" ref="C95:AN95" si="112">C81+C88</f>
        <v>1333487</v>
      </c>
      <c r="D95" s="108">
        <f t="shared" si="112"/>
        <v>958085</v>
      </c>
      <c r="E95" s="108">
        <f t="shared" si="112"/>
        <v>508395</v>
      </c>
      <c r="F95" s="108">
        <f t="shared" si="112"/>
        <v>288279</v>
      </c>
      <c r="G95" s="108">
        <f t="shared" si="112"/>
        <v>199067</v>
      </c>
      <c r="H95" s="108">
        <f t="shared" si="112"/>
        <v>185727</v>
      </c>
      <c r="I95" s="108">
        <f t="shared" si="112"/>
        <v>191423</v>
      </c>
      <c r="J95" s="108">
        <f t="shared" si="112"/>
        <v>225239</v>
      </c>
      <c r="K95" s="108">
        <f t="shared" si="112"/>
        <v>582954</v>
      </c>
      <c r="L95" s="365">
        <f t="shared" si="112"/>
        <v>1116062</v>
      </c>
      <c r="M95" s="433">
        <f t="shared" si="112"/>
        <v>1429370</v>
      </c>
      <c r="N95" s="108">
        <f t="shared" si="112"/>
        <v>1214330</v>
      </c>
      <c r="O95" s="108">
        <f t="shared" si="112"/>
        <v>1133263</v>
      </c>
      <c r="P95" s="108">
        <f t="shared" si="112"/>
        <v>949503</v>
      </c>
      <c r="Q95" s="108">
        <f t="shared" si="112"/>
        <v>690439</v>
      </c>
      <c r="R95" s="108">
        <f t="shared" si="112"/>
        <v>267576</v>
      </c>
      <c r="S95" s="108">
        <f t="shared" si="112"/>
        <v>191044</v>
      </c>
      <c r="T95" s="108">
        <f t="shared" si="112"/>
        <v>196521</v>
      </c>
      <c r="U95" s="108">
        <f t="shared" si="112"/>
        <v>195920.27</v>
      </c>
      <c r="V95" s="108">
        <f t="shared" si="112"/>
        <v>246100</v>
      </c>
      <c r="W95" s="108">
        <f t="shared" si="112"/>
        <v>505107</v>
      </c>
      <c r="X95" s="365">
        <f t="shared" si="112"/>
        <v>987910</v>
      </c>
      <c r="Y95" s="108">
        <f t="shared" si="112"/>
        <v>1444116</v>
      </c>
      <c r="Z95" s="108">
        <f t="shared" si="112"/>
        <v>1395746</v>
      </c>
      <c r="AA95" s="108">
        <f t="shared" si="112"/>
        <v>1259525</v>
      </c>
      <c r="AB95" s="108">
        <f t="shared" si="112"/>
        <v>846537</v>
      </c>
      <c r="AC95" s="108">
        <f t="shared" si="112"/>
        <v>564271</v>
      </c>
      <c r="AD95" s="108">
        <f t="shared" si="112"/>
        <v>247702.00999999998</v>
      </c>
      <c r="AE95" s="108">
        <f t="shared" si="112"/>
        <v>169120</v>
      </c>
      <c r="AF95" s="108">
        <f t="shared" si="112"/>
        <v>239074</v>
      </c>
      <c r="AG95" s="108">
        <f t="shared" si="112"/>
        <v>212229</v>
      </c>
      <c r="AH95" s="108">
        <f t="shared" si="112"/>
        <v>229178</v>
      </c>
      <c r="AI95" s="108">
        <f t="shared" si="112"/>
        <v>607293</v>
      </c>
      <c r="AJ95" s="108">
        <f t="shared" si="112"/>
        <v>1351125</v>
      </c>
      <c r="AK95" s="108">
        <f t="shared" si="112"/>
        <v>1872527</v>
      </c>
      <c r="AL95" s="108">
        <f t="shared" si="112"/>
        <v>2106974</v>
      </c>
      <c r="AM95" s="108">
        <f t="shared" si="112"/>
        <v>1689470</v>
      </c>
      <c r="AN95" s="108">
        <f t="shared" si="112"/>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14038+2226017</f>
        <v>2240055</v>
      </c>
      <c r="AX95" s="399">
        <f>12185+2050169</f>
        <v>2062354</v>
      </c>
      <c r="AY95" s="399">
        <f>12105+1879530</f>
        <v>1891635</v>
      </c>
      <c r="AZ95" s="399">
        <f>SUM(13768+1497640)</f>
        <v>1511408</v>
      </c>
      <c r="BA95" s="278"/>
      <c r="BB95" s="278"/>
      <c r="BC95" s="278"/>
      <c r="BD95" s="278"/>
      <c r="BE95" s="278"/>
      <c r="BF95" s="278"/>
      <c r="BG95" s="278"/>
      <c r="BH95" s="392"/>
      <c r="BI95" s="464">
        <f t="shared" si="108"/>
        <v>367528</v>
      </c>
      <c r="BJ95" s="399">
        <f t="shared" si="109"/>
        <v>-44620</v>
      </c>
      <c r="BK95" s="399">
        <f t="shared" si="110"/>
        <v>202165</v>
      </c>
      <c r="BL95" s="399">
        <f t="shared" si="111"/>
        <v>-123078</v>
      </c>
      <c r="BM95" s="278"/>
      <c r="BN95" s="278"/>
      <c r="BO95" s="278"/>
      <c r="BP95" s="278"/>
      <c r="BQ95" s="278"/>
      <c r="BR95" s="278"/>
      <c r="BS95" s="278"/>
      <c r="BT95" s="392"/>
    </row>
    <row r="96" spans="1:72" x14ac:dyDescent="0.25">
      <c r="A96" s="342"/>
      <c r="B96" s="391" t="s">
        <v>37</v>
      </c>
      <c r="C96" s="433">
        <f t="shared" ref="C96:AN96" si="113">C82+C89</f>
        <v>1375645</v>
      </c>
      <c r="D96" s="108">
        <f t="shared" si="113"/>
        <v>923452</v>
      </c>
      <c r="E96" s="108">
        <f t="shared" si="113"/>
        <v>464298</v>
      </c>
      <c r="F96" s="108">
        <f t="shared" si="113"/>
        <v>262485</v>
      </c>
      <c r="G96" s="108">
        <f t="shared" si="113"/>
        <v>183929</v>
      </c>
      <c r="H96" s="108">
        <f t="shared" si="113"/>
        <v>161920</v>
      </c>
      <c r="I96" s="108">
        <f t="shared" si="113"/>
        <v>174763</v>
      </c>
      <c r="J96" s="108">
        <f t="shared" si="113"/>
        <v>203931</v>
      </c>
      <c r="K96" s="108">
        <f t="shared" si="113"/>
        <v>442864</v>
      </c>
      <c r="L96" s="365">
        <f t="shared" si="113"/>
        <v>1061728</v>
      </c>
      <c r="M96" s="433">
        <f t="shared" si="113"/>
        <v>1471763</v>
      </c>
      <c r="N96" s="108">
        <f t="shared" si="113"/>
        <v>1247966</v>
      </c>
      <c r="O96" s="108">
        <f t="shared" si="113"/>
        <v>1100675</v>
      </c>
      <c r="P96" s="108">
        <f t="shared" si="113"/>
        <v>841390</v>
      </c>
      <c r="Q96" s="108">
        <f t="shared" si="113"/>
        <v>560478</v>
      </c>
      <c r="R96" s="108">
        <f t="shared" si="113"/>
        <v>195767</v>
      </c>
      <c r="S96" s="108">
        <f t="shared" si="113"/>
        <v>170346</v>
      </c>
      <c r="T96" s="108">
        <f t="shared" si="113"/>
        <v>177695</v>
      </c>
      <c r="U96" s="108">
        <f t="shared" si="113"/>
        <v>144707.44</v>
      </c>
      <c r="V96" s="108">
        <f t="shared" si="113"/>
        <v>200859</v>
      </c>
      <c r="W96" s="108">
        <f t="shared" si="113"/>
        <v>386251</v>
      </c>
      <c r="X96" s="365">
        <f t="shared" si="113"/>
        <v>829481</v>
      </c>
      <c r="Y96" s="108">
        <f t="shared" si="113"/>
        <v>1484053</v>
      </c>
      <c r="Z96" s="108">
        <f t="shared" si="113"/>
        <v>1469815</v>
      </c>
      <c r="AA96" s="108">
        <f t="shared" si="113"/>
        <v>1333677</v>
      </c>
      <c r="AB96" s="108">
        <f t="shared" si="113"/>
        <v>873533</v>
      </c>
      <c r="AC96" s="108">
        <f t="shared" si="113"/>
        <v>492665</v>
      </c>
      <c r="AD96" s="108">
        <f t="shared" si="113"/>
        <v>239363</v>
      </c>
      <c r="AE96" s="108">
        <f t="shared" si="113"/>
        <v>185051</v>
      </c>
      <c r="AF96" s="108">
        <f t="shared" si="113"/>
        <v>193515</v>
      </c>
      <c r="AG96" s="108">
        <f t="shared" si="113"/>
        <v>200269</v>
      </c>
      <c r="AH96" s="108">
        <f t="shared" si="113"/>
        <v>202701</v>
      </c>
      <c r="AI96" s="108">
        <f t="shared" si="113"/>
        <v>438898</v>
      </c>
      <c r="AJ96" s="108">
        <f t="shared" si="113"/>
        <v>1175731</v>
      </c>
      <c r="AK96" s="108">
        <f t="shared" si="113"/>
        <v>1822448</v>
      </c>
      <c r="AL96" s="108">
        <f t="shared" si="113"/>
        <v>2197462</v>
      </c>
      <c r="AM96" s="108">
        <f t="shared" si="113"/>
        <v>1765951</v>
      </c>
      <c r="AN96" s="108">
        <f t="shared" si="113"/>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1576858+227806+79139+16669</f>
        <v>1900472</v>
      </c>
      <c r="AX96" s="399">
        <f>1590420+220998+83308+17003</f>
        <v>1911729</v>
      </c>
      <c r="AY96" s="399">
        <f>1382750+198857+75141+18258</f>
        <v>1675006</v>
      </c>
      <c r="AZ96" s="399">
        <f>SUM(1022914+185270+55952+14205)</f>
        <v>1278341</v>
      </c>
      <c r="BA96" s="278"/>
      <c r="BB96" s="278"/>
      <c r="BC96" s="278"/>
      <c r="BD96" s="278"/>
      <c r="BE96" s="278"/>
      <c r="BF96" s="278"/>
      <c r="BG96" s="278"/>
      <c r="BH96" s="392"/>
      <c r="BI96" s="464">
        <f t="shared" si="108"/>
        <v>78024</v>
      </c>
      <c r="BJ96" s="399">
        <f t="shared" si="109"/>
        <v>-285733</v>
      </c>
      <c r="BK96" s="399">
        <f t="shared" si="110"/>
        <v>-90945</v>
      </c>
      <c r="BL96" s="399">
        <f t="shared" si="111"/>
        <v>-109389</v>
      </c>
      <c r="BM96" s="278"/>
      <c r="BN96" s="278"/>
      <c r="BO96" s="278"/>
      <c r="BP96" s="278"/>
      <c r="BQ96" s="278"/>
      <c r="BR96" s="278"/>
      <c r="BS96" s="278"/>
      <c r="BT96" s="392"/>
    </row>
    <row r="97" spans="1:72" x14ac:dyDescent="0.25">
      <c r="A97" s="342"/>
      <c r="B97" s="391" t="s">
        <v>38</v>
      </c>
      <c r="C97" s="433">
        <f t="shared" ref="C97:AN97" si="114">C83+C90</f>
        <v>1666953</v>
      </c>
      <c r="D97" s="108">
        <f t="shared" si="114"/>
        <v>1501755</v>
      </c>
      <c r="E97" s="108">
        <f t="shared" si="114"/>
        <v>726742</v>
      </c>
      <c r="F97" s="108">
        <f t="shared" si="114"/>
        <v>-52742</v>
      </c>
      <c r="G97" s="108">
        <f t="shared" si="114"/>
        <v>186325</v>
      </c>
      <c r="H97" s="108">
        <f t="shared" si="114"/>
        <v>169635</v>
      </c>
      <c r="I97" s="108">
        <f t="shared" si="114"/>
        <v>207469</v>
      </c>
      <c r="J97" s="108">
        <f t="shared" si="114"/>
        <v>242404</v>
      </c>
      <c r="K97" s="108">
        <f t="shared" si="114"/>
        <v>626174</v>
      </c>
      <c r="L97" s="365">
        <f t="shared" si="114"/>
        <v>1231489</v>
      </c>
      <c r="M97" s="433">
        <f t="shared" si="114"/>
        <v>1713085</v>
      </c>
      <c r="N97" s="108">
        <f t="shared" si="114"/>
        <v>1512733</v>
      </c>
      <c r="O97" s="108">
        <f t="shared" si="114"/>
        <v>1355241</v>
      </c>
      <c r="P97" s="108">
        <f t="shared" si="114"/>
        <v>1105188</v>
      </c>
      <c r="Q97" s="108">
        <f t="shared" si="114"/>
        <v>762300</v>
      </c>
      <c r="R97" s="108">
        <f t="shared" si="114"/>
        <v>249344</v>
      </c>
      <c r="S97" s="108">
        <f t="shared" si="114"/>
        <v>185610</v>
      </c>
      <c r="T97" s="108">
        <f t="shared" si="114"/>
        <v>179786</v>
      </c>
      <c r="U97" s="108">
        <f t="shared" si="114"/>
        <v>130804.54</v>
      </c>
      <c r="V97" s="108">
        <f t="shared" si="114"/>
        <v>263748</v>
      </c>
      <c r="W97" s="108">
        <f t="shared" si="114"/>
        <v>537158</v>
      </c>
      <c r="X97" s="365">
        <f t="shared" si="114"/>
        <v>1068823</v>
      </c>
      <c r="Y97" s="108">
        <f t="shared" si="114"/>
        <v>1851485</v>
      </c>
      <c r="Z97" s="108">
        <f t="shared" si="114"/>
        <v>1665615</v>
      </c>
      <c r="AA97" s="108">
        <f t="shared" si="114"/>
        <v>1628238</v>
      </c>
      <c r="AB97" s="108">
        <f t="shared" si="114"/>
        <v>1214548</v>
      </c>
      <c r="AC97" s="108">
        <f t="shared" si="114"/>
        <v>696013</v>
      </c>
      <c r="AD97" s="108">
        <f t="shared" si="114"/>
        <v>332034.40999999997</v>
      </c>
      <c r="AE97" s="108">
        <f t="shared" si="114"/>
        <v>225214</v>
      </c>
      <c r="AF97" s="108">
        <f t="shared" si="114"/>
        <v>222079</v>
      </c>
      <c r="AG97" s="108">
        <f t="shared" si="114"/>
        <v>125540</v>
      </c>
      <c r="AH97" s="108">
        <f t="shared" si="114"/>
        <v>208930</v>
      </c>
      <c r="AI97" s="108">
        <f t="shared" si="114"/>
        <v>695033</v>
      </c>
      <c r="AJ97" s="108">
        <f t="shared" si="114"/>
        <v>1544011</v>
      </c>
      <c r="AK97" s="108">
        <f t="shared" si="114"/>
        <v>2022301</v>
      </c>
      <c r="AL97" s="108">
        <f t="shared" si="114"/>
        <v>2432836</v>
      </c>
      <c r="AM97" s="108">
        <f t="shared" si="114"/>
        <v>2023591</v>
      </c>
      <c r="AN97" s="108">
        <f t="shared" si="114"/>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1189046+330438+500596+128095</f>
        <v>2148175</v>
      </c>
      <c r="AX97" s="399">
        <f>1217621+315037+502840+121702</f>
        <v>2157200</v>
      </c>
      <c r="AY97" s="399">
        <f>1009393+308059+491367+116995</f>
        <v>1925814</v>
      </c>
      <c r="AZ97" s="399">
        <f>SUM(804099+259551+371929+93290)</f>
        <v>1528869</v>
      </c>
      <c r="BA97" s="278"/>
      <c r="BB97" s="278"/>
      <c r="BC97" s="278"/>
      <c r="BD97" s="278"/>
      <c r="BE97" s="278"/>
      <c r="BF97" s="278"/>
      <c r="BG97" s="278"/>
      <c r="BH97" s="392"/>
      <c r="BI97" s="464">
        <f t="shared" si="108"/>
        <v>125874</v>
      </c>
      <c r="BJ97" s="399">
        <f t="shared" si="109"/>
        <v>-275636</v>
      </c>
      <c r="BK97" s="399">
        <f t="shared" si="110"/>
        <v>-97777</v>
      </c>
      <c r="BL97" s="399">
        <f t="shared" si="111"/>
        <v>-372581</v>
      </c>
      <c r="BM97" s="278"/>
      <c r="BN97" s="278"/>
      <c r="BO97" s="278"/>
      <c r="BP97" s="278"/>
      <c r="BQ97" s="278"/>
      <c r="BR97" s="278"/>
      <c r="BS97" s="278"/>
      <c r="BT97" s="392"/>
    </row>
    <row r="98" spans="1:72" x14ac:dyDescent="0.25">
      <c r="A98" s="342"/>
      <c r="B98" s="391" t="s">
        <v>39</v>
      </c>
      <c r="C98" s="433">
        <f t="shared" ref="C98:AN98" si="115">C84+C91</f>
        <v>409398</v>
      </c>
      <c r="D98" s="108">
        <f t="shared" si="115"/>
        <v>272619</v>
      </c>
      <c r="E98" s="108">
        <f t="shared" si="115"/>
        <v>206669</v>
      </c>
      <c r="F98" s="108">
        <f t="shared" si="115"/>
        <v>170691</v>
      </c>
      <c r="G98" s="108">
        <f t="shared" si="115"/>
        <v>184866</v>
      </c>
      <c r="H98" s="108">
        <f t="shared" si="115"/>
        <v>165594</v>
      </c>
      <c r="I98" s="108">
        <f t="shared" si="115"/>
        <v>138728</v>
      </c>
      <c r="J98" s="108">
        <f t="shared" si="115"/>
        <v>186073</v>
      </c>
      <c r="K98" s="108">
        <f t="shared" si="115"/>
        <v>250238</v>
      </c>
      <c r="L98" s="365">
        <f t="shared" si="115"/>
        <v>315212</v>
      </c>
      <c r="M98" s="433">
        <f t="shared" si="115"/>
        <v>332792</v>
      </c>
      <c r="N98" s="108">
        <f t="shared" si="115"/>
        <v>267787</v>
      </c>
      <c r="O98" s="108">
        <f t="shared" si="115"/>
        <v>289423</v>
      </c>
      <c r="P98" s="108">
        <f t="shared" si="115"/>
        <v>323450</v>
      </c>
      <c r="Q98" s="108">
        <f t="shared" si="115"/>
        <v>189133</v>
      </c>
      <c r="R98" s="108">
        <f t="shared" si="115"/>
        <v>181662</v>
      </c>
      <c r="S98" s="108">
        <f t="shared" si="115"/>
        <v>179797</v>
      </c>
      <c r="T98" s="108">
        <f t="shared" si="115"/>
        <v>175947</v>
      </c>
      <c r="U98" s="108">
        <f t="shared" si="115"/>
        <v>191095.52</v>
      </c>
      <c r="V98" s="108">
        <f t="shared" si="115"/>
        <v>189585</v>
      </c>
      <c r="W98" s="108">
        <f t="shared" si="115"/>
        <v>263316</v>
      </c>
      <c r="X98" s="365">
        <f t="shared" si="115"/>
        <v>358598</v>
      </c>
      <c r="Y98" s="108">
        <f t="shared" si="115"/>
        <v>465337</v>
      </c>
      <c r="Z98" s="108">
        <f t="shared" si="115"/>
        <v>367520</v>
      </c>
      <c r="AA98" s="108">
        <f t="shared" si="115"/>
        <v>365564</v>
      </c>
      <c r="AB98" s="108">
        <f t="shared" si="115"/>
        <v>319496</v>
      </c>
      <c r="AC98" s="108">
        <f t="shared" si="115"/>
        <v>480829</v>
      </c>
      <c r="AD98" s="108">
        <f t="shared" si="115"/>
        <v>74162.100000000006</v>
      </c>
      <c r="AE98" s="108">
        <f t="shared" si="115"/>
        <v>174336</v>
      </c>
      <c r="AF98" s="108">
        <f t="shared" si="115"/>
        <v>226038</v>
      </c>
      <c r="AG98" s="108">
        <f t="shared" si="115"/>
        <v>39454</v>
      </c>
      <c r="AH98" s="108">
        <f t="shared" si="115"/>
        <v>194495</v>
      </c>
      <c r="AI98" s="108">
        <f t="shared" si="115"/>
        <v>321514</v>
      </c>
      <c r="AJ98" s="108">
        <f t="shared" si="115"/>
        <v>432022</v>
      </c>
      <c r="AK98" s="108">
        <f t="shared" si="115"/>
        <v>446912</v>
      </c>
      <c r="AL98" s="108">
        <f t="shared" si="115"/>
        <v>584590</v>
      </c>
      <c r="AM98" s="108">
        <f t="shared" si="115"/>
        <v>329651</v>
      </c>
      <c r="AN98" s="108">
        <f t="shared" si="115"/>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57523+82229+43147+193621</f>
        <v>376520</v>
      </c>
      <c r="AX98" s="399">
        <f>43481+185743+58225+73289</f>
        <v>360738</v>
      </c>
      <c r="AY98" s="399">
        <f>55958+81023+44423+301918</f>
        <v>483322</v>
      </c>
      <c r="AZ98" s="399">
        <f>SUM(7712+12832+38043+185124)</f>
        <v>243711</v>
      </c>
      <c r="BA98" s="278"/>
      <c r="BB98" s="278"/>
      <c r="BC98" s="278"/>
      <c r="BD98" s="278"/>
      <c r="BE98" s="278"/>
      <c r="BF98" s="278"/>
      <c r="BG98" s="278"/>
      <c r="BH98" s="392"/>
      <c r="BI98" s="464">
        <f t="shared" si="108"/>
        <v>-70392</v>
      </c>
      <c r="BJ98" s="399">
        <f t="shared" si="109"/>
        <v>-223852</v>
      </c>
      <c r="BK98" s="399">
        <f t="shared" si="110"/>
        <v>153671</v>
      </c>
      <c r="BL98" s="399">
        <f t="shared" si="111"/>
        <v>-122277</v>
      </c>
      <c r="BM98" s="278"/>
      <c r="BN98" s="278"/>
      <c r="BO98" s="278"/>
      <c r="BP98" s="278"/>
      <c r="BQ98" s="278"/>
      <c r="BR98" s="278"/>
      <c r="BS98" s="278"/>
      <c r="BT98" s="392"/>
    </row>
    <row r="99" spans="1:72" ht="15.75" thickBot="1" x14ac:dyDescent="0.3">
      <c r="A99" s="342"/>
      <c r="B99" s="393" t="s">
        <v>40</v>
      </c>
      <c r="C99" s="453">
        <f>SUM(C94:C98)</f>
        <v>12106135</v>
      </c>
      <c r="D99" s="454">
        <f t="shared" ref="D99:V99" si="116">SUM(D94:D98)</f>
        <v>9039383</v>
      </c>
      <c r="E99" s="454">
        <f t="shared" si="116"/>
        <v>4742032</v>
      </c>
      <c r="F99" s="454">
        <f t="shared" si="116"/>
        <v>2303947</v>
      </c>
      <c r="G99" s="454">
        <f t="shared" si="116"/>
        <v>1945164</v>
      </c>
      <c r="H99" s="454">
        <f t="shared" si="116"/>
        <v>1756618</v>
      </c>
      <c r="I99" s="454">
        <f t="shared" si="116"/>
        <v>1805710</v>
      </c>
      <c r="J99" s="454">
        <f t="shared" si="116"/>
        <v>2062500</v>
      </c>
      <c r="K99" s="454">
        <f t="shared" si="116"/>
        <v>4734828</v>
      </c>
      <c r="L99" s="455">
        <f t="shared" si="116"/>
        <v>9731684</v>
      </c>
      <c r="M99" s="453">
        <f t="shared" si="116"/>
        <v>12809442</v>
      </c>
      <c r="N99" s="454">
        <f t="shared" si="116"/>
        <v>11104485</v>
      </c>
      <c r="O99" s="454">
        <f t="shared" si="116"/>
        <v>10101706</v>
      </c>
      <c r="P99" s="454">
        <f t="shared" si="116"/>
        <v>8356125</v>
      </c>
      <c r="Q99" s="454">
        <f t="shared" si="116"/>
        <v>6172402</v>
      </c>
      <c r="R99" s="454">
        <f t="shared" si="116"/>
        <v>2476216</v>
      </c>
      <c r="S99" s="454">
        <f t="shared" si="116"/>
        <v>1921778</v>
      </c>
      <c r="T99" s="454">
        <f t="shared" si="116"/>
        <v>1896715</v>
      </c>
      <c r="U99" s="454">
        <f t="shared" si="116"/>
        <v>1826069.8900000001</v>
      </c>
      <c r="V99" s="454">
        <f t="shared" si="116"/>
        <v>2280546</v>
      </c>
      <c r="W99" s="454">
        <f t="shared" ref="W99:AB99" si="117">SUM(W94:W98)</f>
        <v>4267121</v>
      </c>
      <c r="X99" s="455">
        <f t="shared" si="117"/>
        <v>8383009</v>
      </c>
      <c r="Y99" s="454">
        <f t="shared" si="117"/>
        <v>13584399</v>
      </c>
      <c r="Z99" s="454">
        <f t="shared" si="117"/>
        <v>12832479</v>
      </c>
      <c r="AA99" s="454">
        <f t="shared" si="117"/>
        <v>12012718</v>
      </c>
      <c r="AB99" s="454">
        <f t="shared" si="117"/>
        <v>8550153</v>
      </c>
      <c r="AC99" s="454">
        <f>SUM(AC94:AC98)</f>
        <v>5394988</v>
      </c>
      <c r="AD99" s="454">
        <f>SUM(AD94:AD98)</f>
        <v>2577922.06</v>
      </c>
      <c r="AE99" s="454">
        <f t="shared" ref="AE99:AN99" si="118">AE85+AE92</f>
        <v>2014920</v>
      </c>
      <c r="AF99" s="454">
        <f t="shared" si="118"/>
        <v>2179490</v>
      </c>
      <c r="AG99" s="454">
        <f t="shared" si="118"/>
        <v>1802581</v>
      </c>
      <c r="AH99" s="454">
        <f t="shared" si="118"/>
        <v>2126260</v>
      </c>
      <c r="AI99" s="454">
        <f t="shared" si="118"/>
        <v>4870785</v>
      </c>
      <c r="AJ99" s="454">
        <f t="shared" si="118"/>
        <v>11876216</v>
      </c>
      <c r="AK99" s="454">
        <f t="shared" si="118"/>
        <v>16546586</v>
      </c>
      <c r="AL99" s="454">
        <f t="shared" si="118"/>
        <v>19209882</v>
      </c>
      <c r="AM99" s="454">
        <f t="shared" si="118"/>
        <v>15266945</v>
      </c>
      <c r="AN99" s="454">
        <f t="shared" si="118"/>
        <v>13429196</v>
      </c>
      <c r="AO99" s="454">
        <f>SUM(AO94:AO98)</f>
        <v>6966701</v>
      </c>
      <c r="AP99" s="454">
        <f>SUM(AP94:AP98)</f>
        <v>4330361</v>
      </c>
      <c r="AQ99" s="454">
        <f>SUM(AQ94:AQ98)</f>
        <v>3460026</v>
      </c>
      <c r="AR99" s="454">
        <f t="shared" ref="AR99:AW99" si="119">SUM(AR94:AR98)</f>
        <v>2956767</v>
      </c>
      <c r="AS99" s="454">
        <f t="shared" si="119"/>
        <v>3092288</v>
      </c>
      <c r="AT99" s="454">
        <f t="shared" si="119"/>
        <v>3758765</v>
      </c>
      <c r="AU99" s="454">
        <f t="shared" si="119"/>
        <v>5412358</v>
      </c>
      <c r="AV99" s="454">
        <f t="shared" si="119"/>
        <v>12423415</v>
      </c>
      <c r="AW99" s="467">
        <f t="shared" si="119"/>
        <v>17443390</v>
      </c>
      <c r="AX99" s="456">
        <f>SUM(AX94:AX98)</f>
        <v>16702410</v>
      </c>
      <c r="AY99" s="457">
        <f>SUM(AY94:AY98)</f>
        <v>15308181</v>
      </c>
      <c r="AZ99" s="456">
        <f>SUM(AZ94:AZ98)</f>
        <v>11692252</v>
      </c>
      <c r="BA99" s="376"/>
      <c r="BB99" s="376"/>
      <c r="BC99" s="376"/>
      <c r="BD99" s="376"/>
      <c r="BE99" s="376"/>
      <c r="BF99" s="376"/>
      <c r="BG99" s="376"/>
      <c r="BH99" s="449"/>
      <c r="BI99" s="464">
        <f t="shared" si="108"/>
        <v>896804</v>
      </c>
      <c r="BJ99" s="399">
        <f t="shared" si="109"/>
        <v>-2507472</v>
      </c>
      <c r="BK99" s="399">
        <f t="shared" si="110"/>
        <v>41236</v>
      </c>
      <c r="BL99" s="399">
        <f t="shared" si="111"/>
        <v>-1736944</v>
      </c>
      <c r="BM99" s="376"/>
      <c r="BN99" s="376"/>
      <c r="BO99" s="376"/>
      <c r="BP99" s="376"/>
      <c r="BQ99" s="376"/>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389"/>
      <c r="BN100" s="389"/>
      <c r="BO100" s="389"/>
      <c r="BP100" s="389"/>
      <c r="BQ100" s="389"/>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468">
        <v>12671556.220000001</v>
      </c>
      <c r="AX101" s="286">
        <v>13569731.15</v>
      </c>
      <c r="AY101" s="378">
        <v>15584492.300000001</v>
      </c>
      <c r="AZ101" s="399">
        <v>11923103.810000001</v>
      </c>
      <c r="BA101" s="278"/>
      <c r="BB101" s="278"/>
      <c r="BC101" s="278"/>
      <c r="BD101" s="278"/>
      <c r="BE101" s="278"/>
      <c r="BF101" s="278"/>
      <c r="BG101" s="278"/>
      <c r="BH101" s="392"/>
      <c r="BI101" s="464">
        <f t="shared" ref="BI101" si="120">AW101-AK101</f>
        <v>2491772.3800000008</v>
      </c>
      <c r="BJ101" s="399">
        <f t="shared" ref="BJ101" si="121">AX101-AL101</f>
        <v>3389947.3100000005</v>
      </c>
      <c r="BK101" s="399">
        <f t="shared" ref="BK101" si="122">AY101-AM101</f>
        <v>-3023097.5399999991</v>
      </c>
      <c r="BL101" s="399">
        <f t="shared" ref="BL101" si="123">AZ101-AN101</f>
        <v>-321016.37999999896</v>
      </c>
      <c r="BM101" s="278"/>
      <c r="BN101" s="278"/>
      <c r="BO101" s="278"/>
      <c r="BP101" s="278"/>
      <c r="BQ101" s="278"/>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466"/>
      <c r="AX102" s="278"/>
      <c r="AY102" s="278"/>
      <c r="AZ102" s="399"/>
      <c r="BA102" s="278"/>
      <c r="BB102" s="278"/>
      <c r="BC102" s="278"/>
      <c r="BD102" s="278"/>
      <c r="BE102" s="278"/>
      <c r="BF102" s="278"/>
      <c r="BG102" s="278"/>
      <c r="BH102" s="392"/>
      <c r="BI102" s="466"/>
      <c r="BJ102" s="278"/>
      <c r="BK102" s="278"/>
      <c r="BL102" s="399"/>
      <c r="BM102" s="278"/>
      <c r="BN102" s="278"/>
      <c r="BO102" s="278"/>
      <c r="BP102" s="278"/>
      <c r="BQ102" s="278"/>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466"/>
      <c r="AX103" s="278"/>
      <c r="AY103" s="278"/>
      <c r="AZ103" s="399"/>
      <c r="BA103" s="278"/>
      <c r="BB103" s="278"/>
      <c r="BC103" s="278"/>
      <c r="BD103" s="278"/>
      <c r="BE103" s="278"/>
      <c r="BF103" s="278"/>
      <c r="BG103" s="278"/>
      <c r="BH103" s="392"/>
      <c r="BI103" s="466"/>
      <c r="BJ103" s="278"/>
      <c r="BK103" s="278"/>
      <c r="BL103" s="399"/>
      <c r="BM103" s="278"/>
      <c r="BN103" s="278"/>
      <c r="BO103" s="278"/>
      <c r="BP103" s="278"/>
      <c r="BQ103" s="278"/>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466"/>
      <c r="AX104" s="278"/>
      <c r="AY104" s="278"/>
      <c r="AZ104" s="399"/>
      <c r="BA104" s="278"/>
      <c r="BB104" s="278"/>
      <c r="BC104" s="278"/>
      <c r="BD104" s="278"/>
      <c r="BE104" s="278"/>
      <c r="BF104" s="278"/>
      <c r="BG104" s="278"/>
      <c r="BH104" s="392"/>
      <c r="BI104" s="466"/>
      <c r="BJ104" s="278"/>
      <c r="BK104" s="278"/>
      <c r="BL104" s="399"/>
      <c r="BM104" s="278"/>
      <c r="BN104" s="278"/>
      <c r="BO104" s="278"/>
      <c r="BP104" s="278"/>
      <c r="BQ104" s="278"/>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466"/>
      <c r="AX105" s="278"/>
      <c r="AY105" s="278"/>
      <c r="AZ105" s="399"/>
      <c r="BA105" s="278"/>
      <c r="BB105" s="278"/>
      <c r="BC105" s="278"/>
      <c r="BD105" s="278"/>
      <c r="BE105" s="278"/>
      <c r="BF105" s="278"/>
      <c r="BG105" s="278"/>
      <c r="BH105" s="392"/>
      <c r="BI105" s="466"/>
      <c r="BJ105" s="278"/>
      <c r="BK105" s="278"/>
      <c r="BL105" s="399"/>
      <c r="BM105" s="278"/>
      <c r="BN105" s="278"/>
      <c r="BO105" s="278"/>
      <c r="BP105" s="278"/>
      <c r="BQ105" s="278"/>
      <c r="BR105" s="278"/>
      <c r="BS105" s="278"/>
      <c r="BT105" s="392"/>
    </row>
    <row r="106" spans="1:72" x14ac:dyDescent="0.25">
      <c r="A106" s="342"/>
      <c r="B106" s="391" t="s">
        <v>40</v>
      </c>
      <c r="C106" s="433">
        <f>SUM(C101:C105)</f>
        <v>11188088.32</v>
      </c>
      <c r="D106" s="108">
        <f>SUM(D101:D105)</f>
        <v>10805898.709999999</v>
      </c>
      <c r="E106" s="108">
        <f t="shared" ref="E106:V106" si="124">SUM(E101:E105)</f>
        <v>7229387.3500000006</v>
      </c>
      <c r="F106" s="108">
        <f t="shared" si="124"/>
        <v>4283224.1400000006</v>
      </c>
      <c r="G106" s="108">
        <f t="shared" si="124"/>
        <v>3132255.3400000003</v>
      </c>
      <c r="H106" s="108">
        <f t="shared" si="124"/>
        <v>2333644.9900000002</v>
      </c>
      <c r="I106" s="108">
        <f t="shared" si="124"/>
        <v>2156974.81</v>
      </c>
      <c r="J106" s="108">
        <f t="shared" si="124"/>
        <v>2289394.9800000004</v>
      </c>
      <c r="K106" s="108">
        <f t="shared" si="124"/>
        <v>2480418.1170000001</v>
      </c>
      <c r="L106" s="365">
        <f t="shared" si="124"/>
        <v>5884377.7599999998</v>
      </c>
      <c r="M106" s="433">
        <f t="shared" si="124"/>
        <v>8969301.7699999996</v>
      </c>
      <c r="N106" s="108">
        <f t="shared" si="124"/>
        <v>10565980.050000001</v>
      </c>
      <c r="O106" s="108">
        <f t="shared" si="124"/>
        <v>10996789.360000001</v>
      </c>
      <c r="P106" s="108">
        <f t="shared" si="124"/>
        <v>8132754.6699999999</v>
      </c>
      <c r="Q106" s="108">
        <f t="shared" si="124"/>
        <v>6773459.1399999997</v>
      </c>
      <c r="R106" s="108">
        <f t="shared" si="124"/>
        <v>6330408.6800000006</v>
      </c>
      <c r="S106" s="108">
        <f t="shared" si="124"/>
        <v>3141216.5700000003</v>
      </c>
      <c r="T106" s="108">
        <f t="shared" si="124"/>
        <v>2493710.94</v>
      </c>
      <c r="U106" s="108">
        <f t="shared" si="124"/>
        <v>2320548.3200000003</v>
      </c>
      <c r="V106" s="108">
        <f t="shared" si="124"/>
        <v>2456887.4900000002</v>
      </c>
      <c r="W106" s="108">
        <f t="shared" ref="W106:AB106" si="125">SUM(W101:W105)</f>
        <v>2332439.9600000004</v>
      </c>
      <c r="X106" s="365">
        <f t="shared" si="125"/>
        <v>5180257.4099999992</v>
      </c>
      <c r="Y106" s="108">
        <f t="shared" si="125"/>
        <v>7994708.9700000007</v>
      </c>
      <c r="Z106" s="108">
        <f t="shared" si="125"/>
        <v>9674179.6799999997</v>
      </c>
      <c r="AA106" s="108">
        <f t="shared" si="125"/>
        <v>14951463.98</v>
      </c>
      <c r="AB106" s="108">
        <f t="shared" si="125"/>
        <v>10312684.049999999</v>
      </c>
      <c r="AC106" s="108" t="e">
        <f t="shared" ref="AC106:AI106" si="126">SUM(AC101:AC105)</f>
        <v>#REF!</v>
      </c>
      <c r="AD106" s="108" t="e">
        <f t="shared" si="126"/>
        <v>#REF!</v>
      </c>
      <c r="AE106" s="108">
        <f t="shared" si="126"/>
        <v>3353089.44</v>
      </c>
      <c r="AF106" s="108">
        <f t="shared" si="126"/>
        <v>3454109.01</v>
      </c>
      <c r="AG106" s="108">
        <f t="shared" si="126"/>
        <v>2425754.1</v>
      </c>
      <c r="AH106" s="108">
        <f t="shared" si="126"/>
        <v>2387264.5499999998</v>
      </c>
      <c r="AI106" s="108">
        <f t="shared" si="126"/>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468">
        <v>12671556.220000001</v>
      </c>
      <c r="AX106" s="286">
        <v>13569731.15</v>
      </c>
      <c r="AY106" s="378">
        <v>15584492.300000001</v>
      </c>
      <c r="AZ106" s="399">
        <v>11923103.810000001</v>
      </c>
      <c r="BA106" s="278"/>
      <c r="BB106" s="278"/>
      <c r="BC106" s="278"/>
      <c r="BD106" s="278"/>
      <c r="BE106" s="278"/>
      <c r="BF106" s="278"/>
      <c r="BG106" s="278"/>
      <c r="BH106" s="392"/>
      <c r="BI106" s="464">
        <f t="shared" ref="BI106" si="127">AW106-AK106</f>
        <v>2491772.3800000008</v>
      </c>
      <c r="BJ106" s="399">
        <f t="shared" ref="BJ106" si="128">AX106-AL106</f>
        <v>-1053476.2999999989</v>
      </c>
      <c r="BK106" s="399">
        <f t="shared" ref="BK106" si="129">AY106-AM106</f>
        <v>961284.85000000149</v>
      </c>
      <c r="BL106" s="399">
        <f t="shared" ref="BL106" si="130">AZ106-AN106</f>
        <v>-2700103.6399999987</v>
      </c>
      <c r="BM106" s="278"/>
      <c r="BN106" s="278"/>
      <c r="BO106" s="278"/>
      <c r="BP106" s="278"/>
      <c r="BQ106" s="278"/>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278"/>
      <c r="BN107" s="278"/>
      <c r="BO107" s="278"/>
      <c r="BP107" s="278"/>
      <c r="BQ107" s="278"/>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278"/>
      <c r="BB108" s="278"/>
      <c r="BC108" s="278"/>
      <c r="BD108" s="278"/>
      <c r="BE108" s="278"/>
      <c r="BF108" s="278"/>
      <c r="BG108" s="278"/>
      <c r="BH108" s="392"/>
      <c r="BI108" s="461">
        <f t="shared" ref="BI108" si="131">AW108-AK108</f>
        <v>7772</v>
      </c>
      <c r="BJ108" s="395">
        <f t="shared" ref="BJ108" si="132">AX108-AL108</f>
        <v>-178</v>
      </c>
      <c r="BK108" s="395">
        <f t="shared" ref="BK108" si="133">AY108-AM108</f>
        <v>-688</v>
      </c>
      <c r="BL108" s="395">
        <f t="shared" ref="BL108" si="134">AZ108-AN108</f>
        <v>1794</v>
      </c>
      <c r="BM108" s="278"/>
      <c r="BN108" s="278"/>
      <c r="BO108" s="278"/>
      <c r="BP108" s="278"/>
      <c r="BQ108" s="278"/>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278"/>
      <c r="BN109" s="278"/>
      <c r="BO109" s="278"/>
      <c r="BP109" s="278"/>
      <c r="BQ109" s="278"/>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278"/>
      <c r="BN110" s="278"/>
      <c r="BO110" s="278"/>
      <c r="BP110" s="278"/>
      <c r="BQ110" s="278"/>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278"/>
      <c r="BN111" s="278"/>
      <c r="BO111" s="278"/>
      <c r="BP111" s="278"/>
      <c r="BQ111" s="278"/>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278"/>
      <c r="BN112" s="278"/>
      <c r="BO112" s="278"/>
      <c r="BP112" s="278"/>
      <c r="BQ112" s="278"/>
      <c r="BR112" s="278"/>
      <c r="BS112" s="278"/>
      <c r="BT112" s="392"/>
    </row>
    <row r="113" spans="1:72" ht="15.75" thickBot="1" x14ac:dyDescent="0.3">
      <c r="A113" s="342"/>
      <c r="B113" s="393" t="s">
        <v>40</v>
      </c>
      <c r="C113" s="448">
        <f>SUM(C108:C112)</f>
        <v>42353</v>
      </c>
      <c r="D113" s="408">
        <f>SUM(D108:D112)</f>
        <v>44547</v>
      </c>
      <c r="E113" s="408">
        <f t="shared" ref="E113:V113" si="135">SUM(E108:E112)</f>
        <v>44377</v>
      </c>
      <c r="F113" s="408">
        <f t="shared" si="135"/>
        <v>37017</v>
      </c>
      <c r="G113" s="408">
        <f t="shared" si="135"/>
        <v>38500</v>
      </c>
      <c r="H113" s="408">
        <f t="shared" si="135"/>
        <v>35554</v>
      </c>
      <c r="I113" s="408">
        <f t="shared" si="135"/>
        <v>35608</v>
      </c>
      <c r="J113" s="408">
        <f t="shared" si="135"/>
        <v>39386</v>
      </c>
      <c r="K113" s="408">
        <f t="shared" si="135"/>
        <v>32097</v>
      </c>
      <c r="L113" s="394">
        <f t="shared" si="135"/>
        <v>43183</v>
      </c>
      <c r="M113" s="448">
        <f t="shared" si="135"/>
        <v>43849</v>
      </c>
      <c r="N113" s="408">
        <f t="shared" si="135"/>
        <v>44561</v>
      </c>
      <c r="O113" s="408">
        <f t="shared" si="135"/>
        <v>50742</v>
      </c>
      <c r="P113" s="408">
        <f t="shared" si="135"/>
        <v>41449</v>
      </c>
      <c r="Q113" s="408">
        <f t="shared" si="135"/>
        <v>40468</v>
      </c>
      <c r="R113" s="408">
        <f t="shared" si="135"/>
        <v>51214</v>
      </c>
      <c r="S113" s="408">
        <f t="shared" si="135"/>
        <v>38664</v>
      </c>
      <c r="T113" s="408">
        <f t="shared" si="135"/>
        <v>36530</v>
      </c>
      <c r="U113" s="408">
        <f t="shared" si="135"/>
        <v>37412</v>
      </c>
      <c r="V113" s="408">
        <f t="shared" si="135"/>
        <v>37665</v>
      </c>
      <c r="W113" s="408">
        <f t="shared" ref="W113:AB113" si="136">SUM(W108:W112)</f>
        <v>32576</v>
      </c>
      <c r="X113" s="394">
        <f t="shared" si="136"/>
        <v>44758</v>
      </c>
      <c r="Y113" s="408">
        <f t="shared" si="136"/>
        <v>40172</v>
      </c>
      <c r="Z113" s="408">
        <f t="shared" si="136"/>
        <v>38536</v>
      </c>
      <c r="AA113" s="408">
        <f t="shared" si="136"/>
        <v>55425</v>
      </c>
      <c r="AB113" s="408">
        <f t="shared" si="136"/>
        <v>43879</v>
      </c>
      <c r="AC113" s="408" t="e">
        <f t="shared" ref="AC113:AI113" si="137">SUM(AC108:AC112)</f>
        <v>#REF!</v>
      </c>
      <c r="AD113" s="408" t="e">
        <f t="shared" si="137"/>
        <v>#REF!</v>
      </c>
      <c r="AE113" s="408">
        <f t="shared" si="137"/>
        <v>34709</v>
      </c>
      <c r="AF113" s="408">
        <f t="shared" si="137"/>
        <v>43611</v>
      </c>
      <c r="AG113" s="408">
        <f t="shared" si="137"/>
        <v>35467</v>
      </c>
      <c r="AH113" s="408">
        <f t="shared" si="137"/>
        <v>35471</v>
      </c>
      <c r="AI113" s="408">
        <f t="shared" si="137"/>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9">
        <v>46194</v>
      </c>
      <c r="AX113" s="409">
        <v>45282</v>
      </c>
      <c r="AY113" s="409">
        <v>51285</v>
      </c>
      <c r="AZ113" s="397">
        <v>41999</v>
      </c>
      <c r="BA113" s="376"/>
      <c r="BB113" s="376"/>
      <c r="BC113" s="376"/>
      <c r="BD113" s="376"/>
      <c r="BE113" s="376"/>
      <c r="BF113" s="376"/>
      <c r="BG113" s="376"/>
      <c r="BH113" s="449"/>
      <c r="BI113" s="461">
        <f t="shared" ref="BI113" si="138">AW113-AK113</f>
        <v>7772</v>
      </c>
      <c r="BJ113" s="395">
        <f t="shared" ref="BJ113" si="139">AX113-AL113</f>
        <v>-178</v>
      </c>
      <c r="BK113" s="395">
        <f t="shared" ref="BK113" si="140">AY113-AM113</f>
        <v>-688</v>
      </c>
      <c r="BL113" s="395">
        <f t="shared" ref="BL113" si="141">AZ113-AN113</f>
        <v>1794</v>
      </c>
      <c r="BM113" s="376"/>
      <c r="BN113" s="376"/>
      <c r="BO113" s="376"/>
      <c r="BP113" s="376"/>
      <c r="BQ113" s="376"/>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142">E94-E101</f>
        <v>-1273980.9700000002</v>
      </c>
      <c r="F115" s="108">
        <f t="shared" si="142"/>
        <v>-754083.29</v>
      </c>
      <c r="G115" s="108">
        <f t="shared" si="142"/>
        <v>-678775.79</v>
      </c>
      <c r="H115" s="108">
        <f t="shared" si="142"/>
        <v>-308283.56000000006</v>
      </c>
      <c r="I115" s="108">
        <f t="shared" si="142"/>
        <v>-186856.56000000006</v>
      </c>
      <c r="J115" s="108">
        <f t="shared" si="142"/>
        <v>-177026.30000000005</v>
      </c>
      <c r="K115" s="108">
        <f t="shared" si="142"/>
        <v>1461687.17</v>
      </c>
      <c r="L115" s="365">
        <f t="shared" si="142"/>
        <v>2530458.0699999998</v>
      </c>
      <c r="M115" s="433">
        <f t="shared" si="142"/>
        <v>2773012.87</v>
      </c>
      <c r="N115" s="108">
        <f>N94-N101</f>
        <v>767793.09999999963</v>
      </c>
      <c r="O115" s="108">
        <f t="shared" si="142"/>
        <v>-64992.240000000224</v>
      </c>
      <c r="P115" s="108">
        <f t="shared" si="142"/>
        <v>-5602.1299999998882</v>
      </c>
      <c r="Q115" s="108">
        <f t="shared" si="142"/>
        <v>-98451.459999999963</v>
      </c>
      <c r="R115" s="108">
        <f t="shared" si="142"/>
        <v>-2175016.9900000002</v>
      </c>
      <c r="S115" s="108">
        <f t="shared" si="142"/>
        <v>-678991.34000000008</v>
      </c>
      <c r="T115" s="108">
        <f t="shared" si="142"/>
        <v>-293801.89999999991</v>
      </c>
      <c r="U115" s="108">
        <f t="shared" si="142"/>
        <v>-212622.34999999986</v>
      </c>
      <c r="V115" s="108">
        <f t="shared" si="142"/>
        <v>-104017.12000000011</v>
      </c>
      <c r="W115" s="108">
        <f t="shared" ref="W115:AC119" si="143">W94-W101</f>
        <v>1021609.78</v>
      </c>
      <c r="X115" s="365">
        <f t="shared" si="143"/>
        <v>2046329.6</v>
      </c>
      <c r="Y115" s="108">
        <f t="shared" si="143"/>
        <v>3370052.33</v>
      </c>
      <c r="Z115" s="108">
        <f t="shared" si="143"/>
        <v>2309745.63</v>
      </c>
      <c r="AA115" s="108">
        <f t="shared" si="143"/>
        <v>-734639.65000000037</v>
      </c>
      <c r="AB115" s="108">
        <f t="shared" si="143"/>
        <v>-184691.5</v>
      </c>
      <c r="AC115" s="108" t="e">
        <f t="shared" si="143"/>
        <v>#REF!</v>
      </c>
      <c r="AD115" s="108">
        <f t="shared" ref="AD115:AI119" si="144">AD94-AD101</f>
        <v>-4011621.1100000003</v>
      </c>
      <c r="AE115" s="108">
        <f t="shared" si="144"/>
        <v>-2091890.44</v>
      </c>
      <c r="AF115" s="108">
        <f t="shared" si="144"/>
        <v>-2155325.0099999998</v>
      </c>
      <c r="AG115" s="108">
        <f t="shared" si="144"/>
        <v>-1200665.1000000001</v>
      </c>
      <c r="AH115" s="108">
        <f t="shared" si="144"/>
        <v>-1096308.5499999998</v>
      </c>
      <c r="AI115" s="108">
        <f t="shared" si="144"/>
        <v>-2741657.08</v>
      </c>
      <c r="AJ115" s="108">
        <f t="shared" ref="AJ115:AO115" si="145">AJ94-AJ101</f>
        <v>1374531.9400000004</v>
      </c>
      <c r="AK115" s="108">
        <f t="shared" si="145"/>
        <v>202614.16000000015</v>
      </c>
      <c r="AL115" s="108">
        <f t="shared" si="145"/>
        <v>1708236.1600000001</v>
      </c>
      <c r="AM115" s="108">
        <f t="shared" si="145"/>
        <v>-9149307.8399999999</v>
      </c>
      <c r="AN115" s="108">
        <f t="shared" si="145"/>
        <v>-4104578.1899999995</v>
      </c>
      <c r="AO115" s="108">
        <f t="shared" si="145"/>
        <v>-6893285.4199999999</v>
      </c>
      <c r="AP115" s="108">
        <f t="shared" ref="AP115:AU115" si="146">SUM(AP99-AP101)</f>
        <v>-2881087.1500000004</v>
      </c>
      <c r="AQ115" s="108">
        <f t="shared" si="146"/>
        <v>-1826120.83</v>
      </c>
      <c r="AR115" s="108">
        <f t="shared" si="146"/>
        <v>-1492397.1900000004</v>
      </c>
      <c r="AS115" s="108">
        <f t="shared" si="146"/>
        <v>-75303.560000000056</v>
      </c>
      <c r="AT115" s="108">
        <f t="shared" si="146"/>
        <v>-37665.660000000149</v>
      </c>
      <c r="AU115" s="108">
        <f t="shared" si="146"/>
        <v>931586.16000000015</v>
      </c>
      <c r="AV115" s="108">
        <f>SUM(AV99-AV101)</f>
        <v>5579293.6399999997</v>
      </c>
      <c r="AW115" s="433">
        <f>SUM(AW99-AW101)</f>
        <v>4771833.7799999993</v>
      </c>
      <c r="AX115" s="108">
        <f>SUM(AX99-AX101)</f>
        <v>3132678.8499999996</v>
      </c>
      <c r="AY115" s="108">
        <f>SUM(AY99-AY101)</f>
        <v>-276311.30000000075</v>
      </c>
      <c r="AZ115" s="108">
        <f>SUM(AZ99-AZ101)</f>
        <v>-230851.81000000052</v>
      </c>
      <c r="BA115" s="278"/>
      <c r="BB115" s="278"/>
      <c r="BC115" s="278"/>
      <c r="BD115" s="278"/>
      <c r="BE115" s="278"/>
      <c r="BF115" s="278"/>
      <c r="BG115" s="278"/>
      <c r="BH115" s="392"/>
      <c r="BI115" s="464">
        <f t="shared" ref="BI115:BI120" si="147">AW115-AK115</f>
        <v>4569219.6199999992</v>
      </c>
      <c r="BJ115" s="399">
        <f t="shared" ref="BJ115:BJ120" si="148">AX115-AL115</f>
        <v>1424442.6899999995</v>
      </c>
      <c r="BK115" s="399">
        <f t="shared" ref="BK115:BK120" si="149">AY115-AM115</f>
        <v>8872996.5399999991</v>
      </c>
      <c r="BL115" s="399">
        <f t="shared" ref="BL115:BL120" si="150">AZ115-AN115</f>
        <v>3873726.379999999</v>
      </c>
      <c r="BM115" s="278"/>
      <c r="BN115" s="278"/>
      <c r="BO115" s="278"/>
      <c r="BP115" s="278"/>
      <c r="BQ115" s="278"/>
      <c r="BR115" s="278"/>
      <c r="BS115" s="278"/>
      <c r="BT115" s="392"/>
    </row>
    <row r="116" spans="1:72" x14ac:dyDescent="0.25">
      <c r="A116" s="342"/>
      <c r="B116" s="413" t="s">
        <v>36</v>
      </c>
      <c r="C116" s="433">
        <f t="shared" ref="C116:D119" si="151">C95-C102</f>
        <v>180782.34000000008</v>
      </c>
      <c r="D116" s="108">
        <f t="shared" si="151"/>
        <v>-247261.17999999993</v>
      </c>
      <c r="E116" s="108">
        <f t="shared" ref="E116:V116" si="152">E95-E102</f>
        <v>-604845.89999999991</v>
      </c>
      <c r="F116" s="108">
        <f t="shared" si="152"/>
        <v>-46128.419999999984</v>
      </c>
      <c r="G116" s="108">
        <f t="shared" si="152"/>
        <v>-44653.66</v>
      </c>
      <c r="H116" s="108">
        <f t="shared" si="152"/>
        <v>-20446.579999999987</v>
      </c>
      <c r="I116" s="108">
        <f t="shared" si="152"/>
        <v>13193.200000000012</v>
      </c>
      <c r="J116" s="108">
        <f t="shared" si="152"/>
        <v>36293.649999999994</v>
      </c>
      <c r="K116" s="108">
        <f t="shared" si="152"/>
        <v>294874.34999999998</v>
      </c>
      <c r="L116" s="365">
        <f t="shared" si="152"/>
        <v>577135.22</v>
      </c>
      <c r="M116" s="433">
        <f t="shared" si="152"/>
        <v>58989.330000000075</v>
      </c>
      <c r="N116" s="108">
        <f t="shared" si="152"/>
        <v>39711.429999999935</v>
      </c>
      <c r="O116" s="108">
        <f t="shared" si="152"/>
        <v>-90617.340000000084</v>
      </c>
      <c r="P116" s="108">
        <f t="shared" si="152"/>
        <v>376579.66000000003</v>
      </c>
      <c r="Q116" s="108">
        <f t="shared" si="152"/>
        <v>-100223.19999999995</v>
      </c>
      <c r="R116" s="108">
        <f t="shared" si="152"/>
        <v>-273055.37</v>
      </c>
      <c r="S116" s="108">
        <f t="shared" si="152"/>
        <v>-131951.63</v>
      </c>
      <c r="T116" s="108">
        <f t="shared" si="152"/>
        <v>33110.640000000014</v>
      </c>
      <c r="U116" s="108">
        <f t="shared" si="152"/>
        <v>51725.449999999983</v>
      </c>
      <c r="V116" s="108">
        <f t="shared" si="152"/>
        <v>104036.15</v>
      </c>
      <c r="W116" s="108">
        <f t="shared" si="143"/>
        <v>373824.9</v>
      </c>
      <c r="X116" s="365">
        <f t="shared" si="143"/>
        <v>624483.18999999994</v>
      </c>
      <c r="Y116" s="108">
        <f t="shared" si="143"/>
        <v>846437.88</v>
      </c>
      <c r="Z116" s="108">
        <f t="shared" si="143"/>
        <v>558372.38</v>
      </c>
      <c r="AA116" s="108">
        <f t="shared" si="143"/>
        <v>-281689.99</v>
      </c>
      <c r="AB116" s="108">
        <f t="shared" ref="AB116:AC119" si="153">AB95-AB102</f>
        <v>-820226.74</v>
      </c>
      <c r="AC116" s="108" t="e">
        <f t="shared" si="153"/>
        <v>#REF!</v>
      </c>
      <c r="AD116" s="108" t="e">
        <f t="shared" si="144"/>
        <v>#REF!</v>
      </c>
      <c r="AE116" s="108">
        <f t="shared" si="144"/>
        <v>169120</v>
      </c>
      <c r="AF116" s="108">
        <f t="shared" si="144"/>
        <v>239074</v>
      </c>
      <c r="AG116" s="108">
        <f t="shared" si="144"/>
        <v>212229</v>
      </c>
      <c r="AH116" s="108">
        <f t="shared" ref="AH116:AY116" si="154">AH95-AH102</f>
        <v>229178</v>
      </c>
      <c r="AI116" s="108">
        <f t="shared" si="154"/>
        <v>607293</v>
      </c>
      <c r="AJ116" s="108">
        <f t="shared" si="154"/>
        <v>1351125</v>
      </c>
      <c r="AK116" s="108">
        <f t="shared" si="154"/>
        <v>1872527</v>
      </c>
      <c r="AL116" s="108">
        <f t="shared" si="154"/>
        <v>2106974</v>
      </c>
      <c r="AM116" s="108">
        <f t="shared" si="154"/>
        <v>1689470</v>
      </c>
      <c r="AN116" s="108">
        <f t="shared" si="154"/>
        <v>1634486</v>
      </c>
      <c r="AO116" s="108">
        <f t="shared" si="154"/>
        <v>777633</v>
      </c>
      <c r="AP116" s="108">
        <f t="shared" si="154"/>
        <v>392983</v>
      </c>
      <c r="AQ116" s="108">
        <f t="shared" si="154"/>
        <v>401498</v>
      </c>
      <c r="AR116" s="108">
        <f t="shared" si="154"/>
        <v>297145</v>
      </c>
      <c r="AS116" s="108">
        <f t="shared" si="154"/>
        <v>364747</v>
      </c>
      <c r="AT116" s="108">
        <f t="shared" si="154"/>
        <v>426278</v>
      </c>
      <c r="AU116" s="108">
        <f t="shared" si="154"/>
        <v>678312</v>
      </c>
      <c r="AV116" s="108">
        <f t="shared" si="154"/>
        <v>1515487</v>
      </c>
      <c r="AW116" s="433">
        <f t="shared" si="154"/>
        <v>2240055</v>
      </c>
      <c r="AX116" s="108">
        <f t="shared" si="154"/>
        <v>2062354</v>
      </c>
      <c r="AY116" s="108">
        <f t="shared" si="154"/>
        <v>1891635</v>
      </c>
      <c r="AZ116" s="108">
        <f t="shared" ref="AZ116" si="155">AZ95-AZ102</f>
        <v>1511408</v>
      </c>
      <c r="BA116" s="278"/>
      <c r="BB116" s="278"/>
      <c r="BC116" s="278"/>
      <c r="BD116" s="278"/>
      <c r="BE116" s="278"/>
      <c r="BF116" s="278"/>
      <c r="BG116" s="278"/>
      <c r="BH116" s="392"/>
      <c r="BI116" s="464">
        <f t="shared" si="147"/>
        <v>367528</v>
      </c>
      <c r="BJ116" s="399">
        <f t="shared" si="148"/>
        <v>-44620</v>
      </c>
      <c r="BK116" s="399">
        <f t="shared" si="149"/>
        <v>202165</v>
      </c>
      <c r="BL116" s="399">
        <f t="shared" si="150"/>
        <v>-123078</v>
      </c>
      <c r="BM116" s="278"/>
      <c r="BN116" s="278"/>
      <c r="BO116" s="278"/>
      <c r="BP116" s="278"/>
      <c r="BQ116" s="278"/>
      <c r="BR116" s="278"/>
      <c r="BS116" s="278"/>
      <c r="BT116" s="392"/>
    </row>
    <row r="117" spans="1:72" x14ac:dyDescent="0.25">
      <c r="A117" s="342"/>
      <c r="B117" s="391" t="s">
        <v>37</v>
      </c>
      <c r="C117" s="433">
        <f t="shared" si="151"/>
        <v>36741.139999999898</v>
      </c>
      <c r="D117" s="108">
        <f t="shared" si="151"/>
        <v>-329815.71999999997</v>
      </c>
      <c r="E117" s="108">
        <f t="shared" ref="E117:V117" si="156">E96-E103</f>
        <v>-272123.66000000003</v>
      </c>
      <c r="F117" s="108">
        <f t="shared" si="156"/>
        <v>-126996.37</v>
      </c>
      <c r="G117" s="108">
        <f t="shared" si="156"/>
        <v>-65639.06</v>
      </c>
      <c r="H117" s="108">
        <f t="shared" si="156"/>
        <v>-20065.059999999998</v>
      </c>
      <c r="I117" s="108">
        <f t="shared" si="156"/>
        <v>3621.7699999999895</v>
      </c>
      <c r="J117" s="108">
        <f t="shared" si="156"/>
        <v>-3837.5899999999965</v>
      </c>
      <c r="K117" s="108">
        <f t="shared" si="156"/>
        <v>221984.58</v>
      </c>
      <c r="L117" s="365">
        <f t="shared" si="156"/>
        <v>419358.02</v>
      </c>
      <c r="M117" s="433">
        <f t="shared" si="156"/>
        <v>545557.32999999996</v>
      </c>
      <c r="N117" s="108">
        <f t="shared" si="156"/>
        <v>-36967.419999999925</v>
      </c>
      <c r="O117" s="108">
        <f t="shared" si="156"/>
        <v>-237559.06000000006</v>
      </c>
      <c r="P117" s="108">
        <f t="shared" si="156"/>
        <v>-103259.83999999997</v>
      </c>
      <c r="Q117" s="108">
        <f t="shared" si="156"/>
        <v>-126114.76000000001</v>
      </c>
      <c r="R117" s="108">
        <f t="shared" si="156"/>
        <v>-466460.56999999995</v>
      </c>
      <c r="S117" s="108">
        <f>S96-S103</f>
        <v>-98781.25</v>
      </c>
      <c r="T117" s="108">
        <f t="shared" si="156"/>
        <v>-48814.850000000006</v>
      </c>
      <c r="U117" s="108">
        <f t="shared" si="156"/>
        <v>-86039.18</v>
      </c>
      <c r="V117" s="108">
        <f t="shared" si="156"/>
        <v>6367.4100000000035</v>
      </c>
      <c r="W117" s="108">
        <f t="shared" si="143"/>
        <v>185753.67</v>
      </c>
      <c r="X117" s="365">
        <f t="shared" si="143"/>
        <v>363580.6</v>
      </c>
      <c r="Y117" s="108">
        <f t="shared" si="143"/>
        <v>586182.5</v>
      </c>
      <c r="Z117" s="108">
        <f t="shared" si="143"/>
        <v>249432.33000000007</v>
      </c>
      <c r="AA117" s="108">
        <f t="shared" si="143"/>
        <v>-516175.3600000001</v>
      </c>
      <c r="AB117" s="108">
        <f t="shared" si="153"/>
        <v>-347373.53</v>
      </c>
      <c r="AC117" s="108" t="e">
        <f t="shared" si="153"/>
        <v>#REF!</v>
      </c>
      <c r="AD117" s="108" t="e">
        <f t="shared" si="144"/>
        <v>#REF!</v>
      </c>
      <c r="AE117" s="108">
        <f t="shared" si="144"/>
        <v>185051</v>
      </c>
      <c r="AF117" s="108">
        <f t="shared" si="144"/>
        <v>193515</v>
      </c>
      <c r="AG117" s="108">
        <f t="shared" si="144"/>
        <v>200269</v>
      </c>
      <c r="AH117" s="108">
        <f t="shared" si="144"/>
        <v>202701</v>
      </c>
      <c r="AI117" s="108">
        <f t="shared" si="144"/>
        <v>438898</v>
      </c>
      <c r="AJ117" s="108">
        <f t="shared" ref="AJ117:AY117" si="157">AJ96-AJ103</f>
        <v>1175731</v>
      </c>
      <c r="AK117" s="108">
        <f t="shared" si="157"/>
        <v>1822448</v>
      </c>
      <c r="AL117" s="108">
        <f t="shared" si="157"/>
        <v>2197462</v>
      </c>
      <c r="AM117" s="108">
        <f t="shared" si="157"/>
        <v>1765951</v>
      </c>
      <c r="AN117" s="108">
        <f t="shared" si="157"/>
        <v>1387730</v>
      </c>
      <c r="AO117" s="108">
        <f t="shared" si="157"/>
        <v>635047</v>
      </c>
      <c r="AP117" s="108">
        <f t="shared" si="157"/>
        <v>381494</v>
      </c>
      <c r="AQ117" s="108">
        <f t="shared" si="157"/>
        <v>334173</v>
      </c>
      <c r="AR117" s="108">
        <f t="shared" si="157"/>
        <v>204456</v>
      </c>
      <c r="AS117" s="108">
        <f t="shared" si="157"/>
        <v>284598</v>
      </c>
      <c r="AT117" s="108">
        <f t="shared" si="157"/>
        <v>372657</v>
      </c>
      <c r="AU117" s="108">
        <f t="shared" si="157"/>
        <v>514864</v>
      </c>
      <c r="AV117" s="108">
        <f t="shared" si="157"/>
        <v>1262956</v>
      </c>
      <c r="AW117" s="433">
        <f t="shared" si="157"/>
        <v>1900472</v>
      </c>
      <c r="AX117" s="108">
        <f t="shared" si="157"/>
        <v>1911729</v>
      </c>
      <c r="AY117" s="108">
        <f t="shared" si="157"/>
        <v>1675006</v>
      </c>
      <c r="AZ117" s="108">
        <f t="shared" ref="AZ117" si="158">AZ96-AZ103</f>
        <v>1278341</v>
      </c>
      <c r="BA117" s="278"/>
      <c r="BB117" s="278"/>
      <c r="BC117" s="278"/>
      <c r="BD117" s="278"/>
      <c r="BE117" s="278"/>
      <c r="BF117" s="278"/>
      <c r="BG117" s="278"/>
      <c r="BH117" s="392"/>
      <c r="BI117" s="464">
        <f t="shared" si="147"/>
        <v>78024</v>
      </c>
      <c r="BJ117" s="399">
        <f t="shared" si="148"/>
        <v>-285733</v>
      </c>
      <c r="BK117" s="399">
        <f t="shared" si="149"/>
        <v>-90945</v>
      </c>
      <c r="BL117" s="399">
        <f t="shared" si="150"/>
        <v>-109389</v>
      </c>
      <c r="BM117" s="278"/>
      <c r="BN117" s="278"/>
      <c r="BO117" s="278"/>
      <c r="BP117" s="278"/>
      <c r="BQ117" s="278"/>
      <c r="BR117" s="278"/>
      <c r="BS117" s="278"/>
      <c r="BT117" s="392"/>
    </row>
    <row r="118" spans="1:72" x14ac:dyDescent="0.25">
      <c r="A118" s="342"/>
      <c r="B118" s="391" t="s">
        <v>38</v>
      </c>
      <c r="C118" s="433">
        <f t="shared" si="151"/>
        <v>-261964.59000000008</v>
      </c>
      <c r="D118" s="108">
        <f t="shared" si="151"/>
        <v>-188087.92999999993</v>
      </c>
      <c r="E118" s="108">
        <f t="shared" ref="E118:V118" si="159">E97-E104</f>
        <v>-341438.87999999989</v>
      </c>
      <c r="F118" s="108">
        <f t="shared" si="159"/>
        <v>-640213.06000000006</v>
      </c>
      <c r="G118" s="108">
        <f t="shared" si="159"/>
        <v>-187125.96999999997</v>
      </c>
      <c r="H118" s="108">
        <f t="shared" si="159"/>
        <v>-38515.329999999987</v>
      </c>
      <c r="I118" s="108">
        <f t="shared" si="159"/>
        <v>21515.709999999992</v>
      </c>
      <c r="J118" s="108">
        <f t="shared" si="159"/>
        <v>9773.859999999986</v>
      </c>
      <c r="K118" s="108">
        <f t="shared" si="159"/>
        <v>373476.98300000001</v>
      </c>
      <c r="L118" s="365">
        <f t="shared" si="159"/>
        <v>421637.72</v>
      </c>
      <c r="M118" s="433">
        <f t="shared" si="159"/>
        <v>600628.64999999991</v>
      </c>
      <c r="N118" s="108">
        <f t="shared" si="159"/>
        <v>-31336.189999999944</v>
      </c>
      <c r="O118" s="108">
        <f t="shared" si="159"/>
        <v>-321307.8899999999</v>
      </c>
      <c r="P118" s="108">
        <f t="shared" si="159"/>
        <v>-18591.159999999916</v>
      </c>
      <c r="Q118" s="108">
        <f t="shared" si="159"/>
        <v>-88444.079999999958</v>
      </c>
      <c r="R118" s="108">
        <f t="shared" si="159"/>
        <v>-592444.72</v>
      </c>
      <c r="S118" s="108">
        <f t="shared" si="159"/>
        <v>-135999.38</v>
      </c>
      <c r="T118" s="108">
        <f t="shared" si="159"/>
        <v>-42478.559999999998</v>
      </c>
      <c r="U118" s="108">
        <f t="shared" si="159"/>
        <v>-100743.59000000001</v>
      </c>
      <c r="V118" s="108">
        <f t="shared" si="159"/>
        <v>17030.98000000001</v>
      </c>
      <c r="W118" s="108">
        <f t="shared" si="143"/>
        <v>278869.5</v>
      </c>
      <c r="X118" s="365">
        <f t="shared" si="143"/>
        <v>450574.05000000005</v>
      </c>
      <c r="Y118" s="108">
        <f t="shared" si="143"/>
        <v>841932.89</v>
      </c>
      <c r="Z118" s="108">
        <f t="shared" si="143"/>
        <v>202891.74</v>
      </c>
      <c r="AA118" s="108">
        <f t="shared" si="143"/>
        <v>-828588.89000000013</v>
      </c>
      <c r="AB118" s="108">
        <f t="shared" si="153"/>
        <v>-171517.65999999992</v>
      </c>
      <c r="AC118" s="108" t="e">
        <f t="shared" si="153"/>
        <v>#REF!</v>
      </c>
      <c r="AD118" s="108" t="e">
        <f t="shared" si="144"/>
        <v>#REF!</v>
      </c>
      <c r="AE118" s="108">
        <f t="shared" si="144"/>
        <v>225214</v>
      </c>
      <c r="AF118" s="108">
        <f t="shared" si="144"/>
        <v>222079</v>
      </c>
      <c r="AG118" s="108">
        <f t="shared" si="144"/>
        <v>125540</v>
      </c>
      <c r="AH118" s="108">
        <f t="shared" si="144"/>
        <v>208930</v>
      </c>
      <c r="AI118" s="108">
        <f t="shared" si="144"/>
        <v>695033</v>
      </c>
      <c r="AJ118" s="108">
        <f t="shared" ref="AJ118:AY118" si="160">AJ97-AJ104</f>
        <v>1544011</v>
      </c>
      <c r="AK118" s="108">
        <f t="shared" si="160"/>
        <v>2022301</v>
      </c>
      <c r="AL118" s="108">
        <f t="shared" si="160"/>
        <v>2432836</v>
      </c>
      <c r="AM118" s="108">
        <f t="shared" si="160"/>
        <v>2023591</v>
      </c>
      <c r="AN118" s="108">
        <f t="shared" si="160"/>
        <v>1901450</v>
      </c>
      <c r="AO118" s="108">
        <f t="shared" si="160"/>
        <v>1005272</v>
      </c>
      <c r="AP118" s="108">
        <f t="shared" si="160"/>
        <v>992907</v>
      </c>
      <c r="AQ118" s="108">
        <f t="shared" si="160"/>
        <v>364746</v>
      </c>
      <c r="AR118" s="108">
        <f t="shared" si="160"/>
        <v>370058</v>
      </c>
      <c r="AS118" s="108">
        <f t="shared" si="160"/>
        <v>369140</v>
      </c>
      <c r="AT118" s="108">
        <f t="shared" si="160"/>
        <v>479431</v>
      </c>
      <c r="AU118" s="108">
        <f t="shared" si="160"/>
        <v>710772</v>
      </c>
      <c r="AV118" s="108">
        <f t="shared" si="160"/>
        <v>1580179</v>
      </c>
      <c r="AW118" s="433">
        <f t="shared" si="160"/>
        <v>2148175</v>
      </c>
      <c r="AX118" s="108">
        <f t="shared" si="160"/>
        <v>2157200</v>
      </c>
      <c r="AY118" s="108">
        <f t="shared" si="160"/>
        <v>1925814</v>
      </c>
      <c r="AZ118" s="108">
        <f t="shared" ref="AZ118" si="161">AZ97-AZ104</f>
        <v>1528869</v>
      </c>
      <c r="BA118" s="278"/>
      <c r="BB118" s="278"/>
      <c r="BC118" s="278"/>
      <c r="BD118" s="278"/>
      <c r="BE118" s="278"/>
      <c r="BF118" s="278"/>
      <c r="BG118" s="278"/>
      <c r="BH118" s="392"/>
      <c r="BI118" s="464">
        <f t="shared" si="147"/>
        <v>125874</v>
      </c>
      <c r="BJ118" s="399">
        <f t="shared" si="148"/>
        <v>-275636</v>
      </c>
      <c r="BK118" s="399">
        <f t="shared" si="149"/>
        <v>-97777</v>
      </c>
      <c r="BL118" s="399">
        <f t="shared" si="150"/>
        <v>-372581</v>
      </c>
      <c r="BM118" s="278"/>
      <c r="BN118" s="278"/>
      <c r="BO118" s="278"/>
      <c r="BP118" s="278"/>
      <c r="BQ118" s="278"/>
      <c r="BR118" s="278"/>
      <c r="BS118" s="278"/>
      <c r="BT118" s="392"/>
    </row>
    <row r="119" spans="1:72" x14ac:dyDescent="0.25">
      <c r="A119" s="342"/>
      <c r="B119" s="391" t="s">
        <v>39</v>
      </c>
      <c r="C119" s="433">
        <f t="shared" si="151"/>
        <v>-133467.93000000005</v>
      </c>
      <c r="D119" s="108">
        <f t="shared" si="151"/>
        <v>-418325.67000000004</v>
      </c>
      <c r="E119" s="108">
        <f t="shared" ref="E119:V119" si="162">E98-E105</f>
        <v>5034.0599999999977</v>
      </c>
      <c r="F119" s="108">
        <f t="shared" si="162"/>
        <v>-411856</v>
      </c>
      <c r="G119" s="108">
        <f t="shared" si="162"/>
        <v>-210896.86</v>
      </c>
      <c r="H119" s="108">
        <f t="shared" si="162"/>
        <v>-189716.46000000002</v>
      </c>
      <c r="I119" s="108">
        <f t="shared" si="162"/>
        <v>-202738.93</v>
      </c>
      <c r="J119" s="108">
        <f t="shared" si="162"/>
        <v>-92098.599999999977</v>
      </c>
      <c r="K119" s="108">
        <f t="shared" si="162"/>
        <v>-97613.200000000012</v>
      </c>
      <c r="L119" s="365">
        <f t="shared" si="162"/>
        <v>-101282.78999999998</v>
      </c>
      <c r="M119" s="433">
        <f t="shared" si="162"/>
        <v>-138047.95000000001</v>
      </c>
      <c r="N119" s="108">
        <f t="shared" si="162"/>
        <v>-200695.96999999997</v>
      </c>
      <c r="O119" s="108">
        <f t="shared" si="162"/>
        <v>-180606.83000000002</v>
      </c>
      <c r="P119" s="108">
        <f t="shared" si="162"/>
        <v>-25756.200000000012</v>
      </c>
      <c r="Q119" s="108">
        <f t="shared" si="162"/>
        <v>-187823.64</v>
      </c>
      <c r="R119" s="108">
        <f t="shared" si="162"/>
        <v>-347215.03</v>
      </c>
      <c r="S119" s="108">
        <f t="shared" si="162"/>
        <v>-173714.96999999997</v>
      </c>
      <c r="T119" s="108">
        <f t="shared" si="162"/>
        <v>-245011.27000000002</v>
      </c>
      <c r="U119" s="108">
        <f t="shared" si="162"/>
        <v>-146798.76000000004</v>
      </c>
      <c r="V119" s="108">
        <f t="shared" si="162"/>
        <v>-199758.90999999997</v>
      </c>
      <c r="W119" s="108">
        <f t="shared" si="143"/>
        <v>74623.19</v>
      </c>
      <c r="X119" s="365">
        <f t="shared" si="143"/>
        <v>-282215.84999999998</v>
      </c>
      <c r="Y119" s="108">
        <f t="shared" si="143"/>
        <v>-54915.570000000007</v>
      </c>
      <c r="Z119" s="108">
        <f t="shared" si="143"/>
        <v>-162142.76</v>
      </c>
      <c r="AA119" s="108">
        <f t="shared" si="143"/>
        <v>-577652.09</v>
      </c>
      <c r="AB119" s="108">
        <f t="shared" si="153"/>
        <v>-238721.62</v>
      </c>
      <c r="AC119" s="108" t="e">
        <f t="shared" si="153"/>
        <v>#REF!</v>
      </c>
      <c r="AD119" s="108" t="e">
        <f t="shared" si="144"/>
        <v>#REF!</v>
      </c>
      <c r="AE119" s="108">
        <f t="shared" si="144"/>
        <v>174336</v>
      </c>
      <c r="AF119" s="108">
        <f t="shared" si="144"/>
        <v>226038</v>
      </c>
      <c r="AG119" s="108">
        <f t="shared" si="144"/>
        <v>39454</v>
      </c>
      <c r="AH119" s="108">
        <f t="shared" si="144"/>
        <v>194495</v>
      </c>
      <c r="AI119" s="108">
        <f t="shared" si="144"/>
        <v>321514</v>
      </c>
      <c r="AJ119" s="108">
        <f t="shared" ref="AJ119:AY119" si="163">AJ98-AJ105</f>
        <v>432022</v>
      </c>
      <c r="AK119" s="108">
        <f t="shared" si="163"/>
        <v>446912</v>
      </c>
      <c r="AL119" s="108">
        <f t="shared" si="163"/>
        <v>584590</v>
      </c>
      <c r="AM119" s="108">
        <f t="shared" si="163"/>
        <v>329651</v>
      </c>
      <c r="AN119" s="108">
        <f t="shared" si="163"/>
        <v>365988</v>
      </c>
      <c r="AO119" s="108">
        <f t="shared" si="163"/>
        <v>512367</v>
      </c>
      <c r="AP119" s="108">
        <f t="shared" si="163"/>
        <v>333912</v>
      </c>
      <c r="AQ119" s="108">
        <f t="shared" si="163"/>
        <v>184014</v>
      </c>
      <c r="AR119" s="108">
        <f t="shared" si="163"/>
        <v>432139</v>
      </c>
      <c r="AS119" s="108">
        <f t="shared" si="163"/>
        <v>298029</v>
      </c>
      <c r="AT119" s="108">
        <f t="shared" si="163"/>
        <v>406192</v>
      </c>
      <c r="AU119" s="108">
        <f t="shared" si="163"/>
        <v>321727</v>
      </c>
      <c r="AV119" s="108">
        <f t="shared" si="163"/>
        <v>384096</v>
      </c>
      <c r="AW119" s="433">
        <f t="shared" si="163"/>
        <v>376520</v>
      </c>
      <c r="AX119" s="108">
        <f t="shared" si="163"/>
        <v>360738</v>
      </c>
      <c r="AY119" s="108">
        <f t="shared" si="163"/>
        <v>483322</v>
      </c>
      <c r="AZ119" s="108">
        <f t="shared" ref="AZ119" si="164">AZ98-AZ105</f>
        <v>243711</v>
      </c>
      <c r="BA119" s="278"/>
      <c r="BB119" s="278"/>
      <c r="BC119" s="278"/>
      <c r="BD119" s="278"/>
      <c r="BE119" s="278"/>
      <c r="BF119" s="278"/>
      <c r="BG119" s="278"/>
      <c r="BH119" s="392"/>
      <c r="BI119" s="464">
        <f t="shared" si="147"/>
        <v>-70392</v>
      </c>
      <c r="BJ119" s="399">
        <f t="shared" si="148"/>
        <v>-223852</v>
      </c>
      <c r="BK119" s="399">
        <f t="shared" si="149"/>
        <v>153671</v>
      </c>
      <c r="BL119" s="399">
        <f t="shared" si="150"/>
        <v>-122277</v>
      </c>
      <c r="BM119" s="278"/>
      <c r="BN119" s="278"/>
      <c r="BO119" s="278"/>
      <c r="BP119" s="278"/>
      <c r="BQ119" s="278"/>
      <c r="BR119" s="278"/>
      <c r="BS119" s="278"/>
      <c r="BT119" s="392"/>
    </row>
    <row r="120" spans="1:72" ht="15.75" thickBot="1" x14ac:dyDescent="0.3">
      <c r="A120" s="342"/>
      <c r="B120" s="393" t="s">
        <v>40</v>
      </c>
      <c r="C120" s="453">
        <f>SUM(C115:C119)</f>
        <v>918046.67999999959</v>
      </c>
      <c r="D120" s="454">
        <f>SUM(D115:D119)</f>
        <v>-1766515.71</v>
      </c>
      <c r="E120" s="454">
        <f t="shared" ref="E120:V120" si="165">SUM(E115:E119)</f>
        <v>-2487355.35</v>
      </c>
      <c r="F120" s="454">
        <f t="shared" si="165"/>
        <v>-1979277.1400000001</v>
      </c>
      <c r="G120" s="454">
        <f t="shared" si="165"/>
        <v>-1187091.3399999999</v>
      </c>
      <c r="H120" s="454">
        <f t="shared" si="165"/>
        <v>-577026.99</v>
      </c>
      <c r="I120" s="454">
        <f t="shared" si="165"/>
        <v>-351264.81000000006</v>
      </c>
      <c r="J120" s="454">
        <f t="shared" si="165"/>
        <v>-226894.98000000004</v>
      </c>
      <c r="K120" s="454">
        <f t="shared" si="165"/>
        <v>2254409.8829999999</v>
      </c>
      <c r="L120" s="455">
        <f t="shared" si="165"/>
        <v>3847306.24</v>
      </c>
      <c r="M120" s="453">
        <f t="shared" si="165"/>
        <v>3840140.23</v>
      </c>
      <c r="N120" s="454">
        <f t="shared" si="165"/>
        <v>538504.94999999972</v>
      </c>
      <c r="O120" s="454">
        <f t="shared" si="165"/>
        <v>-895083.36000000034</v>
      </c>
      <c r="P120" s="454">
        <f t="shared" si="165"/>
        <v>223370.33000000025</v>
      </c>
      <c r="Q120" s="454">
        <f t="shared" si="165"/>
        <v>-601057.1399999999</v>
      </c>
      <c r="R120" s="454">
        <f t="shared" si="165"/>
        <v>-3854192.6800000006</v>
      </c>
      <c r="S120" s="454">
        <f>SUM(S115:S119)</f>
        <v>-1219438.57</v>
      </c>
      <c r="T120" s="454">
        <f t="shared" si="165"/>
        <v>-596995.93999999994</v>
      </c>
      <c r="U120" s="454">
        <f t="shared" si="165"/>
        <v>-494478.42999999993</v>
      </c>
      <c r="V120" s="454">
        <f t="shared" si="165"/>
        <v>-176341.49000000008</v>
      </c>
      <c r="W120" s="454">
        <f t="shared" ref="W120:AC120" si="166">SUM(W115:W119)</f>
        <v>1934681.04</v>
      </c>
      <c r="X120" s="455">
        <f t="shared" si="166"/>
        <v>3202751.5900000003</v>
      </c>
      <c r="Y120" s="454">
        <f t="shared" si="166"/>
        <v>5589690.0299999993</v>
      </c>
      <c r="Z120" s="454">
        <f t="shared" si="166"/>
        <v>3158299.3200000003</v>
      </c>
      <c r="AA120" s="454">
        <f t="shared" si="166"/>
        <v>-2938745.9800000004</v>
      </c>
      <c r="AB120" s="454">
        <f t="shared" si="166"/>
        <v>-1762531.0499999998</v>
      </c>
      <c r="AC120" s="454" t="e">
        <f t="shared" si="166"/>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167">AJ99-AJ106</f>
        <v>5877420.9400000004</v>
      </c>
      <c r="AK120" s="454">
        <f t="shared" si="167"/>
        <v>6366802.1600000001</v>
      </c>
      <c r="AL120" s="454">
        <f t="shared" si="167"/>
        <v>4586674.5500000007</v>
      </c>
      <c r="AM120" s="454">
        <f t="shared" si="167"/>
        <v>643737.55000000075</v>
      </c>
      <c r="AN120" s="454">
        <f t="shared" si="167"/>
        <v>-1194011.4499999993</v>
      </c>
      <c r="AO120" s="454">
        <f t="shared" si="167"/>
        <v>-3962966.42</v>
      </c>
      <c r="AP120" s="454">
        <f t="shared" si="167"/>
        <v>-2881087.1500000004</v>
      </c>
      <c r="AQ120" s="454">
        <f t="shared" ref="AQ120:AY120" si="168">AQ99-AQ106</f>
        <v>-1826120.83</v>
      </c>
      <c r="AR120" s="454">
        <f t="shared" si="168"/>
        <v>-1492397.1900000004</v>
      </c>
      <c r="AS120" s="454">
        <f t="shared" si="168"/>
        <v>-75303.560000000056</v>
      </c>
      <c r="AT120" s="454">
        <f t="shared" si="168"/>
        <v>-37665.660000000149</v>
      </c>
      <c r="AU120" s="454">
        <f t="shared" si="168"/>
        <v>931586.16000000015</v>
      </c>
      <c r="AV120" s="454">
        <f t="shared" si="168"/>
        <v>5579293.6399999997</v>
      </c>
      <c r="AW120" s="453">
        <f t="shared" si="168"/>
        <v>4771833.7799999993</v>
      </c>
      <c r="AX120" s="454">
        <f t="shared" si="168"/>
        <v>3132678.8499999996</v>
      </c>
      <c r="AY120" s="454">
        <f t="shared" si="168"/>
        <v>-276311.30000000075</v>
      </c>
      <c r="AZ120" s="454">
        <f t="shared" ref="AZ120" si="169">AZ99-AZ106</f>
        <v>-230851.81000000052</v>
      </c>
      <c r="BA120" s="376"/>
      <c r="BB120" s="376"/>
      <c r="BC120" s="376"/>
      <c r="BD120" s="376"/>
      <c r="BE120" s="376"/>
      <c r="BF120" s="376"/>
      <c r="BG120" s="376"/>
      <c r="BH120" s="449"/>
      <c r="BI120" s="464">
        <f t="shared" si="147"/>
        <v>-1594968.3800000008</v>
      </c>
      <c r="BJ120" s="399">
        <f t="shared" si="148"/>
        <v>-1453995.7000000011</v>
      </c>
      <c r="BK120" s="399">
        <f t="shared" si="149"/>
        <v>-920048.85000000149</v>
      </c>
      <c r="BL120" s="399">
        <f t="shared" si="150"/>
        <v>963159.63999999873</v>
      </c>
      <c r="BM120" s="376"/>
      <c r="BN120" s="376"/>
      <c r="BO120" s="376"/>
      <c r="BP120" s="376"/>
      <c r="BQ120" s="376"/>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70"/>
      <c r="AX121" s="414"/>
      <c r="AY121" s="389"/>
      <c r="AZ121" s="389"/>
      <c r="BA121" s="389"/>
      <c r="BB121" s="389"/>
      <c r="BC121" s="389"/>
      <c r="BD121" s="389"/>
      <c r="BE121" s="389"/>
      <c r="BF121" s="389"/>
      <c r="BG121" s="389"/>
      <c r="BH121" s="390"/>
      <c r="BI121" s="470"/>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1">
        <v>2243</v>
      </c>
      <c r="AX122" s="426">
        <v>2267</v>
      </c>
      <c r="AY122" s="280">
        <v>2289</v>
      </c>
      <c r="AZ122" s="280">
        <v>2297</v>
      </c>
      <c r="BA122" s="278"/>
      <c r="BB122" s="278"/>
      <c r="BC122" s="278"/>
      <c r="BD122" s="278"/>
      <c r="BE122" s="278"/>
      <c r="BF122" s="278"/>
      <c r="BG122" s="278"/>
      <c r="BH122" s="392"/>
      <c r="BI122" s="461">
        <f t="shared" ref="BI122:BI127" si="170">AW122-AK122</f>
        <v>2243</v>
      </c>
      <c r="BJ122" s="395">
        <f t="shared" ref="BJ122:BJ127" si="171">AX122-AL122</f>
        <v>2255</v>
      </c>
      <c r="BK122" s="395">
        <f t="shared" ref="BK122:BK127" si="172">AY122-AM122</f>
        <v>2272</v>
      </c>
      <c r="BL122" s="395">
        <f t="shared" ref="BL122:BL127" si="173">AZ122-AN122</f>
        <v>2278</v>
      </c>
      <c r="BM122" s="278"/>
      <c r="BN122" s="278"/>
      <c r="BO122" s="278"/>
      <c r="BP122" s="278"/>
      <c r="BQ122" s="278"/>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1">
        <v>4685</v>
      </c>
      <c r="AX123" s="426">
        <v>5006</v>
      </c>
      <c r="AY123" s="280">
        <v>5159</v>
      </c>
      <c r="AZ123" s="280">
        <v>5392</v>
      </c>
      <c r="BA123" s="278"/>
      <c r="BB123" s="278"/>
      <c r="BC123" s="278"/>
      <c r="BD123" s="278"/>
      <c r="BE123" s="278"/>
      <c r="BF123" s="278"/>
      <c r="BG123" s="278"/>
      <c r="BH123" s="392"/>
      <c r="BI123" s="461">
        <f t="shared" si="170"/>
        <v>4351</v>
      </c>
      <c r="BJ123" s="395">
        <f t="shared" si="171"/>
        <v>4260</v>
      </c>
      <c r="BK123" s="395">
        <f t="shared" si="172"/>
        <v>4444</v>
      </c>
      <c r="BL123" s="395">
        <f t="shared" si="173"/>
        <v>4684</v>
      </c>
      <c r="BM123" s="278"/>
      <c r="BN123" s="278"/>
      <c r="BO123" s="278"/>
      <c r="BP123" s="278"/>
      <c r="BQ123" s="278"/>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1">
        <v>0</v>
      </c>
      <c r="AX124" s="426">
        <v>0</v>
      </c>
      <c r="AY124" s="280">
        <v>0</v>
      </c>
      <c r="AZ124" s="280">
        <v>0</v>
      </c>
      <c r="BA124" s="278"/>
      <c r="BB124" s="278"/>
      <c r="BC124" s="278"/>
      <c r="BD124" s="278"/>
      <c r="BE124" s="278"/>
      <c r="BF124" s="278"/>
      <c r="BG124" s="278"/>
      <c r="BH124" s="392"/>
      <c r="BI124" s="461">
        <f t="shared" si="170"/>
        <v>0</v>
      </c>
      <c r="BJ124" s="395">
        <f t="shared" si="171"/>
        <v>0</v>
      </c>
      <c r="BK124" s="395">
        <f t="shared" si="172"/>
        <v>0</v>
      </c>
      <c r="BL124" s="395">
        <f t="shared" si="173"/>
        <v>0</v>
      </c>
      <c r="BM124" s="278"/>
      <c r="BN124" s="278"/>
      <c r="BO124" s="278"/>
      <c r="BP124" s="278"/>
      <c r="BQ124" s="278"/>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2">
        <v>0</v>
      </c>
      <c r="AX125" s="377">
        <v>0</v>
      </c>
      <c r="AY125" s="280">
        <v>0</v>
      </c>
      <c r="AZ125" s="280">
        <v>0</v>
      </c>
      <c r="BA125" s="278"/>
      <c r="BB125" s="278"/>
      <c r="BC125" s="278"/>
      <c r="BD125" s="278"/>
      <c r="BE125" s="278"/>
      <c r="BF125" s="278"/>
      <c r="BG125" s="278"/>
      <c r="BH125" s="392"/>
      <c r="BI125" s="461">
        <f t="shared" si="170"/>
        <v>0</v>
      </c>
      <c r="BJ125" s="395">
        <f t="shared" si="171"/>
        <v>0</v>
      </c>
      <c r="BK125" s="395">
        <f t="shared" si="172"/>
        <v>0</v>
      </c>
      <c r="BL125" s="395">
        <f t="shared" si="173"/>
        <v>0</v>
      </c>
      <c r="BM125" s="278"/>
      <c r="BN125" s="278"/>
      <c r="BO125" s="278"/>
      <c r="BP125" s="278"/>
      <c r="BQ125" s="278"/>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1">
        <v>0</v>
      </c>
      <c r="AX126" s="426">
        <v>0</v>
      </c>
      <c r="AY126" s="280">
        <v>0</v>
      </c>
      <c r="AZ126" s="280">
        <v>0</v>
      </c>
      <c r="BA126" s="278"/>
      <c r="BB126" s="278"/>
      <c r="BC126" s="278"/>
      <c r="BD126" s="278"/>
      <c r="BE126" s="278"/>
      <c r="BF126" s="278"/>
      <c r="BG126" s="278"/>
      <c r="BH126" s="392"/>
      <c r="BI126" s="461">
        <f t="shared" si="170"/>
        <v>0</v>
      </c>
      <c r="BJ126" s="395">
        <f t="shared" si="171"/>
        <v>0</v>
      </c>
      <c r="BK126" s="395">
        <f t="shared" si="172"/>
        <v>0</v>
      </c>
      <c r="BL126" s="395">
        <f t="shared" si="173"/>
        <v>0</v>
      </c>
      <c r="BM126" s="278"/>
      <c r="BN126" s="278"/>
      <c r="BO126" s="278"/>
      <c r="BP126" s="278"/>
      <c r="BQ126" s="278"/>
      <c r="BR126" s="278"/>
      <c r="BS126" s="278"/>
      <c r="BT126" s="392"/>
    </row>
    <row r="127" spans="1:72" x14ac:dyDescent="0.25">
      <c r="A127" s="342"/>
      <c r="B127" s="391" t="s">
        <v>40</v>
      </c>
      <c r="C127" s="430">
        <f t="shared" ref="C127:AC127" si="174">SUM(C122:C126)</f>
        <v>97</v>
      </c>
      <c r="D127" s="280">
        <f t="shared" si="174"/>
        <v>113</v>
      </c>
      <c r="E127" s="280">
        <f t="shared" si="174"/>
        <v>132</v>
      </c>
      <c r="F127" s="280">
        <f t="shared" si="174"/>
        <v>139</v>
      </c>
      <c r="G127" s="280">
        <f t="shared" si="174"/>
        <v>117</v>
      </c>
      <c r="H127" s="280">
        <f t="shared" si="174"/>
        <v>119</v>
      </c>
      <c r="I127" s="280">
        <f t="shared" si="174"/>
        <v>106</v>
      </c>
      <c r="J127" s="280">
        <f t="shared" si="174"/>
        <v>110</v>
      </c>
      <c r="K127" s="280">
        <f t="shared" si="174"/>
        <v>95</v>
      </c>
      <c r="L127" s="431">
        <f t="shared" si="174"/>
        <v>80</v>
      </c>
      <c r="M127" s="430">
        <f t="shared" si="174"/>
        <v>73</v>
      </c>
      <c r="N127" s="280">
        <f t="shared" si="174"/>
        <v>61</v>
      </c>
      <c r="O127" s="280">
        <f t="shared" si="174"/>
        <v>63</v>
      </c>
      <c r="P127" s="280">
        <f t="shared" si="174"/>
        <v>84</v>
      </c>
      <c r="Q127" s="280">
        <f t="shared" si="174"/>
        <v>86</v>
      </c>
      <c r="R127" s="280">
        <f t="shared" si="174"/>
        <v>818</v>
      </c>
      <c r="S127" s="280">
        <f t="shared" si="174"/>
        <v>1269</v>
      </c>
      <c r="T127" s="280">
        <f t="shared" si="174"/>
        <v>1066</v>
      </c>
      <c r="U127" s="280">
        <f t="shared" si="174"/>
        <v>697</v>
      </c>
      <c r="V127" s="280">
        <f t="shared" si="174"/>
        <v>808</v>
      </c>
      <c r="W127" s="280">
        <f t="shared" si="174"/>
        <v>721</v>
      </c>
      <c r="X127" s="431">
        <f t="shared" si="174"/>
        <v>571</v>
      </c>
      <c r="Y127" s="280">
        <f t="shared" si="174"/>
        <v>462</v>
      </c>
      <c r="Z127" s="280">
        <f t="shared" si="174"/>
        <v>526</v>
      </c>
      <c r="AA127" s="280">
        <f t="shared" si="174"/>
        <v>471</v>
      </c>
      <c r="AB127" s="280">
        <f t="shared" si="174"/>
        <v>392</v>
      </c>
      <c r="AC127" s="280">
        <f t="shared" si="174"/>
        <v>187</v>
      </c>
      <c r="AD127" s="280">
        <f t="shared" ref="AD127:AI127" si="175">SUM(AD122:AD126)</f>
        <v>1014</v>
      </c>
      <c r="AE127" s="280">
        <f t="shared" si="175"/>
        <v>1190</v>
      </c>
      <c r="AF127" s="280">
        <f t="shared" si="175"/>
        <v>1281</v>
      </c>
      <c r="AG127" s="280">
        <f t="shared" si="175"/>
        <v>1055</v>
      </c>
      <c r="AH127" s="280">
        <f t="shared" si="175"/>
        <v>805</v>
      </c>
      <c r="AI127" s="280">
        <f t="shared" si="175"/>
        <v>687</v>
      </c>
      <c r="AJ127" s="280">
        <f>SUM(AJ122:AJ126)</f>
        <v>465</v>
      </c>
      <c r="AK127" s="280">
        <f>SUM(AK122:AK126)</f>
        <v>334</v>
      </c>
      <c r="AL127" s="280">
        <f>SUM(AL122:AL126)</f>
        <v>758</v>
      </c>
      <c r="AM127" s="280">
        <f>SUM(AM122:AM126)</f>
        <v>732</v>
      </c>
      <c r="AN127" s="280">
        <f>SUM(AN122:AN126)</f>
        <v>727</v>
      </c>
      <c r="AO127" s="280">
        <f t="shared" ref="AO127:AT127" si="176">SUM(AO122:AO126)</f>
        <v>1293</v>
      </c>
      <c r="AP127" s="280">
        <f t="shared" si="176"/>
        <v>1558</v>
      </c>
      <c r="AQ127" s="280">
        <f t="shared" si="176"/>
        <v>1417</v>
      </c>
      <c r="AR127" s="280">
        <f t="shared" si="176"/>
        <v>3750</v>
      </c>
      <c r="AS127" s="280">
        <f t="shared" si="176"/>
        <v>6187</v>
      </c>
      <c r="AT127" s="280">
        <f t="shared" si="176"/>
        <v>6306</v>
      </c>
      <c r="AU127" s="280">
        <f t="shared" ref="AU127:AZ127" si="177">SUM(AU122:AU126)</f>
        <v>6522</v>
      </c>
      <c r="AV127" s="280">
        <f t="shared" si="177"/>
        <v>6862</v>
      </c>
      <c r="AW127" s="430">
        <f t="shared" si="177"/>
        <v>6928</v>
      </c>
      <c r="AX127" s="280">
        <f t="shared" si="177"/>
        <v>7273</v>
      </c>
      <c r="AY127" s="280">
        <f t="shared" si="177"/>
        <v>7448</v>
      </c>
      <c r="AZ127" s="280">
        <f t="shared" si="177"/>
        <v>7689</v>
      </c>
      <c r="BA127" s="278"/>
      <c r="BB127" s="278"/>
      <c r="BC127" s="278"/>
      <c r="BD127" s="278"/>
      <c r="BE127" s="278"/>
      <c r="BF127" s="278"/>
      <c r="BG127" s="278"/>
      <c r="BH127" s="392"/>
      <c r="BI127" s="461">
        <f t="shared" si="170"/>
        <v>6594</v>
      </c>
      <c r="BJ127" s="395">
        <f t="shared" si="171"/>
        <v>6515</v>
      </c>
      <c r="BK127" s="395">
        <f t="shared" si="172"/>
        <v>6716</v>
      </c>
      <c r="BL127" s="395">
        <f t="shared" si="173"/>
        <v>6962</v>
      </c>
      <c r="BM127" s="278"/>
      <c r="BN127" s="278"/>
      <c r="BO127" s="278"/>
      <c r="BP127" s="278"/>
      <c r="BQ127" s="278"/>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78"/>
      <c r="BE128" s="278"/>
      <c r="BF128" s="278"/>
      <c r="BG128" s="278"/>
      <c r="BH128" s="392"/>
      <c r="BI128" s="466"/>
      <c r="BJ128" s="278"/>
      <c r="BK128" s="280"/>
      <c r="BL128" s="280"/>
      <c r="BM128" s="278"/>
      <c r="BN128" s="278"/>
      <c r="BO128" s="278"/>
      <c r="BP128" s="278"/>
      <c r="BQ128" s="278"/>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278"/>
      <c r="BB129" s="278"/>
      <c r="BC129" s="278"/>
      <c r="BD129" s="278"/>
      <c r="BE129" s="278"/>
      <c r="BF129" s="278"/>
      <c r="BG129" s="278"/>
      <c r="BH129" s="392"/>
      <c r="BI129" s="461">
        <f t="shared" ref="BI129:BI134" si="178">AW129-AK129</f>
        <v>0</v>
      </c>
      <c r="BJ129" s="395">
        <f t="shared" ref="BJ129:BJ134" si="179">AX129-AL129</f>
        <v>0</v>
      </c>
      <c r="BK129" s="395">
        <f t="shared" ref="BK129:BK134" si="180">AY129-AM129</f>
        <v>0</v>
      </c>
      <c r="BL129" s="395">
        <f t="shared" ref="BL129:BL134" si="181">AZ129-AN129</f>
        <v>-40</v>
      </c>
      <c r="BM129" s="278"/>
      <c r="BN129" s="278"/>
      <c r="BO129" s="278"/>
      <c r="BP129" s="278"/>
      <c r="BQ129" s="278"/>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278"/>
      <c r="BB130" s="278"/>
      <c r="BC130" s="278"/>
      <c r="BD130" s="278"/>
      <c r="BE130" s="278"/>
      <c r="BF130" s="278"/>
      <c r="BG130" s="278"/>
      <c r="BH130" s="392"/>
      <c r="BI130" s="461">
        <f t="shared" si="178"/>
        <v>0</v>
      </c>
      <c r="BJ130" s="395">
        <f t="shared" si="179"/>
        <v>0</v>
      </c>
      <c r="BK130" s="395">
        <f t="shared" si="180"/>
        <v>0</v>
      </c>
      <c r="BL130" s="395">
        <f t="shared" si="181"/>
        <v>-7</v>
      </c>
      <c r="BM130" s="278"/>
      <c r="BN130" s="278"/>
      <c r="BO130" s="278"/>
      <c r="BP130" s="278"/>
      <c r="BQ130" s="278"/>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278"/>
      <c r="BB131" s="278"/>
      <c r="BC131" s="278"/>
      <c r="BD131" s="278"/>
      <c r="BE131" s="278"/>
      <c r="BF131" s="278"/>
      <c r="BG131" s="278"/>
      <c r="BH131" s="392"/>
      <c r="BI131" s="461">
        <f t="shared" si="178"/>
        <v>-6</v>
      </c>
      <c r="BJ131" s="395">
        <f t="shared" si="179"/>
        <v>-9</v>
      </c>
      <c r="BK131" s="395">
        <f t="shared" si="180"/>
        <v>41</v>
      </c>
      <c r="BL131" s="395">
        <f t="shared" si="181"/>
        <v>44</v>
      </c>
      <c r="BM131" s="278"/>
      <c r="BN131" s="278"/>
      <c r="BO131" s="278"/>
      <c r="BP131" s="278"/>
      <c r="BQ131" s="278"/>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278"/>
      <c r="BB132" s="278"/>
      <c r="BC132" s="278"/>
      <c r="BD132" s="278"/>
      <c r="BE132" s="278"/>
      <c r="BF132" s="278"/>
      <c r="BG132" s="278"/>
      <c r="BH132" s="392"/>
      <c r="BI132" s="461">
        <f t="shared" si="178"/>
        <v>-2</v>
      </c>
      <c r="BJ132" s="395">
        <f t="shared" si="179"/>
        <v>1</v>
      </c>
      <c r="BK132" s="395">
        <f t="shared" si="180"/>
        <v>15</v>
      </c>
      <c r="BL132" s="395">
        <f t="shared" si="181"/>
        <v>5</v>
      </c>
      <c r="BM132" s="278"/>
      <c r="BN132" s="278"/>
      <c r="BO132" s="278"/>
      <c r="BP132" s="278"/>
      <c r="BQ132" s="278"/>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278"/>
      <c r="BB133" s="278"/>
      <c r="BC133" s="278"/>
      <c r="BD133" s="278"/>
      <c r="BE133" s="278"/>
      <c r="BF133" s="278"/>
      <c r="BG133" s="278"/>
      <c r="BH133" s="392"/>
      <c r="BI133" s="461">
        <f t="shared" si="178"/>
        <v>0</v>
      </c>
      <c r="BJ133" s="395">
        <f t="shared" si="179"/>
        <v>0</v>
      </c>
      <c r="BK133" s="395">
        <f t="shared" si="180"/>
        <v>-1</v>
      </c>
      <c r="BL133" s="395">
        <f t="shared" si="181"/>
        <v>1</v>
      </c>
      <c r="BM133" s="278"/>
      <c r="BN133" s="278"/>
      <c r="BO133" s="278"/>
      <c r="BP133" s="278"/>
      <c r="BQ133" s="278"/>
      <c r="BR133" s="278"/>
      <c r="BS133" s="278"/>
      <c r="BT133" s="392"/>
    </row>
    <row r="134" spans="1:72" x14ac:dyDescent="0.25">
      <c r="A134" s="342"/>
      <c r="B134" s="391" t="s">
        <v>40</v>
      </c>
      <c r="C134" s="439">
        <f t="shared" ref="C134:AC134" si="182">SUM(C129:C133)</f>
        <v>40</v>
      </c>
      <c r="D134" s="361">
        <f t="shared" si="182"/>
        <v>612</v>
      </c>
      <c r="E134" s="361">
        <f t="shared" si="182"/>
        <v>763</v>
      </c>
      <c r="F134" s="361">
        <f t="shared" si="182"/>
        <v>413</v>
      </c>
      <c r="G134" s="361">
        <f t="shared" si="182"/>
        <v>235</v>
      </c>
      <c r="H134" s="361">
        <f t="shared" si="182"/>
        <v>472</v>
      </c>
      <c r="I134" s="361">
        <f t="shared" si="182"/>
        <v>331</v>
      </c>
      <c r="J134" s="361">
        <f t="shared" si="182"/>
        <v>256</v>
      </c>
      <c r="K134" s="361">
        <f t="shared" si="182"/>
        <v>61</v>
      </c>
      <c r="L134" s="367">
        <f t="shared" si="182"/>
        <v>8</v>
      </c>
      <c r="M134" s="439">
        <f t="shared" si="182"/>
        <v>7</v>
      </c>
      <c r="N134" s="361">
        <f t="shared" si="182"/>
        <v>14</v>
      </c>
      <c r="O134" s="361">
        <f t="shared" si="182"/>
        <v>6</v>
      </c>
      <c r="P134" s="361">
        <f t="shared" si="182"/>
        <v>0</v>
      </c>
      <c r="Q134" s="361">
        <f t="shared" si="182"/>
        <v>0</v>
      </c>
      <c r="R134" s="361">
        <f t="shared" si="182"/>
        <v>0</v>
      </c>
      <c r="S134" s="361">
        <f t="shared" si="182"/>
        <v>0</v>
      </c>
      <c r="T134" s="361">
        <f t="shared" si="182"/>
        <v>0</v>
      </c>
      <c r="U134" s="361">
        <f t="shared" si="182"/>
        <v>44</v>
      </c>
      <c r="V134" s="361">
        <f t="shared" si="182"/>
        <v>10</v>
      </c>
      <c r="W134" s="361">
        <f t="shared" si="182"/>
        <v>0</v>
      </c>
      <c r="X134" s="367">
        <f t="shared" si="182"/>
        <v>0</v>
      </c>
      <c r="Y134" s="361">
        <f t="shared" si="182"/>
        <v>6</v>
      </c>
      <c r="Z134" s="361">
        <f t="shared" si="182"/>
        <v>0</v>
      </c>
      <c r="AA134" s="361">
        <f t="shared" si="182"/>
        <v>3</v>
      </c>
      <c r="AB134" s="361">
        <f t="shared" si="182"/>
        <v>0</v>
      </c>
      <c r="AC134" s="361">
        <f t="shared" si="182"/>
        <v>0</v>
      </c>
      <c r="AD134" s="361">
        <f t="shared" ref="AD134:AI134" si="183">SUM(AD129:AD133)</f>
        <v>0</v>
      </c>
      <c r="AE134" s="361">
        <f t="shared" si="183"/>
        <v>0</v>
      </c>
      <c r="AF134" s="361">
        <f t="shared" si="183"/>
        <v>39</v>
      </c>
      <c r="AG134" s="361">
        <f t="shared" si="183"/>
        <v>724</v>
      </c>
      <c r="AH134" s="361">
        <f t="shared" si="183"/>
        <v>258</v>
      </c>
      <c r="AI134" s="361">
        <f t="shared" si="183"/>
        <v>32</v>
      </c>
      <c r="AJ134" s="361">
        <f>SUM(AJ129:AJ133)</f>
        <v>3</v>
      </c>
      <c r="AK134" s="361">
        <f>SUM(AK129:AK133)</f>
        <v>8</v>
      </c>
      <c r="AL134" s="361">
        <f>SUM(AL129:AL133)</f>
        <v>12</v>
      </c>
      <c r="AM134" s="361">
        <f>SUM(AM129:AM133)</f>
        <v>17</v>
      </c>
      <c r="AN134" s="361">
        <f>SUM(AN129:AN133)</f>
        <v>62</v>
      </c>
      <c r="AO134" s="361">
        <f t="shared" ref="AO134:AT134" si="184">SUM(AO129:AO133)</f>
        <v>573</v>
      </c>
      <c r="AP134" s="361">
        <f t="shared" si="184"/>
        <v>396</v>
      </c>
      <c r="AQ134" s="361">
        <f t="shared" si="184"/>
        <v>449</v>
      </c>
      <c r="AR134" s="361">
        <f t="shared" si="184"/>
        <v>403</v>
      </c>
      <c r="AS134" s="361">
        <f t="shared" si="184"/>
        <v>125</v>
      </c>
      <c r="AT134" s="361">
        <f t="shared" si="184"/>
        <v>474</v>
      </c>
      <c r="AU134" s="361">
        <f>SUM(AU129:AU133)</f>
        <v>292</v>
      </c>
      <c r="AV134" s="361">
        <v>0</v>
      </c>
      <c r="AW134" s="438">
        <v>0</v>
      </c>
      <c r="AX134" s="239">
        <f>SUM(AX129:AX133)</f>
        <v>4</v>
      </c>
      <c r="AY134" s="280">
        <f>SUM(AY129:AY133)</f>
        <v>72</v>
      </c>
      <c r="AZ134" s="280">
        <v>63</v>
      </c>
      <c r="BA134" s="278"/>
      <c r="BB134" s="278"/>
      <c r="BC134" s="278"/>
      <c r="BD134" s="278"/>
      <c r="BE134" s="278"/>
      <c r="BF134" s="278"/>
      <c r="BG134" s="278"/>
      <c r="BH134" s="392"/>
      <c r="BI134" s="461">
        <f t="shared" si="178"/>
        <v>-8</v>
      </c>
      <c r="BJ134" s="395">
        <f t="shared" si="179"/>
        <v>-8</v>
      </c>
      <c r="BK134" s="395">
        <f t="shared" si="180"/>
        <v>55</v>
      </c>
      <c r="BL134" s="395">
        <f t="shared" si="181"/>
        <v>1</v>
      </c>
      <c r="BM134" s="278"/>
      <c r="BN134" s="278"/>
      <c r="BO134" s="278"/>
      <c r="BP134" s="278"/>
      <c r="BQ134" s="278"/>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78"/>
      <c r="BD135" s="278"/>
      <c r="BE135" s="278"/>
      <c r="BF135" s="278"/>
      <c r="BG135" s="278"/>
      <c r="BH135" s="392"/>
      <c r="BI135" s="438"/>
      <c r="BJ135" s="239"/>
      <c r="BK135" s="280"/>
      <c r="BL135" s="280"/>
      <c r="BM135" s="278"/>
      <c r="BN135" s="278"/>
      <c r="BO135" s="278"/>
      <c r="BP135" s="278"/>
      <c r="BQ135" s="278"/>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278"/>
      <c r="BB136" s="278"/>
      <c r="BC136" s="278"/>
      <c r="BD136" s="278"/>
      <c r="BE136" s="278"/>
      <c r="BF136" s="278"/>
      <c r="BG136" s="278"/>
      <c r="BH136" s="392"/>
      <c r="BI136" s="461">
        <f t="shared" ref="BI136:BI141" si="185">AW136-AK136</f>
        <v>13</v>
      </c>
      <c r="BJ136" s="395">
        <f t="shared" ref="BJ136:BJ141" si="186">AX136-AL136</f>
        <v>-41</v>
      </c>
      <c r="BK136" s="395">
        <f t="shared" ref="BK136:BK141" si="187">AY136-AM136</f>
        <v>-62</v>
      </c>
      <c r="BL136" s="395">
        <f t="shared" ref="BL136:BL141" si="188">AZ136-AN136</f>
        <v>287</v>
      </c>
      <c r="BM136" s="278"/>
      <c r="BN136" s="278"/>
      <c r="BO136" s="278"/>
      <c r="BP136" s="278"/>
      <c r="BQ136" s="278"/>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278"/>
      <c r="BB137" s="278"/>
      <c r="BC137" s="278"/>
      <c r="BD137" s="278"/>
      <c r="BE137" s="278"/>
      <c r="BF137" s="278"/>
      <c r="BG137" s="278"/>
      <c r="BH137" s="392"/>
      <c r="BI137" s="461">
        <f t="shared" si="185"/>
        <v>92</v>
      </c>
      <c r="BJ137" s="395">
        <f t="shared" si="186"/>
        <v>84</v>
      </c>
      <c r="BK137" s="395">
        <f t="shared" si="187"/>
        <v>77</v>
      </c>
      <c r="BL137" s="395">
        <f t="shared" si="188"/>
        <v>132</v>
      </c>
      <c r="BM137" s="278"/>
      <c r="BN137" s="278"/>
      <c r="BO137" s="278"/>
      <c r="BP137" s="278"/>
      <c r="BQ137" s="278"/>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278"/>
      <c r="BB138" s="278"/>
      <c r="BC138" s="278"/>
      <c r="BD138" s="278"/>
      <c r="BE138" s="278"/>
      <c r="BF138" s="278"/>
      <c r="BG138" s="278"/>
      <c r="BH138" s="392"/>
      <c r="BI138" s="461">
        <f t="shared" si="185"/>
        <v>-3</v>
      </c>
      <c r="BJ138" s="395">
        <f t="shared" si="186"/>
        <v>2</v>
      </c>
      <c r="BK138" s="395">
        <f t="shared" si="187"/>
        <v>1</v>
      </c>
      <c r="BL138" s="395">
        <f t="shared" si="188"/>
        <v>12</v>
      </c>
      <c r="BM138" s="278"/>
      <c r="BN138" s="278"/>
      <c r="BO138" s="278"/>
      <c r="BP138" s="278"/>
      <c r="BQ138" s="278"/>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278"/>
      <c r="BB139" s="278"/>
      <c r="BC139" s="278"/>
      <c r="BD139" s="278"/>
      <c r="BE139" s="278"/>
      <c r="BF139" s="278"/>
      <c r="BG139" s="278"/>
      <c r="BH139" s="392"/>
      <c r="BI139" s="461">
        <f t="shared" si="185"/>
        <v>5</v>
      </c>
      <c r="BJ139" s="395">
        <f t="shared" si="186"/>
        <v>5</v>
      </c>
      <c r="BK139" s="395">
        <f t="shared" si="187"/>
        <v>4</v>
      </c>
      <c r="BL139" s="395">
        <f t="shared" si="188"/>
        <v>5</v>
      </c>
      <c r="BM139" s="278"/>
      <c r="BN139" s="278"/>
      <c r="BO139" s="278"/>
      <c r="BP139" s="278"/>
      <c r="BQ139" s="278"/>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278"/>
      <c r="BB140" s="278"/>
      <c r="BC140" s="278"/>
      <c r="BD140" s="278"/>
      <c r="BE140" s="278"/>
      <c r="BF140" s="278"/>
      <c r="BG140" s="278"/>
      <c r="BH140" s="392"/>
      <c r="BI140" s="461">
        <f t="shared" si="185"/>
        <v>0</v>
      </c>
      <c r="BJ140" s="395">
        <f t="shared" si="186"/>
        <v>0</v>
      </c>
      <c r="BK140" s="395">
        <f t="shared" si="187"/>
        <v>0</v>
      </c>
      <c r="BL140" s="395">
        <f t="shared" si="188"/>
        <v>0</v>
      </c>
      <c r="BM140" s="278"/>
      <c r="BN140" s="278"/>
      <c r="BO140" s="278"/>
      <c r="BP140" s="278"/>
      <c r="BQ140" s="278"/>
      <c r="BR140" s="278"/>
      <c r="BS140" s="278"/>
      <c r="BT140" s="392"/>
    </row>
    <row r="141" spans="1:72" ht="15.75" thickBot="1" x14ac:dyDescent="0.3">
      <c r="A141" s="342"/>
      <c r="B141" s="415" t="s">
        <v>40</v>
      </c>
      <c r="C141" s="441">
        <f t="shared" ref="C141:AC141" si="189">SUM(C136:C140)</f>
        <v>644</v>
      </c>
      <c r="D141" s="416">
        <f t="shared" si="189"/>
        <v>958</v>
      </c>
      <c r="E141" s="416">
        <f t="shared" si="189"/>
        <v>1180</v>
      </c>
      <c r="F141" s="416">
        <f t="shared" si="189"/>
        <v>1136</v>
      </c>
      <c r="G141" s="416">
        <f t="shared" si="189"/>
        <v>899</v>
      </c>
      <c r="H141" s="416">
        <f t="shared" si="189"/>
        <v>723</v>
      </c>
      <c r="I141" s="416">
        <f t="shared" si="189"/>
        <v>531</v>
      </c>
      <c r="J141" s="416">
        <f t="shared" si="189"/>
        <v>404</v>
      </c>
      <c r="K141" s="416">
        <f t="shared" si="189"/>
        <v>355</v>
      </c>
      <c r="L141" s="442">
        <f t="shared" si="189"/>
        <v>169</v>
      </c>
      <c r="M141" s="441">
        <f t="shared" si="189"/>
        <v>195</v>
      </c>
      <c r="N141" s="416">
        <f t="shared" si="189"/>
        <v>377</v>
      </c>
      <c r="O141" s="416">
        <f t="shared" si="189"/>
        <v>365</v>
      </c>
      <c r="P141" s="416">
        <f t="shared" si="189"/>
        <v>154</v>
      </c>
      <c r="Q141" s="416">
        <f t="shared" si="189"/>
        <v>134</v>
      </c>
      <c r="R141" s="416">
        <f t="shared" si="189"/>
        <v>164</v>
      </c>
      <c r="S141" s="416">
        <f t="shared" si="189"/>
        <v>114</v>
      </c>
      <c r="T141" s="416">
        <f t="shared" si="189"/>
        <v>117</v>
      </c>
      <c r="U141" s="416">
        <f t="shared" si="189"/>
        <v>100</v>
      </c>
      <c r="V141" s="416">
        <f t="shared" si="189"/>
        <v>235</v>
      </c>
      <c r="W141" s="416">
        <f t="shared" si="189"/>
        <v>451</v>
      </c>
      <c r="X141" s="442">
        <f t="shared" si="189"/>
        <v>219</v>
      </c>
      <c r="Y141" s="416">
        <f t="shared" si="189"/>
        <v>155</v>
      </c>
      <c r="Z141" s="416">
        <f t="shared" si="189"/>
        <v>159</v>
      </c>
      <c r="AA141" s="416">
        <f t="shared" si="189"/>
        <v>200</v>
      </c>
      <c r="AB141" s="416">
        <f t="shared" si="189"/>
        <v>220</v>
      </c>
      <c r="AC141" s="416">
        <f t="shared" si="189"/>
        <v>245</v>
      </c>
      <c r="AD141" s="416">
        <f t="shared" ref="AD141:AI141" si="190">SUM(AD136:AD140)</f>
        <v>505</v>
      </c>
      <c r="AE141" s="416">
        <f t="shared" si="190"/>
        <v>359</v>
      </c>
      <c r="AF141" s="416">
        <f t="shared" si="190"/>
        <v>313</v>
      </c>
      <c r="AG141" s="416">
        <f t="shared" si="190"/>
        <v>467</v>
      </c>
      <c r="AH141" s="416">
        <f t="shared" si="190"/>
        <v>408</v>
      </c>
      <c r="AI141" s="416">
        <f t="shared" si="190"/>
        <v>299</v>
      </c>
      <c r="AJ141" s="416">
        <f>SUM(AJ136:AJ140)</f>
        <v>233</v>
      </c>
      <c r="AK141" s="416">
        <f>SUM(AK136:AK140)</f>
        <v>293</v>
      </c>
      <c r="AL141" s="416">
        <f>SUM(AL136:AL140)</f>
        <v>316</v>
      </c>
      <c r="AM141" s="416">
        <f>SUM(AM136:AM140)</f>
        <v>397</v>
      </c>
      <c r="AN141" s="416"/>
      <c r="AO141" s="416">
        <f t="shared" ref="AO141:AT141" si="191">SUM(AO136:AO140)</f>
        <v>430</v>
      </c>
      <c r="AP141" s="416">
        <f t="shared" si="191"/>
        <v>592</v>
      </c>
      <c r="AQ141" s="416">
        <f t="shared" si="191"/>
        <v>737</v>
      </c>
      <c r="AR141" s="416">
        <f t="shared" si="191"/>
        <v>561</v>
      </c>
      <c r="AS141" s="416">
        <f t="shared" si="191"/>
        <v>660</v>
      </c>
      <c r="AT141" s="416">
        <f t="shared" si="191"/>
        <v>761</v>
      </c>
      <c r="AU141" s="416">
        <f t="shared" ref="AU141:AZ141" si="192">SUM(AU136:AU140)</f>
        <v>820</v>
      </c>
      <c r="AV141" s="416">
        <f t="shared" si="192"/>
        <v>828</v>
      </c>
      <c r="AW141" s="473">
        <f t="shared" si="192"/>
        <v>400</v>
      </c>
      <c r="AX141" s="458">
        <f t="shared" si="192"/>
        <v>366</v>
      </c>
      <c r="AY141" s="408">
        <f t="shared" si="192"/>
        <v>417</v>
      </c>
      <c r="AZ141" s="408">
        <f t="shared" si="192"/>
        <v>436</v>
      </c>
      <c r="BA141" s="376"/>
      <c r="BB141" s="376"/>
      <c r="BC141" s="376"/>
      <c r="BD141" s="376"/>
      <c r="BE141" s="376"/>
      <c r="BF141" s="376"/>
      <c r="BG141" s="376"/>
      <c r="BH141" s="449"/>
      <c r="BI141" s="462">
        <f t="shared" si="185"/>
        <v>107</v>
      </c>
      <c r="BJ141" s="397">
        <f t="shared" si="186"/>
        <v>50</v>
      </c>
      <c r="BK141" s="397">
        <f t="shared" si="187"/>
        <v>20</v>
      </c>
      <c r="BL141" s="397">
        <f t="shared" si="188"/>
        <v>436</v>
      </c>
      <c r="BM141" s="376"/>
      <c r="BN141" s="376"/>
      <c r="BO141" s="376"/>
      <c r="BP141" s="376"/>
      <c r="BQ141" s="376"/>
      <c r="BR141" s="376"/>
      <c r="BS141" s="376"/>
      <c r="BT141" s="449"/>
    </row>
    <row r="142" spans="1:72" x14ac:dyDescent="0.25">
      <c r="A142" s="342"/>
      <c r="X142" s="278"/>
      <c r="Y142" s="278"/>
    </row>
    <row r="143" spans="1:72" x14ac:dyDescent="0.25">
      <c r="B143" s="370" t="s">
        <v>27</v>
      </c>
      <c r="X143" s="278"/>
      <c r="Y143" s="278"/>
    </row>
    <row r="144" spans="1:72" x14ac:dyDescent="0.25">
      <c r="B144" s="106"/>
      <c r="C144" s="592"/>
      <c r="D144" s="592"/>
      <c r="E144" s="592"/>
      <c r="F144" s="592"/>
      <c r="G144" s="592"/>
      <c r="H144" s="592"/>
      <c r="I144" s="592"/>
      <c r="J144" s="592"/>
      <c r="K144" s="592"/>
      <c r="L144" s="592"/>
      <c r="N144" s="585"/>
      <c r="O144" s="585"/>
      <c r="P144" s="585"/>
      <c r="Q144" s="585"/>
      <c r="R144" s="585"/>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587"/>
      <c r="AY144" s="587"/>
      <c r="AZ144" s="587"/>
      <c r="BA144" s="587"/>
      <c r="BB144" s="587"/>
      <c r="BD144" s="586"/>
      <c r="BE144" s="586"/>
      <c r="BF144" s="586"/>
      <c r="BG144" s="586"/>
      <c r="BH144" s="586"/>
      <c r="BI144" s="585"/>
      <c r="BJ144" s="585"/>
      <c r="BK144" s="585"/>
      <c r="BL144" s="585"/>
      <c r="BM144" s="585"/>
    </row>
    <row r="147" spans="2:48" x14ac:dyDescent="0.25">
      <c r="B147" s="23" t="s">
        <v>26</v>
      </c>
    </row>
    <row r="148" spans="2:48" x14ac:dyDescent="0.25">
      <c r="B148" s="373"/>
      <c r="C148" s="598" t="s">
        <v>48</v>
      </c>
      <c r="D148" s="598"/>
      <c r="E148" s="598"/>
      <c r="F148" s="598"/>
      <c r="G148" s="598"/>
      <c r="H148" s="598"/>
      <c r="I148" s="598"/>
      <c r="J148" s="598"/>
      <c r="K148" s="598"/>
      <c r="L148" s="598"/>
      <c r="M148" s="585" t="s">
        <v>49</v>
      </c>
      <c r="N148" s="585"/>
      <c r="O148" s="585"/>
      <c r="P148" s="585"/>
      <c r="R148" s="585" t="s">
        <v>51</v>
      </c>
      <c r="S148" s="585"/>
      <c r="T148" s="585"/>
      <c r="U148" s="585"/>
      <c r="V148" s="585"/>
      <c r="Y148" s="595" t="s">
        <v>53</v>
      </c>
      <c r="Z148" s="596"/>
      <c r="AA148" s="596"/>
      <c r="AB148" s="596"/>
      <c r="AC148" s="597"/>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598"/>
      <c r="D149" s="598"/>
      <c r="E149" s="598"/>
      <c r="F149" s="598"/>
      <c r="G149" s="598"/>
      <c r="H149" s="598"/>
      <c r="I149" s="598"/>
      <c r="J149" s="598"/>
      <c r="K149" s="598"/>
      <c r="L149" s="598"/>
    </row>
    <row r="150" spans="2:48" x14ac:dyDescent="0.25">
      <c r="B150" s="373"/>
      <c r="C150" s="598"/>
      <c r="D150" s="598"/>
      <c r="E150" s="598"/>
      <c r="F150" s="598"/>
      <c r="G150" s="598"/>
      <c r="H150" s="598"/>
      <c r="I150" s="598"/>
      <c r="J150" s="598"/>
      <c r="K150" s="598"/>
      <c r="L150" s="598"/>
    </row>
    <row r="151" spans="2:48" x14ac:dyDescent="0.25">
      <c r="B151" s="373"/>
      <c r="C151" s="598"/>
      <c r="D151" s="598"/>
      <c r="E151" s="598"/>
      <c r="F151" s="598"/>
      <c r="G151" s="598"/>
      <c r="H151" s="598"/>
      <c r="I151" s="598"/>
      <c r="J151" s="598"/>
      <c r="K151" s="598"/>
      <c r="L151" s="598"/>
    </row>
  </sheetData>
  <mergeCells count="17">
    <mergeCell ref="Y148:AC148"/>
    <mergeCell ref="C149:L149"/>
    <mergeCell ref="C150:L150"/>
    <mergeCell ref="C151:L151"/>
    <mergeCell ref="C148:L148"/>
    <mergeCell ref="M148:P148"/>
    <mergeCell ref="R148:V148"/>
    <mergeCell ref="B1:W1"/>
    <mergeCell ref="BI144:BM144"/>
    <mergeCell ref="BD144:BH144"/>
    <mergeCell ref="AX144:BB144"/>
    <mergeCell ref="AW2:BC2"/>
    <mergeCell ref="AW3:BC3"/>
    <mergeCell ref="AW4:BC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tabSelected="1" zoomScale="70" zoomScaleNormal="70" workbookViewId="0">
      <pane xSplit="1" ySplit="8" topLeftCell="AX9" activePane="bottomRight" state="frozen"/>
      <selection pane="topRight" activeCell="B1" sqref="B1"/>
      <selection pane="bottomLeft" activeCell="A9" sqref="A9"/>
      <selection pane="bottomRight" activeCell="BL26" sqref="BL26"/>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5/19/2023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02">
        <v>2019</v>
      </c>
      <c r="C7" s="603"/>
      <c r="D7" s="603"/>
      <c r="E7" s="603"/>
      <c r="F7" s="603"/>
      <c r="G7" s="603"/>
      <c r="H7" s="603"/>
      <c r="I7" s="603"/>
      <c r="J7" s="603"/>
      <c r="K7" s="604"/>
      <c r="L7" s="605">
        <v>2020</v>
      </c>
      <c r="M7" s="603"/>
      <c r="N7" s="603"/>
      <c r="O7" s="603"/>
      <c r="P7" s="603"/>
      <c r="Q7" s="603"/>
      <c r="R7" s="603"/>
      <c r="S7" s="603"/>
      <c r="T7" s="603"/>
      <c r="U7" s="603"/>
      <c r="V7" s="603"/>
      <c r="W7" s="603"/>
      <c r="X7" s="599">
        <v>2021</v>
      </c>
      <c r="Y7" s="600"/>
      <c r="Z7" s="600"/>
      <c r="AA7" s="600"/>
      <c r="AB7" s="600"/>
      <c r="AC7" s="600"/>
      <c r="AD7" s="600"/>
      <c r="AE7" s="600"/>
      <c r="AF7" s="600"/>
      <c r="AG7" s="600"/>
      <c r="AH7" s="600"/>
      <c r="AI7" s="601"/>
      <c r="AJ7" s="599">
        <v>2022</v>
      </c>
      <c r="AK7" s="600"/>
      <c r="AL7" s="600"/>
      <c r="AM7" s="600"/>
      <c r="AN7" s="600"/>
      <c r="AO7" s="600"/>
      <c r="AP7" s="600"/>
      <c r="AQ7" s="600"/>
      <c r="AR7" s="600"/>
      <c r="AS7" s="600"/>
      <c r="AT7" s="600"/>
      <c r="AU7" s="601"/>
      <c r="AV7" s="603" t="s">
        <v>15</v>
      </c>
      <c r="AW7" s="603"/>
      <c r="AX7" s="603"/>
      <c r="AY7" s="603"/>
      <c r="AZ7" s="603"/>
      <c r="BA7" s="603"/>
      <c r="BB7" s="603"/>
      <c r="BC7" s="603"/>
      <c r="BD7" s="603"/>
      <c r="BE7" s="603"/>
      <c r="BF7" s="599">
        <v>2023</v>
      </c>
      <c r="BG7" s="600"/>
      <c r="BH7" s="600"/>
      <c r="BI7" s="600"/>
      <c r="BJ7" s="600"/>
      <c r="BK7" s="600"/>
      <c r="BL7" s="600"/>
      <c r="BM7" s="600"/>
      <c r="BN7" s="600"/>
      <c r="BO7" s="600"/>
      <c r="BP7" s="600"/>
      <c r="BQ7" s="601"/>
      <c r="BR7" s="443" t="s">
        <v>64</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181"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4"/>
      <c r="BG9" s="475"/>
      <c r="BH9" s="475"/>
      <c r="BI9" s="476"/>
      <c r="BJ9" s="477"/>
      <c r="BK9" s="389"/>
      <c r="BL9" s="477"/>
      <c r="BM9" s="477"/>
      <c r="BN9" s="477"/>
      <c r="BO9" s="478"/>
      <c r="BP9" s="477"/>
      <c r="BQ9" s="479"/>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4">
        <v>1664</v>
      </c>
      <c r="BG10" s="565">
        <v>1661</v>
      </c>
      <c r="BH10" s="565">
        <v>1664</v>
      </c>
      <c r="BI10" s="566">
        <v>1659</v>
      </c>
      <c r="BJ10" s="276"/>
      <c r="BK10" s="239"/>
      <c r="BL10" s="276"/>
      <c r="BM10" s="276"/>
      <c r="BN10" s="276"/>
      <c r="BO10" s="279"/>
      <c r="BP10" s="276"/>
      <c r="BQ10" s="481"/>
      <c r="BR10" s="461">
        <f>BF10-AJ10</f>
        <v>10</v>
      </c>
      <c r="BS10" s="395">
        <f t="shared" ref="BS10:BU15" si="0">BG10-AK10</f>
        <v>6</v>
      </c>
      <c r="BT10" s="395">
        <f t="shared" si="0"/>
        <v>2</v>
      </c>
      <c r="BU10" s="395">
        <f t="shared" si="0"/>
        <v>-2</v>
      </c>
      <c r="BV10" s="278"/>
      <c r="BW10" s="278"/>
      <c r="BX10" s="278"/>
      <c r="BY10" s="278"/>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4">
        <v>141</v>
      </c>
      <c r="BG11" s="565">
        <v>145</v>
      </c>
      <c r="BH11" s="565">
        <v>145</v>
      </c>
      <c r="BI11" s="566">
        <v>145</v>
      </c>
      <c r="BJ11" s="276"/>
      <c r="BK11" s="239"/>
      <c r="BL11" s="276"/>
      <c r="BM11" s="276"/>
      <c r="BN11" s="276"/>
      <c r="BO11" s="279"/>
      <c r="BP11" s="276"/>
      <c r="BQ11" s="481"/>
      <c r="BR11" s="461">
        <f t="shared" ref="BR11:BR15" si="1">BF11-AJ11</f>
        <v>9</v>
      </c>
      <c r="BS11" s="395">
        <f t="shared" si="0"/>
        <v>13</v>
      </c>
      <c r="BT11" s="395">
        <f t="shared" si="0"/>
        <v>16</v>
      </c>
      <c r="BU11" s="395">
        <f t="shared" si="0"/>
        <v>15</v>
      </c>
      <c r="BV11" s="278"/>
      <c r="BW11" s="278"/>
      <c r="BX11" s="278"/>
      <c r="BY11" s="278"/>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4">
        <v>190</v>
      </c>
      <c r="BG12" s="565">
        <v>189</v>
      </c>
      <c r="BH12" s="565">
        <v>189</v>
      </c>
      <c r="BI12" s="566">
        <v>190</v>
      </c>
      <c r="BJ12" s="276"/>
      <c r="BK12" s="239"/>
      <c r="BL12" s="276"/>
      <c r="BM12" s="276"/>
      <c r="BN12" s="276"/>
      <c r="BO12" s="279"/>
      <c r="BP12" s="276"/>
      <c r="BQ12" s="481"/>
      <c r="BR12" s="461">
        <f t="shared" si="1"/>
        <v>0</v>
      </c>
      <c r="BS12" s="395">
        <f t="shared" si="0"/>
        <v>-1</v>
      </c>
      <c r="BT12" s="395">
        <f t="shared" si="0"/>
        <v>-1</v>
      </c>
      <c r="BU12" s="395">
        <f t="shared" si="0"/>
        <v>0</v>
      </c>
      <c r="BV12" s="278"/>
      <c r="BW12" s="278"/>
      <c r="BX12" s="278"/>
      <c r="BY12" s="278"/>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4"/>
      <c r="BG13" s="565"/>
      <c r="BH13" s="565"/>
      <c r="BI13" s="567"/>
      <c r="BJ13" s="277"/>
      <c r="BK13" s="278"/>
      <c r="BL13" s="277"/>
      <c r="BM13" s="277"/>
      <c r="BN13" s="277"/>
      <c r="BO13" s="279"/>
      <c r="BP13" s="277"/>
      <c r="BQ13" s="483"/>
      <c r="BR13" s="461">
        <f t="shared" si="1"/>
        <v>0</v>
      </c>
      <c r="BS13" s="395">
        <f t="shared" si="0"/>
        <v>0</v>
      </c>
      <c r="BT13" s="395">
        <f t="shared" si="0"/>
        <v>0</v>
      </c>
      <c r="BU13" s="395">
        <f t="shared" si="0"/>
        <v>0</v>
      </c>
      <c r="BV13" s="278"/>
      <c r="BW13" s="278"/>
      <c r="BX13" s="278"/>
      <c r="BY13" s="278"/>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4"/>
      <c r="BG14" s="565"/>
      <c r="BH14" s="565"/>
      <c r="BI14" s="566"/>
      <c r="BJ14" s="276"/>
      <c r="BK14" s="239"/>
      <c r="BL14" s="276"/>
      <c r="BM14" s="276"/>
      <c r="BN14" s="276"/>
      <c r="BO14" s="279"/>
      <c r="BP14" s="277"/>
      <c r="BQ14" s="483"/>
      <c r="BR14" s="461">
        <f t="shared" si="1"/>
        <v>0</v>
      </c>
      <c r="BS14" s="395">
        <f t="shared" si="0"/>
        <v>0</v>
      </c>
      <c r="BT14" s="395">
        <f t="shared" si="0"/>
        <v>0</v>
      </c>
      <c r="BU14" s="395">
        <f t="shared" si="0"/>
        <v>0</v>
      </c>
      <c r="BV14" s="278"/>
      <c r="BW14" s="278"/>
      <c r="BX14" s="278"/>
      <c r="BY14" s="278"/>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8">
        <f>SUM(BF10:BF14)</f>
        <v>1995</v>
      </c>
      <c r="BG15" s="569">
        <v>1995</v>
      </c>
      <c r="BH15" s="569">
        <v>1995</v>
      </c>
      <c r="BI15" s="570">
        <v>1994</v>
      </c>
      <c r="BJ15" s="484"/>
      <c r="BK15" s="458"/>
      <c r="BL15" s="484"/>
      <c r="BM15" s="484"/>
      <c r="BN15" s="484"/>
      <c r="BO15" s="486"/>
      <c r="BP15" s="484"/>
      <c r="BQ15" s="487"/>
      <c r="BR15" s="461">
        <f t="shared" si="1"/>
        <v>19</v>
      </c>
      <c r="BS15" s="397">
        <f t="shared" si="0"/>
        <v>18</v>
      </c>
      <c r="BT15" s="409">
        <f t="shared" si="0"/>
        <v>14</v>
      </c>
      <c r="BU15" s="409">
        <f t="shared" si="0"/>
        <v>13</v>
      </c>
      <c r="BV15" s="376"/>
      <c r="BW15" s="376"/>
      <c r="BX15" s="376"/>
      <c r="BY15" s="376"/>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4"/>
      <c r="BG16" s="475"/>
      <c r="BH16" s="475"/>
      <c r="BI16" s="476"/>
      <c r="BJ16" s="477"/>
      <c r="BK16" s="389"/>
      <c r="BL16" s="477"/>
      <c r="BM16" s="477"/>
      <c r="BN16" s="477"/>
      <c r="BO16" s="478"/>
      <c r="BP16" s="477"/>
      <c r="BQ16" s="479"/>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80"/>
      <c r="BG17" s="276"/>
      <c r="BH17" s="276"/>
      <c r="BI17" s="482"/>
      <c r="BJ17" s="277"/>
      <c r="BK17" s="278"/>
      <c r="BL17" s="277"/>
      <c r="BM17" s="277"/>
      <c r="BN17" s="277"/>
      <c r="BO17" s="263"/>
      <c r="BP17" s="277"/>
      <c r="BQ17" s="483"/>
      <c r="BR17" s="461">
        <f t="shared" ref="BR17:BR22" si="4">BF17-AJ17</f>
        <v>0</v>
      </c>
      <c r="BS17" s="395">
        <f t="shared" ref="BS17:BS22" si="5">BG17-AK17</f>
        <v>0</v>
      </c>
      <c r="BT17" s="395">
        <f t="shared" ref="BT17:BT22" si="6">BH17-AL17</f>
        <v>0</v>
      </c>
      <c r="BU17" s="395">
        <f t="shared" ref="BU17:BU22" si="7">BI17-AM17</f>
        <v>0</v>
      </c>
      <c r="BV17" s="278"/>
      <c r="BW17" s="278"/>
      <c r="BX17" s="278"/>
      <c r="BY17" s="278"/>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80"/>
      <c r="BG18" s="276"/>
      <c r="BH18" s="276"/>
      <c r="BI18" s="482"/>
      <c r="BJ18" s="277"/>
      <c r="BK18" s="278"/>
      <c r="BL18" s="277"/>
      <c r="BM18" s="277"/>
      <c r="BN18" s="277"/>
      <c r="BO18" s="263"/>
      <c r="BP18" s="277"/>
      <c r="BQ18" s="483"/>
      <c r="BR18" s="461">
        <f t="shared" si="4"/>
        <v>0</v>
      </c>
      <c r="BS18" s="395">
        <f t="shared" si="5"/>
        <v>0</v>
      </c>
      <c r="BT18" s="395">
        <f t="shared" si="6"/>
        <v>0</v>
      </c>
      <c r="BU18" s="395">
        <f t="shared" si="7"/>
        <v>0</v>
      </c>
      <c r="BV18" s="278"/>
      <c r="BW18" s="278"/>
      <c r="BX18" s="278"/>
      <c r="BY18" s="278"/>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80"/>
      <c r="BG19" s="276"/>
      <c r="BH19" s="276"/>
      <c r="BI19" s="482"/>
      <c r="BJ19" s="277"/>
      <c r="BK19" s="278"/>
      <c r="BL19" s="277"/>
      <c r="BM19" s="277"/>
      <c r="BN19" s="277"/>
      <c r="BO19" s="263"/>
      <c r="BP19" s="277"/>
      <c r="BQ19" s="483"/>
      <c r="BR19" s="461">
        <f t="shared" si="4"/>
        <v>0</v>
      </c>
      <c r="BS19" s="395">
        <f t="shared" si="5"/>
        <v>0</v>
      </c>
      <c r="BT19" s="395">
        <f t="shared" si="6"/>
        <v>0</v>
      </c>
      <c r="BU19" s="395">
        <f t="shared" si="7"/>
        <v>0</v>
      </c>
      <c r="BV19" s="278"/>
      <c r="BW19" s="278"/>
      <c r="BX19" s="278"/>
      <c r="BY19" s="278"/>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80"/>
      <c r="BG20" s="276"/>
      <c r="BH20" s="276"/>
      <c r="BI20" s="482"/>
      <c r="BJ20" s="277"/>
      <c r="BK20" s="278"/>
      <c r="BL20" s="277"/>
      <c r="BM20" s="277"/>
      <c r="BN20" s="277"/>
      <c r="BO20" s="263"/>
      <c r="BP20" s="277"/>
      <c r="BQ20" s="483"/>
      <c r="BR20" s="461">
        <f t="shared" si="4"/>
        <v>0</v>
      </c>
      <c r="BS20" s="395">
        <f t="shared" si="5"/>
        <v>0</v>
      </c>
      <c r="BT20" s="395">
        <f t="shared" si="6"/>
        <v>0</v>
      </c>
      <c r="BU20" s="395">
        <f t="shared" si="7"/>
        <v>0</v>
      </c>
      <c r="BV20" s="278"/>
      <c r="BW20" s="278"/>
      <c r="BX20" s="278"/>
      <c r="BY20" s="278"/>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80"/>
      <c r="BG21" s="276"/>
      <c r="BH21" s="276"/>
      <c r="BI21" s="482"/>
      <c r="BJ21" s="277"/>
      <c r="BK21" s="278"/>
      <c r="BL21" s="277"/>
      <c r="BM21" s="277"/>
      <c r="BN21" s="277"/>
      <c r="BO21" s="263"/>
      <c r="BP21" s="277"/>
      <c r="BQ21" s="483"/>
      <c r="BR21" s="461">
        <f t="shared" si="4"/>
        <v>0</v>
      </c>
      <c r="BS21" s="395">
        <f t="shared" si="5"/>
        <v>0</v>
      </c>
      <c r="BT21" s="395">
        <f t="shared" si="6"/>
        <v>0</v>
      </c>
      <c r="BU21" s="395">
        <f t="shared" si="7"/>
        <v>0</v>
      </c>
      <c r="BV21" s="278"/>
      <c r="BW21" s="278"/>
      <c r="BX21" s="278"/>
      <c r="BY21" s="278"/>
      <c r="BZ21" s="278"/>
      <c r="CA21" s="278"/>
      <c r="CB21" s="278"/>
      <c r="CC21" s="392"/>
    </row>
    <row r="22" spans="1:81" x14ac:dyDescent="0.25">
      <c r="A22" s="24" t="s">
        <v>40</v>
      </c>
      <c r="B22" s="83">
        <f t="shared" ref="B22:BE22" si="8">SUM(B17:B20)</f>
        <v>712</v>
      </c>
      <c r="C22" s="83">
        <f t="shared" si="8"/>
        <v>366</v>
      </c>
      <c r="D22" s="83">
        <f t="shared" si="8"/>
        <v>946</v>
      </c>
      <c r="E22" s="83">
        <f t="shared" si="8"/>
        <v>485</v>
      </c>
      <c r="F22" s="83">
        <f t="shared" si="8"/>
        <v>820</v>
      </c>
      <c r="G22" s="83">
        <f t="shared" si="8"/>
        <v>788</v>
      </c>
      <c r="H22" s="83">
        <f t="shared" si="8"/>
        <v>426</v>
      </c>
      <c r="I22" s="83">
        <f t="shared" si="8"/>
        <v>692</v>
      </c>
      <c r="J22" s="83">
        <f t="shared" si="8"/>
        <v>345</v>
      </c>
      <c r="K22" s="83">
        <f t="shared" si="8"/>
        <v>650</v>
      </c>
      <c r="L22" s="83">
        <f t="shared" si="8"/>
        <v>502</v>
      </c>
      <c r="M22" s="83">
        <f t="shared" si="8"/>
        <v>216</v>
      </c>
      <c r="N22" s="83">
        <f t="shared" si="8"/>
        <v>541</v>
      </c>
      <c r="O22" s="83">
        <f t="shared" si="8"/>
        <v>309</v>
      </c>
      <c r="P22" s="83">
        <f t="shared" si="8"/>
        <v>948</v>
      </c>
      <c r="Q22" s="83">
        <f t="shared" si="8"/>
        <v>651</v>
      </c>
      <c r="R22" s="83">
        <f t="shared" si="8"/>
        <v>1013</v>
      </c>
      <c r="S22" s="83">
        <f t="shared" si="8"/>
        <v>1076</v>
      </c>
      <c r="T22" s="83">
        <f t="shared" si="8"/>
        <v>644</v>
      </c>
      <c r="U22" s="109">
        <f t="shared" si="8"/>
        <v>1013</v>
      </c>
      <c r="V22" s="83">
        <f t="shared" si="8"/>
        <v>672</v>
      </c>
      <c r="W22" s="83">
        <f t="shared" si="8"/>
        <v>937</v>
      </c>
      <c r="X22" s="83">
        <f t="shared" ref="X22:AC22" si="9">SUM(X17:X20)</f>
        <v>998</v>
      </c>
      <c r="Y22" s="83">
        <f t="shared" si="9"/>
        <v>691</v>
      </c>
      <c r="Z22" s="83">
        <f t="shared" si="9"/>
        <v>1024</v>
      </c>
      <c r="AA22" s="83">
        <f t="shared" si="9"/>
        <v>769</v>
      </c>
      <c r="AB22" s="186">
        <f t="shared" si="9"/>
        <v>0</v>
      </c>
      <c r="AC22" s="83">
        <f t="shared" si="9"/>
        <v>0</v>
      </c>
      <c r="AG22" s="256"/>
      <c r="AI22" s="311"/>
      <c r="AU22" s="328"/>
      <c r="AV22" s="109">
        <f t="shared" si="8"/>
        <v>0</v>
      </c>
      <c r="AW22" s="83">
        <f t="shared" si="8"/>
        <v>0</v>
      </c>
      <c r="AX22" s="83">
        <f t="shared" si="8"/>
        <v>0</v>
      </c>
      <c r="AY22" s="83">
        <f t="shared" si="8"/>
        <v>0</v>
      </c>
      <c r="AZ22" s="83">
        <f t="shared" si="8"/>
        <v>0</v>
      </c>
      <c r="BA22" s="83">
        <f t="shared" si="8"/>
        <v>0</v>
      </c>
      <c r="BB22" s="83">
        <f t="shared" si="8"/>
        <v>0</v>
      </c>
      <c r="BC22" s="109">
        <f t="shared" si="8"/>
        <v>0</v>
      </c>
      <c r="BD22" s="109">
        <f t="shared" si="8"/>
        <v>0</v>
      </c>
      <c r="BE22" s="83">
        <f t="shared" si="8"/>
        <v>0</v>
      </c>
      <c r="BF22" s="430"/>
      <c r="BG22" s="280"/>
      <c r="BH22" s="280"/>
      <c r="BI22" s="121"/>
      <c r="BJ22" s="280"/>
      <c r="BK22" s="280"/>
      <c r="BL22" s="277"/>
      <c r="BM22" s="277"/>
      <c r="BN22" s="277"/>
      <c r="BO22" s="263"/>
      <c r="BP22" s="277"/>
      <c r="BQ22" s="483"/>
      <c r="BR22" s="461">
        <f t="shared" si="4"/>
        <v>0</v>
      </c>
      <c r="BS22" s="395">
        <f t="shared" si="5"/>
        <v>0</v>
      </c>
      <c r="BT22" s="395">
        <f t="shared" si="6"/>
        <v>0</v>
      </c>
      <c r="BU22" s="395">
        <f t="shared" si="7"/>
        <v>0</v>
      </c>
      <c r="BV22" s="278"/>
      <c r="BW22" s="278"/>
      <c r="BX22" s="278"/>
      <c r="BY22" s="278"/>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80"/>
      <c r="BG23" s="276"/>
      <c r="BH23" s="276"/>
      <c r="BI23" s="482"/>
      <c r="BJ23" s="277"/>
      <c r="BK23" s="278"/>
      <c r="BL23" s="277"/>
      <c r="BM23" s="277"/>
      <c r="BN23" s="277"/>
      <c r="BO23" s="263"/>
      <c r="BP23" s="277"/>
      <c r="BQ23" s="483"/>
      <c r="BR23" s="461"/>
      <c r="BS23" s="395"/>
      <c r="BT23" s="395"/>
      <c r="BU23" s="395"/>
      <c r="BV23" s="278"/>
      <c r="BW23" s="278"/>
      <c r="BX23" s="278"/>
      <c r="BY23" s="278"/>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80"/>
      <c r="BG24" s="276"/>
      <c r="BH24" s="276"/>
      <c r="BI24" s="273"/>
      <c r="BJ24" s="276"/>
      <c r="BK24" s="278"/>
      <c r="BL24" s="277"/>
      <c r="BM24" s="277"/>
      <c r="BN24" s="277"/>
      <c r="BO24" s="263"/>
      <c r="BP24" s="277"/>
      <c r="BQ24" s="483"/>
      <c r="BR24" s="461">
        <f t="shared" ref="BR24:BR29" si="10">BF24-AJ24</f>
        <v>0</v>
      </c>
      <c r="BS24" s="395">
        <f t="shared" ref="BS24:BS29" si="11">BG24-AK24</f>
        <v>0</v>
      </c>
      <c r="BT24" s="395">
        <f t="shared" ref="BT24:BT29" si="12">BH24-AL24</f>
        <v>0</v>
      </c>
      <c r="BU24" s="395">
        <f t="shared" ref="BU24:BU29" si="13">BI24-AM24</f>
        <v>0</v>
      </c>
      <c r="BV24" s="278"/>
      <c r="BW24" s="278"/>
      <c r="BX24" s="278"/>
      <c r="BY24" s="278"/>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80"/>
      <c r="BG25" s="276"/>
      <c r="BH25" s="276"/>
      <c r="BI25" s="482"/>
      <c r="BJ25" s="277"/>
      <c r="BK25" s="278"/>
      <c r="BL25" s="277"/>
      <c r="BM25" s="277"/>
      <c r="BN25" s="277"/>
      <c r="BO25" s="263"/>
      <c r="BP25" s="277"/>
      <c r="BQ25" s="483"/>
      <c r="BR25" s="461">
        <f t="shared" si="10"/>
        <v>0</v>
      </c>
      <c r="BS25" s="395">
        <f t="shared" si="11"/>
        <v>0</v>
      </c>
      <c r="BT25" s="395">
        <f t="shared" si="12"/>
        <v>0</v>
      </c>
      <c r="BU25" s="395">
        <f t="shared" si="13"/>
        <v>0</v>
      </c>
      <c r="BV25" s="278"/>
      <c r="BW25" s="278"/>
      <c r="BX25" s="278"/>
      <c r="BY25" s="278"/>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80"/>
      <c r="BG26" s="276"/>
      <c r="BH26" s="276"/>
      <c r="BI26" s="482"/>
      <c r="BJ26" s="277"/>
      <c r="BK26" s="278"/>
      <c r="BL26" s="277"/>
      <c r="BM26" s="277"/>
      <c r="BN26" s="277"/>
      <c r="BO26" s="263"/>
      <c r="BP26" s="277"/>
      <c r="BQ26" s="483"/>
      <c r="BR26" s="461">
        <f t="shared" si="10"/>
        <v>0</v>
      </c>
      <c r="BS26" s="395">
        <f t="shared" si="11"/>
        <v>0</v>
      </c>
      <c r="BT26" s="395">
        <f t="shared" si="12"/>
        <v>0</v>
      </c>
      <c r="BU26" s="395">
        <f t="shared" si="13"/>
        <v>0</v>
      </c>
      <c r="BV26" s="278"/>
      <c r="BW26" s="278"/>
      <c r="BX26" s="278"/>
      <c r="BY26" s="278"/>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80"/>
      <c r="BG27" s="276"/>
      <c r="BH27" s="276"/>
      <c r="BI27" s="482"/>
      <c r="BJ27" s="277"/>
      <c r="BK27" s="278"/>
      <c r="BL27" s="277"/>
      <c r="BM27" s="277"/>
      <c r="BN27" s="277"/>
      <c r="BO27" s="263"/>
      <c r="BP27" s="277"/>
      <c r="BQ27" s="483"/>
      <c r="BR27" s="461">
        <f t="shared" si="10"/>
        <v>0</v>
      </c>
      <c r="BS27" s="395">
        <f t="shared" si="11"/>
        <v>0</v>
      </c>
      <c r="BT27" s="395">
        <f t="shared" si="12"/>
        <v>0</v>
      </c>
      <c r="BU27" s="395">
        <f t="shared" si="13"/>
        <v>0</v>
      </c>
      <c r="BV27" s="278"/>
      <c r="BW27" s="278"/>
      <c r="BX27" s="278"/>
      <c r="BY27" s="278"/>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80"/>
      <c r="BG28" s="276"/>
      <c r="BH28" s="276"/>
      <c r="BI28" s="482"/>
      <c r="BJ28" s="277"/>
      <c r="BK28" s="278"/>
      <c r="BL28" s="277"/>
      <c r="BM28" s="277"/>
      <c r="BN28" s="277"/>
      <c r="BO28" s="263"/>
      <c r="BP28" s="277"/>
      <c r="BQ28" s="483"/>
      <c r="BR28" s="461">
        <f t="shared" si="10"/>
        <v>0</v>
      </c>
      <c r="BS28" s="395">
        <f t="shared" si="11"/>
        <v>0</v>
      </c>
      <c r="BT28" s="395">
        <f t="shared" si="12"/>
        <v>0</v>
      </c>
      <c r="BU28" s="395">
        <f t="shared" si="13"/>
        <v>0</v>
      </c>
      <c r="BV28" s="278"/>
      <c r="BW28" s="278"/>
      <c r="BX28" s="278"/>
      <c r="BY28" s="278"/>
      <c r="BZ28" s="278"/>
      <c r="CA28" s="278"/>
      <c r="CB28" s="278"/>
      <c r="CC28" s="392"/>
    </row>
    <row r="29" spans="1:81" x14ac:dyDescent="0.25">
      <c r="A29" s="24" t="s">
        <v>40</v>
      </c>
      <c r="B29" s="83">
        <f t="shared" ref="B29:BE29" si="14">SUM(B24:B28)</f>
        <v>670</v>
      </c>
      <c r="C29" s="83">
        <f t="shared" si="14"/>
        <v>30</v>
      </c>
      <c r="D29" s="83">
        <f t="shared" si="14"/>
        <v>585</v>
      </c>
      <c r="E29" s="83">
        <f t="shared" si="14"/>
        <v>42</v>
      </c>
      <c r="F29" s="83">
        <f t="shared" si="14"/>
        <v>508</v>
      </c>
      <c r="G29" s="83">
        <f t="shared" si="14"/>
        <v>496</v>
      </c>
      <c r="H29" s="83">
        <f t="shared" si="14"/>
        <v>64</v>
      </c>
      <c r="I29" s="83">
        <f t="shared" si="14"/>
        <v>441</v>
      </c>
      <c r="J29" s="83">
        <f t="shared" si="14"/>
        <v>63</v>
      </c>
      <c r="K29" s="83">
        <f t="shared" si="14"/>
        <v>503</v>
      </c>
      <c r="L29" s="83">
        <f t="shared" si="14"/>
        <v>432</v>
      </c>
      <c r="M29" s="83">
        <f t="shared" si="14"/>
        <v>164</v>
      </c>
      <c r="N29" s="83">
        <f t="shared" si="14"/>
        <v>490</v>
      </c>
      <c r="O29" s="83">
        <f t="shared" si="14"/>
        <v>38</v>
      </c>
      <c r="P29" s="83">
        <f t="shared" si="14"/>
        <v>520</v>
      </c>
      <c r="Q29" s="83">
        <f t="shared" si="14"/>
        <v>66</v>
      </c>
      <c r="R29" s="83">
        <f t="shared" si="14"/>
        <v>496</v>
      </c>
      <c r="S29" s="83">
        <f t="shared" si="14"/>
        <v>519</v>
      </c>
      <c r="T29" s="83">
        <f t="shared" si="14"/>
        <v>64</v>
      </c>
      <c r="U29" s="109">
        <f t="shared" si="14"/>
        <v>483</v>
      </c>
      <c r="V29" s="83">
        <f t="shared" si="14"/>
        <v>70</v>
      </c>
      <c r="W29" s="83">
        <f t="shared" si="14"/>
        <v>465</v>
      </c>
      <c r="X29" s="83">
        <f t="shared" ref="X29:AC29" si="15">SUM(X24:X28)</f>
        <v>552</v>
      </c>
      <c r="Y29" s="83">
        <f t="shared" si="15"/>
        <v>335</v>
      </c>
      <c r="Z29" s="83">
        <f t="shared" si="15"/>
        <v>852</v>
      </c>
      <c r="AA29" s="83">
        <f t="shared" si="15"/>
        <v>593</v>
      </c>
      <c r="AB29" s="186">
        <f t="shared" si="15"/>
        <v>0</v>
      </c>
      <c r="AC29" s="83">
        <f t="shared" si="15"/>
        <v>0</v>
      </c>
      <c r="AG29" s="256"/>
      <c r="AI29" s="311"/>
      <c r="AU29" s="135"/>
      <c r="AV29" s="109">
        <f t="shared" si="14"/>
        <v>0</v>
      </c>
      <c r="AW29" s="83">
        <f t="shared" si="14"/>
        <v>0</v>
      </c>
      <c r="AX29" s="83">
        <f t="shared" si="14"/>
        <v>0</v>
      </c>
      <c r="AY29" s="83">
        <f t="shared" si="14"/>
        <v>0</v>
      </c>
      <c r="AZ29" s="83">
        <f t="shared" si="14"/>
        <v>0</v>
      </c>
      <c r="BA29" s="83">
        <f t="shared" si="14"/>
        <v>0</v>
      </c>
      <c r="BB29" s="83">
        <f t="shared" si="14"/>
        <v>0</v>
      </c>
      <c r="BC29" s="109">
        <f t="shared" si="14"/>
        <v>0</v>
      </c>
      <c r="BD29" s="109">
        <f t="shared" si="14"/>
        <v>0</v>
      </c>
      <c r="BE29" s="83">
        <f t="shared" si="14"/>
        <v>0</v>
      </c>
      <c r="BF29" s="430"/>
      <c r="BG29" s="280"/>
      <c r="BH29" s="280"/>
      <c r="BI29" s="121"/>
      <c r="BJ29" s="280"/>
      <c r="BK29" s="280"/>
      <c r="BL29" s="277"/>
      <c r="BM29" s="277"/>
      <c r="BN29" s="277"/>
      <c r="BO29" s="263"/>
      <c r="BP29" s="277"/>
      <c r="BQ29" s="483"/>
      <c r="BR29" s="461">
        <f t="shared" si="10"/>
        <v>0</v>
      </c>
      <c r="BS29" s="395">
        <f t="shared" si="11"/>
        <v>0</v>
      </c>
      <c r="BT29" s="395">
        <f t="shared" si="12"/>
        <v>0</v>
      </c>
      <c r="BU29" s="395">
        <f t="shared" si="13"/>
        <v>0</v>
      </c>
      <c r="BV29" s="278"/>
      <c r="BW29" s="278"/>
      <c r="BX29" s="278"/>
      <c r="BY29" s="278"/>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80"/>
      <c r="BG30" s="276"/>
      <c r="BH30" s="276"/>
      <c r="BI30" s="482"/>
      <c r="BJ30" s="277"/>
      <c r="BK30" s="278"/>
      <c r="BL30" s="277"/>
      <c r="BM30" s="277"/>
      <c r="BN30" s="277"/>
      <c r="BO30" s="263"/>
      <c r="BP30" s="277"/>
      <c r="BQ30" s="483"/>
      <c r="BR30" s="461"/>
      <c r="BS30" s="395"/>
      <c r="BT30" s="395"/>
      <c r="BU30" s="395"/>
      <c r="BV30" s="278"/>
      <c r="BW30" s="278"/>
      <c r="BX30" s="278"/>
      <c r="BY30" s="278"/>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80"/>
      <c r="BG31" s="276"/>
      <c r="BH31" s="276"/>
      <c r="BI31" s="273"/>
      <c r="BJ31" s="276"/>
      <c r="BK31" s="278"/>
      <c r="BL31" s="277"/>
      <c r="BM31" s="277"/>
      <c r="BN31" s="277"/>
      <c r="BO31" s="263"/>
      <c r="BP31" s="277"/>
      <c r="BQ31" s="483"/>
      <c r="BR31" s="461">
        <f t="shared" ref="BR31:BR36" si="16">BF31-AJ31</f>
        <v>0</v>
      </c>
      <c r="BS31" s="395">
        <f t="shared" ref="BS31:BS36" si="17">BG31-AK31</f>
        <v>0</v>
      </c>
      <c r="BT31" s="395">
        <f t="shared" ref="BT31:BT36" si="18">BH31-AL31</f>
        <v>0</v>
      </c>
      <c r="BU31" s="395">
        <f t="shared" ref="BU31:BU36" si="19">BI31-AM31</f>
        <v>0</v>
      </c>
      <c r="BV31" s="278"/>
      <c r="BW31" s="278"/>
      <c r="BX31" s="278"/>
      <c r="BY31" s="278"/>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80"/>
      <c r="BG32" s="276"/>
      <c r="BH32" s="276"/>
      <c r="BI32" s="482"/>
      <c r="BJ32" s="277"/>
      <c r="BK32" s="278"/>
      <c r="BL32" s="277"/>
      <c r="BM32" s="277"/>
      <c r="BN32" s="277"/>
      <c r="BO32" s="263"/>
      <c r="BP32" s="277"/>
      <c r="BQ32" s="483"/>
      <c r="BR32" s="461">
        <f t="shared" si="16"/>
        <v>0</v>
      </c>
      <c r="BS32" s="395">
        <f t="shared" si="17"/>
        <v>0</v>
      </c>
      <c r="BT32" s="395">
        <f t="shared" si="18"/>
        <v>0</v>
      </c>
      <c r="BU32" s="395">
        <f t="shared" si="19"/>
        <v>0</v>
      </c>
      <c r="BV32" s="278"/>
      <c r="BW32" s="278"/>
      <c r="BX32" s="278"/>
      <c r="BY32" s="278"/>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80"/>
      <c r="BG33" s="276"/>
      <c r="BH33" s="276"/>
      <c r="BI33" s="482"/>
      <c r="BJ33" s="277"/>
      <c r="BK33" s="278"/>
      <c r="BL33" s="277"/>
      <c r="BM33" s="277"/>
      <c r="BN33" s="277"/>
      <c r="BO33" s="263"/>
      <c r="BP33" s="277"/>
      <c r="BQ33" s="483"/>
      <c r="BR33" s="461">
        <f t="shared" si="16"/>
        <v>0</v>
      </c>
      <c r="BS33" s="395">
        <f t="shared" si="17"/>
        <v>0</v>
      </c>
      <c r="BT33" s="395">
        <f t="shared" si="18"/>
        <v>0</v>
      </c>
      <c r="BU33" s="395">
        <f t="shared" si="19"/>
        <v>0</v>
      </c>
      <c r="BV33" s="278"/>
      <c r="BW33" s="278"/>
      <c r="BX33" s="278"/>
      <c r="BY33" s="278"/>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80"/>
      <c r="BG34" s="276"/>
      <c r="BH34" s="276"/>
      <c r="BI34" s="482"/>
      <c r="BJ34" s="277"/>
      <c r="BK34" s="278"/>
      <c r="BL34" s="277"/>
      <c r="BM34" s="277"/>
      <c r="BN34" s="277"/>
      <c r="BO34" s="263"/>
      <c r="BP34" s="277"/>
      <c r="BQ34" s="483"/>
      <c r="BR34" s="461">
        <f t="shared" si="16"/>
        <v>0</v>
      </c>
      <c r="BS34" s="395">
        <f t="shared" si="17"/>
        <v>0</v>
      </c>
      <c r="BT34" s="395">
        <f t="shared" si="18"/>
        <v>0</v>
      </c>
      <c r="BU34" s="395">
        <f t="shared" si="19"/>
        <v>0</v>
      </c>
      <c r="BV34" s="278"/>
      <c r="BW34" s="278"/>
      <c r="BX34" s="278"/>
      <c r="BY34" s="278"/>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80"/>
      <c r="BG35" s="276"/>
      <c r="BH35" s="276"/>
      <c r="BI35" s="482"/>
      <c r="BJ35" s="277"/>
      <c r="BK35" s="278"/>
      <c r="BL35" s="277"/>
      <c r="BM35" s="277"/>
      <c r="BN35" s="277"/>
      <c r="BO35" s="263"/>
      <c r="BP35" s="277"/>
      <c r="BQ35" s="483"/>
      <c r="BR35" s="461">
        <f t="shared" si="16"/>
        <v>0</v>
      </c>
      <c r="BS35" s="395">
        <f t="shared" si="17"/>
        <v>0</v>
      </c>
      <c r="BT35" s="395">
        <f t="shared" si="18"/>
        <v>0</v>
      </c>
      <c r="BU35" s="395">
        <f t="shared" si="19"/>
        <v>0</v>
      </c>
      <c r="BV35" s="278"/>
      <c r="BW35" s="278"/>
      <c r="BX35" s="278"/>
      <c r="BY35" s="278"/>
      <c r="BZ35" s="278"/>
      <c r="CA35" s="278"/>
      <c r="CB35" s="278"/>
      <c r="CC35" s="392"/>
    </row>
    <row r="36" spans="1:81" x14ac:dyDescent="0.25">
      <c r="A36" s="24" t="s">
        <v>40</v>
      </c>
      <c r="B36" s="83">
        <f t="shared" ref="B36:BE36" si="20">SUM(B31:B35)</f>
        <v>86</v>
      </c>
      <c r="C36" s="83">
        <f t="shared" si="20"/>
        <v>295</v>
      </c>
      <c r="D36" s="83">
        <f t="shared" si="20"/>
        <v>301</v>
      </c>
      <c r="E36" s="83">
        <f t="shared" si="20"/>
        <v>298</v>
      </c>
      <c r="F36" s="83">
        <f t="shared" si="20"/>
        <v>248</v>
      </c>
      <c r="G36" s="83">
        <f t="shared" si="20"/>
        <v>233</v>
      </c>
      <c r="H36" s="83">
        <f t="shared" si="20"/>
        <v>239</v>
      </c>
      <c r="I36" s="83">
        <f t="shared" si="20"/>
        <v>189</v>
      </c>
      <c r="J36" s="83">
        <f t="shared" si="20"/>
        <v>174</v>
      </c>
      <c r="K36" s="83">
        <f t="shared" si="20"/>
        <v>181</v>
      </c>
      <c r="L36" s="83">
        <f t="shared" si="20"/>
        <v>124</v>
      </c>
      <c r="M36" s="83">
        <f t="shared" si="20"/>
        <v>10</v>
      </c>
      <c r="N36" s="83">
        <f t="shared" si="20"/>
        <v>15</v>
      </c>
      <c r="O36" s="83">
        <f t="shared" si="20"/>
        <v>258</v>
      </c>
      <c r="P36" s="83">
        <f t="shared" si="20"/>
        <v>287</v>
      </c>
      <c r="Q36" s="83">
        <f t="shared" si="20"/>
        <v>330</v>
      </c>
      <c r="R36" s="83">
        <f t="shared" si="20"/>
        <v>314</v>
      </c>
      <c r="S36" s="83">
        <f t="shared" si="20"/>
        <v>324</v>
      </c>
      <c r="T36" s="83">
        <f t="shared" si="20"/>
        <v>317</v>
      </c>
      <c r="U36" s="109">
        <f t="shared" si="20"/>
        <v>307</v>
      </c>
      <c r="V36" s="83">
        <f t="shared" si="20"/>
        <v>303</v>
      </c>
      <c r="W36" s="83">
        <f t="shared" si="20"/>
        <v>278</v>
      </c>
      <c r="X36" s="83">
        <f t="shared" ref="X36:AC36" si="21">SUM(X31:X35)</f>
        <v>291</v>
      </c>
      <c r="Y36" s="83">
        <f t="shared" si="21"/>
        <v>245</v>
      </c>
      <c r="Z36" s="83">
        <f t="shared" si="21"/>
        <v>209</v>
      </c>
      <c r="AA36" s="83">
        <f t="shared" si="21"/>
        <v>200</v>
      </c>
      <c r="AB36" s="186">
        <f t="shared" si="21"/>
        <v>0</v>
      </c>
      <c r="AC36" s="83">
        <f t="shared" si="21"/>
        <v>0</v>
      </c>
      <c r="AG36" s="256"/>
      <c r="AI36" s="311"/>
      <c r="AU36" s="332"/>
      <c r="AV36" s="109">
        <f t="shared" si="20"/>
        <v>0</v>
      </c>
      <c r="AW36" s="83">
        <f t="shared" si="20"/>
        <v>0</v>
      </c>
      <c r="AX36" s="83">
        <f t="shared" si="20"/>
        <v>0</v>
      </c>
      <c r="AY36" s="83">
        <f t="shared" si="20"/>
        <v>0</v>
      </c>
      <c r="AZ36" s="83">
        <f t="shared" si="20"/>
        <v>0</v>
      </c>
      <c r="BA36" s="83">
        <f t="shared" si="20"/>
        <v>0</v>
      </c>
      <c r="BB36" s="83">
        <f t="shared" si="20"/>
        <v>0</v>
      </c>
      <c r="BC36" s="109">
        <f t="shared" si="20"/>
        <v>0</v>
      </c>
      <c r="BD36" s="109">
        <f t="shared" si="20"/>
        <v>0</v>
      </c>
      <c r="BE36" s="83">
        <f t="shared" si="20"/>
        <v>0</v>
      </c>
      <c r="BF36" s="430"/>
      <c r="BG36" s="280"/>
      <c r="BH36" s="280"/>
      <c r="BI36" s="121"/>
      <c r="BJ36" s="280"/>
      <c r="BK36" s="280"/>
      <c r="BL36" s="277"/>
      <c r="BM36" s="277"/>
      <c r="BN36" s="277"/>
      <c r="BO36" s="263"/>
      <c r="BP36" s="277"/>
      <c r="BQ36" s="483"/>
      <c r="BR36" s="461">
        <f t="shared" si="16"/>
        <v>0</v>
      </c>
      <c r="BS36" s="395">
        <f t="shared" si="17"/>
        <v>0</v>
      </c>
      <c r="BT36" s="395">
        <f t="shared" si="18"/>
        <v>0</v>
      </c>
      <c r="BU36" s="395">
        <f t="shared" si="19"/>
        <v>0</v>
      </c>
      <c r="BV36" s="278"/>
      <c r="BW36" s="278"/>
      <c r="BX36" s="278"/>
      <c r="BY36" s="278"/>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80"/>
      <c r="BG37" s="276"/>
      <c r="BH37" s="276"/>
      <c r="BI37" s="482"/>
      <c r="BJ37" s="277"/>
      <c r="BK37" s="278"/>
      <c r="BL37" s="277"/>
      <c r="BM37" s="277"/>
      <c r="BN37" s="277"/>
      <c r="BO37" s="263"/>
      <c r="BP37" s="277"/>
      <c r="BQ37" s="483"/>
      <c r="BR37" s="461"/>
      <c r="BS37" s="395"/>
      <c r="BT37" s="395"/>
      <c r="BU37" s="395"/>
      <c r="BV37" s="278"/>
      <c r="BW37" s="278"/>
      <c r="BX37" s="278"/>
      <c r="BY37" s="278"/>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80"/>
      <c r="BG38" s="276"/>
      <c r="BH38" s="276"/>
      <c r="BI38" s="482"/>
      <c r="BJ38" s="277"/>
      <c r="BK38" s="278"/>
      <c r="BL38" s="277"/>
      <c r="BM38" s="277"/>
      <c r="BN38" s="277"/>
      <c r="BO38" s="263"/>
      <c r="BP38" s="277"/>
      <c r="BQ38" s="483"/>
      <c r="BR38" s="461">
        <f t="shared" ref="BR38:BR43" si="22">BF38-AJ38</f>
        <v>0</v>
      </c>
      <c r="BS38" s="395">
        <f t="shared" ref="BS38:BS43" si="23">BG38-AK38</f>
        <v>0</v>
      </c>
      <c r="BT38" s="395">
        <f t="shared" ref="BT38:BT43" si="24">BH38-AL38</f>
        <v>0</v>
      </c>
      <c r="BU38" s="395">
        <f t="shared" ref="BU38:BU43" si="25">BI38-AM38</f>
        <v>0</v>
      </c>
      <c r="BV38" s="278"/>
      <c r="BW38" s="278"/>
      <c r="BX38" s="278"/>
      <c r="BY38" s="278"/>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80"/>
      <c r="BG39" s="276"/>
      <c r="BH39" s="276"/>
      <c r="BI39" s="482"/>
      <c r="BJ39" s="277"/>
      <c r="BK39" s="278"/>
      <c r="BL39" s="277"/>
      <c r="BM39" s="277"/>
      <c r="BN39" s="277"/>
      <c r="BO39" s="263"/>
      <c r="BP39" s="277"/>
      <c r="BQ39" s="483"/>
      <c r="BR39" s="461">
        <f t="shared" si="22"/>
        <v>0</v>
      </c>
      <c r="BS39" s="395">
        <f t="shared" si="23"/>
        <v>0</v>
      </c>
      <c r="BT39" s="395">
        <f t="shared" si="24"/>
        <v>0</v>
      </c>
      <c r="BU39" s="395">
        <f t="shared" si="25"/>
        <v>0</v>
      </c>
      <c r="BV39" s="278"/>
      <c r="BW39" s="278"/>
      <c r="BX39" s="278"/>
      <c r="BY39" s="278"/>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80"/>
      <c r="BG40" s="276"/>
      <c r="BH40" s="276"/>
      <c r="BI40" s="482"/>
      <c r="BJ40" s="277"/>
      <c r="BK40" s="278"/>
      <c r="BL40" s="277"/>
      <c r="BM40" s="277"/>
      <c r="BN40" s="277"/>
      <c r="BO40" s="263"/>
      <c r="BP40" s="277"/>
      <c r="BQ40" s="483"/>
      <c r="BR40" s="461">
        <f t="shared" si="22"/>
        <v>0</v>
      </c>
      <c r="BS40" s="395">
        <f t="shared" si="23"/>
        <v>0</v>
      </c>
      <c r="BT40" s="395">
        <f t="shared" si="24"/>
        <v>0</v>
      </c>
      <c r="BU40" s="395">
        <f t="shared" si="25"/>
        <v>0</v>
      </c>
      <c r="BV40" s="278"/>
      <c r="BW40" s="278"/>
      <c r="BX40" s="278"/>
      <c r="BY40" s="278"/>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80"/>
      <c r="BG41" s="276"/>
      <c r="BH41" s="276"/>
      <c r="BI41" s="482"/>
      <c r="BJ41" s="277"/>
      <c r="BK41" s="278"/>
      <c r="BL41" s="277"/>
      <c r="BM41" s="277"/>
      <c r="BN41" s="277"/>
      <c r="BO41" s="263"/>
      <c r="BP41" s="277"/>
      <c r="BQ41" s="483"/>
      <c r="BR41" s="461">
        <f t="shared" si="22"/>
        <v>0</v>
      </c>
      <c r="BS41" s="395">
        <f t="shared" si="23"/>
        <v>0</v>
      </c>
      <c r="BT41" s="395">
        <f t="shared" si="24"/>
        <v>0</v>
      </c>
      <c r="BU41" s="395">
        <f t="shared" si="25"/>
        <v>0</v>
      </c>
      <c r="BV41" s="278"/>
      <c r="BW41" s="278"/>
      <c r="BX41" s="278"/>
      <c r="BY41" s="278"/>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80"/>
      <c r="BG42" s="276"/>
      <c r="BH42" s="276"/>
      <c r="BI42" s="482"/>
      <c r="BJ42" s="277"/>
      <c r="BK42" s="278"/>
      <c r="BL42" s="277"/>
      <c r="BM42" s="277"/>
      <c r="BN42" s="277"/>
      <c r="BO42" s="263"/>
      <c r="BP42" s="277"/>
      <c r="BQ42" s="483"/>
      <c r="BR42" s="461">
        <f t="shared" si="22"/>
        <v>0</v>
      </c>
      <c r="BS42" s="395">
        <f t="shared" si="23"/>
        <v>0</v>
      </c>
      <c r="BT42" s="395">
        <f t="shared" si="24"/>
        <v>0</v>
      </c>
      <c r="BU42" s="395">
        <f t="shared" si="25"/>
        <v>0</v>
      </c>
      <c r="BV42" s="278"/>
      <c r="BW42" s="278"/>
      <c r="BX42" s="278"/>
      <c r="BY42" s="278"/>
      <c r="BZ42" s="278"/>
      <c r="CA42" s="278"/>
      <c r="CB42" s="278"/>
      <c r="CC42" s="392"/>
    </row>
    <row r="43" spans="1:81" ht="15.75" thickBot="1" x14ac:dyDescent="0.3">
      <c r="A43" s="25" t="s">
        <v>40</v>
      </c>
      <c r="B43" s="81">
        <f t="shared" ref="B43:BE43" si="26">SUM(B38:B42)</f>
        <v>47</v>
      </c>
      <c r="C43" s="81">
        <f t="shared" si="26"/>
        <v>83</v>
      </c>
      <c r="D43" s="81">
        <f t="shared" si="26"/>
        <v>170</v>
      </c>
      <c r="E43" s="81">
        <f t="shared" si="26"/>
        <v>207</v>
      </c>
      <c r="F43" s="81">
        <f t="shared" si="26"/>
        <v>213</v>
      </c>
      <c r="G43" s="81">
        <f t="shared" si="26"/>
        <v>209</v>
      </c>
      <c r="H43" s="81">
        <f t="shared" si="26"/>
        <v>213</v>
      </c>
      <c r="I43" s="81">
        <f t="shared" si="26"/>
        <v>207</v>
      </c>
      <c r="J43" s="81">
        <f t="shared" si="26"/>
        <v>170</v>
      </c>
      <c r="K43" s="81">
        <f t="shared" si="26"/>
        <v>96</v>
      </c>
      <c r="L43" s="81">
        <f t="shared" si="26"/>
        <v>65</v>
      </c>
      <c r="M43" s="81">
        <f t="shared" si="26"/>
        <v>74</v>
      </c>
      <c r="N43" s="81">
        <f t="shared" si="26"/>
        <v>94</v>
      </c>
      <c r="O43" s="81">
        <f t="shared" si="26"/>
        <v>57</v>
      </c>
      <c r="P43" s="81">
        <f t="shared" si="26"/>
        <v>291</v>
      </c>
      <c r="Q43" s="81">
        <f t="shared" si="26"/>
        <v>366</v>
      </c>
      <c r="R43" s="81">
        <f t="shared" si="26"/>
        <v>419</v>
      </c>
      <c r="S43" s="81">
        <f t="shared" si="26"/>
        <v>458</v>
      </c>
      <c r="T43" s="81">
        <f t="shared" si="26"/>
        <v>425</v>
      </c>
      <c r="U43" s="110">
        <f t="shared" si="26"/>
        <v>440</v>
      </c>
      <c r="V43" s="81">
        <f t="shared" si="26"/>
        <v>429</v>
      </c>
      <c r="W43" s="81">
        <f t="shared" si="26"/>
        <v>382</v>
      </c>
      <c r="X43" s="81">
        <f t="shared" ref="X43:AC43" si="27">SUM(X38:X42)</f>
        <v>381</v>
      </c>
      <c r="Y43" s="81">
        <f t="shared" si="27"/>
        <v>328</v>
      </c>
      <c r="Z43" s="81">
        <f t="shared" si="27"/>
        <v>185</v>
      </c>
      <c r="AA43" s="81">
        <f t="shared" si="27"/>
        <v>164</v>
      </c>
      <c r="AB43" s="190">
        <f t="shared" si="27"/>
        <v>0</v>
      </c>
      <c r="AC43" s="81">
        <f t="shared" si="27"/>
        <v>0</v>
      </c>
      <c r="AG43" s="256"/>
      <c r="AI43" s="311"/>
      <c r="AU43" s="139"/>
      <c r="AV43" s="110">
        <f t="shared" si="26"/>
        <v>0</v>
      </c>
      <c r="AW43" s="81">
        <f t="shared" si="26"/>
        <v>0</v>
      </c>
      <c r="AX43" s="81">
        <f t="shared" si="26"/>
        <v>0</v>
      </c>
      <c r="AY43" s="81">
        <f t="shared" si="26"/>
        <v>0</v>
      </c>
      <c r="AZ43" s="81">
        <f t="shared" si="26"/>
        <v>0</v>
      </c>
      <c r="BA43" s="81">
        <f t="shared" si="26"/>
        <v>0</v>
      </c>
      <c r="BB43" s="81">
        <f t="shared" si="26"/>
        <v>0</v>
      </c>
      <c r="BC43" s="110">
        <f t="shared" si="26"/>
        <v>0</v>
      </c>
      <c r="BD43" s="110">
        <f t="shared" si="26"/>
        <v>0</v>
      </c>
      <c r="BE43" s="81">
        <f t="shared" si="26"/>
        <v>0</v>
      </c>
      <c r="BF43" s="448"/>
      <c r="BG43" s="408"/>
      <c r="BH43" s="408"/>
      <c r="BI43" s="488"/>
      <c r="BJ43" s="408"/>
      <c r="BK43" s="408"/>
      <c r="BL43" s="489"/>
      <c r="BM43" s="489"/>
      <c r="BN43" s="489"/>
      <c r="BO43" s="490"/>
      <c r="BP43" s="489"/>
      <c r="BQ43" s="491"/>
      <c r="BR43" s="461">
        <f t="shared" si="22"/>
        <v>0</v>
      </c>
      <c r="BS43" s="395">
        <f t="shared" si="23"/>
        <v>0</v>
      </c>
      <c r="BT43" s="395">
        <f t="shared" si="24"/>
        <v>0</v>
      </c>
      <c r="BU43" s="395">
        <f t="shared" si="25"/>
        <v>0</v>
      </c>
      <c r="BV43" s="376"/>
      <c r="BW43" s="376"/>
      <c r="BX43" s="376"/>
      <c r="BY43" s="376"/>
      <c r="BZ43" s="376"/>
      <c r="CA43" s="376"/>
      <c r="CB43" s="376"/>
      <c r="CC43" s="449"/>
    </row>
    <row r="44" spans="1:81" x14ac:dyDescent="0.25">
      <c r="A44" s="578"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4"/>
      <c r="BG44" s="475"/>
      <c r="BH44" s="475"/>
      <c r="BI44" s="476"/>
      <c r="BJ44" s="477"/>
      <c r="BK44" s="389"/>
      <c r="BL44" s="477"/>
      <c r="BM44" s="477"/>
      <c r="BN44" s="477"/>
      <c r="BO44" s="478"/>
      <c r="BP44" s="477"/>
      <c r="BQ44" s="479"/>
      <c r="BR44" s="460"/>
      <c r="BS44" s="389"/>
      <c r="BT44" s="389"/>
      <c r="BU44" s="389"/>
      <c r="BV44" s="389"/>
      <c r="BW44" s="389"/>
      <c r="BX44" s="389"/>
      <c r="BY44" s="389"/>
      <c r="BZ44" s="389"/>
      <c r="CA44" s="389"/>
      <c r="CB44" s="389"/>
      <c r="CC44" s="390"/>
    </row>
    <row r="45" spans="1:81" x14ac:dyDescent="0.25">
      <c r="A45" s="579"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71">
        <v>91974.91</v>
      </c>
      <c r="BG45" s="422">
        <v>37196.74</v>
      </c>
      <c r="BH45" s="422">
        <v>121314.85</v>
      </c>
      <c r="BI45" s="422">
        <v>-2392.91</v>
      </c>
      <c r="BJ45" s="399"/>
      <c r="BK45" s="400"/>
      <c r="BL45" s="573"/>
      <c r="BM45" s="422"/>
      <c r="BN45" s="573"/>
      <c r="BO45" s="422"/>
      <c r="BP45" s="399"/>
      <c r="BQ45" s="401"/>
      <c r="BR45" s="464">
        <f t="shared" ref="BR45:BR50" si="28">BF45-AJ45</f>
        <v>36442.97</v>
      </c>
      <c r="BS45" s="399">
        <f t="shared" ref="BS45:BS50" si="29">BG45-AK45</f>
        <v>12121.82</v>
      </c>
      <c r="BT45" s="399">
        <f t="shared" ref="BT45:BT50" si="30">BH45-AL45</f>
        <v>-35226.75999999998</v>
      </c>
      <c r="BU45" s="399">
        <f t="shared" ref="BU45:BU50" si="31">BI45-AM45</f>
        <v>-836.29</v>
      </c>
      <c r="BV45" s="278"/>
      <c r="BW45" s="278"/>
      <c r="BX45" s="278"/>
      <c r="BY45" s="278"/>
      <c r="BZ45" s="278"/>
      <c r="CA45" s="278"/>
      <c r="CB45" s="278"/>
      <c r="CC45" s="392"/>
    </row>
    <row r="46" spans="1:81" x14ac:dyDescent="0.25">
      <c r="A46" s="579"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71">
        <v>10820.75</v>
      </c>
      <c r="BG46" s="422">
        <v>5564.55</v>
      </c>
      <c r="BH46" s="422">
        <v>9523.86</v>
      </c>
      <c r="BI46" s="422">
        <v>-2414.25</v>
      </c>
      <c r="BJ46" s="399"/>
      <c r="BK46" s="400"/>
      <c r="BL46" s="422"/>
      <c r="BM46" s="573"/>
      <c r="BN46" s="573"/>
      <c r="BO46" s="422"/>
      <c r="BP46" s="399"/>
      <c r="BQ46" s="401"/>
      <c r="BR46" s="464">
        <f t="shared" si="28"/>
        <v>13619.880000000001</v>
      </c>
      <c r="BS46" s="399">
        <f t="shared" si="29"/>
        <v>5223.01</v>
      </c>
      <c r="BT46" s="399">
        <f t="shared" si="30"/>
        <v>-658.09000000000015</v>
      </c>
      <c r="BU46" s="399">
        <f t="shared" si="31"/>
        <v>-1892.81</v>
      </c>
      <c r="BV46" s="278"/>
      <c r="BW46" s="278"/>
      <c r="BX46" s="278"/>
      <c r="BY46" s="278"/>
      <c r="BZ46" s="278"/>
      <c r="CA46" s="278"/>
      <c r="CB46" s="278"/>
      <c r="CC46" s="392"/>
    </row>
    <row r="47" spans="1:81" x14ac:dyDescent="0.25">
      <c r="A47" s="579"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71">
        <v>22353.34</v>
      </c>
      <c r="BG47" s="422">
        <v>4593.37</v>
      </c>
      <c r="BH47" s="422">
        <v>14983.73</v>
      </c>
      <c r="BI47" s="422">
        <v>-239.49</v>
      </c>
      <c r="BJ47" s="576"/>
      <c r="BK47" s="400"/>
      <c r="BL47" s="422"/>
      <c r="BM47" s="422"/>
      <c r="BN47" s="573"/>
      <c r="BO47" s="422"/>
      <c r="BP47" s="422"/>
      <c r="BQ47" s="577"/>
      <c r="BR47" s="464">
        <f t="shared" si="28"/>
        <v>12253.11</v>
      </c>
      <c r="BS47" s="399">
        <f t="shared" si="29"/>
        <v>12.489999999999782</v>
      </c>
      <c r="BT47" s="399">
        <f t="shared" si="30"/>
        <v>2564.6800000000003</v>
      </c>
      <c r="BU47" s="399">
        <f t="shared" si="31"/>
        <v>-165.60000000000002</v>
      </c>
      <c r="BV47" s="278"/>
      <c r="BW47" s="278"/>
      <c r="BX47" s="278"/>
      <c r="BY47" s="278"/>
      <c r="BZ47" s="278"/>
      <c r="CA47" s="278"/>
      <c r="CB47" s="278"/>
      <c r="CC47" s="392"/>
    </row>
    <row r="48" spans="1:81" x14ac:dyDescent="0.25">
      <c r="A48" s="579"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71"/>
      <c r="BG48" s="422"/>
      <c r="BH48" s="422"/>
      <c r="BI48" s="422"/>
      <c r="BJ48" s="399"/>
      <c r="BK48" s="399"/>
      <c r="BL48" s="399"/>
      <c r="BM48" s="399"/>
      <c r="BN48" s="422"/>
      <c r="BO48" s="422"/>
      <c r="BP48" s="399"/>
      <c r="BQ48" s="401"/>
      <c r="BR48" s="464">
        <f t="shared" si="28"/>
        <v>0</v>
      </c>
      <c r="BS48" s="399">
        <f t="shared" si="29"/>
        <v>0</v>
      </c>
      <c r="BT48" s="399">
        <f t="shared" si="30"/>
        <v>0</v>
      </c>
      <c r="BU48" s="399">
        <f t="shared" si="31"/>
        <v>0</v>
      </c>
      <c r="BV48" s="278"/>
      <c r="BW48" s="278"/>
      <c r="BX48" s="278"/>
      <c r="BY48" s="278"/>
      <c r="BZ48" s="278"/>
      <c r="CA48" s="278"/>
      <c r="CB48" s="278"/>
      <c r="CC48" s="392"/>
    </row>
    <row r="49" spans="1:81" x14ac:dyDescent="0.25">
      <c r="A49" s="579"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71"/>
      <c r="BG49" s="422"/>
      <c r="BH49" s="422"/>
      <c r="BI49" s="422"/>
      <c r="BJ49" s="399"/>
      <c r="BK49" s="399"/>
      <c r="BL49" s="399"/>
      <c r="BM49" s="399"/>
      <c r="BN49" s="399"/>
      <c r="BO49" s="422"/>
      <c r="BP49" s="399"/>
      <c r="BQ49" s="401"/>
      <c r="BR49" s="464">
        <f t="shared" si="28"/>
        <v>0</v>
      </c>
      <c r="BS49" s="399">
        <f t="shared" si="29"/>
        <v>0</v>
      </c>
      <c r="BT49" s="399">
        <f t="shared" si="30"/>
        <v>0</v>
      </c>
      <c r="BU49" s="399">
        <f t="shared" si="31"/>
        <v>0</v>
      </c>
      <c r="BV49" s="278"/>
      <c r="BW49" s="278"/>
      <c r="BX49" s="278"/>
      <c r="BY49" s="278"/>
      <c r="BZ49" s="278"/>
      <c r="CA49" s="278"/>
      <c r="CB49" s="278"/>
      <c r="CC49" s="392"/>
    </row>
    <row r="50" spans="1:81" x14ac:dyDescent="0.25">
      <c r="A50" s="579" t="s">
        <v>40</v>
      </c>
      <c r="B50" s="140">
        <f t="shared" ref="B50:BE50" si="32">SUM(B45:B49)</f>
        <v>167971.67</v>
      </c>
      <c r="C50" s="139">
        <f t="shared" si="32"/>
        <v>-632.77</v>
      </c>
      <c r="D50" s="135">
        <f t="shared" si="32"/>
        <v>51483.840000000004</v>
      </c>
      <c r="E50" s="139">
        <f t="shared" si="32"/>
        <v>-5601.5599999999995</v>
      </c>
      <c r="F50" s="135">
        <f t="shared" si="32"/>
        <v>7602.9</v>
      </c>
      <c r="G50" s="135">
        <f t="shared" si="32"/>
        <v>5848.61</v>
      </c>
      <c r="H50" s="139">
        <f t="shared" si="32"/>
        <v>-13037.189999999999</v>
      </c>
      <c r="I50" s="135">
        <f t="shared" si="32"/>
        <v>3783.1900000000005</v>
      </c>
      <c r="J50" s="139">
        <f t="shared" si="32"/>
        <v>-5469.49</v>
      </c>
      <c r="K50" s="135">
        <f t="shared" si="32"/>
        <v>37601.660000000003</v>
      </c>
      <c r="L50" s="135">
        <f t="shared" si="32"/>
        <v>51519.24</v>
      </c>
      <c r="M50" s="135">
        <f t="shared" si="32"/>
        <v>7879.880000000001</v>
      </c>
      <c r="N50" s="135">
        <f t="shared" si="32"/>
        <v>91122.11</v>
      </c>
      <c r="O50" s="139">
        <f t="shared" si="32"/>
        <v>-1584.27</v>
      </c>
      <c r="P50" s="135">
        <f t="shared" si="32"/>
        <v>42521.49</v>
      </c>
      <c r="Q50" s="139">
        <f t="shared" si="32"/>
        <v>-1297.3699999999999</v>
      </c>
      <c r="R50" s="135">
        <f t="shared" si="32"/>
        <v>6004.86</v>
      </c>
      <c r="S50" s="135">
        <f t="shared" si="32"/>
        <v>4743.26</v>
      </c>
      <c r="T50" s="139">
        <f t="shared" si="32"/>
        <v>-5224.6100000000006</v>
      </c>
      <c r="U50" s="140">
        <f t="shared" si="32"/>
        <v>6677.6900000000005</v>
      </c>
      <c r="V50" s="139">
        <f t="shared" si="32"/>
        <v>-3976.1099999999997</v>
      </c>
      <c r="W50" s="135">
        <f t="shared" si="32"/>
        <v>29428.190000000002</v>
      </c>
      <c r="X50" s="135">
        <f t="shared" ref="X50:AG50" si="33">SUM(X45:X49)</f>
        <v>77215.450000000012</v>
      </c>
      <c r="Y50" s="135">
        <f t="shared" si="33"/>
        <v>34907.51</v>
      </c>
      <c r="Z50" s="135">
        <f t="shared" si="33"/>
        <v>144316.93</v>
      </c>
      <c r="AA50" s="135">
        <f t="shared" si="33"/>
        <v>6715.1200000000008</v>
      </c>
      <c r="AB50" s="135">
        <f t="shared" si="33"/>
        <v>44494.960000000006</v>
      </c>
      <c r="AC50" s="135">
        <f t="shared" si="33"/>
        <v>8596.07</v>
      </c>
      <c r="AD50" s="135">
        <f t="shared" si="33"/>
        <v>-2152.9499999999998</v>
      </c>
      <c r="AE50" s="135">
        <f t="shared" si="33"/>
        <v>8770.3700000000008</v>
      </c>
      <c r="AF50" s="139">
        <f t="shared" si="33"/>
        <v>-9432.2099999999991</v>
      </c>
      <c r="AG50" s="259">
        <f t="shared" si="33"/>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2"/>
        <v>0</v>
      </c>
      <c r="AW50" s="135">
        <f t="shared" si="32"/>
        <v>0</v>
      </c>
      <c r="AX50" s="135">
        <f t="shared" si="32"/>
        <v>0</v>
      </c>
      <c r="AY50" s="135">
        <f t="shared" si="32"/>
        <v>0</v>
      </c>
      <c r="AZ50" s="135">
        <f t="shared" si="32"/>
        <v>0</v>
      </c>
      <c r="BA50" s="135">
        <f t="shared" si="32"/>
        <v>0</v>
      </c>
      <c r="BB50" s="135">
        <f t="shared" si="32"/>
        <v>0</v>
      </c>
      <c r="BC50" s="140">
        <f t="shared" si="32"/>
        <v>0</v>
      </c>
      <c r="BD50" s="140">
        <f t="shared" si="32"/>
        <v>0</v>
      </c>
      <c r="BE50" s="135">
        <f t="shared" si="32"/>
        <v>0</v>
      </c>
      <c r="BF50" s="465">
        <f>SUM(BF45:BF48)</f>
        <v>125149</v>
      </c>
      <c r="BG50" s="400">
        <f>SUM(BG45:BG48)</f>
        <v>47354.66</v>
      </c>
      <c r="BH50" s="400">
        <f>SUM(BH45:BH48)</f>
        <v>145822.44</v>
      </c>
      <c r="BI50" s="422">
        <f>SUM(BI45:BI48)</f>
        <v>-5046.6499999999996</v>
      </c>
      <c r="BJ50" s="400"/>
      <c r="BK50" s="400"/>
      <c r="BL50" s="400"/>
      <c r="BM50" s="400"/>
      <c r="BN50" s="573"/>
      <c r="BO50" s="422"/>
      <c r="BP50" s="399"/>
      <c r="BQ50" s="401"/>
      <c r="BR50" s="464">
        <f t="shared" si="28"/>
        <v>62315.96</v>
      </c>
      <c r="BS50" s="399">
        <f t="shared" si="29"/>
        <v>17357.320000000003</v>
      </c>
      <c r="BT50" s="399">
        <f t="shared" si="30"/>
        <v>-33320.169999999984</v>
      </c>
      <c r="BU50" s="399">
        <f t="shared" si="31"/>
        <v>-2894.7</v>
      </c>
      <c r="BV50" s="278"/>
      <c r="BW50" s="278"/>
      <c r="BX50" s="278"/>
      <c r="BY50" s="278"/>
      <c r="BZ50" s="278"/>
      <c r="CA50" s="278"/>
      <c r="CB50" s="278"/>
      <c r="CC50" s="392"/>
    </row>
    <row r="51" spans="1:81" x14ac:dyDescent="0.25">
      <c r="A51" s="580"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71"/>
      <c r="BG51" s="422"/>
      <c r="BH51" s="422"/>
      <c r="BI51" s="572"/>
      <c r="BJ51" s="399"/>
      <c r="BK51" s="399"/>
      <c r="BL51" s="399"/>
      <c r="BM51" s="399"/>
      <c r="BN51" s="573"/>
      <c r="BO51" s="422"/>
      <c r="BP51" s="399"/>
      <c r="BQ51" s="401"/>
      <c r="BR51" s="464"/>
      <c r="BS51" s="399"/>
      <c r="BT51" s="399"/>
      <c r="BU51" s="399"/>
      <c r="BV51" s="278"/>
      <c r="BW51" s="278"/>
      <c r="BX51" s="278"/>
      <c r="BY51" s="278"/>
      <c r="BZ51" s="278"/>
      <c r="CA51" s="278"/>
      <c r="CB51" s="278"/>
      <c r="CC51" s="392"/>
    </row>
    <row r="52" spans="1:81" x14ac:dyDescent="0.25">
      <c r="A52" s="579"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71">
        <v>12867.99</v>
      </c>
      <c r="BG52" s="422">
        <v>4208.3100000000004</v>
      </c>
      <c r="BH52" s="422">
        <v>16929.45</v>
      </c>
      <c r="BI52" s="574">
        <v>74325.59</v>
      </c>
      <c r="BJ52" s="422"/>
      <c r="BK52" s="400"/>
      <c r="BL52" s="422"/>
      <c r="BM52" s="422"/>
      <c r="BN52" s="573"/>
      <c r="BO52" s="573"/>
      <c r="BP52" s="399"/>
      <c r="BQ52" s="401"/>
      <c r="BR52" s="464">
        <f t="shared" ref="BR52:BR57" si="34">BF52-AJ52</f>
        <v>1434.0499999999993</v>
      </c>
      <c r="BS52" s="399">
        <f t="shared" ref="BS52:BS57" si="35">BG52-AK52</f>
        <v>122.5600000000004</v>
      </c>
      <c r="BT52" s="399">
        <f t="shared" ref="BT52:BT57" si="36">BH52-AL52</f>
        <v>11132.050000000001</v>
      </c>
      <c r="BU52" s="399">
        <f t="shared" ref="BU52:BU57" si="37">BI52-AM52</f>
        <v>821.30999999999767</v>
      </c>
      <c r="BV52" s="278"/>
      <c r="BW52" s="278"/>
      <c r="BX52" s="278"/>
      <c r="BY52" s="278"/>
      <c r="BZ52" s="278"/>
      <c r="CA52" s="278"/>
      <c r="CB52" s="278"/>
      <c r="CC52" s="392"/>
    </row>
    <row r="53" spans="1:81" x14ac:dyDescent="0.25">
      <c r="A53" s="579"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22"/>
      <c r="BK53" s="400"/>
      <c r="BL53" s="573"/>
      <c r="BM53" s="422"/>
      <c r="BN53" s="573"/>
      <c r="BO53" s="573"/>
      <c r="BP53" s="573"/>
      <c r="BQ53" s="401"/>
      <c r="BR53" s="464">
        <f t="shared" si="34"/>
        <v>319.49</v>
      </c>
      <c r="BS53" s="399">
        <f t="shared" si="35"/>
        <v>956.67</v>
      </c>
      <c r="BT53" s="399">
        <f t="shared" si="36"/>
        <v>3373.3100000000004</v>
      </c>
      <c r="BU53" s="399">
        <f t="shared" si="37"/>
        <v>-5339.4</v>
      </c>
      <c r="BV53" s="278"/>
      <c r="BW53" s="278"/>
      <c r="BX53" s="278"/>
      <c r="BY53" s="278"/>
      <c r="BZ53" s="278"/>
      <c r="CA53" s="278"/>
      <c r="CB53" s="278"/>
      <c r="CC53" s="392"/>
    </row>
    <row r="54" spans="1:81" x14ac:dyDescent="0.25">
      <c r="A54" s="579"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573"/>
      <c r="BK54" s="400"/>
      <c r="BL54" s="422"/>
      <c r="BM54" s="573"/>
      <c r="BN54" s="422"/>
      <c r="BO54" s="422"/>
      <c r="BP54" s="422"/>
      <c r="BQ54" s="401"/>
      <c r="BR54" s="464">
        <f t="shared" si="34"/>
        <v>-178.67999999999995</v>
      </c>
      <c r="BS54" s="399">
        <f t="shared" si="35"/>
        <v>754.64</v>
      </c>
      <c r="BT54" s="399">
        <f t="shared" si="36"/>
        <v>39.910000000000004</v>
      </c>
      <c r="BU54" s="399">
        <f t="shared" si="37"/>
        <v>3907.49</v>
      </c>
      <c r="BV54" s="278"/>
      <c r="BW54" s="278"/>
      <c r="BX54" s="278"/>
      <c r="BY54" s="278"/>
      <c r="BZ54" s="278"/>
      <c r="CA54" s="278"/>
      <c r="CB54" s="278"/>
      <c r="CC54" s="392"/>
    </row>
    <row r="55" spans="1:81" x14ac:dyDescent="0.25">
      <c r="A55" s="579"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399"/>
      <c r="BK55" s="399"/>
      <c r="BL55" s="399"/>
      <c r="BM55" s="399"/>
      <c r="BN55" s="399"/>
      <c r="BO55" s="422"/>
      <c r="BP55" s="399"/>
      <c r="BQ55" s="401"/>
      <c r="BR55" s="464">
        <f t="shared" si="34"/>
        <v>0</v>
      </c>
      <c r="BS55" s="399">
        <f t="shared" si="35"/>
        <v>0</v>
      </c>
      <c r="BT55" s="399">
        <f t="shared" si="36"/>
        <v>0</v>
      </c>
      <c r="BU55" s="399">
        <f t="shared" si="37"/>
        <v>0</v>
      </c>
      <c r="BV55" s="278"/>
      <c r="BW55" s="278"/>
      <c r="BX55" s="278"/>
      <c r="BY55" s="278"/>
      <c r="BZ55" s="278"/>
      <c r="CA55" s="278"/>
      <c r="CB55" s="278"/>
      <c r="CC55" s="392"/>
    </row>
    <row r="56" spans="1:81" x14ac:dyDescent="0.25">
      <c r="A56" s="579"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399"/>
      <c r="BK56" s="399"/>
      <c r="BL56" s="399"/>
      <c r="BM56" s="399"/>
      <c r="BN56" s="422"/>
      <c r="BO56" s="422"/>
      <c r="BP56" s="399"/>
      <c r="BQ56" s="401"/>
      <c r="BR56" s="464">
        <f t="shared" si="34"/>
        <v>0</v>
      </c>
      <c r="BS56" s="399">
        <f t="shared" si="35"/>
        <v>0</v>
      </c>
      <c r="BT56" s="399">
        <f t="shared" si="36"/>
        <v>0</v>
      </c>
      <c r="BU56" s="399">
        <f t="shared" si="37"/>
        <v>0</v>
      </c>
      <c r="BV56" s="278"/>
      <c r="BW56" s="278"/>
      <c r="BX56" s="278"/>
      <c r="BY56" s="278"/>
      <c r="BZ56" s="278"/>
      <c r="CA56" s="278"/>
      <c r="CB56" s="278"/>
      <c r="CC56" s="392"/>
    </row>
    <row r="57" spans="1:81" x14ac:dyDescent="0.25">
      <c r="A57" s="579" t="s">
        <v>40</v>
      </c>
      <c r="B57" s="140">
        <f t="shared" ref="B57:BE57" si="38">SUM(B52:B56)</f>
        <v>5054.8900000000003</v>
      </c>
      <c r="C57" s="135">
        <f t="shared" si="38"/>
        <v>51940.149999999994</v>
      </c>
      <c r="D57" s="135">
        <f t="shared" si="38"/>
        <v>36895.270000000004</v>
      </c>
      <c r="E57" s="135">
        <f t="shared" si="38"/>
        <v>19878.929999999997</v>
      </c>
      <c r="F57" s="135">
        <f t="shared" si="38"/>
        <v>3364.7099999999996</v>
      </c>
      <c r="G57" s="135">
        <f t="shared" si="38"/>
        <v>1327.83</v>
      </c>
      <c r="H57" s="139">
        <f t="shared" si="38"/>
        <v>-1138.8900000000001</v>
      </c>
      <c r="I57" s="139">
        <f t="shared" si="38"/>
        <v>-5198.18</v>
      </c>
      <c r="J57" s="135">
        <f t="shared" si="38"/>
        <v>-6.1900000000000093</v>
      </c>
      <c r="K57" s="135">
        <f t="shared" si="38"/>
        <v>3136.99</v>
      </c>
      <c r="L57" s="135">
        <f t="shared" si="38"/>
        <v>5818.94</v>
      </c>
      <c r="M57" s="139">
        <f t="shared" si="38"/>
        <v>-930.24</v>
      </c>
      <c r="N57" s="139">
        <f t="shared" si="38"/>
        <v>-3419.56</v>
      </c>
      <c r="O57" s="135">
        <f t="shared" si="38"/>
        <v>40900.61</v>
      </c>
      <c r="P57" s="135">
        <f t="shared" si="38"/>
        <v>29651.949999999997</v>
      </c>
      <c r="Q57" s="135">
        <f t="shared" si="38"/>
        <v>24914.25</v>
      </c>
      <c r="R57" s="135">
        <f t="shared" si="38"/>
        <v>8692.4399999999987</v>
      </c>
      <c r="S57" s="135">
        <f t="shared" si="38"/>
        <v>2249.25</v>
      </c>
      <c r="T57" s="135">
        <f t="shared" si="38"/>
        <v>850.97</v>
      </c>
      <c r="U57" s="291">
        <f t="shared" si="38"/>
        <v>-2185.7399999999998</v>
      </c>
      <c r="V57" s="135">
        <f t="shared" si="38"/>
        <v>1761.56</v>
      </c>
      <c r="W57" s="135">
        <f t="shared" si="38"/>
        <v>5459.11</v>
      </c>
      <c r="X57" s="135">
        <f t="shared" ref="X57:AE57" si="39">SUM(X52:X56)</f>
        <v>13329.429999999998</v>
      </c>
      <c r="Y57" s="135">
        <f t="shared" si="39"/>
        <v>10410.34</v>
      </c>
      <c r="Z57" s="135">
        <f t="shared" si="39"/>
        <v>19367.169999999998</v>
      </c>
      <c r="AA57" s="135">
        <f t="shared" si="39"/>
        <v>52804.88</v>
      </c>
      <c r="AB57" s="135">
        <f t="shared" si="39"/>
        <v>22514.959999999999</v>
      </c>
      <c r="AC57" s="135">
        <f t="shared" si="39"/>
        <v>29162.3</v>
      </c>
      <c r="AD57" s="135">
        <f t="shared" si="39"/>
        <v>3234.4700000000003</v>
      </c>
      <c r="AE57" s="135">
        <f t="shared" si="39"/>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38"/>
        <v>0</v>
      </c>
      <c r="AW57" s="135">
        <f t="shared" si="38"/>
        <v>0</v>
      </c>
      <c r="AX57" s="135">
        <f t="shared" si="38"/>
        <v>0</v>
      </c>
      <c r="AY57" s="135">
        <f t="shared" si="38"/>
        <v>0</v>
      </c>
      <c r="AZ57" s="135">
        <f t="shared" si="38"/>
        <v>0</v>
      </c>
      <c r="BA57" s="135">
        <f t="shared" si="38"/>
        <v>0</v>
      </c>
      <c r="BB57" s="135">
        <f t="shared" si="38"/>
        <v>0</v>
      </c>
      <c r="BC57" s="140">
        <f t="shared" si="38"/>
        <v>0</v>
      </c>
      <c r="BD57" s="140">
        <f t="shared" si="38"/>
        <v>0</v>
      </c>
      <c r="BE57" s="135">
        <f t="shared" si="38"/>
        <v>0</v>
      </c>
      <c r="BF57" s="422">
        <f>SUM(BF52:BF54)</f>
        <v>14771.86</v>
      </c>
      <c r="BG57" s="422">
        <f>SUM(BG52:BG54)</f>
        <v>4125.5600000000004</v>
      </c>
      <c r="BH57" s="422">
        <f>SUM(BH52:BH54)</f>
        <v>21151.59</v>
      </c>
      <c r="BI57" s="422">
        <f>SUM(BI52:BI54)</f>
        <v>88677.659999999989</v>
      </c>
      <c r="BJ57" s="400"/>
      <c r="BK57" s="400"/>
      <c r="BL57" s="400"/>
      <c r="BM57" s="400"/>
      <c r="BN57" s="400"/>
      <c r="BO57" s="573"/>
      <c r="BP57" s="399"/>
      <c r="BQ57" s="401"/>
      <c r="BR57" s="464">
        <f t="shared" si="34"/>
        <v>1574.8599999999988</v>
      </c>
      <c r="BS57" s="399">
        <f t="shared" si="35"/>
        <v>1833.8700000000003</v>
      </c>
      <c r="BT57" s="399">
        <f t="shared" si="36"/>
        <v>14545.27</v>
      </c>
      <c r="BU57" s="399">
        <f t="shared" si="37"/>
        <v>-610.60000000002037</v>
      </c>
      <c r="BV57" s="278"/>
      <c r="BW57" s="278"/>
      <c r="BX57" s="278"/>
      <c r="BY57" s="278"/>
      <c r="BZ57" s="278"/>
      <c r="CA57" s="278"/>
      <c r="CB57" s="278"/>
      <c r="CC57" s="392"/>
    </row>
    <row r="58" spans="1:81" x14ac:dyDescent="0.25">
      <c r="A58" s="580"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399"/>
      <c r="BK58" s="399"/>
      <c r="BL58" s="399"/>
      <c r="BM58" s="399"/>
      <c r="BN58" s="573"/>
      <c r="BO58" s="422"/>
      <c r="BP58" s="399"/>
      <c r="BQ58" s="401"/>
      <c r="BR58" s="464"/>
      <c r="BS58" s="399"/>
      <c r="BT58" s="399"/>
      <c r="BU58" s="399"/>
      <c r="BV58" s="278"/>
      <c r="BW58" s="278"/>
      <c r="BX58" s="278"/>
      <c r="BY58" s="278"/>
      <c r="BZ58" s="278"/>
      <c r="CA58" s="278"/>
      <c r="CB58" s="278"/>
      <c r="CC58" s="392"/>
    </row>
    <row r="59" spans="1:81" x14ac:dyDescent="0.25">
      <c r="A59" s="579"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399"/>
      <c r="BK59" s="400"/>
      <c r="BL59" s="422"/>
      <c r="BM59" s="422"/>
      <c r="BN59" s="422"/>
      <c r="BO59" s="422"/>
      <c r="BP59" s="422"/>
      <c r="BQ59" s="401"/>
      <c r="BR59" s="464">
        <f t="shared" ref="BR59:BR64" si="40">BF59-AJ59</f>
        <v>-4556.17</v>
      </c>
      <c r="BS59" s="399">
        <f t="shared" ref="BS59:BS64" si="41">BG59-AK59</f>
        <v>-3839.3499999999995</v>
      </c>
      <c r="BT59" s="399">
        <f t="shared" ref="BT59:BT64" si="42">BH59-AL59</f>
        <v>-2749.9900000000002</v>
      </c>
      <c r="BU59" s="399">
        <f t="shared" ref="BU59:BU64" si="43">BI59-AM59</f>
        <v>8347.9</v>
      </c>
      <c r="BV59" s="278"/>
      <c r="BW59" s="278"/>
      <c r="BX59" s="278"/>
      <c r="BY59" s="278"/>
      <c r="BZ59" s="278"/>
      <c r="CA59" s="278"/>
      <c r="CB59" s="278"/>
      <c r="CC59" s="392"/>
    </row>
    <row r="60" spans="1:81" x14ac:dyDescent="0.25">
      <c r="A60" s="579"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22"/>
      <c r="BK60" s="400"/>
      <c r="BL60" s="422"/>
      <c r="BM60" s="573"/>
      <c r="BN60" s="573"/>
      <c r="BO60" s="573"/>
      <c r="BP60" s="573"/>
      <c r="BQ60" s="401"/>
      <c r="BR60" s="464">
        <f t="shared" si="40"/>
        <v>-3586.08</v>
      </c>
      <c r="BS60" s="399">
        <f t="shared" si="41"/>
        <v>-1538.35</v>
      </c>
      <c r="BT60" s="399">
        <f t="shared" si="42"/>
        <v>-371.3</v>
      </c>
      <c r="BU60" s="399">
        <f t="shared" si="43"/>
        <v>301.93000000000006</v>
      </c>
      <c r="BV60" s="278"/>
      <c r="BW60" s="278"/>
      <c r="BX60" s="278"/>
      <c r="BY60" s="278"/>
      <c r="BZ60" s="278"/>
      <c r="CA60" s="278"/>
      <c r="CB60" s="278"/>
      <c r="CC60" s="392"/>
    </row>
    <row r="61" spans="1:81" x14ac:dyDescent="0.25">
      <c r="A61" s="579"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573"/>
      <c r="BK61" s="400"/>
      <c r="BL61" s="573"/>
      <c r="BM61" s="573"/>
      <c r="BN61" s="573"/>
      <c r="BO61" s="573"/>
      <c r="BP61" s="573"/>
      <c r="BQ61" s="401"/>
      <c r="BR61" s="464">
        <f t="shared" si="40"/>
        <v>1961.25</v>
      </c>
      <c r="BS61" s="399">
        <f t="shared" si="41"/>
        <v>487.9699999999998</v>
      </c>
      <c r="BT61" s="399">
        <f t="shared" si="42"/>
        <v>1454.7999999999997</v>
      </c>
      <c r="BU61" s="399">
        <f t="shared" si="43"/>
        <v>1509.8600000000001</v>
      </c>
      <c r="BV61" s="278"/>
      <c r="BW61" s="278"/>
      <c r="BX61" s="278"/>
      <c r="BY61" s="278"/>
      <c r="BZ61" s="278"/>
      <c r="CA61" s="278"/>
      <c r="CB61" s="278"/>
      <c r="CC61" s="392"/>
    </row>
    <row r="62" spans="1:81" x14ac:dyDescent="0.25">
      <c r="A62" s="579"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399"/>
      <c r="BK62" s="399"/>
      <c r="BL62" s="399"/>
      <c r="BM62" s="399"/>
      <c r="BN62" s="399"/>
      <c r="BO62" s="422"/>
      <c r="BP62" s="399"/>
      <c r="BQ62" s="401"/>
      <c r="BR62" s="464">
        <f t="shared" si="40"/>
        <v>0</v>
      </c>
      <c r="BS62" s="399">
        <f t="shared" si="41"/>
        <v>0</v>
      </c>
      <c r="BT62" s="399">
        <f t="shared" si="42"/>
        <v>0</v>
      </c>
      <c r="BU62" s="399">
        <f t="shared" si="43"/>
        <v>0</v>
      </c>
      <c r="BV62" s="278"/>
      <c r="BW62" s="278"/>
      <c r="BX62" s="278"/>
      <c r="BY62" s="278"/>
      <c r="BZ62" s="278"/>
      <c r="CA62" s="278"/>
      <c r="CB62" s="278"/>
      <c r="CC62" s="392"/>
    </row>
    <row r="63" spans="1:81" x14ac:dyDescent="0.25">
      <c r="A63" s="579"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399"/>
      <c r="BK63" s="399"/>
      <c r="BL63" s="399"/>
      <c r="BM63" s="399"/>
      <c r="BN63" s="573"/>
      <c r="BO63" s="422"/>
      <c r="BP63" s="399"/>
      <c r="BQ63" s="401"/>
      <c r="BR63" s="464">
        <f t="shared" si="40"/>
        <v>0</v>
      </c>
      <c r="BS63" s="399">
        <f t="shared" si="41"/>
        <v>0</v>
      </c>
      <c r="BT63" s="399">
        <f t="shared" si="42"/>
        <v>0</v>
      </c>
      <c r="BU63" s="399">
        <f t="shared" si="43"/>
        <v>0</v>
      </c>
      <c r="BV63" s="278"/>
      <c r="BW63" s="278"/>
      <c r="BX63" s="278"/>
      <c r="BY63" s="278"/>
      <c r="BZ63" s="278"/>
      <c r="CA63" s="278"/>
      <c r="CB63" s="278"/>
      <c r="CC63" s="392"/>
    </row>
    <row r="64" spans="1:81" x14ac:dyDescent="0.25">
      <c r="A64" s="579" t="s">
        <v>40</v>
      </c>
      <c r="B64" s="140">
        <f t="shared" ref="B64:BE64" si="44">SUM(B59:B63)</f>
        <v>1540.2199999999998</v>
      </c>
      <c r="C64" s="135">
        <f t="shared" si="44"/>
        <v>4185.0400000000009</v>
      </c>
      <c r="D64" s="135">
        <f t="shared" si="44"/>
        <v>19893.349999999999</v>
      </c>
      <c r="E64" s="135">
        <f t="shared" si="44"/>
        <v>21646.639999999999</v>
      </c>
      <c r="F64" s="135">
        <f t="shared" si="44"/>
        <v>14769.899999999998</v>
      </c>
      <c r="G64" s="135">
        <f t="shared" si="44"/>
        <v>6262.22</v>
      </c>
      <c r="H64" s="135">
        <f t="shared" si="44"/>
        <v>2990.1199999999994</v>
      </c>
      <c r="I64" s="139">
        <f t="shared" si="44"/>
        <v>-731.1299999999992</v>
      </c>
      <c r="J64" s="139">
        <f t="shared" si="44"/>
        <v>-1842.6700000000005</v>
      </c>
      <c r="K64" s="139">
        <f t="shared" si="44"/>
        <v>-7441.02</v>
      </c>
      <c r="L64" s="139">
        <f t="shared" si="44"/>
        <v>-3306.84</v>
      </c>
      <c r="M64" s="139">
        <f t="shared" si="44"/>
        <v>-48.27000000000001</v>
      </c>
      <c r="N64" s="135">
        <f t="shared" si="44"/>
        <v>1617.13</v>
      </c>
      <c r="O64" s="139">
        <f t="shared" si="44"/>
        <v>-1049.06</v>
      </c>
      <c r="P64" s="135">
        <f t="shared" si="44"/>
        <v>28432.16</v>
      </c>
      <c r="Q64" s="135">
        <f t="shared" si="44"/>
        <v>41613.29</v>
      </c>
      <c r="R64" s="135">
        <f t="shared" si="44"/>
        <v>44973.490000000005</v>
      </c>
      <c r="S64" s="135">
        <f t="shared" si="44"/>
        <v>38920.54</v>
      </c>
      <c r="T64" s="135">
        <f t="shared" si="44"/>
        <v>24048.989999999998</v>
      </c>
      <c r="U64" s="140">
        <f t="shared" si="44"/>
        <v>17786.28</v>
      </c>
      <c r="V64" s="135">
        <f t="shared" si="44"/>
        <v>19171.099999999999</v>
      </c>
      <c r="W64" s="135">
        <f t="shared" si="44"/>
        <v>25304.49</v>
      </c>
      <c r="X64" s="135">
        <f t="shared" ref="X64:AG64" si="45">SUM(X59:X63)</f>
        <v>28157.38</v>
      </c>
      <c r="Y64" s="135">
        <f t="shared" si="45"/>
        <v>24095.339999999997</v>
      </c>
      <c r="Z64" s="135">
        <f t="shared" si="45"/>
        <v>30821.95</v>
      </c>
      <c r="AA64" s="135">
        <f t="shared" si="45"/>
        <v>9786.0000000000018</v>
      </c>
      <c r="AB64" s="135">
        <f t="shared" si="45"/>
        <v>18601.37</v>
      </c>
      <c r="AC64" s="135">
        <f t="shared" si="45"/>
        <v>44407.960000000006</v>
      </c>
      <c r="AD64" s="135">
        <f t="shared" si="45"/>
        <v>27383.219999999994</v>
      </c>
      <c r="AE64" s="135">
        <f t="shared" si="45"/>
        <v>15791.240000000002</v>
      </c>
      <c r="AF64" s="139">
        <f t="shared" si="45"/>
        <v>-4378.67</v>
      </c>
      <c r="AG64" s="139">
        <f t="shared" si="45"/>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4"/>
        <v>0</v>
      </c>
      <c r="AW64" s="135">
        <f t="shared" si="44"/>
        <v>0</v>
      </c>
      <c r="AX64" s="135">
        <f t="shared" si="44"/>
        <v>0</v>
      </c>
      <c r="AY64" s="135">
        <f t="shared" si="44"/>
        <v>0</v>
      </c>
      <c r="AZ64" s="135">
        <f t="shared" si="44"/>
        <v>0</v>
      </c>
      <c r="BA64" s="135">
        <f t="shared" si="44"/>
        <v>0</v>
      </c>
      <c r="BB64" s="135">
        <f t="shared" si="44"/>
        <v>0</v>
      </c>
      <c r="BC64" s="140">
        <f t="shared" si="44"/>
        <v>0</v>
      </c>
      <c r="BD64" s="140">
        <f t="shared" si="44"/>
        <v>0</v>
      </c>
      <c r="BE64" s="135">
        <f t="shared" si="44"/>
        <v>0</v>
      </c>
      <c r="BF64" s="422">
        <f>SUM(BF59:BF61)</f>
        <v>-7996.41</v>
      </c>
      <c r="BG64" s="422">
        <f>SUM(BG59:BG61)</f>
        <v>-7972.73</v>
      </c>
      <c r="BH64" s="422">
        <f>SUM(BH59:BH61)</f>
        <v>-5953.09</v>
      </c>
      <c r="BI64" s="422">
        <f>SUM(BI59:BI61)</f>
        <v>6732.1200000000008</v>
      </c>
      <c r="BJ64" s="400"/>
      <c r="BK64" s="400"/>
      <c r="BL64" s="400"/>
      <c r="BM64" s="400"/>
      <c r="BN64" s="573"/>
      <c r="BO64" s="573"/>
      <c r="BP64" s="399"/>
      <c r="BQ64" s="401"/>
      <c r="BR64" s="464">
        <f t="shared" si="40"/>
        <v>-6181</v>
      </c>
      <c r="BS64" s="399">
        <f t="shared" si="41"/>
        <v>-4889.7299999999996</v>
      </c>
      <c r="BT64" s="399">
        <f t="shared" si="42"/>
        <v>-1666.4900000000007</v>
      </c>
      <c r="BU64" s="399">
        <f t="shared" si="43"/>
        <v>10159.69</v>
      </c>
      <c r="BV64" s="278"/>
      <c r="BW64" s="278"/>
      <c r="BX64" s="278"/>
      <c r="BY64" s="278"/>
      <c r="BZ64" s="278"/>
      <c r="CA64" s="278"/>
      <c r="CB64" s="278"/>
      <c r="CC64" s="392"/>
    </row>
    <row r="65" spans="1:81" x14ac:dyDescent="0.25">
      <c r="A65" s="580"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399"/>
      <c r="BK65" s="399"/>
      <c r="BL65" s="399"/>
      <c r="BM65" s="399"/>
      <c r="BN65" s="573"/>
      <c r="BO65" s="422"/>
      <c r="BP65" s="399"/>
      <c r="BQ65" s="401"/>
      <c r="BR65" s="464"/>
      <c r="BS65" s="399"/>
      <c r="BT65" s="399"/>
      <c r="BU65" s="399"/>
      <c r="BV65" s="278"/>
      <c r="BW65" s="278"/>
      <c r="BX65" s="278"/>
      <c r="BY65" s="278"/>
      <c r="BZ65" s="278"/>
      <c r="CA65" s="278"/>
      <c r="CB65" s="278"/>
      <c r="CC65" s="392"/>
    </row>
    <row r="66" spans="1:81" x14ac:dyDescent="0.25">
      <c r="A66" s="579"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46">BF45+BF52+BF59</f>
        <v>101495.84000000001</v>
      </c>
      <c r="BG66" s="422">
        <f t="shared" si="46"/>
        <v>37130.649999999994</v>
      </c>
      <c r="BH66" s="422">
        <f t="shared" si="46"/>
        <v>135843.15000000002</v>
      </c>
      <c r="BI66" s="422">
        <f t="shared" si="46"/>
        <v>80027.609999999986</v>
      </c>
      <c r="BJ66" s="422"/>
      <c r="BK66" s="399"/>
      <c r="BL66" s="422"/>
      <c r="BM66" s="400"/>
      <c r="BN66" s="573"/>
      <c r="BO66" s="422"/>
      <c r="BP66" s="399"/>
      <c r="BQ66" s="401"/>
      <c r="BR66" s="464">
        <f t="shared" ref="BR66:BR71" si="47">BF66-AJ66</f>
        <v>33320.850000000006</v>
      </c>
      <c r="BS66" s="399">
        <f t="shared" ref="BS66:BS71" si="48">BG66-AK66</f>
        <v>8405.0299999999952</v>
      </c>
      <c r="BT66" s="399">
        <f t="shared" ref="BT66:BT71" si="49">BH66-AL66</f>
        <v>-26844.699999999953</v>
      </c>
      <c r="BU66" s="399">
        <f t="shared" ref="BU66:BU71" si="50">BI66-AM66</f>
        <v>8332.9199999999837</v>
      </c>
      <c r="BV66" s="278"/>
      <c r="BW66" s="278"/>
      <c r="BX66" s="278"/>
      <c r="BY66" s="278"/>
      <c r="BZ66" s="278"/>
      <c r="CA66" s="278"/>
      <c r="CB66" s="278"/>
      <c r="CC66" s="392"/>
    </row>
    <row r="67" spans="1:81" x14ac:dyDescent="0.25">
      <c r="A67" s="579"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1">SUM(AJ46+AJ53+AJ60)</f>
        <v>83.299999999999727</v>
      </c>
      <c r="AK67" s="265">
        <f t="shared" si="51"/>
        <v>524.13000000000011</v>
      </c>
      <c r="AL67" s="265">
        <f t="shared" si="51"/>
        <v>10911.78</v>
      </c>
      <c r="AM67" s="265">
        <f t="shared" si="51"/>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46"/>
        <v>10436.59</v>
      </c>
      <c r="BG67" s="422">
        <f t="shared" si="46"/>
        <v>5165.46</v>
      </c>
      <c r="BH67" s="422">
        <f t="shared" si="46"/>
        <v>13255.7</v>
      </c>
      <c r="BI67" s="422">
        <f t="shared" si="46"/>
        <v>5440.73</v>
      </c>
      <c r="BJ67" s="422"/>
      <c r="BK67" s="399"/>
      <c r="BL67" s="422"/>
      <c r="BM67" s="573"/>
      <c r="BN67" s="573"/>
      <c r="BO67" s="573"/>
      <c r="BP67" s="573"/>
      <c r="BQ67" s="401"/>
      <c r="BR67" s="464">
        <f t="shared" si="47"/>
        <v>10353.290000000001</v>
      </c>
      <c r="BS67" s="399">
        <f t="shared" si="48"/>
        <v>4641.33</v>
      </c>
      <c r="BT67" s="399">
        <f t="shared" si="49"/>
        <v>2343.92</v>
      </c>
      <c r="BU67" s="399">
        <f t="shared" si="50"/>
        <v>-6930.2799999999988</v>
      </c>
      <c r="BV67" s="278"/>
      <c r="BW67" s="278"/>
      <c r="BX67" s="278"/>
      <c r="BY67" s="278"/>
      <c r="BZ67" s="278"/>
      <c r="CA67" s="278"/>
      <c r="CB67" s="278"/>
      <c r="CC67" s="392"/>
    </row>
    <row r="68" spans="1:81" x14ac:dyDescent="0.25">
      <c r="A68" s="579"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1"/>
        <v>5956.34</v>
      </c>
      <c r="AK68" s="265">
        <f t="shared" si="51"/>
        <v>-43.7199999999998</v>
      </c>
      <c r="AL68" s="265">
        <f t="shared" si="51"/>
        <v>7862.6999999999989</v>
      </c>
      <c r="AM68" s="265">
        <f t="shared" si="51"/>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46"/>
        <v>19992.019999999997</v>
      </c>
      <c r="BG68" s="422">
        <f t="shared" si="46"/>
        <v>1211.3800000000001</v>
      </c>
      <c r="BH68" s="422">
        <f t="shared" si="46"/>
        <v>11922.089999999998</v>
      </c>
      <c r="BI68" s="422">
        <f t="shared" si="46"/>
        <v>4894.7900000000009</v>
      </c>
      <c r="BJ68" s="573"/>
      <c r="BK68" s="399"/>
      <c r="BL68" s="573"/>
      <c r="BM68" s="573"/>
      <c r="BN68" s="573"/>
      <c r="BO68" s="573"/>
      <c r="BP68" s="573"/>
      <c r="BQ68" s="401"/>
      <c r="BR68" s="464">
        <f t="shared" si="47"/>
        <v>14035.679999999997</v>
      </c>
      <c r="BS68" s="399">
        <f t="shared" si="48"/>
        <v>1255.0999999999999</v>
      </c>
      <c r="BT68" s="399">
        <f t="shared" si="49"/>
        <v>4059.3899999999994</v>
      </c>
      <c r="BU68" s="399">
        <f t="shared" si="50"/>
        <v>5251.75</v>
      </c>
      <c r="BV68" s="278"/>
      <c r="BW68" s="278"/>
      <c r="BX68" s="278"/>
      <c r="BY68" s="278"/>
      <c r="BZ68" s="278"/>
      <c r="CA68" s="278"/>
      <c r="CB68" s="278"/>
      <c r="CC68" s="392"/>
    </row>
    <row r="69" spans="1:81" x14ac:dyDescent="0.25">
      <c r="A69" s="579"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71"/>
      <c r="BG69" s="422"/>
      <c r="BH69" s="422"/>
      <c r="BI69" s="572"/>
      <c r="BJ69" s="399"/>
      <c r="BK69" s="399"/>
      <c r="BL69" s="399"/>
      <c r="BM69" s="399"/>
      <c r="BN69" s="399"/>
      <c r="BO69" s="422"/>
      <c r="BP69" s="399"/>
      <c r="BQ69" s="401"/>
      <c r="BR69" s="464">
        <f t="shared" si="47"/>
        <v>0</v>
      </c>
      <c r="BS69" s="399">
        <f t="shared" si="48"/>
        <v>0</v>
      </c>
      <c r="BT69" s="399">
        <f t="shared" si="49"/>
        <v>0</v>
      </c>
      <c r="BU69" s="399">
        <f t="shared" si="50"/>
        <v>0</v>
      </c>
      <c r="BV69" s="278"/>
      <c r="BW69" s="278"/>
      <c r="BX69" s="278"/>
      <c r="BY69" s="278"/>
      <c r="BZ69" s="278"/>
      <c r="CA69" s="278"/>
      <c r="CB69" s="278"/>
      <c r="CC69" s="392"/>
    </row>
    <row r="70" spans="1:81" x14ac:dyDescent="0.25">
      <c r="A70" s="579"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71"/>
      <c r="BG70" s="422"/>
      <c r="BH70" s="422"/>
      <c r="BI70" s="572"/>
      <c r="BJ70" s="399"/>
      <c r="BK70" s="399"/>
      <c r="BL70" s="399"/>
      <c r="BM70" s="399"/>
      <c r="BN70" s="399"/>
      <c r="BO70" s="422"/>
      <c r="BP70" s="399"/>
      <c r="BQ70" s="401"/>
      <c r="BR70" s="464">
        <f t="shared" si="47"/>
        <v>0</v>
      </c>
      <c r="BS70" s="399">
        <f t="shared" si="48"/>
        <v>0</v>
      </c>
      <c r="BT70" s="399">
        <f t="shared" si="49"/>
        <v>0</v>
      </c>
      <c r="BU70" s="399">
        <f t="shared" si="50"/>
        <v>0</v>
      </c>
      <c r="BV70" s="278"/>
      <c r="BW70" s="278"/>
      <c r="BX70" s="278"/>
      <c r="BY70" s="278"/>
      <c r="BZ70" s="278"/>
      <c r="CA70" s="278"/>
      <c r="CB70" s="278"/>
      <c r="CC70" s="392"/>
    </row>
    <row r="71" spans="1:81" ht="15.75" thickBot="1" x14ac:dyDescent="0.3">
      <c r="A71" s="581" t="s">
        <v>40</v>
      </c>
      <c r="B71" s="292">
        <f t="shared" ref="B71:BE71" si="52">SUM(B66:B70)</f>
        <v>174566.78</v>
      </c>
      <c r="C71" s="145">
        <f t="shared" si="52"/>
        <v>55492.42</v>
      </c>
      <c r="D71" s="145">
        <f t="shared" si="52"/>
        <v>108272.46000000002</v>
      </c>
      <c r="E71" s="145">
        <f t="shared" si="52"/>
        <v>35924.01</v>
      </c>
      <c r="F71" s="145">
        <f t="shared" si="52"/>
        <v>25737.51</v>
      </c>
      <c r="G71" s="145">
        <f t="shared" si="52"/>
        <v>13438.659999999998</v>
      </c>
      <c r="H71" s="146">
        <f t="shared" si="52"/>
        <v>-11185.96</v>
      </c>
      <c r="I71" s="146">
        <f t="shared" si="52"/>
        <v>-2446.12</v>
      </c>
      <c r="J71" s="146">
        <f t="shared" si="52"/>
        <v>-7318.3499999999995</v>
      </c>
      <c r="K71" s="145">
        <f t="shared" si="52"/>
        <v>33297.630000000005</v>
      </c>
      <c r="L71" s="145">
        <f t="shared" si="52"/>
        <v>54031.34</v>
      </c>
      <c r="M71" s="145">
        <f t="shared" si="52"/>
        <v>6901.369999999999</v>
      </c>
      <c r="N71" s="145">
        <f t="shared" si="52"/>
        <v>89319.679999999993</v>
      </c>
      <c r="O71" s="145">
        <f t="shared" si="52"/>
        <v>38267.279999999999</v>
      </c>
      <c r="P71" s="145">
        <f t="shared" si="52"/>
        <v>100605.6</v>
      </c>
      <c r="Q71" s="145">
        <f t="shared" si="52"/>
        <v>65230.17</v>
      </c>
      <c r="R71" s="145">
        <f t="shared" si="52"/>
        <v>59670.789999999994</v>
      </c>
      <c r="S71" s="145">
        <f t="shared" si="52"/>
        <v>45913.05</v>
      </c>
      <c r="T71" s="145">
        <f t="shared" si="52"/>
        <v>19675.349999999999</v>
      </c>
      <c r="U71" s="292">
        <f t="shared" si="52"/>
        <v>27932.829999999998</v>
      </c>
      <c r="V71" s="145">
        <f t="shared" si="52"/>
        <v>16956.55</v>
      </c>
      <c r="W71" s="145">
        <f t="shared" si="52"/>
        <v>60191.790000000008</v>
      </c>
      <c r="X71" s="145">
        <f t="shared" ref="X71:AG71" si="53">SUM(X66:X70)</f>
        <v>118702.26000000001</v>
      </c>
      <c r="Y71" s="145">
        <f t="shared" si="53"/>
        <v>69416.19</v>
      </c>
      <c r="Z71" s="145">
        <f t="shared" si="53"/>
        <v>194506.05</v>
      </c>
      <c r="AA71" s="145">
        <f t="shared" si="53"/>
        <v>69306.02</v>
      </c>
      <c r="AB71" s="145">
        <f t="shared" si="53"/>
        <v>85611.290000000008</v>
      </c>
      <c r="AC71" s="145">
        <f t="shared" si="53"/>
        <v>82166.33</v>
      </c>
      <c r="AD71" s="145">
        <f t="shared" si="53"/>
        <v>28464.740000000005</v>
      </c>
      <c r="AE71" s="145">
        <f t="shared" si="53"/>
        <v>24821.01</v>
      </c>
      <c r="AF71" s="146">
        <f t="shared" si="53"/>
        <v>-13562.73</v>
      </c>
      <c r="AG71" s="146">
        <f t="shared" si="53"/>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2"/>
        <v>0</v>
      </c>
      <c r="AW71" s="145">
        <f t="shared" si="52"/>
        <v>0</v>
      </c>
      <c r="AX71" s="145">
        <f t="shared" si="52"/>
        <v>0</v>
      </c>
      <c r="AY71" s="145">
        <f t="shared" si="52"/>
        <v>0</v>
      </c>
      <c r="AZ71" s="145">
        <f t="shared" si="52"/>
        <v>0</v>
      </c>
      <c r="BA71" s="145">
        <f t="shared" si="52"/>
        <v>0</v>
      </c>
      <c r="BB71" s="145">
        <f t="shared" si="52"/>
        <v>0</v>
      </c>
      <c r="BC71" s="292">
        <f t="shared" si="52"/>
        <v>0</v>
      </c>
      <c r="BD71" s="292">
        <f t="shared" si="52"/>
        <v>0</v>
      </c>
      <c r="BE71" s="145">
        <f t="shared" si="52"/>
        <v>0</v>
      </c>
      <c r="BF71" s="465">
        <f>SUM(BF66:BF68)</f>
        <v>131924.45000000001</v>
      </c>
      <c r="BG71" s="400">
        <f>SUM(BG66:BG70)</f>
        <v>43507.489999999991</v>
      </c>
      <c r="BH71" s="400">
        <f>SUM(BH66:BH70)</f>
        <v>161020.94000000003</v>
      </c>
      <c r="BI71" s="400">
        <f>SUM(BI66:BI70)</f>
        <v>90363.129999999976</v>
      </c>
      <c r="BJ71" s="400"/>
      <c r="BK71" s="400"/>
      <c r="BL71" s="400"/>
      <c r="BM71" s="400"/>
      <c r="BN71" s="573"/>
      <c r="BO71" s="573"/>
      <c r="BP71" s="399"/>
      <c r="BQ71" s="401"/>
      <c r="BR71" s="464">
        <f t="shared" si="47"/>
        <v>57709.820000000007</v>
      </c>
      <c r="BS71" s="399">
        <f t="shared" si="48"/>
        <v>14301.459999999992</v>
      </c>
      <c r="BT71" s="399">
        <f t="shared" si="49"/>
        <v>-20441.389999999956</v>
      </c>
      <c r="BU71" s="399">
        <f t="shared" si="50"/>
        <v>6654.3899999999849</v>
      </c>
      <c r="BV71" s="278"/>
      <c r="BW71" s="278"/>
      <c r="BX71" s="278"/>
      <c r="BY71" s="278"/>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5"/>
      <c r="BG72" s="475"/>
      <c r="BH72" s="475"/>
      <c r="BI72" s="476"/>
      <c r="BJ72" s="477"/>
      <c r="BK72" s="389"/>
      <c r="BL72" s="477"/>
      <c r="BM72" s="477"/>
      <c r="BN72" s="477"/>
      <c r="BO72" s="478"/>
      <c r="BP72" s="477"/>
      <c r="BQ72" s="479"/>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4">
        <v>165834.87899999999</v>
      </c>
      <c r="BG73" s="565">
        <v>158556.54699999999</v>
      </c>
      <c r="BH73" s="396">
        <v>180865.30100000001</v>
      </c>
      <c r="BI73" s="566">
        <v>78060.02</v>
      </c>
      <c r="BJ73" s="241"/>
      <c r="BK73" s="268"/>
      <c r="BL73" s="268"/>
      <c r="BM73" s="284"/>
      <c r="BN73" s="284"/>
      <c r="BO73" s="285"/>
      <c r="BP73" s="284"/>
      <c r="BQ73" s="496"/>
      <c r="BR73" s="461">
        <f t="shared" ref="BR73:BR78" si="54">BF73-AJ73</f>
        <v>-90380.020000000019</v>
      </c>
      <c r="BS73" s="395">
        <f t="shared" ref="BS73:BS78" si="55">BG73-AK73</f>
        <v>-58766.743000000017</v>
      </c>
      <c r="BT73" s="395">
        <f t="shared" ref="BT73:BT78" si="56">BH73-AL73</f>
        <v>5524.9159999999974</v>
      </c>
      <c r="BU73" s="395">
        <f t="shared" ref="BU73:BU78" si="57">BI73-AM73</f>
        <v>-11057.330000000002</v>
      </c>
      <c r="BV73" s="278"/>
      <c r="BW73" s="278"/>
      <c r="BX73" s="278"/>
      <c r="BY73" s="278"/>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4">
        <v>13703.432000000001</v>
      </c>
      <c r="BG74" s="565">
        <v>19962.54</v>
      </c>
      <c r="BH74" s="396">
        <v>139934.81</v>
      </c>
      <c r="BI74" s="566">
        <v>6728.09</v>
      </c>
      <c r="BJ74" s="241"/>
      <c r="BK74" s="268"/>
      <c r="BL74" s="268"/>
      <c r="BM74" s="284"/>
      <c r="BN74" s="284"/>
      <c r="BO74" s="285"/>
      <c r="BP74" s="284"/>
      <c r="BQ74" s="496"/>
      <c r="BR74" s="461">
        <f t="shared" si="54"/>
        <v>-5697.1519999999982</v>
      </c>
      <c r="BS74" s="395">
        <f t="shared" si="55"/>
        <v>4951.18</v>
      </c>
      <c r="BT74" s="395">
        <f t="shared" si="56"/>
        <v>127841.924</v>
      </c>
      <c r="BU74" s="395">
        <f t="shared" si="57"/>
        <v>-398.18199999999979</v>
      </c>
      <c r="BV74" s="278"/>
      <c r="BW74" s="278"/>
      <c r="BX74" s="278"/>
      <c r="BY74" s="278"/>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4">
        <v>81153.800600000002</v>
      </c>
      <c r="BG75" s="565">
        <v>77397.36</v>
      </c>
      <c r="BH75" s="396">
        <v>87604.682000000001</v>
      </c>
      <c r="BI75" s="566">
        <v>39979.85</v>
      </c>
      <c r="BJ75" s="241"/>
      <c r="BK75" s="268"/>
      <c r="BL75" s="268"/>
      <c r="BM75" s="284"/>
      <c r="BN75" s="284"/>
      <c r="BO75" s="285"/>
      <c r="BP75" s="284"/>
      <c r="BQ75" s="496"/>
      <c r="BR75" s="461">
        <f t="shared" si="54"/>
        <v>-47572.73539999999</v>
      </c>
      <c r="BS75" s="395">
        <f t="shared" si="55"/>
        <v>-32594.875</v>
      </c>
      <c r="BT75" s="395">
        <f t="shared" si="56"/>
        <v>-2443.9750000000058</v>
      </c>
      <c r="BU75" s="395">
        <f t="shared" si="57"/>
        <v>-5843.8210000000036</v>
      </c>
      <c r="BV75" s="278"/>
      <c r="BW75" s="278"/>
      <c r="BX75" s="278"/>
      <c r="BY75" s="278"/>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4"/>
      <c r="BG76" s="565"/>
      <c r="BH76" s="565"/>
      <c r="BI76" s="567"/>
      <c r="BJ76" s="277"/>
      <c r="BK76" s="278"/>
      <c r="BL76" s="277"/>
      <c r="BM76" s="276"/>
      <c r="BN76" s="276"/>
      <c r="BO76" s="263"/>
      <c r="BP76" s="282"/>
      <c r="BQ76" s="497"/>
      <c r="BR76" s="461">
        <f t="shared" si="54"/>
        <v>0</v>
      </c>
      <c r="BS76" s="395">
        <f t="shared" si="55"/>
        <v>0</v>
      </c>
      <c r="BT76" s="395">
        <f t="shared" si="56"/>
        <v>0</v>
      </c>
      <c r="BU76" s="395">
        <f t="shared" si="57"/>
        <v>0</v>
      </c>
      <c r="BV76" s="278"/>
      <c r="BW76" s="278"/>
      <c r="BX76" s="278"/>
      <c r="BY76" s="278"/>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4"/>
      <c r="BG77" s="565"/>
      <c r="BH77" s="565"/>
      <c r="BI77" s="567"/>
      <c r="BJ77" s="241"/>
      <c r="BK77" s="241"/>
      <c r="BL77" s="241"/>
      <c r="BM77" s="276"/>
      <c r="BN77" s="276"/>
      <c r="BO77" s="263"/>
      <c r="BP77" s="282"/>
      <c r="BQ77" s="497"/>
      <c r="BR77" s="461">
        <f t="shared" si="54"/>
        <v>0</v>
      </c>
      <c r="BS77" s="395">
        <f t="shared" si="55"/>
        <v>0</v>
      </c>
      <c r="BT77" s="395">
        <f t="shared" si="56"/>
        <v>0</v>
      </c>
      <c r="BU77" s="395">
        <f t="shared" si="57"/>
        <v>0</v>
      </c>
      <c r="BV77" s="278"/>
      <c r="BW77" s="278"/>
      <c r="BX77" s="278"/>
      <c r="BY77" s="278"/>
      <c r="BZ77" s="278"/>
      <c r="CA77" s="278"/>
      <c r="CB77" s="278"/>
      <c r="CC77" s="392"/>
    </row>
    <row r="78" spans="1:81" x14ac:dyDescent="0.25">
      <c r="A78" s="24" t="s">
        <v>40</v>
      </c>
      <c r="B78" s="135">
        <f>SUM(B73:B77)</f>
        <v>445058.64999999997</v>
      </c>
      <c r="C78" s="135">
        <f t="shared" ref="C78:BE78" si="58">SUM(C73:C77)</f>
        <v>266478.07</v>
      </c>
      <c r="D78" s="135">
        <f t="shared" si="58"/>
        <v>136516.58000000002</v>
      </c>
      <c r="E78" s="135">
        <f t="shared" si="58"/>
        <v>80741.77</v>
      </c>
      <c r="F78" s="135">
        <f t="shared" si="58"/>
        <v>73816.51999999999</v>
      </c>
      <c r="G78" s="135">
        <f t="shared" si="58"/>
        <v>76470.400000000009</v>
      </c>
      <c r="H78" s="135">
        <f t="shared" si="58"/>
        <v>77954.47</v>
      </c>
      <c r="I78" s="135">
        <f t="shared" si="58"/>
        <v>145580.51999999999</v>
      </c>
      <c r="J78" s="135">
        <f t="shared" si="58"/>
        <v>279192.12</v>
      </c>
      <c r="K78" s="135">
        <f t="shared" si="58"/>
        <v>419189.99999999994</v>
      </c>
      <c r="L78" s="135">
        <f t="shared" si="58"/>
        <v>495445.48999999993</v>
      </c>
      <c r="M78" s="135">
        <f t="shared" si="58"/>
        <v>414566.84999999992</v>
      </c>
      <c r="N78" s="135">
        <f t="shared" si="58"/>
        <v>333624.81</v>
      </c>
      <c r="O78" s="135">
        <f t="shared" si="58"/>
        <v>262890.55000000005</v>
      </c>
      <c r="P78" s="135">
        <f t="shared" si="58"/>
        <v>122366.45</v>
      </c>
      <c r="Q78" s="135">
        <f t="shared" si="58"/>
        <v>82287.63</v>
      </c>
      <c r="R78" s="135">
        <f t="shared" si="58"/>
        <v>67909.789999999994</v>
      </c>
      <c r="S78" s="135">
        <f t="shared" si="58"/>
        <v>68007.239999999991</v>
      </c>
      <c r="T78" s="135">
        <f t="shared" si="58"/>
        <v>93532.849999999991</v>
      </c>
      <c r="U78" s="140">
        <f t="shared" si="58"/>
        <v>117326.11</v>
      </c>
      <c r="V78" s="135">
        <f t="shared" si="58"/>
        <v>257697.32999999996</v>
      </c>
      <c r="W78" s="135">
        <f t="shared" si="58"/>
        <v>448107.75999999995</v>
      </c>
      <c r="X78" s="135">
        <f t="shared" ref="X78:AE78" si="59">SUM(X73:X77)</f>
        <v>376063.08999999997</v>
      </c>
      <c r="Y78" s="135">
        <f t="shared" si="59"/>
        <v>408095.07999999996</v>
      </c>
      <c r="Z78" s="135">
        <f t="shared" si="59"/>
        <v>347466.6</v>
      </c>
      <c r="AA78" s="135">
        <f t="shared" si="59"/>
        <v>208269.08000000002</v>
      </c>
      <c r="AB78" s="135">
        <f t="shared" si="59"/>
        <v>108019.70999999999</v>
      </c>
      <c r="AC78" s="135">
        <f t="shared" si="59"/>
        <v>79219.409999999989</v>
      </c>
      <c r="AD78" s="135">
        <f t="shared" si="59"/>
        <v>76517.499999999985</v>
      </c>
      <c r="AE78" s="135">
        <f t="shared" si="59"/>
        <v>64331.929999999993</v>
      </c>
      <c r="AF78" s="135">
        <f t="shared" ref="AF78:AM78" si="60">SUM(AF73:AF77)</f>
        <v>69808.86</v>
      </c>
      <c r="AG78" s="135">
        <f t="shared" si="60"/>
        <v>97576.53</v>
      </c>
      <c r="AH78" s="135">
        <f t="shared" si="60"/>
        <v>344268.35</v>
      </c>
      <c r="AI78" s="318">
        <f t="shared" si="60"/>
        <v>474240.43999999994</v>
      </c>
      <c r="AJ78" s="334">
        <f t="shared" si="60"/>
        <v>404342.01899999997</v>
      </c>
      <c r="AK78" s="334">
        <f t="shared" si="60"/>
        <v>342326.88500000001</v>
      </c>
      <c r="AL78" s="334">
        <f t="shared" si="60"/>
        <v>277481.92800000001</v>
      </c>
      <c r="AM78" s="334">
        <f t="shared" si="60"/>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58"/>
        <v>0</v>
      </c>
      <c r="AW78" s="135">
        <f t="shared" si="58"/>
        <v>0</v>
      </c>
      <c r="AX78" s="135">
        <f t="shared" si="58"/>
        <v>0</v>
      </c>
      <c r="AY78" s="135">
        <f t="shared" si="58"/>
        <v>0</v>
      </c>
      <c r="AZ78" s="135">
        <f t="shared" si="58"/>
        <v>0</v>
      </c>
      <c r="BA78" s="135">
        <f t="shared" si="58"/>
        <v>0</v>
      </c>
      <c r="BB78" s="135">
        <f t="shared" si="58"/>
        <v>0</v>
      </c>
      <c r="BC78" s="140">
        <f t="shared" si="58"/>
        <v>0</v>
      </c>
      <c r="BD78" s="140">
        <f t="shared" si="58"/>
        <v>0</v>
      </c>
      <c r="BE78" s="135">
        <f t="shared" si="58"/>
        <v>0</v>
      </c>
      <c r="BF78" s="463">
        <f>SUM(BF73:BF75)</f>
        <v>260692.1116</v>
      </c>
      <c r="BG78" s="396">
        <f>SUM(BG73:BG75)</f>
        <v>255916.44699999999</v>
      </c>
      <c r="BH78" s="396">
        <f t="shared" ref="BH78:BI78" si="61">SUM(BH73:BH75)</f>
        <v>408404.79300000006</v>
      </c>
      <c r="BI78" s="396">
        <f t="shared" si="61"/>
        <v>124767.95999999999</v>
      </c>
      <c r="BJ78" s="241"/>
      <c r="BK78" s="241"/>
      <c r="BL78" s="241"/>
      <c r="BM78" s="241"/>
      <c r="BN78" s="241"/>
      <c r="BO78" s="241"/>
      <c r="BP78" s="241"/>
      <c r="BQ78" s="498"/>
      <c r="BR78" s="461">
        <f t="shared" si="54"/>
        <v>-143649.90739999997</v>
      </c>
      <c r="BS78" s="395">
        <f t="shared" si="55"/>
        <v>-86410.438000000024</v>
      </c>
      <c r="BT78" s="395">
        <f t="shared" si="56"/>
        <v>130922.86500000005</v>
      </c>
      <c r="BU78" s="395">
        <f t="shared" si="57"/>
        <v>-17299.333000000013</v>
      </c>
      <c r="BV78" s="278"/>
      <c r="BW78" s="278"/>
      <c r="BX78" s="278"/>
      <c r="BY78" s="278"/>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2"/>
      <c r="BG79" s="281"/>
      <c r="BH79" s="276"/>
      <c r="BI79" s="482"/>
      <c r="BJ79" s="277"/>
      <c r="BK79" s="278"/>
      <c r="BL79" s="277"/>
      <c r="BM79" s="277"/>
      <c r="BN79" s="277"/>
      <c r="BO79" s="263"/>
      <c r="BP79" s="282"/>
      <c r="BQ79" s="497"/>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71">
        <v>453572.85</v>
      </c>
      <c r="BG80" s="422">
        <v>273551.28999999998</v>
      </c>
      <c r="BH80" s="574">
        <v>309203.17</v>
      </c>
      <c r="BI80" s="574">
        <v>143990.59</v>
      </c>
      <c r="BJ80" s="281"/>
      <c r="BK80" s="241"/>
      <c r="BL80" s="281"/>
      <c r="BM80" s="276"/>
      <c r="BN80" s="284"/>
      <c r="BO80" s="263"/>
      <c r="BP80" s="281"/>
      <c r="BQ80" s="497"/>
      <c r="BR80" s="464">
        <f t="shared" ref="BR80:BR85" si="62">BF80-AJ80</f>
        <v>-76524.180000000051</v>
      </c>
      <c r="BS80" s="399">
        <f t="shared" ref="BS80:BS85" si="63">BG80-AK80</f>
        <v>-189848.34000000003</v>
      </c>
      <c r="BT80" s="399">
        <f t="shared" ref="BT80:BT85" si="64">BH80-AL80</f>
        <v>-66967.090000000026</v>
      </c>
      <c r="BU80" s="399">
        <f t="shared" ref="BU80:BU85" si="65">BI80-AM80</f>
        <v>-57804.330000000016</v>
      </c>
      <c r="BV80" s="278"/>
      <c r="BW80" s="278"/>
      <c r="BX80" s="278"/>
      <c r="BY80" s="278"/>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71">
        <v>28128.01</v>
      </c>
      <c r="BG81" s="422">
        <v>16565.09</v>
      </c>
      <c r="BH81" s="572">
        <f>24.72+25087.75-6285.31-6.2</f>
        <v>18820.96</v>
      </c>
      <c r="BI81" s="572">
        <f>12283.5-3077.61</f>
        <v>9205.89</v>
      </c>
      <c r="BJ81" s="281"/>
      <c r="BK81" s="241"/>
      <c r="BL81" s="281"/>
      <c r="BM81" s="276"/>
      <c r="BN81" s="276"/>
      <c r="BO81" s="263"/>
      <c r="BP81" s="281"/>
      <c r="BQ81" s="497"/>
      <c r="BR81" s="464">
        <f t="shared" si="62"/>
        <v>1031.1799999999967</v>
      </c>
      <c r="BS81" s="399">
        <f t="shared" si="63"/>
        <v>-15003.990000000002</v>
      </c>
      <c r="BT81" s="399">
        <f t="shared" si="64"/>
        <v>-7102.2400000000016</v>
      </c>
      <c r="BU81" s="399">
        <f t="shared" si="65"/>
        <v>-5778.85</v>
      </c>
      <c r="BV81" s="278"/>
      <c r="BW81" s="278"/>
      <c r="BX81" s="278"/>
      <c r="BY81" s="278"/>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71">
        <v>196676.1</v>
      </c>
      <c r="BG82" s="422">
        <v>127349.58</v>
      </c>
      <c r="BH82" s="572">
        <v>144192.17000000001</v>
      </c>
      <c r="BI82" s="572">
        <v>67432.350000000006</v>
      </c>
      <c r="BJ82" s="281"/>
      <c r="BK82" s="241"/>
      <c r="BL82" s="281"/>
      <c r="BM82" s="276"/>
      <c r="BN82" s="284"/>
      <c r="BO82" s="263"/>
      <c r="BP82" s="281"/>
      <c r="BQ82" s="497"/>
      <c r="BR82" s="464">
        <f t="shared" si="62"/>
        <v>-32328.820000000007</v>
      </c>
      <c r="BS82" s="399">
        <f t="shared" si="63"/>
        <v>-76038.509999999995</v>
      </c>
      <c r="BT82" s="399">
        <f t="shared" si="64"/>
        <v>-22814.909999999974</v>
      </c>
      <c r="BU82" s="399">
        <f t="shared" si="65"/>
        <v>-19186.099999999991</v>
      </c>
      <c r="BV82" s="278"/>
      <c r="BW82" s="278"/>
      <c r="BX82" s="278"/>
      <c r="BY82" s="278"/>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71"/>
      <c r="BG83" s="422"/>
      <c r="BH83" s="422"/>
      <c r="BI83" s="572"/>
      <c r="BJ83" s="277"/>
      <c r="BK83" s="278"/>
      <c r="BL83" s="277"/>
      <c r="BM83" s="276"/>
      <c r="BN83" s="276"/>
      <c r="BO83" s="263"/>
      <c r="BP83" s="281"/>
      <c r="BQ83" s="483"/>
      <c r="BR83" s="464">
        <f t="shared" si="62"/>
        <v>0</v>
      </c>
      <c r="BS83" s="399">
        <f t="shared" si="63"/>
        <v>0</v>
      </c>
      <c r="BT83" s="399">
        <f t="shared" si="64"/>
        <v>0</v>
      </c>
      <c r="BU83" s="399">
        <f t="shared" si="65"/>
        <v>0</v>
      </c>
      <c r="BV83" s="278"/>
      <c r="BW83" s="278"/>
      <c r="BX83" s="278"/>
      <c r="BY83" s="278"/>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71"/>
      <c r="BG84" s="422"/>
      <c r="BH84" s="422"/>
      <c r="BI84" s="572"/>
      <c r="BJ84" s="281"/>
      <c r="BK84" s="241"/>
      <c r="BL84" s="281"/>
      <c r="BM84" s="276"/>
      <c r="BN84" s="276"/>
      <c r="BO84" s="263"/>
      <c r="BP84" s="282"/>
      <c r="BQ84" s="483"/>
      <c r="BR84" s="464">
        <f t="shared" si="62"/>
        <v>0</v>
      </c>
      <c r="BS84" s="399">
        <f t="shared" si="63"/>
        <v>0</v>
      </c>
      <c r="BT84" s="399">
        <f t="shared" si="64"/>
        <v>0</v>
      </c>
      <c r="BU84" s="399">
        <f t="shared" si="65"/>
        <v>0</v>
      </c>
      <c r="BV84" s="278"/>
      <c r="BW84" s="278"/>
      <c r="BX84" s="278"/>
      <c r="BY84" s="278"/>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66">SUM(Y80:Y84)</f>
        <v>408095.07999999996</v>
      </c>
      <c r="Z85" s="151">
        <f t="shared" si="66"/>
        <v>347466.6</v>
      </c>
      <c r="AA85" s="151">
        <f t="shared" si="66"/>
        <v>208269.08000000002</v>
      </c>
      <c r="AB85" s="151">
        <f t="shared" si="66"/>
        <v>108019.70999999999</v>
      </c>
      <c r="AC85" s="135">
        <f t="shared" si="66"/>
        <v>79219.409999999989</v>
      </c>
      <c r="AD85" s="135">
        <f t="shared" si="66"/>
        <v>76517.499999999985</v>
      </c>
      <c r="AE85" s="135">
        <f t="shared" si="66"/>
        <v>64331.929999999993</v>
      </c>
      <c r="AF85" s="135">
        <f t="shared" si="66"/>
        <v>69808.86</v>
      </c>
      <c r="AG85" s="135">
        <f t="shared" si="66"/>
        <v>97576.53</v>
      </c>
      <c r="AH85" s="135">
        <f t="shared" si="66"/>
        <v>344268.35</v>
      </c>
      <c r="AI85" s="319">
        <f>SUM(AI80:AI84)</f>
        <v>474240.43999999994</v>
      </c>
      <c r="AJ85" s="155">
        <f>SUM(AJ80:AJ84)</f>
        <v>786198.78</v>
      </c>
      <c r="AK85" s="155">
        <f>SUM(AK80:AK84)</f>
        <v>698356.8</v>
      </c>
      <c r="AL85" s="155">
        <f t="shared" ref="AL85:AQ85" si="67">SUM(AL80:AL84)</f>
        <v>569100.54</v>
      </c>
      <c r="AM85" s="155">
        <f t="shared" si="67"/>
        <v>303398.11</v>
      </c>
      <c r="AN85" s="155">
        <f t="shared" si="67"/>
        <v>136209.07</v>
      </c>
      <c r="AO85" s="155">
        <f t="shared" si="67"/>
        <v>122221.86</v>
      </c>
      <c r="AP85" s="155">
        <f t="shared" si="67"/>
        <v>91615.670000000013</v>
      </c>
      <c r="AQ85" s="155">
        <f t="shared" si="67"/>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I85" si="68">SUM(BH80:BH83)</f>
        <v>472216.30000000005</v>
      </c>
      <c r="BI85" s="400">
        <f t="shared" si="68"/>
        <v>220628.83</v>
      </c>
      <c r="BJ85" s="241"/>
      <c r="BK85" s="241"/>
      <c r="BL85" s="241"/>
      <c r="BM85" s="241"/>
      <c r="BN85" s="241"/>
      <c r="BO85" s="241"/>
      <c r="BP85" s="241"/>
      <c r="BQ85" s="499"/>
      <c r="BR85" s="464">
        <f t="shared" si="62"/>
        <v>-107821.82000000007</v>
      </c>
      <c r="BS85" s="399">
        <f t="shared" si="63"/>
        <v>-280890.84000000003</v>
      </c>
      <c r="BT85" s="399">
        <f t="shared" si="64"/>
        <v>-96884.239999999991</v>
      </c>
      <c r="BU85" s="399">
        <f t="shared" si="65"/>
        <v>-82769.279999999999</v>
      </c>
      <c r="BV85" s="278"/>
      <c r="BW85" s="278"/>
      <c r="BX85" s="278"/>
      <c r="BY85" s="278"/>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2"/>
      <c r="BG86" s="281"/>
      <c r="BH86" s="276"/>
      <c r="BI86" s="482"/>
      <c r="BJ86" s="277"/>
      <c r="BK86" s="278"/>
      <c r="BL86" s="277"/>
      <c r="BM86" s="277"/>
      <c r="BN86" s="277"/>
      <c r="BO86" s="263"/>
      <c r="BP86" s="277"/>
      <c r="BQ86" s="483"/>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2"/>
      <c r="BG87" s="281"/>
      <c r="BH87" s="276"/>
      <c r="BI87" s="482"/>
      <c r="BJ87" s="277"/>
      <c r="BK87" s="278"/>
      <c r="BL87" s="277"/>
      <c r="BM87" s="277"/>
      <c r="BN87" s="277"/>
      <c r="BO87" s="263"/>
      <c r="BP87" s="277"/>
      <c r="BQ87" s="483"/>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2"/>
      <c r="BG88" s="281"/>
      <c r="BH88" s="276"/>
      <c r="BI88" s="482"/>
      <c r="BJ88" s="277"/>
      <c r="BK88" s="278"/>
      <c r="BL88" s="277"/>
      <c r="BM88" s="277"/>
      <c r="BN88" s="277"/>
      <c r="BO88" s="263"/>
      <c r="BP88" s="277"/>
      <c r="BQ88" s="483"/>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2"/>
      <c r="BG89" s="281"/>
      <c r="BH89" s="276"/>
      <c r="BI89" s="482"/>
      <c r="BJ89" s="277"/>
      <c r="BK89" s="278"/>
      <c r="BL89" s="277"/>
      <c r="BM89" s="277"/>
      <c r="BN89" s="277"/>
      <c r="BO89" s="263"/>
      <c r="BP89" s="277"/>
      <c r="BQ89" s="483"/>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2"/>
      <c r="BG90" s="281"/>
      <c r="BH90" s="276"/>
      <c r="BI90" s="482"/>
      <c r="BJ90" s="277"/>
      <c r="BK90" s="278"/>
      <c r="BL90" s="277"/>
      <c r="BM90" s="277"/>
      <c r="BN90" s="277"/>
      <c r="BO90" s="263"/>
      <c r="BP90" s="277"/>
      <c r="BQ90" s="483"/>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2"/>
      <c r="BG91" s="281"/>
      <c r="BH91" s="276"/>
      <c r="BI91" s="482"/>
      <c r="BJ91" s="277"/>
      <c r="BK91" s="278"/>
      <c r="BL91" s="277"/>
      <c r="BM91" s="277"/>
      <c r="BN91" s="277"/>
      <c r="BO91" s="263"/>
      <c r="BP91" s="277"/>
      <c r="BQ91" s="483"/>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2"/>
      <c r="BG92" s="281"/>
      <c r="BH92" s="276"/>
      <c r="BI92" s="482"/>
      <c r="BJ92" s="277"/>
      <c r="BK92" s="278"/>
      <c r="BL92" s="277"/>
      <c r="BM92" s="277"/>
      <c r="BN92" s="277"/>
      <c r="BO92" s="263"/>
      <c r="BP92" s="277"/>
      <c r="BQ92" s="483"/>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2"/>
      <c r="BG93" s="281"/>
      <c r="BH93" s="276"/>
      <c r="BI93" s="482"/>
      <c r="BJ93" s="277"/>
      <c r="BK93" s="278"/>
      <c r="BL93" s="277"/>
      <c r="BM93" s="277"/>
      <c r="BN93" s="277"/>
      <c r="BO93" s="263"/>
      <c r="BP93" s="277"/>
      <c r="BQ93" s="483"/>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69">AK80</f>
        <v>463399.63</v>
      </c>
      <c r="AL94" s="256">
        <f t="shared" si="69"/>
        <v>376170.26</v>
      </c>
      <c r="AM94" s="256">
        <f t="shared" ref="AM94:AU94" si="70">AM80</f>
        <v>201794.92</v>
      </c>
      <c r="AN94" s="256">
        <f t="shared" si="70"/>
        <v>94995.16</v>
      </c>
      <c r="AO94" s="256">
        <f t="shared" si="70"/>
        <v>84718.31</v>
      </c>
      <c r="AP94" s="256">
        <f t="shared" si="70"/>
        <v>65931.27</v>
      </c>
      <c r="AQ94" s="256">
        <f t="shared" si="70"/>
        <v>62067.32</v>
      </c>
      <c r="AR94" s="256">
        <f t="shared" si="70"/>
        <v>60955.97</v>
      </c>
      <c r="AS94" s="256">
        <f t="shared" si="70"/>
        <v>98148.15</v>
      </c>
      <c r="AT94" s="256">
        <f t="shared" si="70"/>
        <v>114518.685</v>
      </c>
      <c r="AU94" s="256">
        <f t="shared" si="70"/>
        <v>485420.6</v>
      </c>
      <c r="AV94" s="59"/>
      <c r="AW94" s="59"/>
      <c r="AX94" s="59"/>
      <c r="AY94" s="59"/>
      <c r="AZ94" s="59"/>
      <c r="BA94" s="59"/>
      <c r="BB94" s="116"/>
      <c r="BC94" s="66"/>
      <c r="BD94" s="67"/>
      <c r="BE94" s="116"/>
      <c r="BF94" s="571">
        <f>BF80</f>
        <v>453572.85</v>
      </c>
      <c r="BG94" s="422">
        <f>BG80</f>
        <v>273551.28999999998</v>
      </c>
      <c r="BH94" s="422">
        <f t="shared" ref="BH94:BI94" si="71">BH80</f>
        <v>309203.17</v>
      </c>
      <c r="BI94" s="422">
        <f t="shared" si="71"/>
        <v>143990.59</v>
      </c>
      <c r="BJ94" s="281"/>
      <c r="BK94" s="241"/>
      <c r="BL94" s="281"/>
      <c r="BM94" s="276"/>
      <c r="BN94" s="284"/>
      <c r="BO94" s="263"/>
      <c r="BP94" s="281"/>
      <c r="BQ94" s="497"/>
      <c r="BR94" s="464">
        <f t="shared" ref="BR94:BR99" si="72">BF94-AJ94</f>
        <v>-76524.180000000051</v>
      </c>
      <c r="BS94" s="399">
        <f t="shared" ref="BS94:BS99" si="73">BG94-AK94</f>
        <v>-189848.34000000003</v>
      </c>
      <c r="BT94" s="399">
        <f t="shared" ref="BT94:BT99" si="74">BH94-AL94</f>
        <v>-66967.090000000026</v>
      </c>
      <c r="BU94" s="399">
        <f t="shared" ref="BU94:BU99" si="75">BI94-AM94</f>
        <v>-57804.330000000016</v>
      </c>
      <c r="BV94" s="278"/>
      <c r="BW94" s="278"/>
      <c r="BX94" s="278"/>
      <c r="BY94" s="278"/>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69"/>
        <v>31569.08</v>
      </c>
      <c r="AL95" s="256">
        <f t="shared" si="69"/>
        <v>25923.200000000001</v>
      </c>
      <c r="AM95" s="256">
        <f t="shared" ref="AM95:AU95" si="76">AM81</f>
        <v>14984.74</v>
      </c>
      <c r="AN95" s="256">
        <f t="shared" si="76"/>
        <v>5515.82</v>
      </c>
      <c r="AO95" s="256">
        <f t="shared" si="76"/>
        <v>4899.22</v>
      </c>
      <c r="AP95" s="256">
        <f t="shared" si="76"/>
        <v>3847.83</v>
      </c>
      <c r="AQ95" s="256">
        <f t="shared" si="76"/>
        <v>3739.36</v>
      </c>
      <c r="AR95" s="256">
        <f t="shared" si="76"/>
        <v>3721.95</v>
      </c>
      <c r="AS95" s="256">
        <f t="shared" si="76"/>
        <v>5787.07</v>
      </c>
      <c r="AT95" s="256">
        <f t="shared" si="76"/>
        <v>8767.64</v>
      </c>
      <c r="AU95" s="256">
        <f t="shared" si="76"/>
        <v>28519.17</v>
      </c>
      <c r="AV95" s="59"/>
      <c r="AW95" s="59"/>
      <c r="AX95" s="59"/>
      <c r="AY95" s="59"/>
      <c r="AZ95" s="59"/>
      <c r="BA95" s="59"/>
      <c r="BB95" s="116"/>
      <c r="BC95" s="66"/>
      <c r="BD95" s="67"/>
      <c r="BE95" s="116"/>
      <c r="BF95" s="571">
        <f>BF81</f>
        <v>28128.01</v>
      </c>
      <c r="BG95" s="422">
        <f t="shared" ref="BG95:BI95" si="77">BG81</f>
        <v>16565.09</v>
      </c>
      <c r="BH95" s="422">
        <f t="shared" si="77"/>
        <v>18820.96</v>
      </c>
      <c r="BI95" s="422">
        <f t="shared" si="77"/>
        <v>9205.89</v>
      </c>
      <c r="BJ95" s="281"/>
      <c r="BK95" s="241"/>
      <c r="BL95" s="281"/>
      <c r="BM95" s="276"/>
      <c r="BN95" s="276"/>
      <c r="BO95" s="263"/>
      <c r="BP95" s="281"/>
      <c r="BQ95" s="497"/>
      <c r="BR95" s="464">
        <f t="shared" si="72"/>
        <v>1031.1799999999967</v>
      </c>
      <c r="BS95" s="399">
        <f t="shared" si="73"/>
        <v>-15003.990000000002</v>
      </c>
      <c r="BT95" s="399">
        <f t="shared" si="74"/>
        <v>-7102.2400000000016</v>
      </c>
      <c r="BU95" s="399">
        <f t="shared" si="75"/>
        <v>-5778.85</v>
      </c>
      <c r="BV95" s="278"/>
      <c r="BW95" s="278"/>
      <c r="BX95" s="278"/>
      <c r="BY95" s="278"/>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69"/>
        <v>203388.09</v>
      </c>
      <c r="AL96" s="256">
        <f t="shared" si="69"/>
        <v>167007.07999999999</v>
      </c>
      <c r="AM96" s="256">
        <f t="shared" ref="AM96:AU96" si="78">AM82</f>
        <v>86618.45</v>
      </c>
      <c r="AN96" s="256">
        <f t="shared" si="78"/>
        <v>35698.089999999997</v>
      </c>
      <c r="AO96" s="256">
        <f t="shared" si="78"/>
        <v>32604.33</v>
      </c>
      <c r="AP96" s="256">
        <f t="shared" si="78"/>
        <v>21836.57</v>
      </c>
      <c r="AQ96" s="256">
        <f t="shared" si="78"/>
        <v>21268.6</v>
      </c>
      <c r="AR96" s="256">
        <f t="shared" si="78"/>
        <v>22052.1</v>
      </c>
      <c r="AS96" s="256">
        <f t="shared" si="78"/>
        <v>38888.79</v>
      </c>
      <c r="AT96" s="256">
        <f t="shared" si="78"/>
        <v>54553.599000000002</v>
      </c>
      <c r="AU96" s="256">
        <f t="shared" si="78"/>
        <v>205400.04</v>
      </c>
      <c r="AV96" s="59"/>
      <c r="AW96" s="59"/>
      <c r="AX96" s="59"/>
      <c r="AY96" s="59"/>
      <c r="AZ96" s="59"/>
      <c r="BA96" s="59"/>
      <c r="BB96" s="116"/>
      <c r="BC96" s="66"/>
      <c r="BD96" s="67"/>
      <c r="BE96" s="116"/>
      <c r="BF96" s="571">
        <f>BF82</f>
        <v>196676.1</v>
      </c>
      <c r="BG96" s="422">
        <f t="shared" ref="BG96:BI96" si="79">BG82</f>
        <v>127349.58</v>
      </c>
      <c r="BH96" s="422">
        <f t="shared" si="79"/>
        <v>144192.17000000001</v>
      </c>
      <c r="BI96" s="422">
        <f t="shared" si="79"/>
        <v>67432.350000000006</v>
      </c>
      <c r="BJ96" s="281"/>
      <c r="BK96" s="241"/>
      <c r="BL96" s="281"/>
      <c r="BM96" s="276"/>
      <c r="BN96" s="284"/>
      <c r="BO96" s="263"/>
      <c r="BP96" s="281"/>
      <c r="BQ96" s="497"/>
      <c r="BR96" s="464">
        <f t="shared" si="72"/>
        <v>-32328.820000000007</v>
      </c>
      <c r="BS96" s="399">
        <f t="shared" si="73"/>
        <v>-76038.509999999995</v>
      </c>
      <c r="BT96" s="399">
        <f t="shared" si="74"/>
        <v>-22814.909999999974</v>
      </c>
      <c r="BU96" s="399">
        <f t="shared" si="75"/>
        <v>-19186.099999999991</v>
      </c>
      <c r="BV96" s="278"/>
      <c r="BW96" s="278"/>
      <c r="BX96" s="278"/>
      <c r="BY96" s="278"/>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71"/>
      <c r="BG97" s="422"/>
      <c r="BH97" s="422"/>
      <c r="BI97" s="572"/>
      <c r="BJ97" s="277"/>
      <c r="BK97" s="278"/>
      <c r="BL97" s="277"/>
      <c r="BM97" s="276"/>
      <c r="BN97" s="276"/>
      <c r="BO97" s="263"/>
      <c r="BP97" s="282"/>
      <c r="BQ97" s="483"/>
      <c r="BR97" s="464">
        <f t="shared" si="72"/>
        <v>0</v>
      </c>
      <c r="BS97" s="399">
        <f t="shared" si="73"/>
        <v>0</v>
      </c>
      <c r="BT97" s="399">
        <f t="shared" si="74"/>
        <v>0</v>
      </c>
      <c r="BU97" s="399">
        <f t="shared" si="75"/>
        <v>0</v>
      </c>
      <c r="BV97" s="278"/>
      <c r="BW97" s="278"/>
      <c r="BX97" s="278"/>
      <c r="BY97" s="278"/>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71"/>
      <c r="BG98" s="422"/>
      <c r="BH98" s="422"/>
      <c r="BI98" s="572"/>
      <c r="BJ98" s="281"/>
      <c r="BK98" s="241"/>
      <c r="BL98" s="281"/>
      <c r="BM98" s="276"/>
      <c r="BN98" s="276"/>
      <c r="BO98" s="263"/>
      <c r="BP98" s="282"/>
      <c r="BQ98" s="483"/>
      <c r="BR98" s="464">
        <f t="shared" si="72"/>
        <v>0</v>
      </c>
      <c r="BS98" s="399">
        <f t="shared" si="73"/>
        <v>0</v>
      </c>
      <c r="BT98" s="399">
        <f t="shared" si="74"/>
        <v>0</v>
      </c>
      <c r="BU98" s="399">
        <f t="shared" si="75"/>
        <v>0</v>
      </c>
      <c r="BV98" s="278"/>
      <c r="BW98" s="278"/>
      <c r="BX98" s="278"/>
      <c r="BY98" s="278"/>
      <c r="BZ98" s="278"/>
      <c r="CA98" s="278"/>
      <c r="CB98" s="278"/>
      <c r="CC98" s="392"/>
    </row>
    <row r="99" spans="1:81" ht="15.75" thickBot="1" x14ac:dyDescent="0.3">
      <c r="A99" s="500"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80">SUM(Y94:Y98)</f>
        <v>408095.07999999996</v>
      </c>
      <c r="Z99" s="192">
        <f t="shared" si="80"/>
        <v>347466.6</v>
      </c>
      <c r="AA99" s="192">
        <f t="shared" si="80"/>
        <v>208269.08000000002</v>
      </c>
      <c r="AB99" s="192">
        <f t="shared" si="80"/>
        <v>108019.70999999999</v>
      </c>
      <c r="AC99" s="148">
        <f t="shared" si="80"/>
        <v>79219.409999999989</v>
      </c>
      <c r="AD99" s="148">
        <f t="shared" si="80"/>
        <v>76517.499999999985</v>
      </c>
      <c r="AE99" s="148">
        <f t="shared" si="80"/>
        <v>64331.929999999993</v>
      </c>
      <c r="AF99" s="148">
        <f t="shared" si="80"/>
        <v>69808.86</v>
      </c>
      <c r="AG99" s="148">
        <f t="shared" si="80"/>
        <v>97576.53</v>
      </c>
      <c r="AH99" s="148">
        <f t="shared" si="80"/>
        <v>344268.35</v>
      </c>
      <c r="AI99" s="320">
        <f t="shared" ref="AI99:AO99" si="81">SUM(AI94:AI97)</f>
        <v>474240.43999999994</v>
      </c>
      <c r="AJ99" s="320">
        <f t="shared" si="81"/>
        <v>786198.78</v>
      </c>
      <c r="AK99" s="320">
        <f t="shared" si="81"/>
        <v>698356.8</v>
      </c>
      <c r="AL99" s="320">
        <f t="shared" si="81"/>
        <v>569100.54</v>
      </c>
      <c r="AM99" s="320">
        <f t="shared" si="81"/>
        <v>303398.11</v>
      </c>
      <c r="AN99" s="320">
        <f t="shared" si="81"/>
        <v>136209.07</v>
      </c>
      <c r="AO99" s="320">
        <f t="shared" si="81"/>
        <v>122221.86</v>
      </c>
      <c r="AP99" s="320">
        <f t="shared" ref="AP99:AU99" si="82">SUM(AP94:AP97)</f>
        <v>91615.670000000013</v>
      </c>
      <c r="AQ99" s="320">
        <f t="shared" si="82"/>
        <v>87075.28</v>
      </c>
      <c r="AR99" s="320">
        <f t="shared" si="82"/>
        <v>86730.01999999999</v>
      </c>
      <c r="AS99" s="320">
        <f t="shared" si="82"/>
        <v>142824.01</v>
      </c>
      <c r="AT99" s="320">
        <f t="shared" si="82"/>
        <v>177839.924</v>
      </c>
      <c r="AU99" s="320">
        <f t="shared" si="82"/>
        <v>719339.80999999994</v>
      </c>
      <c r="AV99" s="59"/>
      <c r="AW99" s="59"/>
      <c r="AX99" s="59"/>
      <c r="AY99" s="59"/>
      <c r="AZ99" s="59"/>
      <c r="BA99" s="59"/>
      <c r="BB99" s="116"/>
      <c r="BC99" s="66"/>
      <c r="BD99" s="67"/>
      <c r="BE99" s="116"/>
      <c r="BF99" s="465">
        <f>SUM(BF94:BF96)</f>
        <v>678376.95999999996</v>
      </c>
      <c r="BG99" s="400">
        <f>SUM(BG94:BG97)</f>
        <v>417465.96</v>
      </c>
      <c r="BH99" s="575">
        <f>SUM(BH94:BH98)</f>
        <v>472216.30000000005</v>
      </c>
      <c r="BI99" s="575">
        <f t="shared" ref="BI99" si="83">SUM(BI94:BI98)</f>
        <v>220628.83</v>
      </c>
      <c r="BJ99" s="281"/>
      <c r="BK99" s="241"/>
      <c r="BL99" s="241"/>
      <c r="BM99" s="241"/>
      <c r="BN99" s="241"/>
      <c r="BO99" s="241"/>
      <c r="BP99" s="241"/>
      <c r="BQ99" s="501"/>
      <c r="BR99" s="464">
        <f t="shared" si="72"/>
        <v>-107821.82000000007</v>
      </c>
      <c r="BS99" s="399">
        <f t="shared" si="73"/>
        <v>-280890.84000000003</v>
      </c>
      <c r="BT99" s="399">
        <f t="shared" si="74"/>
        <v>-96884.239999999991</v>
      </c>
      <c r="BU99" s="399">
        <f t="shared" si="75"/>
        <v>-82769.279999999999</v>
      </c>
      <c r="BV99" s="376"/>
      <c r="BW99" s="376"/>
      <c r="BX99" s="376"/>
      <c r="BY99" s="376"/>
      <c r="BZ99" s="376"/>
      <c r="CA99" s="376"/>
      <c r="CB99" s="376"/>
      <c r="CC99" s="449"/>
    </row>
    <row r="100" spans="1:81" x14ac:dyDescent="0.25">
      <c r="A100" s="502" t="s">
        <v>34</v>
      </c>
      <c r="B100" s="503"/>
      <c r="C100" s="504"/>
      <c r="D100" s="504"/>
      <c r="E100" s="504"/>
      <c r="F100" s="504"/>
      <c r="G100" s="504"/>
      <c r="H100" s="504"/>
      <c r="I100" s="504"/>
      <c r="J100" s="504"/>
      <c r="K100" s="505"/>
      <c r="L100" s="95"/>
      <c r="M100" s="504"/>
      <c r="N100" s="95"/>
      <c r="O100" s="504"/>
      <c r="P100" s="504"/>
      <c r="Q100" s="504"/>
      <c r="R100" s="504"/>
      <c r="S100" s="504"/>
      <c r="T100" s="506"/>
      <c r="U100" s="507"/>
      <c r="V100" s="507"/>
      <c r="W100" s="507"/>
      <c r="X100" s="508"/>
      <c r="Y100" s="508"/>
      <c r="Z100" s="509"/>
      <c r="AA100" s="476"/>
      <c r="AB100" s="476"/>
      <c r="AC100" s="510"/>
      <c r="AD100" s="476"/>
      <c r="AE100" s="476"/>
      <c r="AF100" s="476"/>
      <c r="AG100" s="511"/>
      <c r="AH100" s="512"/>
      <c r="AI100" s="513"/>
      <c r="AJ100" s="476"/>
      <c r="AK100" s="476"/>
      <c r="AL100" s="476"/>
      <c r="AM100" s="476"/>
      <c r="AN100" s="476"/>
      <c r="AO100" s="476"/>
      <c r="AP100" s="476"/>
      <c r="AQ100" s="476"/>
      <c r="AR100" s="476"/>
      <c r="AS100" s="476"/>
      <c r="AT100" s="476"/>
      <c r="AU100" s="514"/>
      <c r="AV100" s="95"/>
      <c r="AW100" s="69"/>
      <c r="AX100" s="206"/>
      <c r="AY100" s="206"/>
      <c r="AZ100" s="206"/>
      <c r="BA100" s="206"/>
      <c r="BB100" s="306"/>
      <c r="BC100" s="515"/>
      <c r="BD100" s="515"/>
      <c r="BE100" s="515"/>
      <c r="BF100" s="516"/>
      <c r="BG100" s="516"/>
      <c r="BH100" s="475"/>
      <c r="BI100" s="476"/>
      <c r="BJ100" s="477"/>
      <c r="BK100" s="389"/>
      <c r="BL100" s="477"/>
      <c r="BM100" s="477"/>
      <c r="BN100" s="477"/>
      <c r="BO100" s="478"/>
      <c r="BP100" s="517"/>
      <c r="BQ100" s="479"/>
      <c r="BR100" s="460"/>
      <c r="BS100" s="389"/>
      <c r="BT100" s="389"/>
      <c r="BU100" s="452"/>
      <c r="BV100" s="389"/>
      <c r="BW100" s="389"/>
      <c r="BX100" s="389"/>
      <c r="BY100" s="389"/>
      <c r="BZ100" s="389"/>
      <c r="CA100" s="389"/>
      <c r="CB100" s="389"/>
      <c r="CC100" s="390"/>
    </row>
    <row r="101" spans="1:81" s="194" customFormat="1" x14ac:dyDescent="0.25">
      <c r="A101" s="518"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3">
        <v>241753.86</v>
      </c>
      <c r="Y101" s="493">
        <v>178475.53</v>
      </c>
      <c r="Z101" s="493">
        <v>257187.79</v>
      </c>
      <c r="AA101" s="494">
        <v>224881.08</v>
      </c>
      <c r="AB101" s="494">
        <v>164221.64000000001</v>
      </c>
      <c r="AC101" s="519">
        <v>117637.54</v>
      </c>
      <c r="AD101" s="520">
        <v>86382.5</v>
      </c>
      <c r="AE101" s="494">
        <v>74683.850000000006</v>
      </c>
      <c r="AF101" s="494">
        <v>75638.100000000006</v>
      </c>
      <c r="AG101" s="521">
        <v>63240.51</v>
      </c>
      <c r="AH101" s="493">
        <v>72445.06</v>
      </c>
      <c r="AI101" s="317">
        <v>204085.95</v>
      </c>
      <c r="AJ101" s="493">
        <v>294858.52</v>
      </c>
      <c r="AK101" s="493">
        <v>428372.22</v>
      </c>
      <c r="AL101" s="493">
        <v>474530.81</v>
      </c>
      <c r="AM101" s="493">
        <v>352099.33</v>
      </c>
      <c r="AN101" s="493">
        <v>236735.13</v>
      </c>
      <c r="AO101" s="493">
        <v>146342.53</v>
      </c>
      <c r="AP101" s="493">
        <v>110471.29</v>
      </c>
      <c r="AQ101" s="493">
        <v>98355.23</v>
      </c>
      <c r="AR101" s="493">
        <v>82603.100000000006</v>
      </c>
      <c r="AS101" s="493">
        <v>87800.7</v>
      </c>
      <c r="AT101" s="493">
        <v>106101.15</v>
      </c>
      <c r="AU101" s="493">
        <v>249193.09</v>
      </c>
      <c r="AV101" s="149"/>
      <c r="AW101" s="149"/>
      <c r="AX101" s="149"/>
      <c r="AY101" s="149"/>
      <c r="AZ101" s="149"/>
      <c r="BA101" s="149"/>
      <c r="BB101" s="275"/>
      <c r="BC101" s="155"/>
      <c r="BD101" s="150"/>
      <c r="BE101" s="275"/>
      <c r="BF101" s="574">
        <v>438963.52</v>
      </c>
      <c r="BG101" s="422">
        <v>377501.2</v>
      </c>
      <c r="BH101" s="572">
        <v>302290.09999999998</v>
      </c>
      <c r="BI101" s="572">
        <v>258192.91</v>
      </c>
      <c r="BJ101" s="282"/>
      <c r="BK101" s="286"/>
      <c r="BL101" s="287"/>
      <c r="BM101" s="282"/>
      <c r="BN101" s="282"/>
      <c r="BO101" s="288"/>
      <c r="BP101" s="281"/>
      <c r="BQ101" s="497"/>
      <c r="BR101" s="464">
        <f t="shared" ref="BR101" si="84">BF101-AJ101</f>
        <v>144105</v>
      </c>
      <c r="BS101" s="399">
        <f t="shared" ref="BS101" si="85">BG101-AK101</f>
        <v>-50871.01999999996</v>
      </c>
      <c r="BT101" s="399">
        <f t="shared" ref="BT101" si="86">BH101-AL101</f>
        <v>-172240.71000000002</v>
      </c>
      <c r="BU101" s="399">
        <f t="shared" ref="BU101" si="87">BI101-AM101</f>
        <v>-93906.420000000013</v>
      </c>
      <c r="BV101" s="278"/>
      <c r="BW101" s="278"/>
      <c r="BX101" s="278"/>
      <c r="BY101" s="278"/>
      <c r="BZ101" s="278"/>
      <c r="CA101" s="278"/>
      <c r="CB101" s="278"/>
      <c r="CC101" s="392"/>
    </row>
    <row r="102" spans="1:81" s="194" customFormat="1" x14ac:dyDescent="0.25">
      <c r="A102" s="518"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3">
        <v>9135.36</v>
      </c>
      <c r="Y102" s="522">
        <v>4767.24</v>
      </c>
      <c r="Z102" s="493">
        <v>25217.99</v>
      </c>
      <c r="AA102" s="494">
        <v>19011.3</v>
      </c>
      <c r="AB102" s="494">
        <v>13622.72</v>
      </c>
      <c r="AC102" s="519">
        <v>4388.7299999999996</v>
      </c>
      <c r="AD102" s="520">
        <v>3604.13</v>
      </c>
      <c r="AE102" s="494">
        <v>10211.73</v>
      </c>
      <c r="AF102" s="494">
        <v>3976.04</v>
      </c>
      <c r="AG102" s="521">
        <v>2025.42</v>
      </c>
      <c r="AH102" s="493">
        <v>1793.6</v>
      </c>
      <c r="AI102" s="317">
        <v>33656.58</v>
      </c>
      <c r="AJ102" s="493">
        <v>13299.88</v>
      </c>
      <c r="AK102" s="493">
        <v>21651.86</v>
      </c>
      <c r="AL102" s="493">
        <v>11172.89</v>
      </c>
      <c r="AM102" s="493">
        <v>5485.93</v>
      </c>
      <c r="AN102" s="493">
        <v>36048.639999999999</v>
      </c>
      <c r="AO102" s="493">
        <v>24409.9</v>
      </c>
      <c r="AP102" s="493">
        <v>4277.51</v>
      </c>
      <c r="AQ102" s="493">
        <v>13164.9</v>
      </c>
      <c r="AR102" s="493">
        <v>9347.39</v>
      </c>
      <c r="AS102" s="493">
        <v>2954.35</v>
      </c>
      <c r="AT102" s="493">
        <v>2899.99</v>
      </c>
      <c r="AU102" s="493">
        <v>4689.3100000000004</v>
      </c>
      <c r="AV102" s="149"/>
      <c r="AW102" s="149"/>
      <c r="AX102" s="149"/>
      <c r="AY102" s="149"/>
      <c r="AZ102" s="149"/>
      <c r="BA102" s="149"/>
      <c r="BB102" s="275"/>
      <c r="BC102" s="155"/>
      <c r="BD102" s="150"/>
      <c r="BE102" s="275"/>
      <c r="BF102" s="574">
        <v>18104.68</v>
      </c>
      <c r="BG102" s="422">
        <v>24640</v>
      </c>
      <c r="BH102" s="572">
        <v>17684.740000000002</v>
      </c>
      <c r="BI102" s="572">
        <v>20712.05</v>
      </c>
      <c r="BJ102" s="282"/>
      <c r="BK102" s="286"/>
      <c r="BL102" s="287"/>
      <c r="BM102" s="282"/>
      <c r="BN102" s="282"/>
      <c r="BO102" s="288"/>
      <c r="BP102" s="281"/>
      <c r="BQ102" s="497"/>
      <c r="BR102" s="464">
        <f t="shared" ref="BR102:BR103" si="88">BF102-AJ102</f>
        <v>4804.8000000000011</v>
      </c>
      <c r="BS102" s="399">
        <f t="shared" ref="BS102:BS103" si="89">BG102-AK102</f>
        <v>2988.1399999999994</v>
      </c>
      <c r="BT102" s="399">
        <f t="shared" ref="BT102:BT103" si="90">BH102-AL102</f>
        <v>6511.8500000000022</v>
      </c>
      <c r="BU102" s="399">
        <f t="shared" ref="BU102:BU103" si="91">BI102-AM102</f>
        <v>15226.119999999999</v>
      </c>
      <c r="BV102" s="278"/>
      <c r="BW102" s="278"/>
      <c r="BX102" s="278"/>
      <c r="BY102" s="278"/>
      <c r="BZ102" s="278"/>
      <c r="CA102" s="278"/>
      <c r="CB102" s="278"/>
      <c r="CC102" s="392"/>
    </row>
    <row r="103" spans="1:81" s="194" customFormat="1" x14ac:dyDescent="0.25">
      <c r="A103" s="518"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3">
        <v>77002.679999999993</v>
      </c>
      <c r="Y103" s="522">
        <v>41062.68</v>
      </c>
      <c r="Z103" s="493">
        <v>109215.52</v>
      </c>
      <c r="AA103" s="494">
        <v>75600.83</v>
      </c>
      <c r="AB103" s="494">
        <v>39234.14</v>
      </c>
      <c r="AC103" s="519">
        <v>30916.01</v>
      </c>
      <c r="AD103" s="520">
        <v>12458.29</v>
      </c>
      <c r="AE103" s="494">
        <v>18647.169999999998</v>
      </c>
      <c r="AF103" s="494">
        <v>14878.47</v>
      </c>
      <c r="AG103" s="521">
        <v>16796.07</v>
      </c>
      <c r="AH103" s="493">
        <v>26082.82</v>
      </c>
      <c r="AI103" s="317">
        <v>77490.929999999993</v>
      </c>
      <c r="AJ103" s="493">
        <v>154862.64000000001</v>
      </c>
      <c r="AK103" s="493">
        <v>85990.67</v>
      </c>
      <c r="AL103" s="493">
        <v>297380.49</v>
      </c>
      <c r="AM103" s="493">
        <v>104604.61</v>
      </c>
      <c r="AN103" s="493">
        <v>127583.05</v>
      </c>
      <c r="AO103" s="493">
        <v>55814.86</v>
      </c>
      <c r="AP103" s="493">
        <v>39286.18</v>
      </c>
      <c r="AQ103" s="493">
        <v>28279.96</v>
      </c>
      <c r="AR103" s="493">
        <v>12046.24</v>
      </c>
      <c r="AS103" s="493">
        <v>32200.65</v>
      </c>
      <c r="AT103" s="493">
        <v>36259.06</v>
      </c>
      <c r="AU103" s="523">
        <v>124238.57</v>
      </c>
      <c r="AV103" s="149"/>
      <c r="AW103" s="149"/>
      <c r="AX103" s="149"/>
      <c r="AY103" s="149"/>
      <c r="AZ103" s="149"/>
      <c r="BA103" s="149"/>
      <c r="BB103" s="132"/>
      <c r="BC103" s="155"/>
      <c r="BD103" s="150"/>
      <c r="BE103" s="275"/>
      <c r="BF103" s="574">
        <v>202286.98</v>
      </c>
      <c r="BG103" s="422">
        <v>134573.9</v>
      </c>
      <c r="BH103" s="572">
        <v>195997.52</v>
      </c>
      <c r="BI103" s="572">
        <v>76139.490000000005</v>
      </c>
      <c r="BJ103" s="282"/>
      <c r="BK103" s="286"/>
      <c r="BL103" s="287"/>
      <c r="BM103" s="282"/>
      <c r="BN103" s="282"/>
      <c r="BO103" s="288"/>
      <c r="BP103" s="281"/>
      <c r="BQ103" s="497"/>
      <c r="BR103" s="464">
        <f t="shared" si="88"/>
        <v>47424.34</v>
      </c>
      <c r="BS103" s="399">
        <f t="shared" si="89"/>
        <v>48583.229999999996</v>
      </c>
      <c r="BT103" s="399">
        <f t="shared" si="90"/>
        <v>-101382.97</v>
      </c>
      <c r="BU103" s="399">
        <f t="shared" si="91"/>
        <v>-28465.119999999995</v>
      </c>
      <c r="BV103" s="278"/>
      <c r="BW103" s="278"/>
      <c r="BX103" s="278"/>
      <c r="BY103" s="278"/>
      <c r="BZ103" s="278"/>
      <c r="CA103" s="278"/>
      <c r="CB103" s="278"/>
      <c r="CC103" s="392"/>
    </row>
    <row r="104" spans="1:81" s="194" customFormat="1" x14ac:dyDescent="0.25">
      <c r="A104" s="518"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3"/>
      <c r="Y104" s="522"/>
      <c r="Z104" s="493"/>
      <c r="AA104" s="494"/>
      <c r="AB104" s="494"/>
      <c r="AC104" s="519"/>
      <c r="AD104" s="520"/>
      <c r="AE104" s="494"/>
      <c r="AF104" s="494"/>
      <c r="AG104" s="521"/>
      <c r="AH104" s="493"/>
      <c r="AI104" s="320"/>
      <c r="AJ104" s="493"/>
      <c r="AK104" s="493"/>
      <c r="AL104" s="493"/>
      <c r="AM104" s="493"/>
      <c r="AN104" s="493"/>
      <c r="AO104" s="493"/>
      <c r="AP104" s="493"/>
      <c r="AQ104" s="493"/>
      <c r="AR104" s="493"/>
      <c r="AS104" s="482"/>
      <c r="AT104" s="493"/>
      <c r="AU104" s="331"/>
      <c r="AV104" s="149"/>
      <c r="AW104" s="149"/>
      <c r="AX104" s="149"/>
      <c r="AY104" s="149"/>
      <c r="AZ104" s="149"/>
      <c r="BA104" s="149"/>
      <c r="BB104" s="155"/>
      <c r="BC104" s="155"/>
      <c r="BD104" s="150"/>
      <c r="BE104" s="275"/>
      <c r="BF104" s="574"/>
      <c r="BG104" s="422"/>
      <c r="BH104" s="422"/>
      <c r="BI104" s="572"/>
      <c r="BJ104" s="282"/>
      <c r="BK104" s="286"/>
      <c r="BL104" s="287"/>
      <c r="BM104" s="282"/>
      <c r="BN104" s="282"/>
      <c r="BO104" s="288"/>
      <c r="BP104" s="281"/>
      <c r="BQ104" s="501"/>
      <c r="BR104" s="466"/>
      <c r="BS104" s="278"/>
      <c r="BT104" s="278"/>
      <c r="BU104" s="399"/>
      <c r="BV104" s="278"/>
      <c r="BW104" s="278"/>
      <c r="BX104" s="278"/>
      <c r="BY104" s="278"/>
      <c r="BZ104" s="278"/>
      <c r="CA104" s="278"/>
      <c r="CB104" s="278"/>
      <c r="CC104" s="392"/>
    </row>
    <row r="105" spans="1:81" s="194" customFormat="1" x14ac:dyDescent="0.25">
      <c r="A105" s="518"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3">
        <v>54115.040000000001</v>
      </c>
      <c r="Y105" s="522">
        <v>31966.91</v>
      </c>
      <c r="Z105" s="493">
        <v>65234.75</v>
      </c>
      <c r="AA105" s="494">
        <v>1500</v>
      </c>
      <c r="AB105" s="494">
        <v>38914.839999999997</v>
      </c>
      <c r="AC105" s="519">
        <v>26173.47</v>
      </c>
      <c r="AD105" s="520">
        <v>3238.48</v>
      </c>
      <c r="AE105" s="494">
        <v>297.26</v>
      </c>
      <c r="AF105" s="494">
        <v>361.45</v>
      </c>
      <c r="AG105" s="521">
        <v>0</v>
      </c>
      <c r="AH105" s="493"/>
      <c r="AI105" s="320"/>
      <c r="AJ105" s="493"/>
      <c r="AK105" s="493"/>
      <c r="AL105" s="493"/>
      <c r="AM105" s="493"/>
      <c r="AN105" s="493"/>
      <c r="AO105" s="493"/>
      <c r="AP105" s="493"/>
      <c r="AQ105" s="493"/>
      <c r="AR105" s="493"/>
      <c r="AS105" s="482"/>
      <c r="AT105" s="493"/>
      <c r="AU105" s="331"/>
      <c r="AV105" s="149"/>
      <c r="AW105" s="149"/>
      <c r="AX105" s="149"/>
      <c r="AY105" s="149"/>
      <c r="AZ105" s="149"/>
      <c r="BA105" s="149"/>
      <c r="BB105" s="155"/>
      <c r="BC105" s="155"/>
      <c r="BD105" s="150"/>
      <c r="BE105" s="275"/>
      <c r="BF105" s="574"/>
      <c r="BG105" s="422"/>
      <c r="BH105" s="422"/>
      <c r="BI105" s="572"/>
      <c r="BJ105" s="282"/>
      <c r="BK105" s="286"/>
      <c r="BL105" s="287"/>
      <c r="BM105" s="282"/>
      <c r="BN105" s="282"/>
      <c r="BO105" s="288"/>
      <c r="BP105" s="281"/>
      <c r="BQ105" s="501"/>
      <c r="BR105" s="466"/>
      <c r="BS105" s="278"/>
      <c r="BT105" s="278"/>
      <c r="BU105" s="399"/>
      <c r="BV105" s="278"/>
      <c r="BW105" s="278"/>
      <c r="BX105" s="278"/>
      <c r="BY105" s="278"/>
      <c r="BZ105" s="278"/>
      <c r="CA105" s="278"/>
      <c r="CB105" s="278"/>
      <c r="CC105" s="392"/>
    </row>
    <row r="106" spans="1:81" s="194" customFormat="1" x14ac:dyDescent="0.25">
      <c r="A106" s="518" t="s">
        <v>40</v>
      </c>
      <c r="B106" s="135">
        <f>SUM(B101:B105)</f>
        <v>524968.94999999995</v>
      </c>
      <c r="C106" s="135">
        <f t="shared" ref="C106:BE106" si="92">SUM(C101:C105)</f>
        <v>483394.28999999992</v>
      </c>
      <c r="D106" s="135">
        <f t="shared" si="92"/>
        <v>301590.98</v>
      </c>
      <c r="E106" s="135">
        <f t="shared" si="92"/>
        <v>190612.71000000002</v>
      </c>
      <c r="F106" s="135">
        <f t="shared" si="92"/>
        <v>124018</v>
      </c>
      <c r="G106" s="135">
        <f t="shared" si="92"/>
        <v>102050.4</v>
      </c>
      <c r="H106" s="135">
        <f t="shared" si="92"/>
        <v>90721.48</v>
      </c>
      <c r="I106" s="135">
        <f t="shared" si="92"/>
        <v>94910.109999999986</v>
      </c>
      <c r="J106" s="135">
        <f t="shared" si="92"/>
        <v>139998.6</v>
      </c>
      <c r="K106" s="135">
        <f t="shared" si="92"/>
        <v>263127.8</v>
      </c>
      <c r="L106" s="135">
        <f t="shared" si="92"/>
        <v>405519.17999999993</v>
      </c>
      <c r="M106" s="135">
        <f t="shared" si="92"/>
        <v>457801.20999999996</v>
      </c>
      <c r="N106" s="135">
        <f t="shared" si="92"/>
        <v>405970.64999999997</v>
      </c>
      <c r="O106" s="135">
        <f t="shared" si="92"/>
        <v>326476.76</v>
      </c>
      <c r="P106" s="135">
        <f t="shared" si="92"/>
        <v>256487.62</v>
      </c>
      <c r="Q106" s="135">
        <f t="shared" si="92"/>
        <v>141252.69</v>
      </c>
      <c r="R106" s="135">
        <f t="shared" si="92"/>
        <v>106413.32</v>
      </c>
      <c r="S106" s="135">
        <f t="shared" si="92"/>
        <v>90039.72</v>
      </c>
      <c r="T106" s="135">
        <f t="shared" si="92"/>
        <v>95338.749999999985</v>
      </c>
      <c r="U106" s="140">
        <f t="shared" si="92"/>
        <v>106718.50000000001</v>
      </c>
      <c r="V106" s="135">
        <f t="shared" si="92"/>
        <v>124825.5</v>
      </c>
      <c r="W106" s="135">
        <f t="shared" si="92"/>
        <v>239031.82</v>
      </c>
      <c r="X106" s="135">
        <f>SUM(X101:X105)</f>
        <v>382006.93999999994</v>
      </c>
      <c r="Y106" s="494">
        <f t="shared" ref="Y106:AE106" si="93">SUM(Y101:Y105)</f>
        <v>256272.36</v>
      </c>
      <c r="Z106" s="494">
        <f t="shared" si="93"/>
        <v>456856.05000000005</v>
      </c>
      <c r="AA106" s="494">
        <f t="shared" si="93"/>
        <v>320993.20999999996</v>
      </c>
      <c r="AB106" s="494">
        <f t="shared" si="93"/>
        <v>255993.34</v>
      </c>
      <c r="AC106" s="519">
        <f t="shared" si="93"/>
        <v>179115.75</v>
      </c>
      <c r="AD106" s="520">
        <f t="shared" si="93"/>
        <v>105683.40000000001</v>
      </c>
      <c r="AE106" s="520">
        <f t="shared" si="93"/>
        <v>103840.01</v>
      </c>
      <c r="AF106" s="520">
        <f t="shared" ref="AF106:AM106" si="94">SUM(AF101:AF105)</f>
        <v>94854.06</v>
      </c>
      <c r="AG106" s="520">
        <f t="shared" si="94"/>
        <v>82062</v>
      </c>
      <c r="AH106" s="493">
        <f t="shared" si="94"/>
        <v>100321.48000000001</v>
      </c>
      <c r="AI106" s="317">
        <f t="shared" si="94"/>
        <v>315233.46000000002</v>
      </c>
      <c r="AJ106" s="493">
        <f t="shared" si="94"/>
        <v>463021.04000000004</v>
      </c>
      <c r="AK106" s="493">
        <f t="shared" si="94"/>
        <v>536014.75</v>
      </c>
      <c r="AL106" s="493">
        <f t="shared" si="94"/>
        <v>783084.19</v>
      </c>
      <c r="AM106" s="493">
        <f t="shared" si="94"/>
        <v>462189.87</v>
      </c>
      <c r="AN106" s="493">
        <v>400366.82</v>
      </c>
      <c r="AO106" s="493">
        <v>226567.29</v>
      </c>
      <c r="AP106" s="493">
        <v>154034.98000000001</v>
      </c>
      <c r="AQ106" s="493">
        <v>139800.09</v>
      </c>
      <c r="AR106" s="493">
        <v>103996.73</v>
      </c>
      <c r="AS106" s="493">
        <v>122955.7</v>
      </c>
      <c r="AT106" s="493">
        <f>SUM(AT101:AT105)</f>
        <v>145260.20000000001</v>
      </c>
      <c r="AU106" s="493">
        <f>SUM(AU101:AU105)</f>
        <v>378120.97</v>
      </c>
      <c r="AV106" s="140">
        <f t="shared" si="92"/>
        <v>0</v>
      </c>
      <c r="AW106" s="135">
        <f t="shared" si="92"/>
        <v>0</v>
      </c>
      <c r="AX106" s="135">
        <f t="shared" si="92"/>
        <v>0</v>
      </c>
      <c r="AY106" s="135">
        <f t="shared" si="92"/>
        <v>0</v>
      </c>
      <c r="AZ106" s="135">
        <f t="shared" si="92"/>
        <v>0</v>
      </c>
      <c r="BA106" s="135">
        <f t="shared" si="92"/>
        <v>0</v>
      </c>
      <c r="BB106" s="135">
        <f t="shared" si="92"/>
        <v>0</v>
      </c>
      <c r="BC106" s="140">
        <f t="shared" si="92"/>
        <v>0</v>
      </c>
      <c r="BD106" s="140">
        <f t="shared" si="92"/>
        <v>0</v>
      </c>
      <c r="BE106" s="135">
        <f t="shared" si="92"/>
        <v>0</v>
      </c>
      <c r="BF106" s="574">
        <f>SUM(BF101:BF105)</f>
        <v>659355.18000000005</v>
      </c>
      <c r="BG106" s="399">
        <f>SUM(BG101:BG104)</f>
        <v>536715.1</v>
      </c>
      <c r="BH106" s="574">
        <f>SUM(BH101:BH105)</f>
        <v>515972.36</v>
      </c>
      <c r="BI106" s="574">
        <f t="shared" ref="BI106" si="95">SUM(BI101:BI105)</f>
        <v>355044.45</v>
      </c>
      <c r="BJ106" s="282"/>
      <c r="BK106" s="286"/>
      <c r="BL106" s="287"/>
      <c r="BM106" s="287"/>
      <c r="BN106" s="287"/>
      <c r="BO106" s="287"/>
      <c r="BP106" s="281"/>
      <c r="BQ106" s="497"/>
      <c r="BR106" s="464">
        <f t="shared" ref="BR106" si="96">BF106-AJ106</f>
        <v>196334.14</v>
      </c>
      <c r="BS106" s="399">
        <f t="shared" ref="BS106" si="97">BG106-AK106</f>
        <v>700.34999999997672</v>
      </c>
      <c r="BT106" s="399">
        <f t="shared" ref="BT106" si="98">BH106-AL106</f>
        <v>-267111.82999999996</v>
      </c>
      <c r="BU106" s="399">
        <f t="shared" ref="BU106" si="99">BI106-AM106</f>
        <v>-107145.41999999998</v>
      </c>
      <c r="BV106" s="278"/>
      <c r="BW106" s="278"/>
      <c r="BX106" s="278"/>
      <c r="BY106" s="278"/>
      <c r="BZ106" s="278"/>
      <c r="CA106" s="278"/>
      <c r="CB106" s="278"/>
      <c r="CC106" s="392"/>
    </row>
    <row r="107" spans="1:81" x14ac:dyDescent="0.25">
      <c r="A107" s="524"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2"/>
      <c r="Y107" s="482"/>
      <c r="Z107" s="482"/>
      <c r="AA107" s="482"/>
      <c r="AB107" s="482"/>
      <c r="AC107" s="482"/>
      <c r="AD107" s="482"/>
      <c r="AE107" s="482"/>
      <c r="AF107" s="482"/>
      <c r="AG107" s="482"/>
      <c r="AH107" s="482"/>
      <c r="AI107" s="311"/>
      <c r="AJ107" s="482"/>
      <c r="AK107" s="482"/>
      <c r="AL107" s="482"/>
      <c r="AM107" s="482"/>
      <c r="AN107" s="482"/>
      <c r="AO107" s="482"/>
      <c r="AP107" s="482"/>
      <c r="AQ107" s="482"/>
      <c r="AR107" s="482"/>
      <c r="AS107" s="482"/>
      <c r="AT107" s="482"/>
      <c r="AU107" s="328"/>
      <c r="AV107" s="74"/>
      <c r="AW107" s="76"/>
      <c r="AX107" s="207"/>
      <c r="AY107" s="207"/>
      <c r="AZ107" s="207"/>
      <c r="BA107" s="207"/>
      <c r="BB107" s="246"/>
      <c r="BC107" s="309"/>
      <c r="BD107" s="309"/>
      <c r="BE107" s="309"/>
      <c r="BF107" s="281"/>
      <c r="BG107" s="276"/>
      <c r="BH107" s="276"/>
      <c r="BI107" s="482"/>
      <c r="BJ107" s="277"/>
      <c r="BK107" s="278"/>
      <c r="BL107" s="277"/>
      <c r="BM107" s="277"/>
      <c r="BN107" s="277"/>
      <c r="BO107" s="263"/>
      <c r="BP107" s="277"/>
      <c r="BQ107" s="483"/>
      <c r="BR107" s="466"/>
      <c r="BS107" s="278"/>
      <c r="BT107" s="278"/>
      <c r="BU107" s="399"/>
      <c r="BV107" s="278"/>
      <c r="BW107" s="278"/>
      <c r="BX107" s="278"/>
      <c r="BY107" s="278"/>
      <c r="BZ107" s="278"/>
      <c r="CA107" s="278"/>
      <c r="CB107" s="278"/>
      <c r="CC107" s="392"/>
    </row>
    <row r="108" spans="1:81" x14ac:dyDescent="0.25">
      <c r="A108" s="525"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2"/>
      <c r="BJ108" s="277"/>
      <c r="BK108" s="278"/>
      <c r="BL108" s="277"/>
      <c r="BM108" s="277"/>
      <c r="BN108" s="277"/>
      <c r="BO108" s="263"/>
      <c r="BP108" s="277"/>
      <c r="BQ108" s="483"/>
      <c r="BR108" s="461"/>
      <c r="BS108" s="395"/>
      <c r="BT108" s="395"/>
      <c r="BU108" s="395"/>
      <c r="BV108" s="278"/>
      <c r="BW108" s="278"/>
      <c r="BX108" s="278"/>
      <c r="BY108" s="278"/>
      <c r="BZ108" s="278"/>
      <c r="CA108" s="278"/>
      <c r="CB108" s="278"/>
      <c r="CC108" s="392"/>
    </row>
    <row r="109" spans="1:81" x14ac:dyDescent="0.25">
      <c r="A109" s="525"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2"/>
      <c r="BJ109" s="277"/>
      <c r="BK109" s="278"/>
      <c r="BL109" s="277"/>
      <c r="BM109" s="277"/>
      <c r="BN109" s="277"/>
      <c r="BO109" s="263"/>
      <c r="BP109" s="277"/>
      <c r="BQ109" s="483"/>
      <c r="BR109" s="461"/>
      <c r="BS109" s="395"/>
      <c r="BT109" s="395"/>
      <c r="BU109" s="395"/>
      <c r="BV109" s="278"/>
      <c r="BW109" s="278"/>
      <c r="BX109" s="278"/>
      <c r="BY109" s="278"/>
      <c r="BZ109" s="278"/>
      <c r="CA109" s="278"/>
      <c r="CB109" s="278"/>
      <c r="CC109" s="392"/>
    </row>
    <row r="110" spans="1:81" x14ac:dyDescent="0.25">
      <c r="A110" s="525"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2"/>
      <c r="BJ110" s="277"/>
      <c r="BK110" s="278"/>
      <c r="BL110" s="277"/>
      <c r="BM110" s="277"/>
      <c r="BN110" s="277"/>
      <c r="BO110" s="263"/>
      <c r="BP110" s="277"/>
      <c r="BQ110" s="483"/>
      <c r="BR110" s="461"/>
      <c r="BS110" s="395"/>
      <c r="BT110" s="395"/>
      <c r="BU110" s="395"/>
      <c r="BV110" s="278"/>
      <c r="BW110" s="278"/>
      <c r="BX110" s="278"/>
      <c r="BY110" s="278"/>
      <c r="BZ110" s="278"/>
      <c r="CA110" s="278"/>
      <c r="CB110" s="278"/>
      <c r="CC110" s="392"/>
    </row>
    <row r="111" spans="1:81" x14ac:dyDescent="0.25">
      <c r="A111" s="525"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2"/>
      <c r="BJ111" s="277"/>
      <c r="BK111" s="278"/>
      <c r="BL111" s="277"/>
      <c r="BM111" s="277"/>
      <c r="BN111" s="277"/>
      <c r="BO111" s="263"/>
      <c r="BP111" s="277"/>
      <c r="BQ111" s="483"/>
      <c r="BR111" s="461"/>
      <c r="BS111" s="395"/>
      <c r="BT111" s="395"/>
      <c r="BU111" s="395"/>
      <c r="BV111" s="278"/>
      <c r="BW111" s="278"/>
      <c r="BX111" s="278"/>
      <c r="BY111" s="278"/>
      <c r="BZ111" s="278"/>
      <c r="CA111" s="278"/>
      <c r="CB111" s="278"/>
      <c r="CC111" s="392"/>
    </row>
    <row r="112" spans="1:81" x14ac:dyDescent="0.25">
      <c r="A112" s="525"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2"/>
      <c r="BJ112" s="277"/>
      <c r="BK112" s="278"/>
      <c r="BL112" s="277"/>
      <c r="BM112" s="277"/>
      <c r="BN112" s="277"/>
      <c r="BO112" s="263"/>
      <c r="BP112" s="277"/>
      <c r="BQ112" s="483"/>
      <c r="BR112" s="461"/>
      <c r="BS112" s="395"/>
      <c r="BT112" s="395"/>
      <c r="BU112" s="395"/>
      <c r="BV112" s="278"/>
      <c r="BW112" s="278"/>
      <c r="BX112" s="278"/>
      <c r="BY112" s="278"/>
      <c r="BZ112" s="278"/>
      <c r="CA112" s="278"/>
      <c r="CB112" s="278"/>
      <c r="CC112" s="392"/>
    </row>
    <row r="113" spans="1:81" ht="15.75" thickBot="1" x14ac:dyDescent="0.3">
      <c r="A113" s="526" t="s">
        <v>40</v>
      </c>
      <c r="B113" s="81"/>
      <c r="C113" s="147"/>
      <c r="D113" s="292"/>
      <c r="E113" s="292"/>
      <c r="F113" s="147"/>
      <c r="G113" s="292"/>
      <c r="H113" s="292"/>
      <c r="I113" s="292"/>
      <c r="J113" s="292"/>
      <c r="K113" s="527"/>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7"/>
      <c r="AV113" s="41"/>
      <c r="AW113" s="41"/>
      <c r="AX113" s="41"/>
      <c r="AY113" s="41"/>
      <c r="AZ113" s="41"/>
      <c r="BA113" s="41"/>
      <c r="BB113" s="118"/>
      <c r="BC113" s="110"/>
      <c r="BD113" s="90"/>
      <c r="BE113" s="118"/>
      <c r="BF113" s="484"/>
      <c r="BG113" s="484"/>
      <c r="BH113" s="484"/>
      <c r="BI113" s="528"/>
      <c r="BJ113" s="489"/>
      <c r="BK113" s="376"/>
      <c r="BL113" s="489"/>
      <c r="BM113" s="489"/>
      <c r="BN113" s="489"/>
      <c r="BO113" s="490"/>
      <c r="BP113" s="489"/>
      <c r="BQ113" s="491"/>
      <c r="BR113" s="461"/>
      <c r="BS113" s="395"/>
      <c r="BT113" s="395"/>
      <c r="BU113" s="395"/>
      <c r="BV113" s="376"/>
      <c r="BW113" s="376"/>
      <c r="BX113" s="376"/>
      <c r="BY113" s="376"/>
      <c r="BZ113" s="376"/>
      <c r="CA113" s="376"/>
      <c r="CB113" s="376"/>
      <c r="CC113" s="449"/>
    </row>
    <row r="114" spans="1:81" x14ac:dyDescent="0.25">
      <c r="A114" s="529" t="s">
        <v>43</v>
      </c>
      <c r="B114" s="530"/>
      <c r="C114" s="531"/>
      <c r="D114" s="531"/>
      <c r="E114" s="532"/>
      <c r="F114" s="531"/>
      <c r="G114" s="531"/>
      <c r="H114" s="531"/>
      <c r="I114" s="531"/>
      <c r="J114" s="531"/>
      <c r="K114" s="533"/>
      <c r="L114" s="532"/>
      <c r="M114" s="531"/>
      <c r="N114" s="532"/>
      <c r="O114" s="531"/>
      <c r="P114" s="531"/>
      <c r="Q114" s="531"/>
      <c r="R114" s="531"/>
      <c r="S114" s="531"/>
      <c r="T114" s="534"/>
      <c r="U114" s="535"/>
      <c r="V114" s="535"/>
      <c r="W114" s="535"/>
      <c r="X114" s="535"/>
      <c r="Y114" s="535"/>
      <c r="Z114" s="535"/>
      <c r="AA114" s="535"/>
      <c r="AB114" s="535"/>
      <c r="AC114" s="535"/>
      <c r="AD114" s="535"/>
      <c r="AE114" s="535"/>
      <c r="AF114" s="535"/>
      <c r="AG114" s="535"/>
      <c r="AH114" s="535"/>
      <c r="AI114" s="536"/>
      <c r="AJ114" s="535"/>
      <c r="AK114" s="535"/>
      <c r="AL114" s="535"/>
      <c r="AM114" s="535"/>
      <c r="AN114" s="535"/>
      <c r="AO114" s="535"/>
      <c r="AP114" s="535"/>
      <c r="AQ114" s="535"/>
      <c r="AR114" s="535"/>
      <c r="AS114" s="535"/>
      <c r="AT114" s="535"/>
      <c r="AU114" s="537"/>
      <c r="AV114" s="532"/>
      <c r="AW114" s="538"/>
      <c r="AX114" s="539"/>
      <c r="AY114" s="539"/>
      <c r="AZ114" s="539"/>
      <c r="BA114" s="539"/>
      <c r="BB114" s="307"/>
      <c r="BC114" s="509"/>
      <c r="BD114" s="509"/>
      <c r="BE114" s="509"/>
      <c r="BF114" s="475"/>
      <c r="BG114" s="475"/>
      <c r="BH114" s="475"/>
      <c r="BI114" s="476"/>
      <c r="BJ114" s="477"/>
      <c r="BK114" s="389"/>
      <c r="BL114" s="477"/>
      <c r="BM114" s="477"/>
      <c r="BN114" s="477"/>
      <c r="BO114" s="478"/>
      <c r="BP114" s="477"/>
      <c r="BQ114" s="479"/>
      <c r="BR114" s="460"/>
      <c r="BS114" s="389"/>
      <c r="BT114" s="389"/>
      <c r="BU114" s="389"/>
      <c r="BV114" s="389"/>
      <c r="BW114" s="389"/>
      <c r="BX114" s="389"/>
      <c r="BY114" s="389"/>
      <c r="BZ114" s="389"/>
      <c r="CA114" s="389"/>
      <c r="CB114" s="389"/>
      <c r="CC114" s="390"/>
    </row>
    <row r="115" spans="1:81" x14ac:dyDescent="0.25">
      <c r="A115" s="525"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2"/>
      <c r="BJ115" s="277"/>
      <c r="BK115" s="278"/>
      <c r="BL115" s="277"/>
      <c r="BM115" s="277"/>
      <c r="BN115" s="277"/>
      <c r="BO115" s="263"/>
      <c r="BP115" s="277"/>
      <c r="BQ115" s="483"/>
      <c r="BR115" s="464"/>
      <c r="BS115" s="399"/>
      <c r="BT115" s="399"/>
      <c r="BU115" s="399"/>
      <c r="BV115" s="278"/>
      <c r="BW115" s="278"/>
      <c r="BX115" s="278"/>
      <c r="BY115" s="278"/>
      <c r="BZ115" s="278"/>
      <c r="CA115" s="278"/>
      <c r="CB115" s="278"/>
      <c r="CC115" s="392"/>
    </row>
    <row r="116" spans="1:81" x14ac:dyDescent="0.25">
      <c r="A116" s="525"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2"/>
      <c r="BJ116" s="277"/>
      <c r="BK116" s="278"/>
      <c r="BL116" s="277"/>
      <c r="BM116" s="277"/>
      <c r="BN116" s="277"/>
      <c r="BO116" s="263"/>
      <c r="BP116" s="277"/>
      <c r="BQ116" s="483"/>
      <c r="BR116" s="464"/>
      <c r="BS116" s="399"/>
      <c r="BT116" s="399"/>
      <c r="BU116" s="399"/>
      <c r="BV116" s="278"/>
      <c r="BW116" s="278"/>
      <c r="BX116" s="278"/>
      <c r="BY116" s="278"/>
      <c r="BZ116" s="278"/>
      <c r="CA116" s="278"/>
      <c r="CB116" s="278"/>
      <c r="CC116" s="392"/>
    </row>
    <row r="117" spans="1:81" x14ac:dyDescent="0.25">
      <c r="A117" s="525"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2"/>
      <c r="BJ117" s="277"/>
      <c r="BK117" s="278"/>
      <c r="BL117" s="277"/>
      <c r="BM117" s="277"/>
      <c r="BN117" s="277"/>
      <c r="BO117" s="263"/>
      <c r="BP117" s="277"/>
      <c r="BQ117" s="483"/>
      <c r="BR117" s="464"/>
      <c r="BS117" s="399"/>
      <c r="BT117" s="399"/>
      <c r="BU117" s="399"/>
      <c r="BV117" s="278"/>
      <c r="BW117" s="278"/>
      <c r="BX117" s="278"/>
      <c r="BY117" s="278"/>
      <c r="BZ117" s="278"/>
      <c r="CA117" s="278"/>
      <c r="CB117" s="278"/>
      <c r="CC117" s="392"/>
    </row>
    <row r="118" spans="1:81" x14ac:dyDescent="0.25">
      <c r="A118" s="525"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2"/>
      <c r="BJ118" s="277"/>
      <c r="BK118" s="278"/>
      <c r="BL118" s="277"/>
      <c r="BM118" s="277"/>
      <c r="BN118" s="277"/>
      <c r="BO118" s="263"/>
      <c r="BP118" s="277"/>
      <c r="BQ118" s="483"/>
      <c r="BR118" s="464"/>
      <c r="BS118" s="399"/>
      <c r="BT118" s="399"/>
      <c r="BU118" s="399"/>
      <c r="BV118" s="278"/>
      <c r="BW118" s="278"/>
      <c r="BX118" s="278"/>
      <c r="BY118" s="278"/>
      <c r="BZ118" s="278"/>
      <c r="CA118" s="278"/>
      <c r="CB118" s="278"/>
      <c r="CC118" s="392"/>
    </row>
    <row r="119" spans="1:81" x14ac:dyDescent="0.25">
      <c r="A119" s="525"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2"/>
      <c r="BJ119" s="277"/>
      <c r="BK119" s="278"/>
      <c r="BL119" s="277"/>
      <c r="BM119" s="277"/>
      <c r="BN119" s="277"/>
      <c r="BO119" s="263"/>
      <c r="BP119" s="277"/>
      <c r="BQ119" s="483"/>
      <c r="BR119" s="464"/>
      <c r="BS119" s="399"/>
      <c r="BT119" s="399"/>
      <c r="BU119" s="399"/>
      <c r="BV119" s="278"/>
      <c r="BW119" s="278"/>
      <c r="BX119" s="278"/>
      <c r="BY119" s="278"/>
      <c r="BZ119" s="278"/>
      <c r="CA119" s="278"/>
      <c r="CB119" s="278"/>
      <c r="CC119" s="392"/>
    </row>
    <row r="120" spans="1:81" ht="15.75" thickBot="1" x14ac:dyDescent="0.3">
      <c r="A120" s="526"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4"/>
      <c r="BG120" s="484"/>
      <c r="BH120" s="484"/>
      <c r="BI120" s="528"/>
      <c r="BJ120" s="489"/>
      <c r="BK120" s="376"/>
      <c r="BL120" s="489"/>
      <c r="BM120" s="489"/>
      <c r="BN120" s="489"/>
      <c r="BO120" s="490"/>
      <c r="BP120" s="489"/>
      <c r="BQ120" s="491"/>
      <c r="BR120" s="464"/>
      <c r="BS120" s="399"/>
      <c r="BT120" s="399"/>
      <c r="BU120" s="399"/>
      <c r="BV120" s="376"/>
      <c r="BW120" s="376"/>
      <c r="BX120" s="376"/>
      <c r="BY120" s="376"/>
      <c r="BZ120" s="376"/>
      <c r="CA120" s="376"/>
      <c r="CB120" s="376"/>
      <c r="CC120" s="449"/>
    </row>
    <row r="121" spans="1:81" x14ac:dyDescent="0.25">
      <c r="A121" s="529" t="s">
        <v>20</v>
      </c>
      <c r="B121" s="540"/>
      <c r="C121" s="541"/>
      <c r="D121" s="541"/>
      <c r="E121" s="542"/>
      <c r="F121" s="541"/>
      <c r="G121" s="541"/>
      <c r="H121" s="541"/>
      <c r="I121" s="541"/>
      <c r="J121" s="541"/>
      <c r="K121" s="543"/>
      <c r="L121" s="542"/>
      <c r="M121" s="541"/>
      <c r="N121" s="542"/>
      <c r="O121" s="541"/>
      <c r="P121" s="541"/>
      <c r="Q121" s="541"/>
      <c r="R121" s="541"/>
      <c r="S121" s="541"/>
      <c r="T121" s="294"/>
      <c r="U121" s="544"/>
      <c r="V121" s="544"/>
      <c r="W121" s="544"/>
      <c r="X121" s="544"/>
      <c r="Y121" s="544"/>
      <c r="Z121" s="544"/>
      <c r="AA121" s="544"/>
      <c r="AB121" s="544"/>
      <c r="AC121" s="544"/>
      <c r="AD121" s="544"/>
      <c r="AE121" s="544"/>
      <c r="AF121" s="544"/>
      <c r="AG121" s="544"/>
      <c r="AH121" s="544"/>
      <c r="AI121" s="545"/>
      <c r="AJ121" s="544"/>
      <c r="AK121" s="544"/>
      <c r="AL121" s="544"/>
      <c r="AM121" s="544"/>
      <c r="AN121" s="544"/>
      <c r="AO121" s="544"/>
      <c r="AP121" s="544"/>
      <c r="AQ121" s="544"/>
      <c r="AR121" s="544"/>
      <c r="AS121" s="544"/>
      <c r="AT121" s="544"/>
      <c r="AU121" s="546"/>
      <c r="AV121" s="542"/>
      <c r="AW121" s="547"/>
      <c r="AX121" s="548"/>
      <c r="AY121" s="548"/>
      <c r="AZ121" s="548"/>
      <c r="BA121" s="548"/>
      <c r="BB121" s="549"/>
      <c r="BC121" s="509"/>
      <c r="BD121" s="509"/>
      <c r="BE121" s="509"/>
      <c r="BF121" s="475"/>
      <c r="BG121" s="475"/>
      <c r="BH121" s="475"/>
      <c r="BI121" s="476"/>
      <c r="BJ121" s="477"/>
      <c r="BK121" s="389"/>
      <c r="BL121" s="477"/>
      <c r="BM121" s="477"/>
      <c r="BN121" s="477"/>
      <c r="BO121" s="478"/>
      <c r="BP121" s="477"/>
      <c r="BQ121" s="479"/>
      <c r="BR121" s="470"/>
      <c r="BS121" s="414"/>
      <c r="BT121" s="389"/>
      <c r="BU121" s="389"/>
      <c r="BV121" s="389"/>
      <c r="BW121" s="389"/>
      <c r="BX121" s="389"/>
      <c r="BY121" s="389"/>
      <c r="BZ121" s="389"/>
      <c r="CA121" s="389"/>
      <c r="CB121" s="389"/>
      <c r="CC121" s="390"/>
    </row>
    <row r="122" spans="1:81" x14ac:dyDescent="0.25">
      <c r="A122" s="525"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2"/>
      <c r="BJ122" s="277"/>
      <c r="BK122" s="278"/>
      <c r="BL122" s="277"/>
      <c r="BM122" s="277"/>
      <c r="BN122" s="277"/>
      <c r="BO122" s="263"/>
      <c r="BP122" s="277"/>
      <c r="BQ122" s="483"/>
      <c r="BR122" s="461"/>
      <c r="BS122" s="395"/>
      <c r="BT122" s="395"/>
      <c r="BU122" s="395"/>
      <c r="BV122" s="278"/>
      <c r="BW122" s="278"/>
      <c r="BX122" s="278"/>
      <c r="BY122" s="278"/>
      <c r="BZ122" s="278"/>
      <c r="CA122" s="278"/>
      <c r="CB122" s="278"/>
      <c r="CC122" s="392"/>
    </row>
    <row r="123" spans="1:81" x14ac:dyDescent="0.25">
      <c r="A123" s="525"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2"/>
      <c r="BJ123" s="277"/>
      <c r="BK123" s="278"/>
      <c r="BL123" s="277"/>
      <c r="BM123" s="277"/>
      <c r="BN123" s="277"/>
      <c r="BO123" s="263"/>
      <c r="BP123" s="277"/>
      <c r="BQ123" s="483"/>
      <c r="BR123" s="461"/>
      <c r="BS123" s="395"/>
      <c r="BT123" s="395"/>
      <c r="BU123" s="395"/>
      <c r="BV123" s="278"/>
      <c r="BW123" s="278"/>
      <c r="BX123" s="278"/>
      <c r="BY123" s="278"/>
      <c r="BZ123" s="278"/>
      <c r="CA123" s="278"/>
      <c r="CB123" s="278"/>
      <c r="CC123" s="392"/>
    </row>
    <row r="124" spans="1:81" x14ac:dyDescent="0.25">
      <c r="A124" s="525"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2"/>
      <c r="BJ124" s="277"/>
      <c r="BK124" s="278"/>
      <c r="BL124" s="277"/>
      <c r="BM124" s="277"/>
      <c r="BN124" s="277"/>
      <c r="BO124" s="263"/>
      <c r="BP124" s="277"/>
      <c r="BQ124" s="483"/>
      <c r="BR124" s="461"/>
      <c r="BS124" s="395"/>
      <c r="BT124" s="395"/>
      <c r="BU124" s="395"/>
      <c r="BV124" s="278"/>
      <c r="BW124" s="278"/>
      <c r="BX124" s="278"/>
      <c r="BY124" s="278"/>
      <c r="BZ124" s="278"/>
      <c r="CA124" s="278"/>
      <c r="CB124" s="278"/>
      <c r="CC124" s="392"/>
    </row>
    <row r="125" spans="1:81" x14ac:dyDescent="0.25">
      <c r="A125" s="525"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2"/>
      <c r="BJ125" s="277"/>
      <c r="BK125" s="278"/>
      <c r="BL125" s="277"/>
      <c r="BM125" s="277"/>
      <c r="BN125" s="277"/>
      <c r="BO125" s="263"/>
      <c r="BP125" s="277"/>
      <c r="BQ125" s="483"/>
      <c r="BR125" s="461"/>
      <c r="BS125" s="395"/>
      <c r="BT125" s="395"/>
      <c r="BU125" s="395"/>
      <c r="BV125" s="278"/>
      <c r="BW125" s="278"/>
      <c r="BX125" s="278"/>
      <c r="BY125" s="278"/>
      <c r="BZ125" s="278"/>
      <c r="CA125" s="278"/>
      <c r="CB125" s="278"/>
      <c r="CC125" s="392"/>
    </row>
    <row r="126" spans="1:81" x14ac:dyDescent="0.25">
      <c r="A126" s="525"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2"/>
      <c r="BJ126" s="277"/>
      <c r="BK126" s="278"/>
      <c r="BL126" s="277"/>
      <c r="BM126" s="277"/>
      <c r="BN126" s="277"/>
      <c r="BO126" s="263"/>
      <c r="BP126" s="277"/>
      <c r="BQ126" s="483"/>
      <c r="BR126" s="461"/>
      <c r="BS126" s="395"/>
      <c r="BT126" s="395"/>
      <c r="BU126" s="395"/>
      <c r="BV126" s="278"/>
      <c r="BW126" s="278"/>
      <c r="BX126" s="278"/>
      <c r="BY126" s="278"/>
      <c r="BZ126" s="278"/>
      <c r="CA126" s="278"/>
      <c r="CB126" s="278"/>
      <c r="CC126" s="392"/>
    </row>
    <row r="127" spans="1:81" x14ac:dyDescent="0.25">
      <c r="A127" s="525"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2"/>
      <c r="BJ127" s="277"/>
      <c r="BK127" s="278"/>
      <c r="BL127" s="277"/>
      <c r="BM127" s="277"/>
      <c r="BN127" s="277"/>
      <c r="BO127" s="263"/>
      <c r="BP127" s="277"/>
      <c r="BQ127" s="483"/>
      <c r="BR127" s="461"/>
      <c r="BS127" s="395"/>
      <c r="BT127" s="395"/>
      <c r="BU127" s="395"/>
      <c r="BV127" s="278"/>
      <c r="BW127" s="278"/>
      <c r="BX127" s="278"/>
      <c r="BY127" s="278"/>
      <c r="BZ127" s="278"/>
      <c r="CA127" s="278"/>
      <c r="CB127" s="278"/>
      <c r="CC127" s="392"/>
    </row>
    <row r="128" spans="1:81" x14ac:dyDescent="0.25">
      <c r="A128" s="550"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2"/>
      <c r="BJ128" s="277"/>
      <c r="BK128" s="278"/>
      <c r="BL128" s="277"/>
      <c r="BM128" s="277"/>
      <c r="BN128" s="277"/>
      <c r="BO128" s="263"/>
      <c r="BP128" s="277"/>
      <c r="BQ128" s="483"/>
      <c r="BR128" s="466"/>
      <c r="BS128" s="278"/>
      <c r="BT128" s="280"/>
      <c r="BU128" s="280"/>
      <c r="BV128" s="278"/>
      <c r="BW128" s="278"/>
      <c r="BX128" s="278"/>
      <c r="BY128" s="278"/>
      <c r="BZ128" s="278"/>
      <c r="CA128" s="278"/>
      <c r="CB128" s="278"/>
      <c r="CC128" s="392"/>
    </row>
    <row r="129" spans="1:83" x14ac:dyDescent="0.25">
      <c r="A129" s="525"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2"/>
      <c r="BJ129" s="277"/>
      <c r="BK129" s="278"/>
      <c r="BL129" s="277"/>
      <c r="BM129" s="277"/>
      <c r="BN129" s="277"/>
      <c r="BO129" s="263"/>
      <c r="BP129" s="277"/>
      <c r="BQ129" s="483"/>
      <c r="BR129" s="461"/>
      <c r="BS129" s="395"/>
      <c r="BT129" s="395"/>
      <c r="BU129" s="395"/>
      <c r="BV129" s="278"/>
      <c r="BW129" s="278"/>
      <c r="BX129" s="278"/>
      <c r="BY129" s="278"/>
      <c r="BZ129" s="278"/>
      <c r="CA129" s="278"/>
      <c r="CB129" s="278"/>
      <c r="CC129" s="392"/>
    </row>
    <row r="130" spans="1:83" x14ac:dyDescent="0.25">
      <c r="A130" s="525"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2"/>
      <c r="BJ130" s="277"/>
      <c r="BK130" s="278"/>
      <c r="BL130" s="277"/>
      <c r="BM130" s="277"/>
      <c r="BN130" s="277"/>
      <c r="BO130" s="263"/>
      <c r="BP130" s="277"/>
      <c r="BQ130" s="483"/>
      <c r="BR130" s="461"/>
      <c r="BS130" s="395"/>
      <c r="BT130" s="395"/>
      <c r="BU130" s="395"/>
      <c r="BV130" s="278"/>
      <c r="BW130" s="278"/>
      <c r="BX130" s="278"/>
      <c r="BY130" s="278"/>
      <c r="BZ130" s="278"/>
      <c r="CA130" s="278"/>
      <c r="CB130" s="278"/>
      <c r="CC130" s="392"/>
    </row>
    <row r="131" spans="1:83" x14ac:dyDescent="0.25">
      <c r="A131" s="525"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2"/>
      <c r="BJ131" s="277"/>
      <c r="BK131" s="278"/>
      <c r="BL131" s="277"/>
      <c r="BM131" s="277"/>
      <c r="BN131" s="277"/>
      <c r="BO131" s="263"/>
      <c r="BP131" s="277"/>
      <c r="BQ131" s="483"/>
      <c r="BR131" s="461"/>
      <c r="BS131" s="395"/>
      <c r="BT131" s="395"/>
      <c r="BU131" s="395"/>
      <c r="BV131" s="278"/>
      <c r="BW131" s="278"/>
      <c r="BX131" s="278"/>
      <c r="BY131" s="278"/>
      <c r="BZ131" s="278"/>
      <c r="CA131" s="278"/>
      <c r="CB131" s="278"/>
      <c r="CC131" s="392"/>
    </row>
    <row r="132" spans="1:83" x14ac:dyDescent="0.25">
      <c r="A132" s="525"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2"/>
      <c r="BJ132" s="277"/>
      <c r="BK132" s="278"/>
      <c r="BL132" s="277"/>
      <c r="BM132" s="277"/>
      <c r="BN132" s="277"/>
      <c r="BO132" s="263"/>
      <c r="BP132" s="277"/>
      <c r="BQ132" s="483"/>
      <c r="BR132" s="461"/>
      <c r="BS132" s="395"/>
      <c r="BT132" s="395"/>
      <c r="BU132" s="395"/>
      <c r="BV132" s="278"/>
      <c r="BW132" s="278"/>
      <c r="BX132" s="278"/>
      <c r="BY132" s="278"/>
      <c r="BZ132" s="278"/>
      <c r="CA132" s="278"/>
      <c r="CB132" s="278"/>
      <c r="CC132" s="392"/>
    </row>
    <row r="133" spans="1:83" x14ac:dyDescent="0.25">
      <c r="A133" s="525"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2"/>
      <c r="BJ133" s="482"/>
      <c r="BK133" s="551"/>
      <c r="BL133" s="482"/>
      <c r="BM133" s="482"/>
      <c r="BN133" s="482"/>
      <c r="BO133" s="552"/>
      <c r="BP133" s="482"/>
      <c r="BQ133" s="311"/>
      <c r="BR133" s="461"/>
      <c r="BS133" s="395"/>
      <c r="BT133" s="395"/>
      <c r="BU133" s="395"/>
      <c r="BV133" s="278"/>
      <c r="BW133" s="278"/>
      <c r="BX133" s="278"/>
      <c r="BY133" s="278"/>
      <c r="BZ133" s="278"/>
      <c r="CA133" s="278"/>
      <c r="CB133" s="278"/>
      <c r="CC133" s="392"/>
    </row>
    <row r="134" spans="1:83" x14ac:dyDescent="0.25">
      <c r="A134" s="525"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2"/>
      <c r="BJ134" s="482"/>
      <c r="BK134" s="551"/>
      <c r="BL134" s="482"/>
      <c r="BM134" s="482"/>
      <c r="BN134" s="482"/>
      <c r="BO134" s="552"/>
      <c r="BP134" s="482"/>
      <c r="BQ134" s="311"/>
      <c r="BR134" s="461"/>
      <c r="BS134" s="395"/>
      <c r="BT134" s="395"/>
      <c r="BU134" s="395"/>
      <c r="BV134" s="278"/>
      <c r="BW134" s="278"/>
      <c r="BX134" s="278"/>
      <c r="BY134" s="278"/>
      <c r="BZ134" s="278"/>
      <c r="CA134" s="278"/>
      <c r="CB134" s="278"/>
      <c r="CC134" s="392"/>
    </row>
    <row r="135" spans="1:83" x14ac:dyDescent="0.25">
      <c r="A135" s="553"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2"/>
      <c r="BJ135" s="482"/>
      <c r="BK135" s="551"/>
      <c r="BL135" s="482"/>
      <c r="BM135" s="482"/>
      <c r="BN135" s="482"/>
      <c r="BO135" s="552"/>
      <c r="BP135" s="482"/>
      <c r="BQ135" s="311"/>
      <c r="BR135" s="438"/>
      <c r="BS135" s="239"/>
      <c r="BT135" s="280"/>
      <c r="BU135" s="280"/>
      <c r="BV135" s="278"/>
      <c r="BW135" s="278"/>
      <c r="BX135" s="278"/>
      <c r="BY135" s="278"/>
      <c r="BZ135" s="278"/>
      <c r="CA135" s="278"/>
      <c r="CB135" s="278"/>
      <c r="CC135" s="392"/>
    </row>
    <row r="136" spans="1:83" x14ac:dyDescent="0.25">
      <c r="A136" s="525"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2"/>
      <c r="BJ136" s="482"/>
      <c r="BK136" s="551"/>
      <c r="BL136" s="482"/>
      <c r="BM136" s="482"/>
      <c r="BN136" s="482"/>
      <c r="BO136" s="552"/>
      <c r="BP136" s="482"/>
      <c r="BQ136" s="311"/>
      <c r="BR136" s="461"/>
      <c r="BS136" s="395"/>
      <c r="BT136" s="395"/>
      <c r="BU136" s="395"/>
      <c r="BV136" s="278"/>
      <c r="BW136" s="278"/>
      <c r="BX136" s="278"/>
      <c r="BY136" s="278"/>
      <c r="BZ136" s="278"/>
      <c r="CA136" s="278"/>
      <c r="CB136" s="278"/>
      <c r="CC136" s="392"/>
    </row>
    <row r="137" spans="1:83" x14ac:dyDescent="0.25">
      <c r="A137" s="525"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2"/>
      <c r="BJ137" s="482"/>
      <c r="BK137" s="482"/>
      <c r="BL137" s="482"/>
      <c r="BM137" s="482"/>
      <c r="BN137" s="482"/>
      <c r="BO137" s="552"/>
      <c r="BP137" s="482"/>
      <c r="BQ137" s="311"/>
      <c r="BR137" s="461"/>
      <c r="BS137" s="395"/>
      <c r="BT137" s="395"/>
      <c r="BU137" s="395"/>
      <c r="BV137" s="278"/>
      <c r="BW137" s="278"/>
      <c r="BX137" s="278"/>
      <c r="BY137" s="278"/>
      <c r="BZ137" s="278"/>
      <c r="CA137" s="278"/>
      <c r="CB137" s="278"/>
      <c r="CC137" s="392"/>
    </row>
    <row r="138" spans="1:83" x14ac:dyDescent="0.25">
      <c r="A138" s="525"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2"/>
      <c r="BJ138" s="482"/>
      <c r="BK138" s="482"/>
      <c r="BL138" s="482"/>
      <c r="BM138" s="482"/>
      <c r="BN138" s="482"/>
      <c r="BO138" s="552"/>
      <c r="BP138" s="482"/>
      <c r="BQ138" s="311"/>
      <c r="BR138" s="461"/>
      <c r="BS138" s="395"/>
      <c r="BT138" s="395"/>
      <c r="BU138" s="395"/>
      <c r="BV138" s="278"/>
      <c r="BW138" s="278"/>
      <c r="BX138" s="278"/>
      <c r="BY138" s="278"/>
      <c r="BZ138" s="278"/>
      <c r="CA138" s="278"/>
      <c r="CB138" s="278"/>
      <c r="CC138" s="392"/>
    </row>
    <row r="139" spans="1:83" x14ac:dyDescent="0.25">
      <c r="A139" s="525"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2"/>
      <c r="BJ139" s="482"/>
      <c r="BK139" s="482"/>
      <c r="BL139" s="482"/>
      <c r="BM139" s="482"/>
      <c r="BN139" s="482"/>
      <c r="BO139" s="552"/>
      <c r="BP139" s="482"/>
      <c r="BQ139" s="311"/>
      <c r="BR139" s="461"/>
      <c r="BS139" s="395"/>
      <c r="BT139" s="395"/>
      <c r="BU139" s="395"/>
      <c r="BV139" s="278"/>
      <c r="BW139" s="278"/>
      <c r="BX139" s="278"/>
      <c r="BY139" s="278"/>
      <c r="BZ139" s="278"/>
      <c r="CA139" s="278"/>
      <c r="CB139" s="278"/>
      <c r="CC139" s="392"/>
    </row>
    <row r="140" spans="1:83" x14ac:dyDescent="0.25">
      <c r="A140" s="525"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2"/>
      <c r="BJ140" s="482"/>
      <c r="BK140" s="482"/>
      <c r="BL140" s="482"/>
      <c r="BM140" s="482"/>
      <c r="BN140" s="482"/>
      <c r="BO140" s="552"/>
      <c r="BP140" s="482"/>
      <c r="BQ140" s="311"/>
      <c r="BR140" s="461"/>
      <c r="BS140" s="395"/>
      <c r="BT140" s="395"/>
      <c r="BU140" s="395"/>
      <c r="BV140" s="278"/>
      <c r="BW140" s="278"/>
      <c r="BX140" s="278"/>
      <c r="BY140" s="278"/>
      <c r="BZ140" s="278"/>
      <c r="CA140" s="278"/>
      <c r="CB140" s="278"/>
      <c r="CC140" s="392"/>
    </row>
    <row r="141" spans="1:83" ht="15.75" thickBot="1" x14ac:dyDescent="0.3">
      <c r="A141" s="554" t="s">
        <v>40</v>
      </c>
      <c r="B141" s="555"/>
      <c r="C141" s="556"/>
      <c r="D141" s="556"/>
      <c r="E141" s="556"/>
      <c r="F141" s="556"/>
      <c r="G141" s="556"/>
      <c r="H141" s="556"/>
      <c r="I141" s="556"/>
      <c r="J141" s="556"/>
      <c r="K141" s="557"/>
      <c r="L141" s="556"/>
      <c r="M141" s="558"/>
      <c r="N141" s="556"/>
      <c r="O141" s="556"/>
      <c r="P141" s="556"/>
      <c r="Q141" s="556"/>
      <c r="R141" s="556"/>
      <c r="S141" s="556"/>
      <c r="T141" s="250"/>
      <c r="U141" s="559"/>
      <c r="V141" s="559"/>
      <c r="W141" s="559"/>
      <c r="X141" s="559"/>
      <c r="Y141" s="559"/>
      <c r="Z141" s="559"/>
      <c r="AA141" s="559"/>
      <c r="AB141" s="559"/>
      <c r="AC141" s="559"/>
      <c r="AD141" s="559"/>
      <c r="AE141" s="559"/>
      <c r="AF141" s="559"/>
      <c r="AG141" s="559"/>
      <c r="AH141" s="559"/>
      <c r="AI141" s="560"/>
      <c r="AJ141" s="559"/>
      <c r="AK141" s="559"/>
      <c r="AL141" s="559"/>
      <c r="AM141" s="559"/>
      <c r="AN141" s="559"/>
      <c r="AO141" s="559"/>
      <c r="AP141" s="559"/>
      <c r="AQ141" s="559"/>
      <c r="AR141" s="559"/>
      <c r="AS141" s="559"/>
      <c r="AT141" s="559"/>
      <c r="AU141" s="557"/>
      <c r="AV141" s="556"/>
      <c r="AW141" s="556"/>
      <c r="AX141" s="556"/>
      <c r="AY141" s="556"/>
      <c r="AZ141" s="556"/>
      <c r="BA141" s="556"/>
      <c r="BB141" s="250"/>
      <c r="BC141" s="559"/>
      <c r="BD141" s="557"/>
      <c r="BE141" s="561"/>
      <c r="BF141" s="485"/>
      <c r="BG141" s="485"/>
      <c r="BH141" s="485"/>
      <c r="BI141" s="528"/>
      <c r="BJ141" s="528"/>
      <c r="BK141" s="528"/>
      <c r="BL141" s="528"/>
      <c r="BM141" s="528"/>
      <c r="BN141" s="528"/>
      <c r="BO141" s="562"/>
      <c r="BP141" s="528"/>
      <c r="BQ141" s="563"/>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06"/>
      <c r="BB144" s="606"/>
      <c r="BC144" s="606"/>
      <c r="BD144" s="606"/>
      <c r="BE144" s="606"/>
      <c r="BF144" s="606"/>
      <c r="BG144" s="606"/>
      <c r="BI144" s="606"/>
      <c r="BJ144" s="606"/>
      <c r="BK144" s="606"/>
      <c r="BL144" s="606"/>
      <c r="BM144" s="606"/>
      <c r="BN144" s="606"/>
      <c r="BP144" s="606"/>
      <c r="BQ144" s="606"/>
      <c r="BR144" s="606"/>
      <c r="BS144" s="606"/>
      <c r="BT144" s="606"/>
      <c r="BU144"/>
      <c r="BV144" s="582"/>
      <c r="CA144" s="607"/>
      <c r="CB144" s="607"/>
      <c r="CC144" s="607"/>
      <c r="CD144" s="607"/>
      <c r="CE144" s="607"/>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A144:BG144"/>
    <mergeCell ref="BI144:BN144"/>
    <mergeCell ref="BP144:BT144"/>
    <mergeCell ref="CA144:CE144"/>
    <mergeCell ref="BF7:BQ7"/>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2023-05-18T21:58:13Z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