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S:\FinReg\MA Gas and Electric\DPU 20-58 COVID-19 Moratorium\Quarterly AG Data (DPU 20-58D)\13 Q1 2024\"/>
    </mc:Choice>
  </mc:AlternateContent>
  <xr:revisionPtr revIDLastSave="0" documentId="13_ncr:1_{5B6119A5-8874-4F36-A504-C2999C610743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Fitchburg G&amp;E (Electric)" sheetId="1" r:id="rId1"/>
    <sheet name="Fitchburg G&amp;E (Gas)" sheetId="2" r:id="rId2"/>
  </sheets>
  <definedNames>
    <definedName name="_xlnm.Print_Area" localSheetId="0">'Fitchburg G&amp;E (Electric)'!$A$1:$AO$199</definedName>
    <definedName name="_xlnm.Print_Area" localSheetId="1">'Fitchburg G&amp;E (Gas)'!$A$1:$AO$199</definedName>
    <definedName name="_xlnm.Print_Titles" localSheetId="0">'Fitchburg G&amp;E (Electric)'!$1:$6</definedName>
    <definedName name="_xlnm.Print_Titles" localSheetId="1">'Fitchburg G&amp;E (Gas)'!$1:$6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99" i="2" l="1"/>
  <c r="AN199" i="2"/>
  <c r="AM199" i="2"/>
  <c r="AO192" i="2"/>
  <c r="AN192" i="2"/>
  <c r="AM192" i="2"/>
  <c r="AO185" i="2"/>
  <c r="AN185" i="2"/>
  <c r="AM185" i="2"/>
  <c r="AO178" i="2"/>
  <c r="AN178" i="2"/>
  <c r="AM178" i="2"/>
  <c r="AO169" i="2"/>
  <c r="AN169" i="2"/>
  <c r="AM169" i="2"/>
  <c r="AO155" i="2"/>
  <c r="AN155" i="2"/>
  <c r="AM155" i="2"/>
  <c r="AO148" i="2"/>
  <c r="AN148" i="2"/>
  <c r="AM148" i="2"/>
  <c r="AO141" i="2"/>
  <c r="AN141" i="2"/>
  <c r="AM141" i="2"/>
  <c r="AO134" i="2"/>
  <c r="AN134" i="2"/>
  <c r="AM134" i="2"/>
  <c r="AN127" i="2"/>
  <c r="AM127" i="2"/>
  <c r="AO123" i="2"/>
  <c r="AO127" i="2" s="1"/>
  <c r="AO120" i="2"/>
  <c r="AN120" i="2"/>
  <c r="AM120" i="2"/>
  <c r="AO113" i="2"/>
  <c r="AN113" i="2"/>
  <c r="AM113" i="2"/>
  <c r="AO106" i="2"/>
  <c r="AN106" i="2"/>
  <c r="AM106" i="2"/>
  <c r="AO99" i="2"/>
  <c r="AN99" i="2"/>
  <c r="AM99" i="2"/>
  <c r="AO92" i="2"/>
  <c r="AN92" i="2"/>
  <c r="AM92" i="2"/>
  <c r="AO85" i="2"/>
  <c r="AN85" i="2"/>
  <c r="AM85" i="2"/>
  <c r="AO78" i="2"/>
  <c r="AN78" i="2"/>
  <c r="AM78" i="2"/>
  <c r="AO71" i="2"/>
  <c r="AN71" i="2"/>
  <c r="AM71" i="2"/>
  <c r="AO64" i="2"/>
  <c r="AN64" i="2"/>
  <c r="AM64" i="2"/>
  <c r="AO57" i="2"/>
  <c r="AN57" i="2"/>
  <c r="AM57" i="2"/>
  <c r="AO50" i="2"/>
  <c r="AN50" i="2"/>
  <c r="AM50" i="2"/>
  <c r="AO35" i="2"/>
  <c r="AN35" i="2"/>
  <c r="AM35" i="2"/>
  <c r="AO24" i="2"/>
  <c r="AO28" i="2" s="1"/>
  <c r="AN24" i="2"/>
  <c r="AN28" i="2" s="1"/>
  <c r="AM24" i="2"/>
  <c r="AM28" i="2" s="1"/>
  <c r="AO21" i="2"/>
  <c r="AN21" i="2"/>
  <c r="AM21" i="2"/>
  <c r="AO14" i="2"/>
  <c r="AN14" i="2"/>
  <c r="AM14" i="2"/>
  <c r="AO199" i="1"/>
  <c r="AN199" i="1"/>
  <c r="AM199" i="1"/>
  <c r="AO192" i="1"/>
  <c r="AN192" i="1"/>
  <c r="AM192" i="1"/>
  <c r="AO185" i="1"/>
  <c r="AN185" i="1"/>
  <c r="AM185" i="1"/>
  <c r="AO178" i="1"/>
  <c r="AN178" i="1"/>
  <c r="AM178" i="1"/>
  <c r="AO169" i="1"/>
  <c r="AN169" i="1"/>
  <c r="AM169" i="1"/>
  <c r="AO155" i="1"/>
  <c r="AN155" i="1"/>
  <c r="AM155" i="1"/>
  <c r="AO148" i="1"/>
  <c r="AN148" i="1"/>
  <c r="AM148" i="1"/>
  <c r="AO141" i="1"/>
  <c r="AN141" i="1"/>
  <c r="AM141" i="1"/>
  <c r="AO134" i="1"/>
  <c r="AN134" i="1"/>
  <c r="AM134" i="1"/>
  <c r="AN127" i="1"/>
  <c r="AM127" i="1"/>
  <c r="AO123" i="1"/>
  <c r="AO127" i="1" s="1"/>
  <c r="AO120" i="1"/>
  <c r="AN120" i="1"/>
  <c r="AM120" i="1"/>
  <c r="AO113" i="1"/>
  <c r="AN113" i="1"/>
  <c r="AM113" i="1"/>
  <c r="AO106" i="1"/>
  <c r="AN106" i="1"/>
  <c r="AM106" i="1"/>
  <c r="AO99" i="1"/>
  <c r="AN99" i="1"/>
  <c r="AM99" i="1"/>
  <c r="AO92" i="1"/>
  <c r="AN92" i="1"/>
  <c r="AM92" i="1"/>
  <c r="AO85" i="1"/>
  <c r="AN85" i="1"/>
  <c r="AM85" i="1"/>
  <c r="AO78" i="1"/>
  <c r="AN78" i="1"/>
  <c r="AM78" i="1"/>
  <c r="AO71" i="1"/>
  <c r="AN71" i="1"/>
  <c r="AM71" i="1"/>
  <c r="AO64" i="1"/>
  <c r="AN64" i="1"/>
  <c r="AM64" i="1"/>
  <c r="AO57" i="1"/>
  <c r="AN57" i="1"/>
  <c r="AM57" i="1"/>
  <c r="AO50" i="1"/>
  <c r="AN50" i="1"/>
  <c r="AM50" i="1"/>
  <c r="AO35" i="1"/>
  <c r="AN35" i="1"/>
  <c r="AM35" i="1"/>
  <c r="AO24" i="1"/>
  <c r="AO28" i="1" s="1"/>
  <c r="AN24" i="1"/>
  <c r="AN28" i="1" s="1"/>
  <c r="AM24" i="1"/>
  <c r="AM28" i="1" s="1"/>
  <c r="AO21" i="1"/>
  <c r="AN21" i="1"/>
  <c r="AM21" i="1"/>
  <c r="AO14" i="1"/>
  <c r="AN14" i="1"/>
  <c r="AM14" i="1"/>
  <c r="AL199" i="2" l="1"/>
  <c r="AK199" i="2"/>
  <c r="AJ199" i="2"/>
  <c r="AI199" i="2"/>
  <c r="AH199" i="2"/>
  <c r="AG199" i="2"/>
  <c r="AF199" i="2"/>
  <c r="AE199" i="2"/>
  <c r="AD199" i="2"/>
  <c r="AC199" i="2"/>
  <c r="AB199" i="2"/>
  <c r="AA199" i="2"/>
  <c r="AL192" i="2"/>
  <c r="AK192" i="2"/>
  <c r="AJ192" i="2"/>
  <c r="AI192" i="2"/>
  <c r="AH192" i="2"/>
  <c r="AG192" i="2"/>
  <c r="AF192" i="2"/>
  <c r="AE192" i="2"/>
  <c r="AD192" i="2"/>
  <c r="AC192" i="2"/>
  <c r="AB192" i="2"/>
  <c r="AA192" i="2"/>
  <c r="AL185" i="2"/>
  <c r="AK185" i="2"/>
  <c r="AJ185" i="2"/>
  <c r="AI185" i="2"/>
  <c r="AH185" i="2"/>
  <c r="AG185" i="2"/>
  <c r="AF185" i="2"/>
  <c r="AE185" i="2"/>
  <c r="AD185" i="2"/>
  <c r="AC185" i="2"/>
  <c r="AB185" i="2"/>
  <c r="AA185" i="2"/>
  <c r="AL178" i="2"/>
  <c r="AK178" i="2"/>
  <c r="AJ178" i="2"/>
  <c r="AI178" i="2"/>
  <c r="AH178" i="2"/>
  <c r="AG178" i="2"/>
  <c r="AF178" i="2"/>
  <c r="AE178" i="2"/>
  <c r="AD178" i="2"/>
  <c r="AC178" i="2"/>
  <c r="AB178" i="2"/>
  <c r="AA178" i="2"/>
  <c r="AL169" i="2"/>
  <c r="AK169" i="2"/>
  <c r="AJ169" i="2"/>
  <c r="AI169" i="2"/>
  <c r="AH169" i="2"/>
  <c r="AG169" i="2"/>
  <c r="AF169" i="2"/>
  <c r="AE169" i="2"/>
  <c r="AD169" i="2"/>
  <c r="AC169" i="2"/>
  <c r="AB169" i="2"/>
  <c r="AA169" i="2"/>
  <c r="AL155" i="2"/>
  <c r="AK155" i="2"/>
  <c r="AJ155" i="2"/>
  <c r="AI155" i="2"/>
  <c r="AH155" i="2"/>
  <c r="AG155" i="2"/>
  <c r="AF155" i="2"/>
  <c r="AE155" i="2"/>
  <c r="AD155" i="2"/>
  <c r="AC155" i="2"/>
  <c r="AB155" i="2"/>
  <c r="AA155" i="2"/>
  <c r="AL148" i="2"/>
  <c r="AK148" i="2"/>
  <c r="AJ148" i="2"/>
  <c r="AI148" i="2"/>
  <c r="AH148" i="2"/>
  <c r="AG148" i="2"/>
  <c r="AF148" i="2"/>
  <c r="AE148" i="2"/>
  <c r="AD148" i="2"/>
  <c r="AC148" i="2"/>
  <c r="AB148" i="2"/>
  <c r="AA148" i="2"/>
  <c r="AL141" i="2"/>
  <c r="AK141" i="2"/>
  <c r="AJ141" i="2"/>
  <c r="AI141" i="2"/>
  <c r="AH141" i="2"/>
  <c r="AG141" i="2"/>
  <c r="AF141" i="2"/>
  <c r="AE141" i="2"/>
  <c r="AD141" i="2"/>
  <c r="AC141" i="2"/>
  <c r="AB141" i="2"/>
  <c r="AA141" i="2"/>
  <c r="AL134" i="2"/>
  <c r="AK134" i="2"/>
  <c r="AJ134" i="2"/>
  <c r="AI134" i="2"/>
  <c r="AH134" i="2"/>
  <c r="AG134" i="2"/>
  <c r="AF134" i="2"/>
  <c r="AE134" i="2"/>
  <c r="AD134" i="2"/>
  <c r="AC134" i="2"/>
  <c r="AB134" i="2"/>
  <c r="AA134" i="2"/>
  <c r="AL127" i="2"/>
  <c r="AK127" i="2"/>
  <c r="AJ127" i="2"/>
  <c r="AI127" i="2"/>
  <c r="AH127" i="2"/>
  <c r="AG127" i="2"/>
  <c r="AF127" i="2"/>
  <c r="AE127" i="2"/>
  <c r="AD127" i="2"/>
  <c r="AC127" i="2"/>
  <c r="AB127" i="2"/>
  <c r="AA127" i="2"/>
  <c r="AL120" i="2"/>
  <c r="AK120" i="2"/>
  <c r="AJ120" i="2"/>
  <c r="AI120" i="2"/>
  <c r="AH120" i="2"/>
  <c r="AG120" i="2"/>
  <c r="AF120" i="2"/>
  <c r="AE120" i="2"/>
  <c r="AD120" i="2"/>
  <c r="AC120" i="2"/>
  <c r="AB120" i="2"/>
  <c r="AA120" i="2"/>
  <c r="AL113" i="2"/>
  <c r="AK113" i="2"/>
  <c r="AJ113" i="2"/>
  <c r="AI113" i="2"/>
  <c r="AH113" i="2"/>
  <c r="AG113" i="2"/>
  <c r="AF113" i="2"/>
  <c r="AE113" i="2"/>
  <c r="AD113" i="2"/>
  <c r="AC113" i="2"/>
  <c r="AB113" i="2"/>
  <c r="AA113" i="2"/>
  <c r="AL106" i="2"/>
  <c r="AK106" i="2"/>
  <c r="AJ106" i="2"/>
  <c r="AI106" i="2"/>
  <c r="AH106" i="2"/>
  <c r="AG106" i="2"/>
  <c r="AF106" i="2"/>
  <c r="AE106" i="2"/>
  <c r="AD106" i="2"/>
  <c r="AC106" i="2"/>
  <c r="AB106" i="2"/>
  <c r="AA106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AL92" i="2"/>
  <c r="AK92" i="2"/>
  <c r="AJ92" i="2"/>
  <c r="AI92" i="2"/>
  <c r="AH92" i="2"/>
  <c r="AG92" i="2"/>
  <c r="AF92" i="2"/>
  <c r="AE92" i="2"/>
  <c r="AD92" i="2"/>
  <c r="AC92" i="2"/>
  <c r="AA92" i="2"/>
  <c r="AB91" i="2"/>
  <c r="AB90" i="2"/>
  <c r="AB89" i="2"/>
  <c r="AB92" i="2" s="1"/>
  <c r="AL85" i="2"/>
  <c r="AK85" i="2"/>
  <c r="AJ85" i="2"/>
  <c r="AI85" i="2"/>
  <c r="AH85" i="2"/>
  <c r="AG85" i="2"/>
  <c r="AF85" i="2"/>
  <c r="AE85" i="2"/>
  <c r="AD85" i="2"/>
  <c r="AC85" i="2"/>
  <c r="AB85" i="2"/>
  <c r="AA85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AL71" i="2"/>
  <c r="AK71" i="2"/>
  <c r="AJ71" i="2"/>
  <c r="AI71" i="2"/>
  <c r="AH71" i="2"/>
  <c r="AG71" i="2"/>
  <c r="AF71" i="2"/>
  <c r="AE71" i="2"/>
  <c r="AD71" i="2"/>
  <c r="AC71" i="2"/>
  <c r="AL64" i="2"/>
  <c r="AK64" i="2"/>
  <c r="AJ64" i="2"/>
  <c r="AI64" i="2"/>
  <c r="AH64" i="2"/>
  <c r="AG64" i="2"/>
  <c r="AF64" i="2"/>
  <c r="AE64" i="2"/>
  <c r="AD64" i="2"/>
  <c r="AC64" i="2"/>
  <c r="AL57" i="2"/>
  <c r="AK57" i="2"/>
  <c r="AJ57" i="2"/>
  <c r="AI57" i="2"/>
  <c r="AH57" i="2"/>
  <c r="AG57" i="2"/>
  <c r="AF57" i="2"/>
  <c r="AE57" i="2"/>
  <c r="AD57" i="2"/>
  <c r="AC57" i="2"/>
  <c r="AL50" i="2"/>
  <c r="AK50" i="2"/>
  <c r="AJ50" i="2"/>
  <c r="AI50" i="2"/>
  <c r="AH50" i="2"/>
  <c r="AG50" i="2"/>
  <c r="AF50" i="2"/>
  <c r="AE50" i="2"/>
  <c r="AD50" i="2"/>
  <c r="AC50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AH28" i="2"/>
  <c r="AL24" i="2"/>
  <c r="AL28" i="2" s="1"/>
  <c r="AK24" i="2"/>
  <c r="AK28" i="2" s="1"/>
  <c r="AJ24" i="2"/>
  <c r="AJ28" i="2" s="1"/>
  <c r="AI24" i="2"/>
  <c r="AI28" i="2" s="1"/>
  <c r="AH24" i="2"/>
  <c r="AG24" i="2"/>
  <c r="AG28" i="2" s="1"/>
  <c r="AF24" i="2"/>
  <c r="AF28" i="2" s="1"/>
  <c r="AE24" i="2"/>
  <c r="AE28" i="2" s="1"/>
  <c r="AD24" i="2"/>
  <c r="AD28" i="2" s="1"/>
  <c r="AC24" i="2"/>
  <c r="AC28" i="2" s="1"/>
  <c r="AB24" i="2"/>
  <c r="AB28" i="2" s="1"/>
  <c r="AA24" i="2"/>
  <c r="AA28" i="2" s="1"/>
  <c r="AL21" i="2"/>
  <c r="AK21" i="2"/>
  <c r="AJ21" i="2"/>
  <c r="AI21" i="2"/>
  <c r="AH21" i="2"/>
  <c r="AG21" i="2"/>
  <c r="AF21" i="2"/>
  <c r="AE21" i="2"/>
  <c r="AD21" i="2"/>
  <c r="AC21" i="2"/>
  <c r="AL14" i="2"/>
  <c r="AK14" i="2"/>
  <c r="AJ14" i="2"/>
  <c r="AI14" i="2"/>
  <c r="AH14" i="2"/>
  <c r="AG14" i="2"/>
  <c r="AF14" i="2"/>
  <c r="AE14" i="2"/>
  <c r="AD14" i="2"/>
  <c r="AC14" i="2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AL71" i="1"/>
  <c r="AK71" i="1"/>
  <c r="AJ71" i="1"/>
  <c r="AI71" i="1"/>
  <c r="AH71" i="1"/>
  <c r="AG71" i="1"/>
  <c r="AF71" i="1"/>
  <c r="AE71" i="1"/>
  <c r="AD71" i="1"/>
  <c r="AC71" i="1"/>
  <c r="AL64" i="1"/>
  <c r="AK64" i="1"/>
  <c r="AJ64" i="1"/>
  <c r="AI64" i="1"/>
  <c r="AH64" i="1"/>
  <c r="AG64" i="1"/>
  <c r="AF64" i="1"/>
  <c r="AE64" i="1"/>
  <c r="AD64" i="1"/>
  <c r="AC64" i="1"/>
  <c r="AL57" i="1"/>
  <c r="AK57" i="1"/>
  <c r="AJ57" i="1"/>
  <c r="AI57" i="1"/>
  <c r="AH57" i="1"/>
  <c r="AG57" i="1"/>
  <c r="AF57" i="1"/>
  <c r="AE57" i="1"/>
  <c r="AD57" i="1"/>
  <c r="AC57" i="1"/>
  <c r="AL50" i="1"/>
  <c r="AK50" i="1"/>
  <c r="AJ50" i="1"/>
  <c r="AI50" i="1"/>
  <c r="AH50" i="1"/>
  <c r="AG50" i="1"/>
  <c r="AF50" i="1"/>
  <c r="AE50" i="1"/>
  <c r="AD50" i="1"/>
  <c r="AC50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AE28" i="1"/>
  <c r="AL24" i="1"/>
  <c r="AL28" i="1" s="1"/>
  <c r="AK24" i="1"/>
  <c r="AK28" i="1" s="1"/>
  <c r="AJ24" i="1"/>
  <c r="AJ28" i="1" s="1"/>
  <c r="AI24" i="1"/>
  <c r="AI28" i="1" s="1"/>
  <c r="AH24" i="1"/>
  <c r="AH28" i="1" s="1"/>
  <c r="AG24" i="1"/>
  <c r="AG28" i="1" s="1"/>
  <c r="AF24" i="1"/>
  <c r="AF28" i="1" s="1"/>
  <c r="AE24" i="1"/>
  <c r="AD24" i="1"/>
  <c r="AD28" i="1" s="1"/>
  <c r="AC24" i="1"/>
  <c r="AC28" i="1" s="1"/>
  <c r="AB24" i="1"/>
  <c r="AB28" i="1" s="1"/>
  <c r="AA24" i="1"/>
  <c r="AL21" i="1"/>
  <c r="AK21" i="1"/>
  <c r="AJ21" i="1"/>
  <c r="AI21" i="1"/>
  <c r="AH21" i="1"/>
  <c r="AG21" i="1"/>
  <c r="AF21" i="1"/>
  <c r="AE21" i="1"/>
  <c r="AD21" i="1"/>
  <c r="AC21" i="1"/>
  <c r="AL14" i="1"/>
  <c r="AK14" i="1"/>
  <c r="AJ14" i="1"/>
  <c r="AI14" i="1"/>
  <c r="AH14" i="1"/>
  <c r="AG14" i="1"/>
  <c r="AF14" i="1"/>
  <c r="AE14" i="1"/>
  <c r="AD14" i="1"/>
  <c r="AC14" i="1"/>
  <c r="AA28" i="1" l="1"/>
  <c r="Z24" i="2" l="1"/>
  <c r="Z24" i="1"/>
  <c r="Y24" i="1" l="1"/>
  <c r="X24" i="1"/>
  <c r="Y24" i="2"/>
  <c r="X24" i="2"/>
  <c r="Y127" i="2" l="1"/>
  <c r="Z127" i="2"/>
  <c r="Z127" i="1"/>
  <c r="Y127" i="1"/>
  <c r="X127" i="1" l="1"/>
  <c r="X127" i="2"/>
  <c r="Z199" i="2" l="1"/>
  <c r="Y199" i="2"/>
  <c r="X199" i="2"/>
  <c r="Z192" i="2"/>
  <c r="Y192" i="2"/>
  <c r="X192" i="2"/>
  <c r="Z185" i="2"/>
  <c r="Y185" i="2"/>
  <c r="X185" i="2"/>
  <c r="Z178" i="2"/>
  <c r="Y178" i="2"/>
  <c r="X178" i="2"/>
  <c r="Z169" i="2"/>
  <c r="Y169" i="2"/>
  <c r="X169" i="2"/>
  <c r="Z155" i="2"/>
  <c r="Y155" i="2"/>
  <c r="X155" i="2"/>
  <c r="Z148" i="2"/>
  <c r="Y148" i="2"/>
  <c r="X148" i="2"/>
  <c r="Z141" i="2"/>
  <c r="Y141" i="2"/>
  <c r="X141" i="2"/>
  <c r="Z134" i="2"/>
  <c r="Y134" i="2"/>
  <c r="X134" i="2"/>
  <c r="Z120" i="2"/>
  <c r="Y120" i="2"/>
  <c r="X120" i="2"/>
  <c r="Z113" i="2"/>
  <c r="Y113" i="2"/>
  <c r="X113" i="2"/>
  <c r="Z106" i="2"/>
  <c r="Y106" i="2"/>
  <c r="X106" i="2"/>
  <c r="Z99" i="2"/>
  <c r="Y99" i="2"/>
  <c r="X99" i="2"/>
  <c r="Z92" i="2"/>
  <c r="Y92" i="2"/>
  <c r="X92" i="2"/>
  <c r="Z85" i="2"/>
  <c r="Y85" i="2"/>
  <c r="X85" i="2"/>
  <c r="Z78" i="2"/>
  <c r="Y78" i="2"/>
  <c r="X78" i="2"/>
  <c r="Z71" i="2"/>
  <c r="Y71" i="2"/>
  <c r="X71" i="2"/>
  <c r="Z64" i="2"/>
  <c r="Y64" i="2"/>
  <c r="X64" i="2"/>
  <c r="Z57" i="2"/>
  <c r="Y57" i="2"/>
  <c r="X57" i="2"/>
  <c r="Z50" i="2"/>
  <c r="Y50" i="2"/>
  <c r="X50" i="2"/>
  <c r="Z35" i="2"/>
  <c r="Y35" i="2"/>
  <c r="X35" i="2"/>
  <c r="Z28" i="2"/>
  <c r="Y28" i="2"/>
  <c r="X28" i="2"/>
  <c r="Z21" i="2"/>
  <c r="Y21" i="2"/>
  <c r="X21" i="2"/>
  <c r="Z14" i="2"/>
  <c r="Y14" i="2"/>
  <c r="X14" i="2"/>
  <c r="X14" i="1"/>
  <c r="Y14" i="1"/>
  <c r="Z14" i="1"/>
  <c r="Z199" i="1"/>
  <c r="Y199" i="1"/>
  <c r="X199" i="1"/>
  <c r="Z192" i="1"/>
  <c r="Y192" i="1"/>
  <c r="X192" i="1"/>
  <c r="Z185" i="1"/>
  <c r="Y185" i="1"/>
  <c r="X185" i="1"/>
  <c r="Z178" i="1"/>
  <c r="Y178" i="1"/>
  <c r="X178" i="1"/>
  <c r="Z169" i="1"/>
  <c r="Y169" i="1"/>
  <c r="X169" i="1"/>
  <c r="Z155" i="1"/>
  <c r="Y155" i="1"/>
  <c r="X155" i="1"/>
  <c r="Z148" i="1"/>
  <c r="Y148" i="1"/>
  <c r="X148" i="1"/>
  <c r="Z141" i="1"/>
  <c r="Y141" i="1"/>
  <c r="X141" i="1"/>
  <c r="Z134" i="1"/>
  <c r="Y134" i="1"/>
  <c r="X134" i="1"/>
  <c r="Z120" i="1"/>
  <c r="Y120" i="1"/>
  <c r="X120" i="1"/>
  <c r="Z113" i="1"/>
  <c r="Y113" i="1"/>
  <c r="X113" i="1"/>
  <c r="Z106" i="1"/>
  <c r="Y106" i="1"/>
  <c r="X106" i="1"/>
  <c r="Z99" i="1"/>
  <c r="Y99" i="1"/>
  <c r="X99" i="1"/>
  <c r="Z92" i="1"/>
  <c r="Y92" i="1"/>
  <c r="X92" i="1"/>
  <c r="Z85" i="1"/>
  <c r="Y85" i="1"/>
  <c r="X85" i="1"/>
  <c r="Z78" i="1"/>
  <c r="Y78" i="1"/>
  <c r="X78" i="1"/>
  <c r="Z71" i="1"/>
  <c r="Y71" i="1"/>
  <c r="X71" i="1"/>
  <c r="Z64" i="1"/>
  <c r="Y64" i="1"/>
  <c r="X64" i="1"/>
  <c r="Z57" i="1"/>
  <c r="Y57" i="1"/>
  <c r="X57" i="1"/>
  <c r="Z50" i="1"/>
  <c r="Y50" i="1"/>
  <c r="X50" i="1"/>
  <c r="Z35" i="1"/>
  <c r="Y35" i="1"/>
  <c r="X35" i="1"/>
  <c r="Z28" i="1"/>
  <c r="Y28" i="1"/>
  <c r="X28" i="1"/>
  <c r="Z21" i="1"/>
  <c r="Y21" i="1"/>
  <c r="X21" i="1"/>
  <c r="W24" i="2" l="1"/>
  <c r="W24" i="1"/>
  <c r="W185" i="2" l="1"/>
  <c r="W91" i="2" l="1"/>
  <c r="W90" i="2"/>
  <c r="W89" i="2"/>
  <c r="V89" i="2"/>
  <c r="V91" i="2"/>
  <c r="V90" i="2"/>
  <c r="V24" i="2" l="1"/>
  <c r="V24" i="1"/>
  <c r="U24" i="1" l="1"/>
  <c r="U24" i="2"/>
  <c r="U78" i="2" l="1"/>
  <c r="W199" i="2"/>
  <c r="V199" i="2"/>
  <c r="U199" i="2"/>
  <c r="W192" i="2"/>
  <c r="V192" i="2"/>
  <c r="U192" i="2"/>
  <c r="V185" i="2"/>
  <c r="U185" i="2"/>
  <c r="W178" i="2"/>
  <c r="V178" i="2"/>
  <c r="U178" i="2"/>
  <c r="W169" i="2"/>
  <c r="V169" i="2"/>
  <c r="U169" i="2"/>
  <c r="W155" i="2"/>
  <c r="V155" i="2"/>
  <c r="U155" i="2"/>
  <c r="W148" i="2"/>
  <c r="V148" i="2"/>
  <c r="U148" i="2"/>
  <c r="W141" i="2"/>
  <c r="V141" i="2"/>
  <c r="U141" i="2"/>
  <c r="W134" i="2"/>
  <c r="V134" i="2"/>
  <c r="U134" i="2"/>
  <c r="W127" i="2"/>
  <c r="V127" i="2"/>
  <c r="U127" i="2"/>
  <c r="W120" i="2"/>
  <c r="V120" i="2"/>
  <c r="U120" i="2"/>
  <c r="W113" i="2"/>
  <c r="V113" i="2"/>
  <c r="U113" i="2"/>
  <c r="W106" i="2"/>
  <c r="V106" i="2"/>
  <c r="U106" i="2"/>
  <c r="W99" i="2"/>
  <c r="V99" i="2"/>
  <c r="U99" i="2"/>
  <c r="W92" i="2"/>
  <c r="V92" i="2"/>
  <c r="U92" i="2"/>
  <c r="W85" i="2"/>
  <c r="V85" i="2"/>
  <c r="U85" i="2"/>
  <c r="W78" i="2"/>
  <c r="V78" i="2"/>
  <c r="W71" i="2"/>
  <c r="V71" i="2"/>
  <c r="U71" i="2"/>
  <c r="W64" i="2"/>
  <c r="V64" i="2"/>
  <c r="U64" i="2"/>
  <c r="W57" i="2"/>
  <c r="V57" i="2"/>
  <c r="U57" i="2"/>
  <c r="W50" i="2"/>
  <c r="V50" i="2"/>
  <c r="U50" i="2"/>
  <c r="W35" i="2"/>
  <c r="V35" i="2"/>
  <c r="U35" i="2"/>
  <c r="W28" i="2"/>
  <c r="V28" i="2"/>
  <c r="U28" i="2"/>
  <c r="W21" i="2"/>
  <c r="V21" i="2"/>
  <c r="U21" i="2"/>
  <c r="W14" i="2"/>
  <c r="V14" i="2"/>
  <c r="U14" i="2"/>
  <c r="W199" i="1"/>
  <c r="V199" i="1"/>
  <c r="U199" i="1"/>
  <c r="W192" i="1"/>
  <c r="V192" i="1"/>
  <c r="U192" i="1"/>
  <c r="W185" i="1"/>
  <c r="V185" i="1"/>
  <c r="U185" i="1"/>
  <c r="W178" i="1"/>
  <c r="V178" i="1"/>
  <c r="U178" i="1"/>
  <c r="W169" i="1"/>
  <c r="V169" i="1"/>
  <c r="U169" i="1"/>
  <c r="W155" i="1"/>
  <c r="V155" i="1"/>
  <c r="U155" i="1"/>
  <c r="W148" i="1"/>
  <c r="V148" i="1"/>
  <c r="U148" i="1"/>
  <c r="W141" i="1"/>
  <c r="V141" i="1"/>
  <c r="U141" i="1"/>
  <c r="W134" i="1"/>
  <c r="V134" i="1"/>
  <c r="U134" i="1"/>
  <c r="W127" i="1"/>
  <c r="V127" i="1"/>
  <c r="U127" i="1"/>
  <c r="W120" i="1"/>
  <c r="V120" i="1"/>
  <c r="U120" i="1"/>
  <c r="W113" i="1"/>
  <c r="V113" i="1"/>
  <c r="U113" i="1"/>
  <c r="W106" i="1"/>
  <c r="V106" i="1"/>
  <c r="U106" i="1"/>
  <c r="W99" i="1"/>
  <c r="V99" i="1"/>
  <c r="U99" i="1"/>
  <c r="W92" i="1"/>
  <c r="V92" i="1"/>
  <c r="U92" i="1"/>
  <c r="W85" i="1"/>
  <c r="V85" i="1"/>
  <c r="U85" i="1"/>
  <c r="W78" i="1"/>
  <c r="V78" i="1"/>
  <c r="U78" i="1"/>
  <c r="W71" i="1"/>
  <c r="V71" i="1"/>
  <c r="U71" i="1"/>
  <c r="W64" i="1"/>
  <c r="V64" i="1"/>
  <c r="U64" i="1"/>
  <c r="W57" i="1"/>
  <c r="V57" i="1"/>
  <c r="U57" i="1"/>
  <c r="W50" i="1"/>
  <c r="V50" i="1"/>
  <c r="U50" i="1"/>
  <c r="W35" i="1"/>
  <c r="V35" i="1"/>
  <c r="U35" i="1"/>
  <c r="W28" i="1"/>
  <c r="V28" i="1"/>
  <c r="U28" i="1"/>
  <c r="W21" i="1"/>
  <c r="V21" i="1"/>
  <c r="U21" i="1"/>
  <c r="W14" i="1"/>
  <c r="V14" i="1"/>
  <c r="U14" i="1"/>
  <c r="T24" i="2" l="1"/>
  <c r="S24" i="2"/>
  <c r="R24" i="2"/>
  <c r="T24" i="1"/>
  <c r="S24" i="1"/>
  <c r="R24" i="1"/>
  <c r="T78" i="1" l="1"/>
  <c r="S78" i="1"/>
  <c r="T85" i="2" l="1"/>
  <c r="S85" i="2"/>
  <c r="R85" i="2"/>
  <c r="T99" i="2" l="1"/>
  <c r="S99" i="2"/>
  <c r="R99" i="2"/>
  <c r="T71" i="2"/>
  <c r="S71" i="2"/>
  <c r="R71" i="2"/>
  <c r="S64" i="2"/>
  <c r="T64" i="2"/>
  <c r="R64" i="2"/>
  <c r="T57" i="2"/>
  <c r="S57" i="2"/>
  <c r="R57" i="2"/>
  <c r="S50" i="2"/>
  <c r="T50" i="2"/>
  <c r="R50" i="2"/>
  <c r="S14" i="2"/>
  <c r="T14" i="2"/>
  <c r="R14" i="2"/>
  <c r="S99" i="1"/>
  <c r="T99" i="1"/>
  <c r="R99" i="1"/>
  <c r="S71" i="1"/>
  <c r="T71" i="1"/>
  <c r="R71" i="1"/>
  <c r="S64" i="1"/>
  <c r="T64" i="1"/>
  <c r="R64" i="1"/>
  <c r="S57" i="1"/>
  <c r="T57" i="1"/>
  <c r="R57" i="1"/>
  <c r="S50" i="1"/>
  <c r="T50" i="1"/>
  <c r="R50" i="1"/>
  <c r="S21" i="1"/>
  <c r="T21" i="1"/>
  <c r="R21" i="1"/>
  <c r="T14" i="1"/>
  <c r="S14" i="1"/>
  <c r="R14" i="1"/>
  <c r="S92" i="1" l="1"/>
  <c r="T92" i="1"/>
  <c r="R92" i="1"/>
  <c r="R178" i="2" l="1"/>
  <c r="S178" i="2"/>
  <c r="T178" i="2"/>
  <c r="R185" i="2"/>
  <c r="S185" i="2"/>
  <c r="T185" i="2"/>
  <c r="S185" i="1"/>
  <c r="T185" i="1"/>
  <c r="R185" i="1"/>
  <c r="S178" i="1"/>
  <c r="T178" i="1"/>
  <c r="R178" i="1"/>
  <c r="S169" i="1"/>
  <c r="T169" i="1"/>
  <c r="R169" i="1"/>
  <c r="S85" i="1"/>
  <c r="T85" i="1"/>
  <c r="R85" i="1"/>
  <c r="S35" i="1"/>
  <c r="T35" i="1"/>
  <c r="R35" i="1"/>
  <c r="S28" i="1"/>
  <c r="T28" i="1"/>
  <c r="R28" i="1"/>
  <c r="S35" i="2"/>
  <c r="T35" i="2"/>
  <c r="R35" i="2"/>
  <c r="S28" i="2"/>
  <c r="T28" i="2"/>
  <c r="R28" i="2"/>
  <c r="S21" i="2"/>
  <c r="T21" i="2"/>
  <c r="R21" i="2"/>
  <c r="R169" i="2" l="1"/>
  <c r="S169" i="2"/>
  <c r="T169" i="2"/>
  <c r="R155" i="2"/>
  <c r="S155" i="2"/>
  <c r="T155" i="2"/>
  <c r="R148" i="2"/>
  <c r="S148" i="2"/>
  <c r="T148" i="2"/>
  <c r="R141" i="2"/>
  <c r="S141" i="2"/>
  <c r="T141" i="2"/>
  <c r="R134" i="2"/>
  <c r="S134" i="2"/>
  <c r="T134" i="2"/>
  <c r="R127" i="2"/>
  <c r="S127" i="2"/>
  <c r="T127" i="2"/>
  <c r="R148" i="1"/>
  <c r="S148" i="1"/>
  <c r="T148" i="1"/>
  <c r="R155" i="1"/>
  <c r="S155" i="1"/>
  <c r="T155" i="1"/>
  <c r="R141" i="1"/>
  <c r="S141" i="1"/>
  <c r="T141" i="1"/>
  <c r="R134" i="1"/>
  <c r="S134" i="1"/>
  <c r="T134" i="1"/>
  <c r="R127" i="1"/>
  <c r="S127" i="1"/>
  <c r="T127" i="1"/>
  <c r="S199" i="2" l="1"/>
  <c r="T199" i="2"/>
  <c r="R199" i="2"/>
  <c r="S192" i="2"/>
  <c r="T192" i="2"/>
  <c r="R192" i="2"/>
  <c r="S199" i="1"/>
  <c r="T199" i="1"/>
  <c r="R199" i="1"/>
  <c r="S192" i="1"/>
  <c r="T192" i="1"/>
  <c r="R192" i="1"/>
  <c r="S120" i="2"/>
  <c r="T120" i="2"/>
  <c r="R120" i="2"/>
  <c r="S120" i="1"/>
  <c r="T120" i="1"/>
  <c r="R120" i="1"/>
  <c r="S113" i="2"/>
  <c r="T113" i="2"/>
  <c r="R113" i="2"/>
  <c r="S113" i="1"/>
  <c r="T113" i="1"/>
  <c r="R113" i="1"/>
  <c r="S106" i="2"/>
  <c r="T106" i="2"/>
  <c r="R106" i="2"/>
  <c r="S106" i="1"/>
  <c r="T106" i="1"/>
  <c r="R106" i="1"/>
  <c r="S78" i="2"/>
  <c r="T78" i="2"/>
  <c r="R78" i="2"/>
  <c r="R78" i="1"/>
  <c r="S92" i="2" l="1"/>
  <c r="T92" i="2"/>
  <c r="R92" i="2"/>
  <c r="Q192" i="1" l="1"/>
  <c r="P199" i="1" l="1"/>
  <c r="Q199" i="1"/>
  <c r="O199" i="1"/>
  <c r="P192" i="1"/>
  <c r="O192" i="1"/>
  <c r="O185" i="1"/>
  <c r="Q185" i="1"/>
  <c r="P185" i="1"/>
  <c r="P199" i="2" l="1"/>
  <c r="Q199" i="2"/>
  <c r="O199" i="2"/>
  <c r="P192" i="2"/>
  <c r="Q192" i="2"/>
  <c r="O192" i="2"/>
  <c r="P185" i="2"/>
  <c r="Q185" i="2"/>
  <c r="O185" i="2"/>
  <c r="P178" i="2"/>
  <c r="Q178" i="2"/>
  <c r="O178" i="2"/>
  <c r="P178" i="1"/>
  <c r="Q178" i="1"/>
  <c r="O178" i="1"/>
  <c r="P99" i="2" l="1"/>
  <c r="Q99" i="2"/>
  <c r="O99" i="2"/>
  <c r="P169" i="2" l="1"/>
  <c r="Q169" i="2"/>
  <c r="O169" i="2"/>
  <c r="P155" i="2"/>
  <c r="Q155" i="2"/>
  <c r="O155" i="2"/>
  <c r="P148" i="2"/>
  <c r="Q148" i="2"/>
  <c r="O148" i="2"/>
  <c r="P169" i="1"/>
  <c r="Q169" i="1"/>
  <c r="O169" i="1"/>
  <c r="P155" i="1"/>
  <c r="Q155" i="1"/>
  <c r="O155" i="1"/>
  <c r="P148" i="1"/>
  <c r="Q148" i="1"/>
  <c r="O148" i="1"/>
  <c r="P85" i="2" l="1"/>
  <c r="Q85" i="2"/>
  <c r="O85" i="2"/>
  <c r="P85" i="1"/>
  <c r="Q85" i="1"/>
  <c r="O85" i="1"/>
  <c r="P120" i="2"/>
  <c r="P120" i="1"/>
  <c r="Q120" i="1"/>
  <c r="O120" i="1"/>
  <c r="Q120" i="2"/>
  <c r="O120" i="2"/>
  <c r="P113" i="2"/>
  <c r="P113" i="1"/>
  <c r="Q113" i="1"/>
  <c r="O113" i="1"/>
  <c r="O113" i="2"/>
  <c r="Q113" i="2"/>
  <c r="P106" i="1"/>
  <c r="Q106" i="1"/>
  <c r="O106" i="1"/>
  <c r="O106" i="2"/>
  <c r="Q106" i="2"/>
  <c r="P106" i="2"/>
  <c r="P92" i="1"/>
  <c r="Q92" i="1"/>
  <c r="O92" i="1"/>
  <c r="P92" i="2"/>
  <c r="Q92" i="2"/>
  <c r="O92" i="2"/>
  <c r="P78" i="1" l="1"/>
  <c r="Q78" i="1"/>
  <c r="O78" i="1"/>
  <c r="O78" i="2"/>
  <c r="Q78" i="2"/>
  <c r="P78" i="2"/>
  <c r="Q141" i="2" l="1"/>
  <c r="P141" i="2"/>
  <c r="O141" i="2"/>
  <c r="Q134" i="2"/>
  <c r="P134" i="2"/>
  <c r="O134" i="2"/>
  <c r="Q141" i="1"/>
  <c r="P141" i="1"/>
  <c r="O141" i="1"/>
  <c r="Q134" i="1"/>
  <c r="P134" i="1"/>
  <c r="O134" i="1"/>
  <c r="Q127" i="1"/>
  <c r="P127" i="1"/>
  <c r="O127" i="1"/>
  <c r="O127" i="2"/>
  <c r="P127" i="2"/>
  <c r="Q127" i="2"/>
  <c r="Q24" i="2" l="1"/>
  <c r="P24" i="2"/>
  <c r="O24" i="2"/>
  <c r="Q24" i="1"/>
  <c r="P24" i="1"/>
  <c r="O24" i="1"/>
  <c r="Q25" i="1"/>
  <c r="Q35" i="2" l="1"/>
  <c r="P35" i="2"/>
  <c r="Q28" i="2"/>
  <c r="P28" i="2"/>
  <c r="P35" i="1"/>
  <c r="Q35" i="1"/>
  <c r="O35" i="1"/>
  <c r="P28" i="1"/>
  <c r="Q28" i="1"/>
  <c r="O28" i="1"/>
  <c r="O35" i="2"/>
  <c r="O28" i="2"/>
  <c r="Q57" i="2" l="1"/>
  <c r="P57" i="2"/>
  <c r="O57" i="2"/>
  <c r="M199" i="1" l="1"/>
  <c r="N24" i="2" l="1"/>
  <c r="M24" i="2"/>
  <c r="L24" i="2"/>
  <c r="N24" i="1"/>
  <c r="M24" i="1"/>
  <c r="L24" i="1"/>
  <c r="L106" i="2"/>
  <c r="J28" i="2" l="1"/>
  <c r="H106" i="1" l="1"/>
  <c r="F92" i="1" l="1"/>
  <c r="G92" i="1"/>
  <c r="H92" i="1"/>
  <c r="E178" i="2" l="1"/>
  <c r="F178" i="2"/>
  <c r="G178" i="2"/>
  <c r="H178" i="2"/>
  <c r="I178" i="2"/>
  <c r="J178" i="2"/>
  <c r="K178" i="2"/>
  <c r="L178" i="2"/>
  <c r="M178" i="2"/>
  <c r="N178" i="2"/>
  <c r="C178" i="2"/>
  <c r="D178" i="2"/>
  <c r="C31" i="2" l="1"/>
  <c r="N178" i="1" l="1"/>
  <c r="M178" i="1"/>
  <c r="L178" i="1"/>
  <c r="K178" i="1"/>
  <c r="J178" i="1"/>
  <c r="I178" i="1"/>
  <c r="H178" i="1"/>
  <c r="G178" i="1"/>
  <c r="F178" i="1"/>
  <c r="D178" i="1"/>
  <c r="C178" i="1"/>
  <c r="E178" i="1"/>
  <c r="D185" i="1"/>
  <c r="E185" i="1"/>
  <c r="F185" i="1"/>
  <c r="G185" i="1"/>
  <c r="H185" i="1"/>
  <c r="I185" i="1"/>
  <c r="J185" i="1"/>
  <c r="K185" i="1"/>
  <c r="L185" i="1"/>
  <c r="M185" i="1"/>
  <c r="N185" i="1"/>
  <c r="C185" i="1"/>
  <c r="D185" i="2"/>
  <c r="E185" i="2"/>
  <c r="F185" i="2"/>
  <c r="G185" i="2"/>
  <c r="H185" i="2"/>
  <c r="I185" i="2"/>
  <c r="J185" i="2"/>
  <c r="K185" i="2"/>
  <c r="L185" i="2"/>
  <c r="M185" i="2"/>
  <c r="N185" i="2"/>
  <c r="C185" i="2"/>
  <c r="D192" i="2"/>
  <c r="E192" i="2"/>
  <c r="F192" i="2"/>
  <c r="G192" i="2"/>
  <c r="H192" i="2"/>
  <c r="I192" i="2"/>
  <c r="J192" i="2"/>
  <c r="K192" i="2"/>
  <c r="L192" i="2"/>
  <c r="M192" i="2"/>
  <c r="N192" i="2"/>
  <c r="C192" i="2"/>
  <c r="D192" i="1"/>
  <c r="E192" i="1"/>
  <c r="F192" i="1"/>
  <c r="G192" i="1"/>
  <c r="H192" i="1"/>
  <c r="I192" i="1"/>
  <c r="J192" i="1"/>
  <c r="K192" i="1"/>
  <c r="L192" i="1"/>
  <c r="M192" i="1"/>
  <c r="N192" i="1"/>
  <c r="C192" i="1"/>
  <c r="F199" i="1"/>
  <c r="G199" i="1"/>
  <c r="H199" i="1"/>
  <c r="I199" i="1"/>
  <c r="J199" i="1"/>
  <c r="K199" i="1"/>
  <c r="L199" i="1"/>
  <c r="N199" i="1"/>
  <c r="C199" i="1"/>
  <c r="D199" i="1"/>
  <c r="E199" i="1"/>
  <c r="D199" i="2"/>
  <c r="E199" i="2"/>
  <c r="F199" i="2"/>
  <c r="G199" i="2"/>
  <c r="H199" i="2"/>
  <c r="I199" i="2"/>
  <c r="J199" i="2"/>
  <c r="K199" i="2"/>
  <c r="L199" i="2"/>
  <c r="M199" i="2"/>
  <c r="N199" i="2"/>
  <c r="C199" i="2"/>
  <c r="C99" i="2" l="1"/>
  <c r="C71" i="2"/>
  <c r="C64" i="2"/>
  <c r="C99" i="1"/>
  <c r="C78" i="1"/>
  <c r="C71" i="1"/>
  <c r="C64" i="1"/>
  <c r="C57" i="1"/>
  <c r="C50" i="1"/>
  <c r="C21" i="1"/>
  <c r="N169" i="2" l="1"/>
  <c r="M169" i="2"/>
  <c r="L169" i="2"/>
  <c r="K169" i="2"/>
  <c r="J169" i="2"/>
  <c r="I169" i="2"/>
  <c r="H169" i="2"/>
  <c r="G169" i="2"/>
  <c r="F169" i="2"/>
  <c r="E169" i="2"/>
  <c r="D169" i="2"/>
  <c r="C169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N106" i="2"/>
  <c r="M106" i="2"/>
  <c r="K106" i="2"/>
  <c r="J106" i="2"/>
  <c r="I106" i="2"/>
  <c r="H106" i="2"/>
  <c r="G106" i="2"/>
  <c r="F106" i="2"/>
  <c r="E106" i="2"/>
  <c r="D106" i="2"/>
  <c r="C106" i="2"/>
  <c r="N99" i="2"/>
  <c r="M99" i="2"/>
  <c r="L99" i="2"/>
  <c r="K99" i="2"/>
  <c r="J99" i="2"/>
  <c r="I99" i="2"/>
  <c r="H99" i="2"/>
  <c r="G99" i="2"/>
  <c r="F99" i="2"/>
  <c r="N92" i="2"/>
  <c r="M92" i="2"/>
  <c r="L92" i="2"/>
  <c r="K92" i="2"/>
  <c r="J92" i="2"/>
  <c r="I92" i="2"/>
  <c r="H92" i="2"/>
  <c r="G92" i="2"/>
  <c r="F92" i="2"/>
  <c r="E92" i="2"/>
  <c r="D92" i="2"/>
  <c r="C92" i="2"/>
  <c r="N85" i="2"/>
  <c r="M85" i="2"/>
  <c r="L85" i="2"/>
  <c r="K85" i="2"/>
  <c r="J85" i="2"/>
  <c r="I85" i="2"/>
  <c r="H85" i="2"/>
  <c r="G85" i="2"/>
  <c r="F85" i="2"/>
  <c r="E85" i="2"/>
  <c r="D85" i="2"/>
  <c r="C85" i="2"/>
  <c r="N78" i="2"/>
  <c r="M78" i="2"/>
  <c r="L78" i="2"/>
  <c r="K78" i="2"/>
  <c r="J78" i="2"/>
  <c r="I78" i="2"/>
  <c r="H78" i="2"/>
  <c r="G78" i="2"/>
  <c r="F78" i="2"/>
  <c r="E78" i="2"/>
  <c r="D78" i="2"/>
  <c r="N71" i="2"/>
  <c r="M71" i="2"/>
  <c r="L71" i="2"/>
  <c r="K71" i="2"/>
  <c r="J71" i="2"/>
  <c r="I71" i="2"/>
  <c r="H71" i="2"/>
  <c r="G71" i="2"/>
  <c r="F71" i="2"/>
  <c r="E71" i="2"/>
  <c r="D71" i="2"/>
  <c r="N64" i="2"/>
  <c r="M64" i="2"/>
  <c r="L64" i="2"/>
  <c r="K64" i="2"/>
  <c r="J64" i="2"/>
  <c r="I64" i="2"/>
  <c r="H64" i="2"/>
  <c r="G64" i="2"/>
  <c r="F64" i="2"/>
  <c r="E64" i="2"/>
  <c r="D64" i="2"/>
  <c r="N57" i="2"/>
  <c r="M57" i="2"/>
  <c r="L57" i="2"/>
  <c r="K57" i="2"/>
  <c r="J57" i="2"/>
  <c r="I57" i="2"/>
  <c r="H57" i="2"/>
  <c r="G57" i="2"/>
  <c r="F57" i="2"/>
  <c r="E57" i="2"/>
  <c r="D57" i="2"/>
  <c r="M50" i="2"/>
  <c r="L50" i="2"/>
  <c r="K50" i="2"/>
  <c r="J50" i="2"/>
  <c r="I50" i="2"/>
  <c r="H50" i="2"/>
  <c r="G50" i="2"/>
  <c r="F50" i="2"/>
  <c r="N35" i="2"/>
  <c r="M35" i="2"/>
  <c r="L35" i="2"/>
  <c r="K35" i="2"/>
  <c r="J35" i="2"/>
  <c r="I35" i="2"/>
  <c r="H35" i="2"/>
  <c r="G35" i="2"/>
  <c r="F35" i="2"/>
  <c r="E35" i="2"/>
  <c r="D35" i="2"/>
  <c r="C35" i="2"/>
  <c r="N28" i="2"/>
  <c r="M28" i="2"/>
  <c r="L28" i="2"/>
  <c r="K28" i="2"/>
  <c r="I28" i="2"/>
  <c r="H28" i="2"/>
  <c r="G28" i="2"/>
  <c r="F28" i="2"/>
  <c r="E28" i="2"/>
  <c r="D28" i="2"/>
  <c r="C28" i="2"/>
  <c r="M21" i="2"/>
  <c r="L21" i="2"/>
  <c r="K21" i="2"/>
  <c r="J21" i="2"/>
  <c r="I21" i="2"/>
  <c r="H21" i="2"/>
  <c r="G21" i="2"/>
  <c r="F21" i="2"/>
  <c r="M14" i="2"/>
  <c r="L14" i="2"/>
  <c r="K14" i="2"/>
  <c r="J14" i="2"/>
  <c r="I14" i="2"/>
  <c r="H14" i="2"/>
  <c r="G14" i="2"/>
  <c r="F14" i="2"/>
  <c r="C113" i="1"/>
  <c r="D113" i="1"/>
  <c r="E113" i="1"/>
  <c r="F113" i="1"/>
  <c r="G113" i="1"/>
  <c r="H113" i="1"/>
  <c r="I113" i="1"/>
  <c r="J113" i="1"/>
  <c r="K113" i="1"/>
  <c r="L113" i="1"/>
  <c r="M113" i="1"/>
  <c r="N113" i="1"/>
  <c r="N155" i="1" l="1"/>
  <c r="M155" i="1"/>
  <c r="L155" i="1"/>
  <c r="K155" i="1"/>
  <c r="J155" i="1"/>
  <c r="I155" i="1"/>
  <c r="H155" i="1"/>
  <c r="G155" i="1"/>
  <c r="F155" i="1"/>
  <c r="E155" i="1"/>
  <c r="D155" i="1"/>
  <c r="C155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N106" i="1"/>
  <c r="M106" i="1"/>
  <c r="L106" i="1"/>
  <c r="K106" i="1"/>
  <c r="J106" i="1"/>
  <c r="I106" i="1"/>
  <c r="G106" i="1"/>
  <c r="F106" i="1"/>
  <c r="E106" i="1"/>
  <c r="D106" i="1"/>
  <c r="C106" i="1"/>
  <c r="N99" i="1"/>
  <c r="M99" i="1"/>
  <c r="L99" i="1"/>
  <c r="K99" i="1"/>
  <c r="J99" i="1"/>
  <c r="I99" i="1"/>
  <c r="H99" i="1"/>
  <c r="G99" i="1"/>
  <c r="F99" i="1"/>
  <c r="D99" i="1"/>
  <c r="N92" i="1"/>
  <c r="M92" i="1"/>
  <c r="L92" i="1"/>
  <c r="K92" i="1"/>
  <c r="J92" i="1"/>
  <c r="I92" i="1"/>
  <c r="E92" i="1"/>
  <c r="D92" i="1"/>
  <c r="C92" i="1"/>
  <c r="N78" i="1"/>
  <c r="M78" i="1"/>
  <c r="L78" i="1"/>
  <c r="K78" i="1"/>
  <c r="J78" i="1"/>
  <c r="I78" i="1"/>
  <c r="H78" i="1"/>
  <c r="G78" i="1"/>
  <c r="F78" i="1"/>
  <c r="E78" i="1"/>
  <c r="D78" i="1"/>
  <c r="N71" i="1"/>
  <c r="M71" i="1"/>
  <c r="L71" i="1"/>
  <c r="K71" i="1"/>
  <c r="J71" i="1"/>
  <c r="I71" i="1"/>
  <c r="H71" i="1"/>
  <c r="G71" i="1"/>
  <c r="F71" i="1"/>
  <c r="E71" i="1"/>
  <c r="D71" i="1"/>
  <c r="N64" i="1"/>
  <c r="M64" i="1"/>
  <c r="L64" i="1"/>
  <c r="K64" i="1"/>
  <c r="J64" i="1"/>
  <c r="I64" i="1"/>
  <c r="H64" i="1"/>
  <c r="G64" i="1"/>
  <c r="F64" i="1"/>
  <c r="E64" i="1"/>
  <c r="D64" i="1"/>
  <c r="N57" i="1"/>
  <c r="M57" i="1"/>
  <c r="L57" i="1"/>
  <c r="K57" i="1"/>
  <c r="J57" i="1"/>
  <c r="I57" i="1"/>
  <c r="H57" i="1"/>
  <c r="G57" i="1"/>
  <c r="F57" i="1"/>
  <c r="E57" i="1"/>
  <c r="D57" i="1"/>
  <c r="M50" i="1"/>
  <c r="L50" i="1"/>
  <c r="K50" i="1"/>
  <c r="J50" i="1"/>
  <c r="I50" i="1"/>
  <c r="H50" i="1"/>
  <c r="G50" i="1"/>
  <c r="F50" i="1"/>
  <c r="N35" i="1"/>
  <c r="M35" i="1"/>
  <c r="L35" i="1"/>
  <c r="K35" i="1"/>
  <c r="J35" i="1"/>
  <c r="I35" i="1"/>
  <c r="H35" i="1"/>
  <c r="G35" i="1"/>
  <c r="F35" i="1"/>
  <c r="E35" i="1"/>
  <c r="D35" i="1"/>
  <c r="C35" i="1"/>
  <c r="N28" i="1"/>
  <c r="M28" i="1"/>
  <c r="L28" i="1"/>
  <c r="K28" i="1"/>
  <c r="J28" i="1"/>
  <c r="I28" i="1"/>
  <c r="H28" i="1"/>
  <c r="G28" i="1"/>
  <c r="F28" i="1"/>
  <c r="E28" i="1"/>
  <c r="D28" i="1"/>
  <c r="C28" i="1"/>
  <c r="M21" i="1"/>
  <c r="L21" i="1"/>
  <c r="K21" i="1"/>
  <c r="J21" i="1"/>
  <c r="I21" i="1"/>
  <c r="H21" i="1"/>
  <c r="G21" i="1"/>
  <c r="F21" i="1"/>
  <c r="M14" i="1"/>
  <c r="L14" i="1"/>
  <c r="K14" i="1"/>
  <c r="J14" i="1"/>
  <c r="I14" i="1"/>
  <c r="H14" i="1"/>
  <c r="G14" i="1"/>
  <c r="F14" i="1"/>
  <c r="N169" i="1"/>
  <c r="M169" i="1"/>
  <c r="L169" i="1"/>
  <c r="K169" i="1"/>
  <c r="J169" i="1"/>
  <c r="I169" i="1"/>
  <c r="H169" i="1"/>
  <c r="G169" i="1"/>
  <c r="F169" i="1"/>
  <c r="E169" i="1"/>
  <c r="D169" i="1"/>
  <c r="C169" i="1"/>
</calcChain>
</file>

<file path=xl/sharedStrings.xml><?xml version="1.0" encoding="utf-8"?>
<sst xmlns="http://schemas.openxmlformats.org/spreadsheetml/2006/main" count="2595" uniqueCount="94">
  <si>
    <t>1. Number of customers, by customer class;</t>
  </si>
  <si>
    <t>2. Accounts Receivable</t>
  </si>
  <si>
    <t>1. Reported Revenues</t>
  </si>
  <si>
    <t>3. Gross Write-offs</t>
  </si>
  <si>
    <t>4. Write off Recoveries</t>
  </si>
  <si>
    <t>C. Financial Health Information:</t>
  </si>
  <si>
    <t>Residential</t>
  </si>
  <si>
    <t>Low Income</t>
  </si>
  <si>
    <t>Small C&amp;I</t>
  </si>
  <si>
    <t>Large C&amp;I</t>
  </si>
  <si>
    <t>2. Any issuance of dividends, plans to issue dividends, increase in dividend amounts, and plans to increase dividend amounts</t>
  </si>
  <si>
    <t>1. Any increase, or requested increase, to bank lines of credit</t>
  </si>
  <si>
    <t>3. Capital markets access</t>
  </si>
  <si>
    <t>4. Credit Rating Agency actions</t>
  </si>
  <si>
    <t>D. Customer-specific data, including:</t>
  </si>
  <si>
    <t>DATA REQUESTS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</si>
  <si>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</si>
  <si>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</si>
  <si>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</si>
  <si>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</si>
  <si>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</si>
  <si>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</si>
  <si>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</si>
  <si>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</si>
  <si>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</si>
  <si>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</si>
  <si>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</si>
  <si>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</si>
  <si>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2. Number of customers, by customer class, disconnected during the period</t>
  </si>
  <si>
    <t>3. Number of customers, by customer class, receiving disconnection notices during the period</t>
  </si>
  <si>
    <t>Total</t>
  </si>
  <si>
    <t xml:space="preserve">Total </t>
  </si>
  <si>
    <t>4. Number of customers, by customer class, reconnected during the period</t>
  </si>
  <si>
    <t>5. Number of customers, by customer class, assessed reconnection fees or charges during the period</t>
  </si>
  <si>
    <t>6. Number of customers, by customer class, assessed credit card fees or charges during the period</t>
  </si>
  <si>
    <t>7. Number of customers, by customer class, assessed late payment fees or charges during the period</t>
  </si>
  <si>
    <t>9. Number of customers by customer class, completing deferred payment arrangements during the period</t>
  </si>
  <si>
    <t>10. Number of customers, by customer class, enrolling in new deferred payment arrangements during the period</t>
  </si>
  <si>
    <t>20. Number of customers dropping off the low-income discount rate program during the period</t>
  </si>
  <si>
    <t>21. Number of by customers, by customer class, with required deposits with the Company at the beginning of the period</t>
  </si>
  <si>
    <t>22. Number of customers, by customer class, required to submit new deposits or increased deposits during the period</t>
  </si>
  <si>
    <t>24. Number of customers, by customer class, whose deposits were returned in full during the period</t>
  </si>
  <si>
    <t>19. Number of customers enrolling in the low-income discount rate program during the period</t>
  </si>
  <si>
    <t>17. Number of customers, by customer class, re-enrolling in an AMP program during the period</t>
  </si>
  <si>
    <t>18. Number of customers, by customer class, dropping off an AMP program during the period</t>
  </si>
  <si>
    <t>15. Number of customers, by customer class, completing an AMP program during the period</t>
  </si>
  <si>
    <t>16. Number of customers, by customer class, enrolling in an AMP program during the period</t>
  </si>
  <si>
    <t>14. Number of customers enrolling in new hardship protections during the period</t>
  </si>
  <si>
    <t>13. Number of customers completing hardship protections during the period</t>
  </si>
  <si>
    <t>12. Number of customers taking service at the beginning of the period under existing hardship protections</t>
  </si>
  <si>
    <t>Line #</t>
  </si>
  <si>
    <t>(ELECTRIC DIVISION)</t>
  </si>
  <si>
    <t>11. Number of customers, by customer class, renegotiating deferred payment arrangements during the period</t>
  </si>
  <si>
    <t>(GAS DIVISION)</t>
  </si>
  <si>
    <t>Medium C&amp;I</t>
  </si>
  <si>
    <t xml:space="preserve">1. Reported Revenues   </t>
  </si>
  <si>
    <t xml:space="preserve">Total  </t>
  </si>
  <si>
    <t xml:space="preserve">2. Number of customers, by customer class, disconnected during the period  </t>
  </si>
  <si>
    <t xml:space="preserve">Total   </t>
  </si>
  <si>
    <t xml:space="preserve">5. Number of customers, by customer class, assessed reconnection fees or charges during the period </t>
  </si>
  <si>
    <r>
      <t xml:space="preserve">Low Income </t>
    </r>
    <r>
      <rPr>
        <sz val="11"/>
        <color rgb="FFFF0000"/>
        <rFont val="Calibri"/>
        <family val="2"/>
        <scheme val="minor"/>
      </rPr>
      <t xml:space="preserve"> </t>
    </r>
  </si>
  <si>
    <r>
      <t>Residential</t>
    </r>
    <r>
      <rPr>
        <sz val="11"/>
        <color rgb="FFFF0000"/>
        <rFont val="Calibri"/>
        <family val="2"/>
        <scheme val="minor"/>
      </rPr>
      <t xml:space="preserve">  </t>
    </r>
  </si>
  <si>
    <r>
      <t xml:space="preserve">7. Number of customers, by customer class, assessed late payment fees or charges during the period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</si>
  <si>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15. Number of customers, by customer class, completing an AMP program during the period  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</si>
  <si>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16. Number of customers, by customer class, enrolling in an AMP program during the period </t>
    </r>
    <r>
      <rPr>
        <sz val="11"/>
        <color rgb="FFFF0000"/>
        <rFont val="Calibri"/>
        <family val="2"/>
        <scheme val="minor"/>
      </rPr>
      <t xml:space="preserve"> </t>
    </r>
  </si>
  <si>
    <t xml:space="preserve">17. Number of customers, by customer class, re-enrolling in an AMP program during the period </t>
  </si>
  <si>
    <t xml:space="preserve">18. Number of customers, by customer class, dropping off an AMP program during the period </t>
  </si>
  <si>
    <t xml:space="preserve">9. Number of customers by customer class, completing deferred payment arrangements during the period.  </t>
  </si>
  <si>
    <t xml:space="preserve">14. Number of customers enrolling in new hardship protections during the period  </t>
  </si>
  <si>
    <t>N/A</t>
  </si>
  <si>
    <t xml:space="preserve">24. Number of customers, by customer class, whose deposits were returned in full during the period. </t>
  </si>
  <si>
    <t>B. Bad Debt Expense Cost Tracking:</t>
  </si>
  <si>
    <t xml:space="preserve">Small C&amp;I  AFP </t>
  </si>
  <si>
    <t>Small C&amp;I AFP</t>
  </si>
  <si>
    <t xml:space="preserve">FITCHBURG GAS &amp; ELECTRIC LIGHT COMPANY d/b/a UNITIL </t>
  </si>
  <si>
    <r>
      <t xml:space="preserve">22. Number of customers, by customer class, required to submit </t>
    </r>
    <r>
      <rPr>
        <u/>
        <sz val="11"/>
        <color theme="1"/>
        <rFont val="Calibri"/>
        <family val="2"/>
        <scheme val="minor"/>
      </rPr>
      <t>new deposits</t>
    </r>
    <r>
      <rPr>
        <sz val="11"/>
        <color theme="1"/>
        <rFont val="Calibri"/>
        <family val="2"/>
        <scheme val="minor"/>
      </rPr>
      <t xml:space="preserve"> or increased deposits during the period </t>
    </r>
  </si>
  <si>
    <t xml:space="preserve">23. Number of customers, by customer class, whose required deposits were reduced in part or foregone during the period </t>
  </si>
  <si>
    <t xml:space="preserve">12. Number of customers taking service at the beginning of the period under existing hardship protections </t>
  </si>
  <si>
    <t xml:space="preserve">21. Number of by customers, by customer class, with required deposits with the Company at the beginning of the period </t>
  </si>
  <si>
    <t xml:space="preserve">19. Number of customers enrolling in the low-income discount rate program during the period </t>
  </si>
  <si>
    <t>DPU 20-58D DATA</t>
  </si>
  <si>
    <t xml:space="preserve">8. Number of customers, by customer class, taking service at the beginning of the period under existing deferred payment arrangements   *Includes Arrears Forgiveness plans </t>
  </si>
  <si>
    <t xml:space="preserve">8. Number of customers, by customer class, taking service at the beginning of the period under existing deferred payment arrangements  *Includes Arrears Forgiveness plans </t>
  </si>
  <si>
    <t>`</t>
  </si>
  <si>
    <t>Please refer to DPU 20-58(D) Attachment FG&amp;E (Q1 2022)</t>
  </si>
  <si>
    <t>Please refer to DPU 20-58(D) Attachment FG&amp;E (Q2 2022)</t>
  </si>
  <si>
    <t>Please refer to DPU 20-58(D) Attachment FG&amp;E (Q3 2022)</t>
  </si>
  <si>
    <t>Please refer to DPU 20-58(D) Attachment FG&amp;E (Q4 2022)</t>
  </si>
  <si>
    <t>Please refer to DPU 20-58(D) Attachment FG&amp;E (Q1 2023)</t>
  </si>
  <si>
    <t>23. Number of customers, by customer class, whose required deposits were reduced in part or foregone during the period</t>
  </si>
  <si>
    <t>Please refer to DPU 20-58(D) Attachment FG&amp;E (Q2 2023)</t>
  </si>
  <si>
    <t>Please refer to DPU 20-58(D) Attachment FG&amp;E (Q3 2023)</t>
  </si>
  <si>
    <t>Please refer to DPU 20-58(D) Attachment FG&amp;E (Q4 2023)</t>
  </si>
  <si>
    <t>Please refer to DPU 20-58(D) Attachment FG&amp;E (Q1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</si>
</sst>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2" xfId="0" applyFont="1" applyFill="1" applyBorder="1" applyAlignment="1">
      <alignment horizontal="left" indent="8"/>
    </xf>
    <xf numFmtId="0" fontId="0" fillId="0" borderId="0" xfId="0" applyFill="1"/>
    <xf numFmtId="0" fontId="0" fillId="0" borderId="2" xfId="0" applyFill="1" applyBorder="1" applyAlignment="1">
      <alignment horizontal="left" indent="8"/>
    </xf>
    <xf numFmtId="0" fontId="0" fillId="0" borderId="2" xfId="0" applyFill="1" applyBorder="1" applyAlignment="1">
      <alignment horizontal="left" wrapText="1" indent="8"/>
    </xf>
    <xf numFmtId="164" fontId="0" fillId="0" borderId="2" xfId="0" applyNumberFormat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38" fontId="5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 wrapText="1" indent="2"/>
    </xf>
    <xf numFmtId="1" fontId="0" fillId="0" borderId="2" xfId="0" applyNumberFormat="1" applyFill="1" applyBorder="1" applyAlignment="1">
      <alignment horizontal="center"/>
    </xf>
    <xf numFmtId="0" fontId="1" fillId="0" borderId="2" xfId="0" applyFont="1" applyFill="1" applyBorder="1" applyAlignment="1">
      <alignment horizontal="left" wrapText="1" indent="8"/>
    </xf>
    <xf numFmtId="1" fontId="1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left" indent="8"/>
    </xf>
    <xf numFmtId="0" fontId="1" fillId="0" borderId="3" xfId="0" applyFont="1" applyFill="1" applyBorder="1" applyAlignment="1">
      <alignment horizontal="left" indent="8"/>
    </xf>
    <xf numFmtId="0" fontId="0" fillId="0" borderId="2" xfId="0" applyFill="1" applyBorder="1" applyAlignment="1">
      <alignment horizontal="left" indent="2"/>
    </xf>
    <xf numFmtId="164" fontId="5" fillId="0" borderId="11" xfId="0" applyNumberFormat="1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center"/>
    </xf>
    <xf numFmtId="0" fontId="1" fillId="0" borderId="2" xfId="0" applyFont="1" applyFill="1" applyBorder="1"/>
    <xf numFmtId="3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0" fontId="4" fillId="0" borderId="0" xfId="0" applyFont="1" applyFill="1"/>
    <xf numFmtId="164" fontId="1" fillId="0" borderId="2" xfId="0" quotePrefix="1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6" fontId="5" fillId="0" borderId="2" xfId="0" applyNumberFormat="1" applyFont="1" applyBorder="1" applyAlignment="1">
      <alignment horizontal="center"/>
    </xf>
    <xf numFmtId="38" fontId="0" fillId="0" borderId="2" xfId="0" applyNumberFormat="1" applyFont="1" applyBorder="1" applyAlignment="1">
      <alignment horizontal="center"/>
    </xf>
    <xf numFmtId="38" fontId="1" fillId="0" borderId="2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0" fontId="1" fillId="0" borderId="0" xfId="0" applyFont="1" applyFill="1"/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38" fontId="0" fillId="0" borderId="8" xfId="0" applyNumberFormat="1" applyFont="1" applyBorder="1" applyAlignment="1">
      <alignment horizontal="center" vertical="center"/>
    </xf>
    <xf numFmtId="38" fontId="0" fillId="0" borderId="9" xfId="0" applyNumberFormat="1" applyFont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" fontId="0" fillId="0" borderId="8" xfId="0" applyNumberFormat="1" applyFill="1" applyBorder="1" applyAlignment="1">
      <alignment horizontal="center" vertical="center"/>
    </xf>
    <xf numFmtId="1" fontId="0" fillId="0" borderId="9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99"/>
  <sheetViews>
    <sheetView tabSelected="1" view="pageBreakPreview" zoomScale="85" zoomScaleNormal="90" zoomScaleSheetLayoutView="85" workbookViewId="0">
      <pane ySplit="6" topLeftCell="A7" activePane="bottomLeft" state="frozen"/>
      <selection activeCell="AA38" sqref="AA38:AC41"/>
      <selection pane="bottomLeft" activeCell="A7" sqref="A7"/>
    </sheetView>
  </sheetViews>
  <sheetFormatPr defaultColWidth="9.140625" defaultRowHeight="15" outlineLevelCol="1" x14ac:dyDescent="0.25"/>
  <cols>
    <col min="1" max="1" width="8.7109375" style="2" bestFit="1" customWidth="1"/>
    <col min="2" max="2" width="64.85546875" style="2" customWidth="1"/>
    <col min="3" max="13" width="12" style="27" hidden="1" customWidth="1" outlineLevel="1"/>
    <col min="14" max="14" width="12.5703125" style="27" hidden="1" customWidth="1" outlineLevel="1"/>
    <col min="15" max="15" width="15.140625" style="27" hidden="1" customWidth="1" outlineLevel="1" collapsed="1"/>
    <col min="16" max="16" width="16.5703125" style="27" hidden="1" customWidth="1" outlineLevel="1"/>
    <col min="17" max="18" width="15.140625" style="27" hidden="1" customWidth="1" outlineLevel="1"/>
    <col min="19" max="19" width="16.28515625" style="27" hidden="1" customWidth="1" outlineLevel="1"/>
    <col min="20" max="20" width="15.5703125" style="27" hidden="1" customWidth="1" outlineLevel="1"/>
    <col min="21" max="22" width="16.28515625" style="27" hidden="1" customWidth="1" outlineLevel="1"/>
    <col min="23" max="23" width="18.7109375" style="27" hidden="1" customWidth="1" outlineLevel="1"/>
    <col min="24" max="24" width="16.28515625" style="2" hidden="1" customWidth="1" outlineLevel="1"/>
    <col min="25" max="26" width="17.28515625" style="2" hidden="1" customWidth="1" outlineLevel="1"/>
    <col min="27" max="27" width="12" style="2" bestFit="1" customWidth="1" collapsed="1"/>
    <col min="28" max="38" width="12" style="2" bestFit="1" customWidth="1"/>
    <col min="39" max="41" width="12.140625" style="2" bestFit="1" customWidth="1"/>
    <col min="42" max="16384" width="9.140625" style="2"/>
  </cols>
  <sheetData>
    <row r="1" spans="1:41" ht="15.75" x14ac:dyDescent="0.25">
      <c r="A1" s="76" t="s">
        <v>74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</row>
    <row r="2" spans="1:41" ht="15.75" x14ac:dyDescent="0.25">
      <c r="A2" s="76" t="s">
        <v>80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</row>
    <row r="3" spans="1:41" ht="15.75" x14ac:dyDescent="0.25">
      <c r="A3" s="76" t="s">
        <v>51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</row>
    <row r="5" spans="1:41" x14ac:dyDescent="0.25">
      <c r="C5" s="22">
        <v>2021</v>
      </c>
      <c r="D5" s="22">
        <v>2021</v>
      </c>
      <c r="E5" s="22">
        <v>2021</v>
      </c>
      <c r="F5" s="22">
        <v>2021</v>
      </c>
      <c r="G5" s="22">
        <v>2021</v>
      </c>
      <c r="H5" s="22">
        <v>2021</v>
      </c>
      <c r="I5" s="22">
        <v>2021</v>
      </c>
      <c r="J5" s="22">
        <v>2021</v>
      </c>
      <c r="K5" s="22">
        <v>2021</v>
      </c>
      <c r="L5" s="22">
        <v>2021</v>
      </c>
      <c r="M5" s="22">
        <v>2021</v>
      </c>
      <c r="N5" s="22">
        <v>2021</v>
      </c>
      <c r="O5" s="22">
        <v>2022</v>
      </c>
      <c r="P5" s="22">
        <v>2022</v>
      </c>
      <c r="Q5" s="22">
        <v>2022</v>
      </c>
      <c r="R5" s="22">
        <v>2022</v>
      </c>
      <c r="S5" s="22">
        <v>2022</v>
      </c>
      <c r="T5" s="22">
        <v>2022</v>
      </c>
      <c r="U5" s="22">
        <v>2022</v>
      </c>
      <c r="V5" s="22">
        <v>2022</v>
      </c>
      <c r="W5" s="22">
        <v>2022</v>
      </c>
      <c r="X5" s="22">
        <v>2022</v>
      </c>
      <c r="Y5" s="22">
        <v>2022</v>
      </c>
      <c r="Z5" s="22">
        <v>2022</v>
      </c>
      <c r="AA5" s="22">
        <v>2023</v>
      </c>
      <c r="AB5" s="22">
        <v>2023</v>
      </c>
      <c r="AC5" s="22">
        <v>2023</v>
      </c>
      <c r="AD5" s="22">
        <v>2023</v>
      </c>
      <c r="AE5" s="22">
        <v>2023</v>
      </c>
      <c r="AF5" s="22">
        <v>2023</v>
      </c>
      <c r="AG5" s="22">
        <v>2023</v>
      </c>
      <c r="AH5" s="22">
        <v>2023</v>
      </c>
      <c r="AI5" s="22">
        <v>2023</v>
      </c>
      <c r="AJ5" s="22">
        <v>2023</v>
      </c>
      <c r="AK5" s="22">
        <v>2023</v>
      </c>
      <c r="AL5" s="22">
        <v>2023</v>
      </c>
      <c r="AM5" s="22">
        <v>2024</v>
      </c>
      <c r="AN5" s="22">
        <v>2024</v>
      </c>
      <c r="AO5" s="22">
        <v>2024</v>
      </c>
    </row>
    <row r="6" spans="1:41" x14ac:dyDescent="0.25">
      <c r="A6" s="23" t="s">
        <v>50</v>
      </c>
      <c r="B6" s="23" t="s">
        <v>15</v>
      </c>
      <c r="C6" s="24" t="s">
        <v>16</v>
      </c>
      <c r="D6" s="24" t="s">
        <v>17</v>
      </c>
      <c r="E6" s="22" t="s">
        <v>18</v>
      </c>
      <c r="F6" s="22" t="s">
        <v>19</v>
      </c>
      <c r="G6" s="22" t="s">
        <v>20</v>
      </c>
      <c r="H6" s="22" t="s">
        <v>21</v>
      </c>
      <c r="I6" s="22" t="s">
        <v>22</v>
      </c>
      <c r="J6" s="22" t="s">
        <v>23</v>
      </c>
      <c r="K6" s="22" t="s">
        <v>24</v>
      </c>
      <c r="L6" s="22" t="s">
        <v>25</v>
      </c>
      <c r="M6" s="22" t="s">
        <v>26</v>
      </c>
      <c r="N6" s="22" t="s">
        <v>27</v>
      </c>
      <c r="O6" s="22" t="s">
        <v>16</v>
      </c>
      <c r="P6" s="22" t="s">
        <v>17</v>
      </c>
      <c r="Q6" s="22" t="s">
        <v>18</v>
      </c>
      <c r="R6" s="22" t="s">
        <v>19</v>
      </c>
      <c r="S6" s="22" t="s">
        <v>20</v>
      </c>
      <c r="T6" s="22" t="s">
        <v>21</v>
      </c>
      <c r="U6" s="22" t="s">
        <v>22</v>
      </c>
      <c r="V6" s="22" t="s">
        <v>23</v>
      </c>
      <c r="W6" s="22" t="s">
        <v>24</v>
      </c>
      <c r="X6" s="22" t="s">
        <v>25</v>
      </c>
      <c r="Y6" s="22" t="s">
        <v>26</v>
      </c>
      <c r="Z6" s="22" t="s">
        <v>27</v>
      </c>
      <c r="AA6" s="22" t="s">
        <v>16</v>
      </c>
      <c r="AB6" s="22" t="s">
        <v>17</v>
      </c>
      <c r="AC6" s="22" t="s">
        <v>18</v>
      </c>
      <c r="AD6" s="22" t="s">
        <v>19</v>
      </c>
      <c r="AE6" s="22" t="s">
        <v>20</v>
      </c>
      <c r="AF6" s="22" t="s">
        <v>21</v>
      </c>
      <c r="AG6" s="22" t="s">
        <v>22</v>
      </c>
      <c r="AH6" s="22" t="s">
        <v>23</v>
      </c>
      <c r="AI6" s="22" t="s">
        <v>24</v>
      </c>
      <c r="AJ6" s="22" t="s">
        <v>25</v>
      </c>
      <c r="AK6" s="22" t="s">
        <v>26</v>
      </c>
      <c r="AL6" s="22" t="s">
        <v>27</v>
      </c>
      <c r="AM6" s="22" t="s">
        <v>16</v>
      </c>
      <c r="AN6" s="22" t="s">
        <v>17</v>
      </c>
      <c r="AO6" s="22" t="s">
        <v>18</v>
      </c>
    </row>
    <row r="7" spans="1:41" x14ac:dyDescent="0.25">
      <c r="A7" s="16">
        <v>1</v>
      </c>
      <c r="B7" s="25" t="s">
        <v>71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</row>
    <row r="8" spans="1:41" x14ac:dyDescent="0.25">
      <c r="A8" s="16">
        <v>2</v>
      </c>
      <c r="B8" s="19" t="s">
        <v>2</v>
      </c>
      <c r="C8" s="65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</row>
    <row r="9" spans="1:41" x14ac:dyDescent="0.25">
      <c r="A9" s="16">
        <v>3</v>
      </c>
      <c r="B9" s="3" t="s">
        <v>6</v>
      </c>
      <c r="C9" s="15">
        <v>4083997.4800000135</v>
      </c>
      <c r="D9" s="15">
        <v>4118653.1800000132</v>
      </c>
      <c r="E9" s="15">
        <v>3925544.4800000126</v>
      </c>
      <c r="F9" s="15">
        <v>2872228.5600000126</v>
      </c>
      <c r="G9" s="15">
        <v>2810070.2500000121</v>
      </c>
      <c r="H9" s="15">
        <v>3466645.6300000134</v>
      </c>
      <c r="I9" s="15">
        <v>3764594.0600000131</v>
      </c>
      <c r="J9" s="15">
        <v>3742085.8800000129</v>
      </c>
      <c r="K9" s="15">
        <v>3571737.1800000127</v>
      </c>
      <c r="L9" s="15">
        <v>2647961.0600000126</v>
      </c>
      <c r="M9" s="15">
        <v>2816005.4700000128</v>
      </c>
      <c r="N9" s="15">
        <v>3810779</v>
      </c>
      <c r="O9" s="15">
        <v>4682028.8000000138</v>
      </c>
      <c r="P9" s="15">
        <v>4313715.3000000119</v>
      </c>
      <c r="Q9" s="15">
        <v>3772134.7000000132</v>
      </c>
      <c r="R9" s="15">
        <v>3033320.2800000124</v>
      </c>
      <c r="S9" s="15">
        <v>2947315.6000000131</v>
      </c>
      <c r="T9" s="15">
        <v>3305556.8100000131</v>
      </c>
      <c r="U9" s="15">
        <v>4231192.8700000132</v>
      </c>
      <c r="V9" s="15">
        <v>5154559.4100000141</v>
      </c>
      <c r="W9" s="15">
        <v>3729234.0900000138</v>
      </c>
      <c r="X9" s="15">
        <v>2961375.4400000139</v>
      </c>
      <c r="Y9" s="15">
        <v>3113226.2400000133</v>
      </c>
      <c r="Z9" s="15">
        <v>4177880.670000012</v>
      </c>
      <c r="AA9" s="15">
        <v>5232194.4700000137</v>
      </c>
      <c r="AB9" s="15">
        <v>4989012.8100000136</v>
      </c>
      <c r="AC9" s="35">
        <v>4507607.0600000136</v>
      </c>
      <c r="AD9" s="15">
        <v>3357130.1400000136</v>
      </c>
      <c r="AE9" s="15">
        <v>3154334.9100000132</v>
      </c>
      <c r="AF9" s="15">
        <v>3298591.7200000128</v>
      </c>
      <c r="AG9" s="15">
        <v>5035285.0500000138</v>
      </c>
      <c r="AH9" s="15">
        <v>4729821.4900000133</v>
      </c>
      <c r="AI9" s="15">
        <v>4237462.5800000131</v>
      </c>
      <c r="AJ9" s="15">
        <v>3563598.3400000138</v>
      </c>
      <c r="AK9" s="15">
        <v>3794214.1100000134</v>
      </c>
      <c r="AL9" s="15">
        <v>4520732.9500000132</v>
      </c>
      <c r="AM9" s="15">
        <v>5088680.0800000122</v>
      </c>
      <c r="AN9" s="15">
        <v>5359027.500000014</v>
      </c>
      <c r="AO9" s="35">
        <v>4249034.7300000135</v>
      </c>
    </row>
    <row r="10" spans="1:41" x14ac:dyDescent="0.25">
      <c r="A10" s="16">
        <v>4</v>
      </c>
      <c r="B10" s="3" t="s">
        <v>7</v>
      </c>
      <c r="C10" s="15">
        <v>512298.12999999989</v>
      </c>
      <c r="D10" s="15">
        <v>559931.48</v>
      </c>
      <c r="E10" s="15">
        <v>584738.88</v>
      </c>
      <c r="F10" s="15">
        <v>435353.10000000009</v>
      </c>
      <c r="G10" s="15">
        <v>428246.18999999994</v>
      </c>
      <c r="H10" s="15">
        <v>392521.61999999994</v>
      </c>
      <c r="I10" s="15">
        <v>508003.18999999994</v>
      </c>
      <c r="J10" s="15">
        <v>610226.37000000011</v>
      </c>
      <c r="K10" s="15">
        <v>523510.18</v>
      </c>
      <c r="L10" s="15">
        <v>396515.95999999996</v>
      </c>
      <c r="M10" s="15">
        <v>406150.74000000005</v>
      </c>
      <c r="N10" s="15">
        <v>567252</v>
      </c>
      <c r="O10" s="15">
        <v>730547.51000000024</v>
      </c>
      <c r="P10" s="15">
        <v>739812.3400000002</v>
      </c>
      <c r="Q10" s="15">
        <v>707201.36999999988</v>
      </c>
      <c r="R10" s="15">
        <v>557267.01000000013</v>
      </c>
      <c r="S10" s="15">
        <v>542239.96000000008</v>
      </c>
      <c r="T10" s="15">
        <v>585089.9</v>
      </c>
      <c r="U10" s="15">
        <v>665733.26</v>
      </c>
      <c r="V10" s="15">
        <v>809417.49000000011</v>
      </c>
      <c r="W10" s="15">
        <v>750688.65000000014</v>
      </c>
      <c r="X10" s="15">
        <v>486282.00000000006</v>
      </c>
      <c r="Y10" s="15">
        <v>527718.10999999987</v>
      </c>
      <c r="Z10" s="15">
        <v>718992.12</v>
      </c>
      <c r="AA10" s="15">
        <v>957977.08000000007</v>
      </c>
      <c r="AB10" s="15">
        <v>1005860.5200000001</v>
      </c>
      <c r="AC10" s="35">
        <v>951198.38000000012</v>
      </c>
      <c r="AD10" s="15">
        <v>801128.23</v>
      </c>
      <c r="AE10" s="15">
        <v>677140.81000000017</v>
      </c>
      <c r="AF10" s="15">
        <v>638883.03</v>
      </c>
      <c r="AG10" s="15">
        <v>857622.55</v>
      </c>
      <c r="AH10" s="15">
        <v>853227.37999999989</v>
      </c>
      <c r="AI10" s="15">
        <v>743557.42999999982</v>
      </c>
      <c r="AJ10" s="35">
        <v>619130.84999999986</v>
      </c>
      <c r="AK10" s="35">
        <v>660808.43000000017</v>
      </c>
      <c r="AL10" s="35">
        <v>817024.80999999994</v>
      </c>
      <c r="AM10" s="15">
        <v>920662.37000000034</v>
      </c>
      <c r="AN10" s="15">
        <v>1077705.8499999999</v>
      </c>
      <c r="AO10" s="35">
        <v>901302.33999999973</v>
      </c>
    </row>
    <row r="11" spans="1:41" x14ac:dyDescent="0.25">
      <c r="A11" s="16">
        <v>5</v>
      </c>
      <c r="B11" s="3" t="s">
        <v>8</v>
      </c>
      <c r="C11" s="15">
        <v>167001.09000000005</v>
      </c>
      <c r="D11" s="15">
        <v>183862.13999999998</v>
      </c>
      <c r="E11" s="15">
        <v>190317.52</v>
      </c>
      <c r="F11" s="15">
        <v>145381.16</v>
      </c>
      <c r="G11" s="15">
        <v>135159.1</v>
      </c>
      <c r="H11" s="15">
        <v>132060.36000000002</v>
      </c>
      <c r="I11" s="15">
        <v>135016</v>
      </c>
      <c r="J11" s="15">
        <v>140455.88000000003</v>
      </c>
      <c r="K11" s="15">
        <v>134915.62</v>
      </c>
      <c r="L11" s="15">
        <v>120349.07</v>
      </c>
      <c r="M11" s="15">
        <v>126847.5</v>
      </c>
      <c r="N11" s="15">
        <v>176175</v>
      </c>
      <c r="O11" s="15">
        <v>220954.01</v>
      </c>
      <c r="P11" s="15">
        <v>232143.13999999996</v>
      </c>
      <c r="Q11" s="15">
        <v>211093.18000000005</v>
      </c>
      <c r="R11" s="15">
        <v>164698.40999999997</v>
      </c>
      <c r="S11" s="15">
        <v>151531.54</v>
      </c>
      <c r="T11" s="15">
        <v>139848.01</v>
      </c>
      <c r="U11" s="15">
        <v>152806.74000000005</v>
      </c>
      <c r="V11" s="15">
        <v>166151.45999999996</v>
      </c>
      <c r="W11" s="15">
        <v>152038.81999999998</v>
      </c>
      <c r="X11" s="15">
        <v>138491.03999999989</v>
      </c>
      <c r="Y11" s="15">
        <v>147656.52000000002</v>
      </c>
      <c r="Z11" s="15">
        <v>183392.79000000004</v>
      </c>
      <c r="AA11" s="15">
        <v>235730.76999999996</v>
      </c>
      <c r="AB11" s="15">
        <v>251846.38999999996</v>
      </c>
      <c r="AC11" s="35">
        <v>228378.27000000002</v>
      </c>
      <c r="AD11" s="15">
        <v>176039.32</v>
      </c>
      <c r="AE11" s="15">
        <v>157754.63</v>
      </c>
      <c r="AF11" s="15">
        <v>150385.28999999998</v>
      </c>
      <c r="AG11" s="15">
        <v>166914.78</v>
      </c>
      <c r="AH11" s="15">
        <v>170149.09000000003</v>
      </c>
      <c r="AI11" s="15">
        <v>160748.72</v>
      </c>
      <c r="AJ11" s="35">
        <v>157828.97</v>
      </c>
      <c r="AK11" s="35">
        <v>167393.15000000011</v>
      </c>
      <c r="AL11" s="35">
        <v>197318.24</v>
      </c>
      <c r="AM11" s="15">
        <v>219617.20999999993</v>
      </c>
      <c r="AN11" s="15">
        <v>255818.77999999974</v>
      </c>
      <c r="AO11" s="35">
        <v>220855.43000000005</v>
      </c>
    </row>
    <row r="12" spans="1:41" x14ac:dyDescent="0.25">
      <c r="A12" s="16">
        <v>6</v>
      </c>
      <c r="B12" s="3" t="s">
        <v>54</v>
      </c>
      <c r="C12" s="15">
        <v>1387828.2900000005</v>
      </c>
      <c r="D12" s="15">
        <v>1523066.17</v>
      </c>
      <c r="E12" s="15">
        <v>1541440.9600000002</v>
      </c>
      <c r="F12" s="15">
        <v>1254587.2099999997</v>
      </c>
      <c r="G12" s="15">
        <v>1254979.3399999994</v>
      </c>
      <c r="H12" s="15">
        <v>1423192.1700000002</v>
      </c>
      <c r="I12" s="15">
        <v>1485217.2599999998</v>
      </c>
      <c r="J12" s="15">
        <v>1439139.2799999998</v>
      </c>
      <c r="K12" s="15">
        <v>1520228.35</v>
      </c>
      <c r="L12" s="15">
        <v>1291386.2700000003</v>
      </c>
      <c r="M12" s="15">
        <v>1282736.26</v>
      </c>
      <c r="N12" s="15">
        <v>1554294</v>
      </c>
      <c r="O12" s="15">
        <v>1716829.5099999998</v>
      </c>
      <c r="P12" s="15">
        <v>1792807.9800000002</v>
      </c>
      <c r="Q12" s="15">
        <v>1621755.0000000002</v>
      </c>
      <c r="R12" s="15">
        <v>1323651.8599999999</v>
      </c>
      <c r="S12" s="15">
        <v>1341893.8399999999</v>
      </c>
      <c r="T12" s="15">
        <v>1542229.36</v>
      </c>
      <c r="U12" s="15">
        <v>1802014.3600000003</v>
      </c>
      <c r="V12" s="15">
        <v>2014609.9</v>
      </c>
      <c r="W12" s="15">
        <v>1836372.3099999996</v>
      </c>
      <c r="X12" s="15">
        <v>1662009.3200000003</v>
      </c>
      <c r="Y12" s="15">
        <v>1407206.6</v>
      </c>
      <c r="Z12" s="15">
        <v>1782070.09</v>
      </c>
      <c r="AA12" s="15">
        <v>2254738.7099999995</v>
      </c>
      <c r="AB12" s="15">
        <v>2481614.6400000006</v>
      </c>
      <c r="AC12" s="35">
        <v>2029320.2000000004</v>
      </c>
      <c r="AD12" s="15">
        <v>1729507.35</v>
      </c>
      <c r="AE12" s="15">
        <v>1681401.0699999998</v>
      </c>
      <c r="AF12" s="15">
        <v>1713660.6999999997</v>
      </c>
      <c r="AG12" s="15">
        <v>2077353.2799999998</v>
      </c>
      <c r="AH12" s="15">
        <v>2105390.5999999996</v>
      </c>
      <c r="AI12" s="15">
        <v>2002109.4799999995</v>
      </c>
      <c r="AJ12" s="35">
        <v>1814791.3200000003</v>
      </c>
      <c r="AK12" s="35">
        <v>1778260.0499999998</v>
      </c>
      <c r="AL12" s="35">
        <v>1862454.04</v>
      </c>
      <c r="AM12" s="15">
        <v>2010307.0999999999</v>
      </c>
      <c r="AN12" s="15">
        <v>2349934.2900000005</v>
      </c>
      <c r="AO12" s="35">
        <v>1976730.9700000002</v>
      </c>
    </row>
    <row r="13" spans="1:41" x14ac:dyDescent="0.25">
      <c r="A13" s="16">
        <v>7</v>
      </c>
      <c r="B13" s="3" t="s">
        <v>9</v>
      </c>
      <c r="C13" s="15">
        <v>1360684.21</v>
      </c>
      <c r="D13" s="15">
        <v>1570674.6099999994</v>
      </c>
      <c r="E13" s="15">
        <v>1531291.4600000002</v>
      </c>
      <c r="F13" s="15">
        <v>1427788</v>
      </c>
      <c r="G13" s="15">
        <v>1593892.46</v>
      </c>
      <c r="H13" s="15">
        <v>1594979.41</v>
      </c>
      <c r="I13" s="15">
        <v>1726891.9100000001</v>
      </c>
      <c r="J13" s="15">
        <v>1657709.5300000003</v>
      </c>
      <c r="K13" s="15">
        <v>1662150.5200000005</v>
      </c>
      <c r="L13" s="15">
        <v>1682567.8900000001</v>
      </c>
      <c r="M13" s="15">
        <v>1580089.0700000003</v>
      </c>
      <c r="N13" s="15">
        <v>1585174</v>
      </c>
      <c r="O13" s="15">
        <v>1705573.4999999993</v>
      </c>
      <c r="P13" s="15">
        <v>1610861.5</v>
      </c>
      <c r="Q13" s="15">
        <v>1552812.7600000005</v>
      </c>
      <c r="R13" s="15">
        <v>1544613.9100000001</v>
      </c>
      <c r="S13" s="15">
        <v>1568713.0500000003</v>
      </c>
      <c r="T13" s="15">
        <v>1698693.26</v>
      </c>
      <c r="U13" s="15">
        <v>1824309.02</v>
      </c>
      <c r="V13" s="15">
        <v>1796623.7800000003</v>
      </c>
      <c r="W13" s="15">
        <v>1791629.67</v>
      </c>
      <c r="X13" s="15">
        <v>1469610.8499999999</v>
      </c>
      <c r="Y13" s="15">
        <v>1416257.16</v>
      </c>
      <c r="Z13" s="15">
        <v>1385096.52</v>
      </c>
      <c r="AA13" s="15">
        <v>1474157.94</v>
      </c>
      <c r="AB13" s="15">
        <v>1480552.2300000004</v>
      </c>
      <c r="AC13" s="35">
        <v>1359858.1599999997</v>
      </c>
      <c r="AD13" s="15">
        <v>1519799.62</v>
      </c>
      <c r="AE13" s="15">
        <v>1647242.51</v>
      </c>
      <c r="AF13" s="15">
        <v>1777943.01</v>
      </c>
      <c r="AG13" s="15">
        <v>1826120.78</v>
      </c>
      <c r="AH13" s="15">
        <v>1778533.41</v>
      </c>
      <c r="AI13" s="15">
        <v>1842130.76</v>
      </c>
      <c r="AJ13" s="35">
        <v>1784138.3199999998</v>
      </c>
      <c r="AK13" s="35">
        <v>1694542.0099999998</v>
      </c>
      <c r="AL13" s="35">
        <v>1555305.23</v>
      </c>
      <c r="AM13" s="15">
        <v>1446947.4900000002</v>
      </c>
      <c r="AN13" s="15">
        <v>1668721.9300000002</v>
      </c>
      <c r="AO13" s="35">
        <v>1673173.36</v>
      </c>
    </row>
    <row r="14" spans="1:41" x14ac:dyDescent="0.25">
      <c r="A14" s="16">
        <v>8</v>
      </c>
      <c r="B14" s="1" t="s">
        <v>30</v>
      </c>
      <c r="C14" s="6">
        <v>7511809.2000000132</v>
      </c>
      <c r="D14" s="6">
        <v>7956187.5800000122</v>
      </c>
      <c r="E14" s="6">
        <v>7773333.3000000119</v>
      </c>
      <c r="F14" s="6">
        <f t="shared" ref="F14:M14" si="0">SUM(F9:F13)</f>
        <v>6135338.0300000124</v>
      </c>
      <c r="G14" s="6">
        <f t="shared" si="0"/>
        <v>6222347.340000012</v>
      </c>
      <c r="H14" s="6">
        <f t="shared" si="0"/>
        <v>7009399.1900000134</v>
      </c>
      <c r="I14" s="6">
        <f t="shared" si="0"/>
        <v>7619722.420000013</v>
      </c>
      <c r="J14" s="6">
        <f t="shared" si="0"/>
        <v>7589616.9400000134</v>
      </c>
      <c r="K14" s="6">
        <f t="shared" si="0"/>
        <v>7412541.8500000136</v>
      </c>
      <c r="L14" s="6">
        <f t="shared" si="0"/>
        <v>6138780.250000013</v>
      </c>
      <c r="M14" s="6">
        <f t="shared" si="0"/>
        <v>6211829.0400000131</v>
      </c>
      <c r="N14" s="6">
        <v>7693673</v>
      </c>
      <c r="O14" s="6">
        <v>9055933.3300000131</v>
      </c>
      <c r="P14" s="6">
        <v>8689340.2600000128</v>
      </c>
      <c r="Q14" s="6">
        <v>7864997.0100000137</v>
      </c>
      <c r="R14" s="6">
        <f t="shared" ref="R14:W14" si="1">SUM(R9:R13)</f>
        <v>6623551.4700000128</v>
      </c>
      <c r="S14" s="6">
        <f t="shared" si="1"/>
        <v>6551693.9900000133</v>
      </c>
      <c r="T14" s="6">
        <f t="shared" si="1"/>
        <v>7271417.3400000129</v>
      </c>
      <c r="U14" s="6">
        <f t="shared" si="1"/>
        <v>8676056.250000013</v>
      </c>
      <c r="V14" s="6">
        <f t="shared" si="1"/>
        <v>9941362.040000014</v>
      </c>
      <c r="W14" s="6">
        <f t="shared" si="1"/>
        <v>8259963.540000014</v>
      </c>
      <c r="X14" s="6">
        <f t="shared" ref="X14:Z14" si="2">SUM(X9:X13)</f>
        <v>6717768.6500000134</v>
      </c>
      <c r="Y14" s="6">
        <f t="shared" si="2"/>
        <v>6612064.6300000139</v>
      </c>
      <c r="Z14" s="6">
        <f t="shared" si="2"/>
        <v>8247432.1900000125</v>
      </c>
      <c r="AA14" s="6">
        <v>10154798.970000012</v>
      </c>
      <c r="AB14" s="6">
        <v>10208886.590000015</v>
      </c>
      <c r="AC14" s="6">
        <f t="shared" ref="AC14" si="3">SUM(AC9:AC13)</f>
        <v>9076362.0700000133</v>
      </c>
      <c r="AD14" s="6">
        <f>SUM(AD9:AD13)</f>
        <v>7583604.6600000141</v>
      </c>
      <c r="AE14" s="6">
        <f t="shared" ref="AE14:AL14" si="4">SUM(AE9:AE13)</f>
        <v>7317873.9300000127</v>
      </c>
      <c r="AF14" s="6">
        <f t="shared" si="4"/>
        <v>7579463.750000013</v>
      </c>
      <c r="AG14" s="6">
        <f t="shared" si="4"/>
        <v>9963296.4400000125</v>
      </c>
      <c r="AH14" s="6">
        <f t="shared" si="4"/>
        <v>9637121.9700000118</v>
      </c>
      <c r="AI14" s="6">
        <f t="shared" si="4"/>
        <v>8986008.9700000118</v>
      </c>
      <c r="AJ14" s="6">
        <f t="shared" si="4"/>
        <v>7939487.8000000138</v>
      </c>
      <c r="AK14" s="6">
        <f t="shared" si="4"/>
        <v>8095217.750000014</v>
      </c>
      <c r="AL14" s="6">
        <f t="shared" si="4"/>
        <v>8952835.2700000126</v>
      </c>
      <c r="AM14" s="6">
        <f t="shared" ref="AM14:AO14" si="5">SUM(AM9:AM13)</f>
        <v>9686214.2500000112</v>
      </c>
      <c r="AN14" s="6">
        <f t="shared" si="5"/>
        <v>10711208.350000013</v>
      </c>
      <c r="AO14" s="6">
        <f t="shared" si="5"/>
        <v>9021096.8300000131</v>
      </c>
    </row>
    <row r="15" spans="1:41" x14ac:dyDescent="0.25">
      <c r="A15" s="16">
        <v>9</v>
      </c>
      <c r="B15" s="19" t="s">
        <v>1</v>
      </c>
      <c r="C15" s="68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</row>
    <row r="16" spans="1:41" x14ac:dyDescent="0.25">
      <c r="A16" s="16">
        <v>10</v>
      </c>
      <c r="B16" s="3" t="s">
        <v>6</v>
      </c>
      <c r="C16" s="15">
        <v>4634093.88</v>
      </c>
      <c r="D16" s="15">
        <v>5039193</v>
      </c>
      <c r="E16" s="15">
        <v>5043107</v>
      </c>
      <c r="F16" s="15">
        <v>5267375.5599999959</v>
      </c>
      <c r="G16" s="15">
        <v>5365190</v>
      </c>
      <c r="H16" s="15">
        <v>6054923</v>
      </c>
      <c r="I16" s="15">
        <v>4955895</v>
      </c>
      <c r="J16" s="15">
        <v>4642437</v>
      </c>
      <c r="K16" s="15">
        <v>4483994</v>
      </c>
      <c r="L16" s="35">
        <v>4432011</v>
      </c>
      <c r="M16" s="35">
        <v>4017307</v>
      </c>
      <c r="N16" s="15">
        <v>3753067</v>
      </c>
      <c r="O16" s="15">
        <v>3742841</v>
      </c>
      <c r="P16" s="15">
        <v>3880907.2199999993</v>
      </c>
      <c r="Q16" s="15">
        <v>3871308.5000000019</v>
      </c>
      <c r="R16" s="15">
        <v>3812652.2399999974</v>
      </c>
      <c r="S16" s="15">
        <v>3513999.2899999982</v>
      </c>
      <c r="T16" s="15">
        <v>3509314.7899999963</v>
      </c>
      <c r="U16" s="15">
        <v>3314952.8299999991</v>
      </c>
      <c r="V16" s="15">
        <v>3207800.0799999982</v>
      </c>
      <c r="W16" s="15">
        <v>3220911.3000000031</v>
      </c>
      <c r="X16" s="15">
        <v>3003954.3200000008</v>
      </c>
      <c r="Y16" s="15">
        <v>2714657.0900000003</v>
      </c>
      <c r="Z16" s="15">
        <v>2680638.9399999981</v>
      </c>
      <c r="AA16" s="15">
        <v>2746450.7399999993</v>
      </c>
      <c r="AB16" s="15">
        <v>3199408.9200000032</v>
      </c>
      <c r="AC16" s="15">
        <v>3329374.8799999971</v>
      </c>
      <c r="AD16" s="15">
        <v>3427686.4700000021</v>
      </c>
      <c r="AE16" s="15">
        <v>3295408.569999998</v>
      </c>
      <c r="AF16" s="15">
        <v>3473216</v>
      </c>
      <c r="AG16" s="15">
        <v>3177230.35</v>
      </c>
      <c r="AH16" s="15">
        <v>3358085.0999999978</v>
      </c>
      <c r="AI16" s="15">
        <v>3509389.2199999993</v>
      </c>
      <c r="AJ16" s="15">
        <v>3312211.5399999982</v>
      </c>
      <c r="AK16" s="15">
        <v>3250030.3099999996</v>
      </c>
      <c r="AL16" s="15">
        <v>3401529.2200000011</v>
      </c>
      <c r="AM16" s="15">
        <v>3344203</v>
      </c>
      <c r="AN16" s="15">
        <v>3589088.2500000019</v>
      </c>
      <c r="AO16" s="15">
        <v>4069344.5100000026</v>
      </c>
    </row>
    <row r="17" spans="1:41" x14ac:dyDescent="0.25">
      <c r="A17" s="16">
        <v>11</v>
      </c>
      <c r="B17" s="3" t="s">
        <v>7</v>
      </c>
      <c r="C17" s="20">
        <v>6256706.5700000077</v>
      </c>
      <c r="D17" s="15">
        <v>6526912</v>
      </c>
      <c r="E17" s="15">
        <v>6740144</v>
      </c>
      <c r="F17" s="15">
        <v>7095044.5500000184</v>
      </c>
      <c r="G17" s="15">
        <v>7128885</v>
      </c>
      <c r="H17" s="15">
        <v>6282464</v>
      </c>
      <c r="I17" s="15">
        <v>6941641</v>
      </c>
      <c r="J17" s="15">
        <v>7173862</v>
      </c>
      <c r="K17" s="15">
        <v>7190052</v>
      </c>
      <c r="L17" s="35">
        <v>6868806</v>
      </c>
      <c r="M17" s="35">
        <v>6745526</v>
      </c>
      <c r="N17" s="15">
        <v>6196807</v>
      </c>
      <c r="O17" s="15">
        <v>6285238</v>
      </c>
      <c r="P17" s="15">
        <v>6531785.9799999874</v>
      </c>
      <c r="Q17" s="15">
        <v>6665094.5200000191</v>
      </c>
      <c r="R17" s="15">
        <v>6840630.0799999945</v>
      </c>
      <c r="S17" s="15">
        <v>6911793.7900000103</v>
      </c>
      <c r="T17" s="15">
        <v>6651569.2600000119</v>
      </c>
      <c r="U17" s="15">
        <v>6743622.8699999973</v>
      </c>
      <c r="V17" s="15">
        <v>6737980.9400000134</v>
      </c>
      <c r="W17" s="15">
        <v>6894256.1400000043</v>
      </c>
      <c r="X17" s="15">
        <v>6881388.6500000004</v>
      </c>
      <c r="Y17" s="15">
        <v>6784136.8700000048</v>
      </c>
      <c r="Z17" s="15">
        <v>6745657.1800000034</v>
      </c>
      <c r="AA17" s="15">
        <v>6968232.6300000027</v>
      </c>
      <c r="AB17" s="15">
        <v>7283623.2799999956</v>
      </c>
      <c r="AC17" s="15">
        <v>7636058.6399999913</v>
      </c>
      <c r="AD17" s="15">
        <v>7983401.2500000075</v>
      </c>
      <c r="AE17" s="15">
        <v>7836272.8699999992</v>
      </c>
      <c r="AF17" s="15">
        <v>7439352</v>
      </c>
      <c r="AG17" s="15">
        <v>7566032.5199999958</v>
      </c>
      <c r="AH17" s="15">
        <v>7805346.2199999895</v>
      </c>
      <c r="AI17" s="15">
        <v>7712765.2999999942</v>
      </c>
      <c r="AJ17" s="15">
        <v>7603314.1100000013</v>
      </c>
      <c r="AK17" s="15">
        <v>7557788.4700000016</v>
      </c>
      <c r="AL17" s="15">
        <v>7616876.5900000129</v>
      </c>
      <c r="AM17" s="15">
        <v>7892893</v>
      </c>
      <c r="AN17" s="15">
        <v>8257780.6099999947</v>
      </c>
      <c r="AO17" s="15">
        <v>8720992.3900000174</v>
      </c>
    </row>
    <row r="18" spans="1:41" x14ac:dyDescent="0.25">
      <c r="A18" s="16">
        <v>12</v>
      </c>
      <c r="B18" s="3" t="s">
        <v>8</v>
      </c>
      <c r="C18" s="15">
        <v>91169.039999999979</v>
      </c>
      <c r="D18" s="15">
        <v>100760.17</v>
      </c>
      <c r="E18" s="15">
        <v>97253.73000000001</v>
      </c>
      <c r="F18" s="15">
        <v>106432.84000000003</v>
      </c>
      <c r="G18" s="15">
        <v>105919</v>
      </c>
      <c r="H18" s="15">
        <v>99656.560000000027</v>
      </c>
      <c r="I18" s="15">
        <v>99875.389999999985</v>
      </c>
      <c r="J18" s="15">
        <v>94254.81</v>
      </c>
      <c r="K18" s="15">
        <v>91267.039999999979</v>
      </c>
      <c r="L18" s="15">
        <v>81011.080000000045</v>
      </c>
      <c r="M18" s="15">
        <v>79904.260000000009</v>
      </c>
      <c r="N18" s="15">
        <v>80885</v>
      </c>
      <c r="O18" s="15">
        <v>79850.750000000044</v>
      </c>
      <c r="P18" s="15">
        <v>90045.650000000009</v>
      </c>
      <c r="Q18" s="15">
        <v>96957.209999999963</v>
      </c>
      <c r="R18" s="15">
        <v>91984.86000000003</v>
      </c>
      <c r="S18" s="15">
        <v>81922.09</v>
      </c>
      <c r="T18" s="15">
        <v>67536.77</v>
      </c>
      <c r="U18" s="15">
        <v>62518.930000000066</v>
      </c>
      <c r="V18" s="15">
        <v>64555.089999999982</v>
      </c>
      <c r="W18" s="15">
        <v>73307.690000000031</v>
      </c>
      <c r="X18" s="15">
        <v>75300.300000000017</v>
      </c>
      <c r="Y18" s="15">
        <v>73270.350000000006</v>
      </c>
      <c r="Z18" s="15">
        <v>76124.02999999997</v>
      </c>
      <c r="AA18" s="15">
        <v>79222.199999999983</v>
      </c>
      <c r="AB18" s="15">
        <v>92782.090000000011</v>
      </c>
      <c r="AC18" s="15">
        <v>111282.94000000006</v>
      </c>
      <c r="AD18" s="15">
        <v>112753.60999999997</v>
      </c>
      <c r="AE18" s="15">
        <v>100758.84</v>
      </c>
      <c r="AF18" s="15">
        <v>89532</v>
      </c>
      <c r="AG18" s="15">
        <v>84989.13</v>
      </c>
      <c r="AH18" s="15">
        <v>85000.659999999974</v>
      </c>
      <c r="AI18" s="15">
        <v>78902.209999999992</v>
      </c>
      <c r="AJ18" s="15">
        <v>72495.739999999991</v>
      </c>
      <c r="AK18" s="15">
        <v>76868.859999999986</v>
      </c>
      <c r="AL18" s="15">
        <v>86036.839999999909</v>
      </c>
      <c r="AM18" s="15">
        <v>91236.579999999987</v>
      </c>
      <c r="AN18" s="15">
        <v>104338.34</v>
      </c>
      <c r="AO18" s="15">
        <v>126215.93999999997</v>
      </c>
    </row>
    <row r="19" spans="1:41" x14ac:dyDescent="0.25">
      <c r="A19" s="16">
        <v>13</v>
      </c>
      <c r="B19" s="3" t="s">
        <v>54</v>
      </c>
      <c r="C19" s="15">
        <v>428232.17999999993</v>
      </c>
      <c r="D19" s="15">
        <v>477112.59000000008</v>
      </c>
      <c r="E19" s="15">
        <v>471119.14999999991</v>
      </c>
      <c r="F19" s="15">
        <v>469001.9600000002</v>
      </c>
      <c r="G19" s="15">
        <v>442373</v>
      </c>
      <c r="H19" s="15">
        <v>396887.7300000001</v>
      </c>
      <c r="I19" s="15">
        <v>443509.85000000003</v>
      </c>
      <c r="J19" s="15">
        <v>419584.28999999992</v>
      </c>
      <c r="K19" s="15">
        <v>426555.45000000007</v>
      </c>
      <c r="L19" s="15">
        <v>399583.64</v>
      </c>
      <c r="M19" s="15">
        <v>361411.77</v>
      </c>
      <c r="N19" s="15">
        <v>377830</v>
      </c>
      <c r="O19" s="15">
        <v>471843.3600000001</v>
      </c>
      <c r="P19" s="15">
        <v>422184.4599999999</v>
      </c>
      <c r="Q19" s="15">
        <v>425843.52999999991</v>
      </c>
      <c r="R19" s="15">
        <v>336881.32000000012</v>
      </c>
      <c r="S19" s="15">
        <v>267117.07000000007</v>
      </c>
      <c r="T19" s="15">
        <v>242721.87</v>
      </c>
      <c r="U19" s="15">
        <v>243008.97000000003</v>
      </c>
      <c r="V19" s="15">
        <v>256998.21</v>
      </c>
      <c r="W19" s="15">
        <v>290506.34999999986</v>
      </c>
      <c r="X19" s="15">
        <v>346988.55000000005</v>
      </c>
      <c r="Y19" s="15">
        <v>291893.67000000004</v>
      </c>
      <c r="Z19" s="15">
        <v>259307.27000000005</v>
      </c>
      <c r="AA19" s="15">
        <v>374891.94999999995</v>
      </c>
      <c r="AB19" s="15">
        <v>504562.65999999992</v>
      </c>
      <c r="AC19" s="15">
        <v>508356.20999999973</v>
      </c>
      <c r="AD19" s="15">
        <v>526428.40000000026</v>
      </c>
      <c r="AE19" s="15">
        <v>441598.33000000007</v>
      </c>
      <c r="AF19" s="15">
        <v>462983</v>
      </c>
      <c r="AG19" s="15">
        <v>411383.40000000026</v>
      </c>
      <c r="AH19" s="15">
        <v>442958.62000000011</v>
      </c>
      <c r="AI19" s="15">
        <v>411828.95000000013</v>
      </c>
      <c r="AJ19" s="15">
        <v>425112.90000000026</v>
      </c>
      <c r="AK19" s="15">
        <v>386361.21999999986</v>
      </c>
      <c r="AL19" s="15">
        <v>383246.00999999995</v>
      </c>
      <c r="AM19" s="15">
        <v>328035.89999999997</v>
      </c>
      <c r="AN19" s="15">
        <v>400401.97000000003</v>
      </c>
      <c r="AO19" s="15">
        <v>480037.47</v>
      </c>
    </row>
    <row r="20" spans="1:41" x14ac:dyDescent="0.25">
      <c r="A20" s="16">
        <v>14</v>
      </c>
      <c r="B20" s="3" t="s">
        <v>9</v>
      </c>
      <c r="C20" s="15">
        <v>206212.56</v>
      </c>
      <c r="D20" s="15">
        <v>204645.78</v>
      </c>
      <c r="E20" s="15">
        <v>200731.43000000002</v>
      </c>
      <c r="F20" s="15">
        <v>173577.43</v>
      </c>
      <c r="G20" s="15">
        <v>347264</v>
      </c>
      <c r="H20" s="15">
        <v>280128.17</v>
      </c>
      <c r="I20" s="15">
        <v>363376.26</v>
      </c>
      <c r="J20" s="15">
        <v>351236.25000000006</v>
      </c>
      <c r="K20" s="15">
        <v>213340.94</v>
      </c>
      <c r="L20" s="15">
        <v>215039.06</v>
      </c>
      <c r="M20" s="15">
        <v>159746.26999999999</v>
      </c>
      <c r="N20" s="15">
        <v>192799</v>
      </c>
      <c r="O20" s="15">
        <v>177038.8</v>
      </c>
      <c r="P20" s="15">
        <v>443226.27</v>
      </c>
      <c r="Q20" s="15">
        <v>365817.64000000007</v>
      </c>
      <c r="R20" s="15">
        <v>328289.53999999998</v>
      </c>
      <c r="S20" s="15">
        <v>179549.35</v>
      </c>
      <c r="T20" s="15">
        <v>43090.04</v>
      </c>
      <c r="U20" s="15">
        <v>361760.88000000006</v>
      </c>
      <c r="V20" s="15">
        <v>55901.88</v>
      </c>
      <c r="W20" s="15">
        <v>26818.43</v>
      </c>
      <c r="X20" s="15">
        <v>335754.58</v>
      </c>
      <c r="Y20" s="15">
        <v>108400.96000000001</v>
      </c>
      <c r="Z20" s="15">
        <v>259518.27</v>
      </c>
      <c r="AA20" s="15">
        <v>254147.15000000002</v>
      </c>
      <c r="AB20" s="15">
        <v>378234.92</v>
      </c>
      <c r="AC20" s="15">
        <v>248646.48</v>
      </c>
      <c r="AD20" s="15">
        <v>275432.34999999998</v>
      </c>
      <c r="AE20" s="15">
        <v>113945.73</v>
      </c>
      <c r="AF20" s="15">
        <v>470574</v>
      </c>
      <c r="AG20" s="15">
        <v>314604.67000000004</v>
      </c>
      <c r="AH20" s="15">
        <v>447426.58999999997</v>
      </c>
      <c r="AI20" s="15">
        <v>684040.58</v>
      </c>
      <c r="AJ20" s="15">
        <v>450838.19999999995</v>
      </c>
      <c r="AK20" s="15">
        <v>673216.62</v>
      </c>
      <c r="AL20" s="15">
        <v>436021.75</v>
      </c>
      <c r="AM20" s="15">
        <v>413915.43999999994</v>
      </c>
      <c r="AN20" s="15">
        <v>352796.09000000008</v>
      </c>
      <c r="AO20" s="15">
        <v>439413.7</v>
      </c>
    </row>
    <row r="21" spans="1:41" x14ac:dyDescent="0.25">
      <c r="A21" s="16">
        <v>15</v>
      </c>
      <c r="B21" s="1" t="s">
        <v>30</v>
      </c>
      <c r="C21" s="6">
        <f>SUM(C16:C20)</f>
        <v>11616414.230000006</v>
      </c>
      <c r="D21" s="6">
        <v>12348623.410000017</v>
      </c>
      <c r="E21" s="6">
        <v>12552355.149999993</v>
      </c>
      <c r="F21" s="6">
        <f t="shared" ref="F21" si="6">SUM(F16:F20)</f>
        <v>13111432.340000015</v>
      </c>
      <c r="G21" s="6">
        <f t="shared" ref="G21" si="7">SUM(G16:G20)</f>
        <v>13389631</v>
      </c>
      <c r="H21" s="6">
        <f t="shared" ref="H21" si="8">SUM(H16:H20)</f>
        <v>13114059.460000001</v>
      </c>
      <c r="I21" s="6">
        <f t="shared" ref="I21" si="9">SUM(I16:I20)</f>
        <v>12804297.5</v>
      </c>
      <c r="J21" s="6">
        <f t="shared" ref="J21" si="10">SUM(J16:J20)</f>
        <v>12681374.35</v>
      </c>
      <c r="K21" s="6">
        <f t="shared" ref="K21" si="11">SUM(K16:K20)</f>
        <v>12405209.429999998</v>
      </c>
      <c r="L21" s="6">
        <f t="shared" ref="L21" si="12">SUM(L16:L20)</f>
        <v>11996450.780000001</v>
      </c>
      <c r="M21" s="6">
        <f t="shared" ref="M21" si="13">SUM(M16:M20)</f>
        <v>11363895.299999999</v>
      </c>
      <c r="N21" s="6">
        <v>10601388</v>
      </c>
      <c r="O21" s="6">
        <v>10756811.469999991</v>
      </c>
      <c r="P21" s="6">
        <v>11368149.579999985</v>
      </c>
      <c r="Q21" s="6">
        <v>11425021.400000023</v>
      </c>
      <c r="R21" s="6">
        <f>SUM(R16:R20)</f>
        <v>11410438.039999992</v>
      </c>
      <c r="S21" s="6">
        <f t="shared" ref="S21:T21" si="14">SUM(S16:S20)</f>
        <v>10954381.590000009</v>
      </c>
      <c r="T21" s="6">
        <f t="shared" si="14"/>
        <v>10514232.730000006</v>
      </c>
      <c r="U21" s="6">
        <f>SUM(U16:U20)</f>
        <v>10725864.479999997</v>
      </c>
      <c r="V21" s="6">
        <f t="shared" ref="V21:W21" si="15">SUM(V16:V20)</f>
        <v>10323236.200000012</v>
      </c>
      <c r="W21" s="6">
        <f t="shared" si="15"/>
        <v>10505799.910000006</v>
      </c>
      <c r="X21" s="6">
        <f>SUM(X16:X20)</f>
        <v>10643386.400000002</v>
      </c>
      <c r="Y21" s="6">
        <f t="shared" ref="Y21:Z21" si="16">SUM(Y16:Y20)</f>
        <v>9972358.9400000051</v>
      </c>
      <c r="Z21" s="6">
        <f t="shared" si="16"/>
        <v>10021245.689999999</v>
      </c>
      <c r="AA21" s="6">
        <v>10422944.67</v>
      </c>
      <c r="AB21" s="6">
        <v>11458611.869999999</v>
      </c>
      <c r="AC21" s="6">
        <f t="shared" ref="AC21" si="17">SUM(AC16:AC20)</f>
        <v>11833719.149999987</v>
      </c>
      <c r="AD21" s="6">
        <f>SUM(AD16:AD20)</f>
        <v>12325702.080000009</v>
      </c>
      <c r="AE21" s="6">
        <f t="shared" ref="AE21:AF21" si="18">SUM(AE16:AE20)</f>
        <v>11787984.339999998</v>
      </c>
      <c r="AF21" s="6">
        <f t="shared" si="18"/>
        <v>11935657</v>
      </c>
      <c r="AG21" s="6">
        <f>SUM(AG16:AG20)</f>
        <v>11554240.069999997</v>
      </c>
      <c r="AH21" s="6">
        <f t="shared" ref="AH21:AI21" si="19">SUM(AH16:AH20)</f>
        <v>12138817.189999986</v>
      </c>
      <c r="AI21" s="6">
        <f t="shared" si="19"/>
        <v>12396926.259999994</v>
      </c>
      <c r="AJ21" s="6">
        <f>SUM(AJ16:AJ20)</f>
        <v>11863972.489999998</v>
      </c>
      <c r="AK21" s="6">
        <f t="shared" ref="AK21:AL21" si="20">SUM(AK16:AK20)</f>
        <v>11944265.48</v>
      </c>
      <c r="AL21" s="6">
        <f t="shared" si="20"/>
        <v>11923710.410000013</v>
      </c>
      <c r="AM21" s="6">
        <f t="shared" ref="AM21:AO21" si="21">SUM(AM16:AM20)</f>
        <v>12070283.92</v>
      </c>
      <c r="AN21" s="6">
        <f t="shared" si="21"/>
        <v>12704405.259999996</v>
      </c>
      <c r="AO21" s="6">
        <f t="shared" si="21"/>
        <v>13836004.01000002</v>
      </c>
    </row>
    <row r="22" spans="1:41" x14ac:dyDescent="0.25">
      <c r="A22" s="16">
        <v>16</v>
      </c>
      <c r="B22" s="19" t="s">
        <v>3</v>
      </c>
      <c r="C22" s="65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7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41" x14ac:dyDescent="0.25">
      <c r="A23" s="16">
        <v>17</v>
      </c>
      <c r="B23" s="3" t="s">
        <v>6</v>
      </c>
      <c r="C23" s="5">
        <v>75524.179999999993</v>
      </c>
      <c r="D23" s="5">
        <v>58577.41</v>
      </c>
      <c r="E23" s="5">
        <v>88645.790000000008</v>
      </c>
      <c r="F23" s="15">
        <v>49410.93</v>
      </c>
      <c r="G23" s="15">
        <v>50625.59</v>
      </c>
      <c r="H23" s="15">
        <v>86978.58</v>
      </c>
      <c r="I23" s="15">
        <v>94811.9</v>
      </c>
      <c r="J23" s="15">
        <v>60724.59</v>
      </c>
      <c r="K23" s="15">
        <v>84183.290000000008</v>
      </c>
      <c r="L23" s="15">
        <v>120756.84</v>
      </c>
      <c r="M23" s="15">
        <v>196820.57</v>
      </c>
      <c r="N23" s="15">
        <v>282372.28999999998</v>
      </c>
      <c r="O23" s="15">
        <v>134472.03</v>
      </c>
      <c r="P23" s="15">
        <v>136015.39000000001</v>
      </c>
      <c r="Q23" s="15">
        <v>104250.17</v>
      </c>
      <c r="R23" s="15">
        <v>88612.82</v>
      </c>
      <c r="S23" s="15">
        <v>93317.040000000008</v>
      </c>
      <c r="T23" s="15">
        <v>60305.43</v>
      </c>
      <c r="U23" s="15">
        <v>63674.11</v>
      </c>
      <c r="V23" s="15">
        <v>100006.84</v>
      </c>
      <c r="W23" s="15">
        <v>136190.95000000001</v>
      </c>
      <c r="X23" s="15">
        <v>69147.11</v>
      </c>
      <c r="Y23" s="15">
        <v>83303.399999999994</v>
      </c>
      <c r="Z23" s="15">
        <v>90657.53</v>
      </c>
      <c r="AA23" s="15">
        <v>88017.510000000009</v>
      </c>
      <c r="AB23" s="15">
        <v>82920.570000000007</v>
      </c>
      <c r="AC23" s="15">
        <v>117250.1</v>
      </c>
      <c r="AD23" s="15">
        <v>44389.61</v>
      </c>
      <c r="AE23" s="15">
        <v>46586.2</v>
      </c>
      <c r="AF23" s="15">
        <v>80716.37</v>
      </c>
      <c r="AG23" s="15">
        <v>54067.91</v>
      </c>
      <c r="AH23" s="15">
        <v>88490.75</v>
      </c>
      <c r="AI23" s="15">
        <v>75487.12</v>
      </c>
      <c r="AJ23" s="15">
        <v>87494.02</v>
      </c>
      <c r="AK23" s="15">
        <v>72357.259999999995</v>
      </c>
      <c r="AL23" s="15">
        <v>97037.08</v>
      </c>
      <c r="AM23" s="15">
        <v>107701.85</v>
      </c>
      <c r="AN23" s="15">
        <v>60653.599999999991</v>
      </c>
      <c r="AO23" s="15">
        <v>34404.839999999997</v>
      </c>
    </row>
    <row r="24" spans="1:41" x14ac:dyDescent="0.25">
      <c r="A24" s="16">
        <v>18</v>
      </c>
      <c r="B24" s="3" t="s">
        <v>7</v>
      </c>
      <c r="C24" s="5">
        <v>45340.52</v>
      </c>
      <c r="D24" s="5">
        <v>57496.95</v>
      </c>
      <c r="E24" s="5">
        <v>61607.700000000004</v>
      </c>
      <c r="F24" s="15">
        <v>56728.59</v>
      </c>
      <c r="G24" s="15">
        <v>65716.38</v>
      </c>
      <c r="H24" s="15">
        <v>69211.38</v>
      </c>
      <c r="I24" s="15">
        <v>134491.16</v>
      </c>
      <c r="J24" s="15">
        <v>126011.54000000001</v>
      </c>
      <c r="K24" s="15">
        <v>151270.45000000001</v>
      </c>
      <c r="L24" s="15">
        <f>66008.14+137105</f>
        <v>203113.14</v>
      </c>
      <c r="M24" s="15">
        <f>57619.36+129965</f>
        <v>187584.36</v>
      </c>
      <c r="N24" s="15">
        <f>112592.55+144763</f>
        <v>257355.55</v>
      </c>
      <c r="O24" s="15">
        <f>68552.85+121297</f>
        <v>189849.85</v>
      </c>
      <c r="P24" s="15">
        <f>103589.55+102759</f>
        <v>206348.55</v>
      </c>
      <c r="Q24" s="15">
        <f>52220.76+118652</f>
        <v>170872.76</v>
      </c>
      <c r="R24" s="15">
        <f>24131.28+100929</f>
        <v>125060.28</v>
      </c>
      <c r="S24" s="15">
        <f>42683.11+116671</f>
        <v>159354.10999999999</v>
      </c>
      <c r="T24" s="15">
        <f>21328.02+122422</f>
        <v>143750.01999999999</v>
      </c>
      <c r="U24" s="15">
        <f>45442.47+107101</f>
        <v>152543.47</v>
      </c>
      <c r="V24" s="15">
        <f>88375.76+135714</f>
        <v>224089.76</v>
      </c>
      <c r="W24" s="15">
        <f>64407.06+135310</f>
        <v>199717.06</v>
      </c>
      <c r="X24" s="15">
        <f>51378.68+102170</f>
        <v>153548.68</v>
      </c>
      <c r="Y24" s="15">
        <f>74361.83+80002</f>
        <v>154363.83000000002</v>
      </c>
      <c r="Z24" s="15">
        <f>72306.71+84942</f>
        <v>157248.71000000002</v>
      </c>
      <c r="AA24" s="15">
        <f>80997.6+56557</f>
        <v>137554.6</v>
      </c>
      <c r="AB24" s="15">
        <f>75007.9+69034</f>
        <v>144041.9</v>
      </c>
      <c r="AC24" s="15">
        <f>76539.1+89387</f>
        <v>165926.1</v>
      </c>
      <c r="AD24" s="15">
        <f>46076.02+67319</f>
        <v>113395.01999999999</v>
      </c>
      <c r="AE24" s="15">
        <f>27491.42+100370</f>
        <v>127861.42</v>
      </c>
      <c r="AF24" s="15">
        <f>78868+42038.66</f>
        <v>120906.66</v>
      </c>
      <c r="AG24" s="15">
        <f>44242.19+68329</f>
        <v>112571.19</v>
      </c>
      <c r="AH24" s="15">
        <f>58148.4+85900</f>
        <v>144048.4</v>
      </c>
      <c r="AI24" s="15">
        <f>111011.16+72497</f>
        <v>183508.16</v>
      </c>
      <c r="AJ24" s="15">
        <f>114490.59+68016</f>
        <v>182506.59</v>
      </c>
      <c r="AK24" s="15">
        <f>80783.88+47165</f>
        <v>127948.88</v>
      </c>
      <c r="AL24" s="15">
        <f>58514.57+54689</f>
        <v>113203.57</v>
      </c>
      <c r="AM24" s="15">
        <f>97196.04+56557</f>
        <v>153753.03999999998</v>
      </c>
      <c r="AN24" s="15">
        <f>37364.09+69034</f>
        <v>106398.09</v>
      </c>
      <c r="AO24" s="15">
        <f>41156.33+45030.3</f>
        <v>86186.63</v>
      </c>
    </row>
    <row r="25" spans="1:41" x14ac:dyDescent="0.25">
      <c r="A25" s="16">
        <v>19</v>
      </c>
      <c r="B25" s="3" t="s">
        <v>8</v>
      </c>
      <c r="C25" s="5">
        <v>314.61</v>
      </c>
      <c r="D25" s="5">
        <v>827.98</v>
      </c>
      <c r="E25" s="5">
        <v>0</v>
      </c>
      <c r="F25" s="15">
        <v>525.30999999999995</v>
      </c>
      <c r="G25" s="15">
        <v>1390.21</v>
      </c>
      <c r="H25" s="15">
        <v>1944.92</v>
      </c>
      <c r="I25" s="15">
        <v>2394.5099999999998</v>
      </c>
      <c r="J25" s="15">
        <v>1243.6099999999999</v>
      </c>
      <c r="K25" s="15">
        <v>3105.63</v>
      </c>
      <c r="L25" s="15">
        <v>3643.7799999999997</v>
      </c>
      <c r="M25" s="15">
        <v>180.5</v>
      </c>
      <c r="N25" s="15">
        <v>3581.85</v>
      </c>
      <c r="O25" s="15">
        <v>9775.2099999999991</v>
      </c>
      <c r="P25" s="15">
        <v>290.25</v>
      </c>
      <c r="Q25" s="15">
        <f>2791.31+201.98</f>
        <v>2993.29</v>
      </c>
      <c r="R25" s="15">
        <v>0</v>
      </c>
      <c r="S25" s="15">
        <v>129.76</v>
      </c>
      <c r="T25" s="15">
        <v>880.21</v>
      </c>
      <c r="U25" s="15">
        <v>93.72</v>
      </c>
      <c r="V25" s="15">
        <v>894.03</v>
      </c>
      <c r="W25" s="15">
        <v>6033.16</v>
      </c>
      <c r="X25" s="15">
        <v>602.75</v>
      </c>
      <c r="Y25" s="15">
        <v>1645.21</v>
      </c>
      <c r="Z25" s="15">
        <v>2680.92</v>
      </c>
      <c r="AA25" s="15">
        <v>12211.130000000001</v>
      </c>
      <c r="AB25" s="15">
        <v>1571.1999999999998</v>
      </c>
      <c r="AC25" s="15">
        <v>4022.57</v>
      </c>
      <c r="AD25" s="15">
        <v>869.69</v>
      </c>
      <c r="AE25" s="15">
        <v>6632.09</v>
      </c>
      <c r="AF25" s="15">
        <v>1955.3600000000001</v>
      </c>
      <c r="AG25" s="15">
        <v>3364.2799999999997</v>
      </c>
      <c r="AH25" s="15">
        <v>1569.65</v>
      </c>
      <c r="AI25" s="15">
        <v>2561</v>
      </c>
      <c r="AJ25" s="15">
        <v>735.9</v>
      </c>
      <c r="AK25" s="15">
        <v>180.52</v>
      </c>
      <c r="AL25" s="15">
        <v>703.71</v>
      </c>
      <c r="AM25" s="15">
        <v>2035.58</v>
      </c>
      <c r="AN25" s="15">
        <v>1331.1599999999999</v>
      </c>
      <c r="AO25" s="15">
        <v>1303.1500000000001</v>
      </c>
    </row>
    <row r="26" spans="1:41" x14ac:dyDescent="0.25">
      <c r="A26" s="16">
        <v>20</v>
      </c>
      <c r="B26" s="3" t="s">
        <v>54</v>
      </c>
      <c r="C26" s="5">
        <v>952.25</v>
      </c>
      <c r="D26" s="5">
        <v>0</v>
      </c>
      <c r="E26" s="5">
        <v>4758.76</v>
      </c>
      <c r="F26" s="15">
        <v>11820.779999999999</v>
      </c>
      <c r="G26" s="15">
        <v>0</v>
      </c>
      <c r="H26" s="15">
        <v>5460.67</v>
      </c>
      <c r="I26" s="15">
        <v>472.38</v>
      </c>
      <c r="J26" s="15">
        <v>1502.29</v>
      </c>
      <c r="K26" s="15">
        <v>1771.0900000000001</v>
      </c>
      <c r="L26" s="15">
        <v>12079.869999999999</v>
      </c>
      <c r="M26" s="15">
        <v>653.81999999999994</v>
      </c>
      <c r="N26" s="15">
        <v>12453.02</v>
      </c>
      <c r="O26" s="15">
        <v>6198.77</v>
      </c>
      <c r="P26" s="15">
        <v>16423.38</v>
      </c>
      <c r="Q26" s="15">
        <v>16108.670000000002</v>
      </c>
      <c r="R26" s="15">
        <v>7747.85</v>
      </c>
      <c r="S26" s="15">
        <v>4783.8</v>
      </c>
      <c r="T26" s="15">
        <v>3512.52</v>
      </c>
      <c r="U26" s="15">
        <v>407.65</v>
      </c>
      <c r="V26" s="15">
        <v>547.81999999999994</v>
      </c>
      <c r="W26" s="15">
        <v>264.14999999999998</v>
      </c>
      <c r="X26" s="15">
        <v>199.57999999999998</v>
      </c>
      <c r="Y26" s="15">
        <v>623.23</v>
      </c>
      <c r="Z26" s="15">
        <v>2217.0500000000002</v>
      </c>
      <c r="AA26" s="15">
        <v>0</v>
      </c>
      <c r="AB26" s="15">
        <v>4494.2199999999993</v>
      </c>
      <c r="AC26" s="15">
        <v>1617.85</v>
      </c>
      <c r="AD26" s="15">
        <v>3678.6800000000003</v>
      </c>
      <c r="AE26" s="15">
        <v>2147.44</v>
      </c>
      <c r="AF26" s="15">
        <v>1173.9699999999998</v>
      </c>
      <c r="AG26" s="15">
        <v>9426.83</v>
      </c>
      <c r="AH26" s="15">
        <v>553.47</v>
      </c>
      <c r="AI26" s="15">
        <v>22632.629999999997</v>
      </c>
      <c r="AJ26" s="15">
        <v>130.5</v>
      </c>
      <c r="AK26" s="15">
        <v>38078.04</v>
      </c>
      <c r="AL26" s="15">
        <v>1090.3499999999999</v>
      </c>
      <c r="AM26" s="15">
        <v>22712.65</v>
      </c>
      <c r="AN26" s="15">
        <v>1830.75</v>
      </c>
      <c r="AO26" s="15">
        <v>7457.49</v>
      </c>
    </row>
    <row r="27" spans="1:41" x14ac:dyDescent="0.25">
      <c r="A27" s="16">
        <v>21</v>
      </c>
      <c r="B27" s="3" t="s">
        <v>9</v>
      </c>
      <c r="C27" s="5">
        <v>0</v>
      </c>
      <c r="D27" s="5">
        <v>0</v>
      </c>
      <c r="E27" s="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</row>
    <row r="28" spans="1:41" x14ac:dyDescent="0.25">
      <c r="A28" s="16">
        <v>22</v>
      </c>
      <c r="B28" s="1" t="s">
        <v>30</v>
      </c>
      <c r="C28" s="6">
        <f>SUM(C23:C27)</f>
        <v>122131.55999999998</v>
      </c>
      <c r="D28" s="6">
        <f t="shared" ref="D28" si="22">SUM(D23:D27)</f>
        <v>116902.34</v>
      </c>
      <c r="E28" s="6">
        <f t="shared" ref="E28" si="23">SUM(E23:E27)</f>
        <v>155012.25000000003</v>
      </c>
      <c r="F28" s="6">
        <f t="shared" ref="F28" si="24">SUM(F23:F27)</f>
        <v>118485.60999999999</v>
      </c>
      <c r="G28" s="6">
        <f t="shared" ref="G28" si="25">SUM(G23:G27)</f>
        <v>117732.18000000001</v>
      </c>
      <c r="H28" s="6">
        <f t="shared" ref="H28" si="26">SUM(H23:H27)</f>
        <v>163595.55000000005</v>
      </c>
      <c r="I28" s="6">
        <f t="shared" ref="I28" si="27">SUM(I23:I27)</f>
        <v>232169.95</v>
      </c>
      <c r="J28" s="6">
        <f t="shared" ref="J28" si="28">SUM(J23:J27)</f>
        <v>189482.03</v>
      </c>
      <c r="K28" s="6">
        <f t="shared" ref="K28" si="29">SUM(K23:K27)</f>
        <v>240330.46000000002</v>
      </c>
      <c r="L28" s="6">
        <f t="shared" ref="L28" si="30">SUM(L23:L27)</f>
        <v>339593.63</v>
      </c>
      <c r="M28" s="6">
        <f t="shared" ref="M28" si="31">SUM(M23:M27)</f>
        <v>385239.25</v>
      </c>
      <c r="N28" s="6">
        <f t="shared" ref="N28" si="32">SUM(N23:N27)</f>
        <v>555762.71</v>
      </c>
      <c r="O28" s="6">
        <f>SUM(O23:O27)</f>
        <v>340295.86000000004</v>
      </c>
      <c r="P28" s="6">
        <f t="shared" ref="P28:Q28" si="33">SUM(P23:P27)</f>
        <v>359077.57</v>
      </c>
      <c r="Q28" s="6">
        <f t="shared" si="33"/>
        <v>294224.88999999996</v>
      </c>
      <c r="R28" s="6">
        <f>SUM(R23:R27)</f>
        <v>221420.95</v>
      </c>
      <c r="S28" s="6">
        <f t="shared" ref="S28:T28" si="34">SUM(S23:S27)</f>
        <v>257584.71</v>
      </c>
      <c r="T28" s="6">
        <f t="shared" si="34"/>
        <v>208448.17999999996</v>
      </c>
      <c r="U28" s="6">
        <f>SUM(U23:U27)</f>
        <v>216718.95</v>
      </c>
      <c r="V28" s="6">
        <f t="shared" ref="V28:W28" si="35">SUM(V23:V27)</f>
        <v>325538.45</v>
      </c>
      <c r="W28" s="6">
        <f t="shared" si="35"/>
        <v>342205.32</v>
      </c>
      <c r="X28" s="6">
        <f>SUM(X23:X27)</f>
        <v>223498.11999999997</v>
      </c>
      <c r="Y28" s="6">
        <f t="shared" ref="Y28:Z28" si="36">SUM(Y23:Y27)</f>
        <v>239935.67</v>
      </c>
      <c r="Z28" s="6">
        <f t="shared" si="36"/>
        <v>252804.21000000002</v>
      </c>
      <c r="AA28" s="6">
        <f>SUM(AA23:AA27)</f>
        <v>237783.24000000002</v>
      </c>
      <c r="AB28" s="6">
        <f t="shared" ref="AB28:AC28" si="37">SUM(AB23:AB27)</f>
        <v>233027.89</v>
      </c>
      <c r="AC28" s="6">
        <f t="shared" si="37"/>
        <v>288816.62</v>
      </c>
      <c r="AD28" s="6">
        <f>SUM(AD23:AD27)</f>
        <v>162333</v>
      </c>
      <c r="AE28" s="6">
        <f t="shared" ref="AE28:AF28" si="38">SUM(AE23:AE27)</f>
        <v>183227.15</v>
      </c>
      <c r="AF28" s="6">
        <f t="shared" si="38"/>
        <v>204752.36</v>
      </c>
      <c r="AG28" s="6">
        <f>SUM(AG23:AG27)</f>
        <v>179430.21</v>
      </c>
      <c r="AH28" s="6">
        <f t="shared" ref="AH28:AI28" si="39">SUM(AH23:AH27)</f>
        <v>234662.27</v>
      </c>
      <c r="AI28" s="6">
        <f t="shared" si="39"/>
        <v>284188.90999999997</v>
      </c>
      <c r="AJ28" s="6">
        <f>SUM(AJ23:AJ27)</f>
        <v>270867.01</v>
      </c>
      <c r="AK28" s="6">
        <f t="shared" ref="AK28:AL28" si="40">SUM(AK23:AK27)</f>
        <v>238564.7</v>
      </c>
      <c r="AL28" s="6">
        <f t="shared" si="40"/>
        <v>212034.71000000002</v>
      </c>
      <c r="AM28" s="6">
        <f>SUM(AM23:AM27)</f>
        <v>286203.12</v>
      </c>
      <c r="AN28" s="6">
        <f t="shared" ref="AN28:AO28" si="41">SUM(AN23:AN27)</f>
        <v>170213.6</v>
      </c>
      <c r="AO28" s="6">
        <f t="shared" si="41"/>
        <v>129352.11</v>
      </c>
    </row>
    <row r="29" spans="1:41" x14ac:dyDescent="0.25">
      <c r="A29" s="16">
        <v>23</v>
      </c>
      <c r="B29" s="19" t="s">
        <v>4</v>
      </c>
      <c r="C29" s="65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7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</row>
    <row r="30" spans="1:41" x14ac:dyDescent="0.25">
      <c r="A30" s="16">
        <v>24</v>
      </c>
      <c r="B30" s="3" t="s">
        <v>6</v>
      </c>
      <c r="C30" s="5">
        <v>8038.49</v>
      </c>
      <c r="D30" s="5">
        <v>11720.05</v>
      </c>
      <c r="E30" s="5">
        <v>15467.37</v>
      </c>
      <c r="F30" s="5">
        <v>18516.07</v>
      </c>
      <c r="G30" s="5">
        <v>10152.57</v>
      </c>
      <c r="H30" s="15">
        <v>13957.77</v>
      </c>
      <c r="I30" s="5">
        <v>12665.93</v>
      </c>
      <c r="J30" s="5">
        <v>7816.18</v>
      </c>
      <c r="K30" s="5">
        <v>11327.21</v>
      </c>
      <c r="L30" s="15">
        <v>6914.1900000000005</v>
      </c>
      <c r="M30" s="15">
        <v>6378.33</v>
      </c>
      <c r="N30" s="15">
        <v>11351.92</v>
      </c>
      <c r="O30" s="15">
        <v>-7443.9000000000005</v>
      </c>
      <c r="P30" s="15">
        <v>-9329.82</v>
      </c>
      <c r="Q30" s="15">
        <v>-7981.34</v>
      </c>
      <c r="R30" s="15">
        <v>13370</v>
      </c>
      <c r="S30" s="15">
        <v>12472.83</v>
      </c>
      <c r="T30" s="15">
        <v>6330.04</v>
      </c>
      <c r="U30" s="15">
        <v>4412.76</v>
      </c>
      <c r="V30" s="15">
        <v>8588.5400000000009</v>
      </c>
      <c r="W30" s="15">
        <v>6864.6</v>
      </c>
      <c r="X30" s="15">
        <v>7126.11</v>
      </c>
      <c r="Y30" s="15">
        <v>8620.6</v>
      </c>
      <c r="Z30" s="15">
        <v>2472.64</v>
      </c>
      <c r="AA30" s="15">
        <v>4157.45</v>
      </c>
      <c r="AB30" s="15">
        <v>3839.19</v>
      </c>
      <c r="AC30" s="15">
        <v>3851.86</v>
      </c>
      <c r="AD30" s="15">
        <v>5925.83</v>
      </c>
      <c r="AE30" s="15">
        <v>6944.72</v>
      </c>
      <c r="AF30" s="15">
        <v>4771.2299999999996</v>
      </c>
      <c r="AG30" s="15">
        <v>6446.93</v>
      </c>
      <c r="AH30" s="15">
        <v>8865.15</v>
      </c>
      <c r="AI30" s="15">
        <v>2322.36</v>
      </c>
      <c r="AJ30" s="15">
        <v>4569.6499999999996</v>
      </c>
      <c r="AK30" s="15">
        <v>7257.3</v>
      </c>
      <c r="AL30" s="15">
        <v>5708.53</v>
      </c>
      <c r="AM30" s="15">
        <v>3119.61</v>
      </c>
      <c r="AN30" s="15">
        <v>7175.71</v>
      </c>
      <c r="AO30" s="15">
        <v>5702.98</v>
      </c>
    </row>
    <row r="31" spans="1:41" x14ac:dyDescent="0.25">
      <c r="A31" s="16">
        <v>25</v>
      </c>
      <c r="B31" s="3" t="s">
        <v>7</v>
      </c>
      <c r="C31" s="5">
        <v>6574.31</v>
      </c>
      <c r="D31" s="5">
        <v>1055.0899999999999</v>
      </c>
      <c r="E31" s="5">
        <v>1726.76</v>
      </c>
      <c r="F31" s="5">
        <v>4121.0200000000004</v>
      </c>
      <c r="G31" s="5">
        <v>3402.3</v>
      </c>
      <c r="H31" s="15">
        <v>5756.25</v>
      </c>
      <c r="I31" s="5">
        <v>4887.54</v>
      </c>
      <c r="J31" s="5">
        <v>3236.4799999999996</v>
      </c>
      <c r="K31" s="5">
        <v>4249.28</v>
      </c>
      <c r="L31" s="15">
        <v>1667.56</v>
      </c>
      <c r="M31" s="15">
        <v>5906.28</v>
      </c>
      <c r="N31" s="15">
        <v>13524.060000000001</v>
      </c>
      <c r="O31" s="15">
        <v>-1605.26</v>
      </c>
      <c r="P31" s="15">
        <v>-6279.31</v>
      </c>
      <c r="Q31" s="15">
        <v>-2158.59</v>
      </c>
      <c r="R31" s="15">
        <v>4778.7299999999996</v>
      </c>
      <c r="S31" s="15">
        <v>7266.57</v>
      </c>
      <c r="T31" s="15">
        <v>2659.06</v>
      </c>
      <c r="U31" s="15">
        <v>4927.5200000000004</v>
      </c>
      <c r="V31" s="15">
        <v>2347.89</v>
      </c>
      <c r="W31" s="15">
        <v>8500.4500000000007</v>
      </c>
      <c r="X31" s="15">
        <v>5874.67</v>
      </c>
      <c r="Y31" s="15">
        <v>2553.89</v>
      </c>
      <c r="Z31" s="15">
        <v>1090.47</v>
      </c>
      <c r="AA31" s="15">
        <v>1904.3</v>
      </c>
      <c r="AB31" s="15">
        <v>736.31</v>
      </c>
      <c r="AC31" s="15">
        <v>1078.6500000000001</v>
      </c>
      <c r="AD31" s="15">
        <v>1508.94</v>
      </c>
      <c r="AE31" s="15">
        <v>3469.64</v>
      </c>
      <c r="AF31" s="15">
        <v>1017.12</v>
      </c>
      <c r="AG31" s="15">
        <v>1721.3899999999999</v>
      </c>
      <c r="AH31" s="15">
        <v>4707.93</v>
      </c>
      <c r="AI31" s="15">
        <v>857.65</v>
      </c>
      <c r="AJ31" s="15">
        <v>1104.04</v>
      </c>
      <c r="AK31" s="15">
        <v>5113.0200000000004</v>
      </c>
      <c r="AL31" s="15">
        <v>615.21</v>
      </c>
      <c r="AM31" s="15">
        <v>1267.5</v>
      </c>
      <c r="AN31" s="15">
        <v>3871.08</v>
      </c>
      <c r="AO31" s="15">
        <v>2108.81</v>
      </c>
    </row>
    <row r="32" spans="1:41" x14ac:dyDescent="0.25">
      <c r="A32" s="16">
        <v>26</v>
      </c>
      <c r="B32" s="3" t="s">
        <v>8</v>
      </c>
      <c r="C32" s="5">
        <v>0</v>
      </c>
      <c r="D32" s="5">
        <v>1273.4000000000001</v>
      </c>
      <c r="E32" s="15">
        <v>369.77</v>
      </c>
      <c r="F32" s="5">
        <v>66.990000000000009</v>
      </c>
      <c r="G32" s="5">
        <v>530.79</v>
      </c>
      <c r="H32" s="15">
        <v>277.77999999999997</v>
      </c>
      <c r="I32" s="5">
        <v>821.66</v>
      </c>
      <c r="J32" s="5">
        <v>0</v>
      </c>
      <c r="K32" s="5">
        <v>167.99</v>
      </c>
      <c r="L32" s="15">
        <v>0</v>
      </c>
      <c r="M32" s="15">
        <v>698.66</v>
      </c>
      <c r="N32" s="15">
        <v>171.11</v>
      </c>
      <c r="O32" s="15">
        <v>0</v>
      </c>
      <c r="P32" s="15">
        <v>-314.52999999999997</v>
      </c>
      <c r="Q32" s="15">
        <v>-91.63000000000001</v>
      </c>
      <c r="R32" s="15">
        <v>198.62</v>
      </c>
      <c r="S32" s="15">
        <v>230.84</v>
      </c>
      <c r="T32" s="15">
        <v>0</v>
      </c>
      <c r="U32" s="15">
        <v>236.94</v>
      </c>
      <c r="V32" s="15">
        <v>40.4</v>
      </c>
      <c r="W32" s="15">
        <v>23.1</v>
      </c>
      <c r="X32" s="15">
        <v>0</v>
      </c>
      <c r="Y32" s="15">
        <v>648.49</v>
      </c>
      <c r="Z32" s="15">
        <v>104.04</v>
      </c>
      <c r="AA32" s="15">
        <v>3627.3</v>
      </c>
      <c r="AB32" s="15">
        <v>300.37</v>
      </c>
      <c r="AC32" s="15">
        <v>54.27</v>
      </c>
      <c r="AD32" s="15">
        <v>267.58</v>
      </c>
      <c r="AE32" s="15">
        <v>450.32</v>
      </c>
      <c r="AF32" s="15">
        <v>141.31</v>
      </c>
      <c r="AG32" s="15">
        <v>0</v>
      </c>
      <c r="AH32" s="15">
        <v>230.22</v>
      </c>
      <c r="AI32" s="15">
        <v>0</v>
      </c>
      <c r="AJ32" s="15">
        <v>0</v>
      </c>
      <c r="AK32" s="15">
        <v>0</v>
      </c>
      <c r="AL32" s="15">
        <v>289.23</v>
      </c>
      <c r="AM32" s="15">
        <v>0</v>
      </c>
      <c r="AN32" s="15">
        <v>0</v>
      </c>
      <c r="AO32" s="15">
        <v>152.25</v>
      </c>
    </row>
    <row r="33" spans="1:41" x14ac:dyDescent="0.25">
      <c r="A33" s="16">
        <v>27</v>
      </c>
      <c r="B33" s="3" t="s">
        <v>54</v>
      </c>
      <c r="C33" s="5">
        <v>154.84</v>
      </c>
      <c r="D33" s="5">
        <v>576.54</v>
      </c>
      <c r="E33" s="5">
        <v>0</v>
      </c>
      <c r="F33" s="5">
        <v>0</v>
      </c>
      <c r="G33" s="5">
        <v>500</v>
      </c>
      <c r="H33" s="15">
        <v>100</v>
      </c>
      <c r="I33" s="5">
        <v>347.88</v>
      </c>
      <c r="J33" s="5">
        <v>181.01</v>
      </c>
      <c r="K33" s="5">
        <v>3880.3599999999997</v>
      </c>
      <c r="L33" s="15">
        <v>2911.29</v>
      </c>
      <c r="M33" s="15">
        <v>1783.9700000000003</v>
      </c>
      <c r="N33" s="15">
        <v>572.04</v>
      </c>
      <c r="O33" s="15">
        <v>0</v>
      </c>
      <c r="P33" s="15">
        <v>-8025.69</v>
      </c>
      <c r="Q33" s="15">
        <v>-175.89</v>
      </c>
      <c r="R33" s="15">
        <v>1039.71</v>
      </c>
      <c r="S33" s="15">
        <v>1646.61</v>
      </c>
      <c r="T33" s="15">
        <v>419.86</v>
      </c>
      <c r="U33" s="15">
        <v>3125.16</v>
      </c>
      <c r="V33" s="15">
        <v>206.44</v>
      </c>
      <c r="W33" s="15">
        <v>320.46000000000004</v>
      </c>
      <c r="X33" s="15">
        <v>973.67</v>
      </c>
      <c r="Y33" s="15">
        <v>0</v>
      </c>
      <c r="Z33" s="15">
        <v>557.5</v>
      </c>
      <c r="AA33" s="15">
        <v>8.68</v>
      </c>
      <c r="AB33" s="15">
        <v>0</v>
      </c>
      <c r="AC33" s="15">
        <v>1383.1</v>
      </c>
      <c r="AD33" s="15">
        <v>191.67</v>
      </c>
      <c r="AE33" s="15">
        <v>688.68</v>
      </c>
      <c r="AF33" s="15">
        <v>191.67</v>
      </c>
      <c r="AG33" s="15">
        <v>191.68</v>
      </c>
      <c r="AH33" s="15">
        <v>131.43</v>
      </c>
      <c r="AI33" s="15">
        <v>400</v>
      </c>
      <c r="AJ33" s="15">
        <v>10</v>
      </c>
      <c r="AK33" s="15">
        <v>2948.08</v>
      </c>
      <c r="AL33" s="15">
        <v>200</v>
      </c>
      <c r="AM33" s="15">
        <v>200</v>
      </c>
      <c r="AN33" s="15">
        <v>153.96</v>
      </c>
      <c r="AO33" s="15">
        <v>200</v>
      </c>
    </row>
    <row r="34" spans="1:41" x14ac:dyDescent="0.25">
      <c r="A34" s="16">
        <v>28</v>
      </c>
      <c r="B34" s="3" t="s">
        <v>9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15">
        <v>0</v>
      </c>
      <c r="I34" s="5">
        <v>0</v>
      </c>
      <c r="J34" s="5">
        <v>0</v>
      </c>
      <c r="K34" s="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</row>
    <row r="35" spans="1:41" x14ac:dyDescent="0.25">
      <c r="A35" s="16">
        <v>29</v>
      </c>
      <c r="B35" s="1" t="s">
        <v>30</v>
      </c>
      <c r="C35" s="6">
        <f>SUM(C30:C34)</f>
        <v>14767.64</v>
      </c>
      <c r="D35" s="6">
        <f t="shared" ref="D35" si="42">SUM(D30:D34)</f>
        <v>14625.079999999998</v>
      </c>
      <c r="E35" s="6">
        <f t="shared" ref="E35" si="43">SUM(E30:E34)</f>
        <v>17563.900000000001</v>
      </c>
      <c r="F35" s="6">
        <f t="shared" ref="F35" si="44">SUM(F30:F34)</f>
        <v>22704.080000000002</v>
      </c>
      <c r="G35" s="6">
        <f t="shared" ref="G35" si="45">SUM(G30:G34)</f>
        <v>14585.66</v>
      </c>
      <c r="H35" s="6">
        <f t="shared" ref="H35" si="46">SUM(H30:H34)</f>
        <v>20091.8</v>
      </c>
      <c r="I35" s="6">
        <f t="shared" ref="I35" si="47">SUM(I30:I34)</f>
        <v>18723.010000000002</v>
      </c>
      <c r="J35" s="6">
        <f t="shared" ref="J35" si="48">SUM(J30:J34)</f>
        <v>11233.67</v>
      </c>
      <c r="K35" s="6">
        <f t="shared" ref="K35" si="49">SUM(K30:K34)</f>
        <v>19624.839999999997</v>
      </c>
      <c r="L35" s="6">
        <f t="shared" ref="L35" si="50">SUM(L30:L34)</f>
        <v>11493.04</v>
      </c>
      <c r="M35" s="6">
        <f t="shared" ref="M35" si="51">SUM(M30:M34)</f>
        <v>14767.240000000002</v>
      </c>
      <c r="N35" s="6">
        <f t="shared" ref="N35" si="52">SUM(N30:N34)</f>
        <v>25619.130000000005</v>
      </c>
      <c r="O35" s="6">
        <f>SUM(O30:O34)</f>
        <v>-9049.16</v>
      </c>
      <c r="P35" s="6">
        <f t="shared" ref="P35:Q35" si="53">SUM(P30:P34)</f>
        <v>-23949.350000000002</v>
      </c>
      <c r="Q35" s="6">
        <f t="shared" si="53"/>
        <v>-10407.449999999999</v>
      </c>
      <c r="R35" s="6">
        <f>SUM(R30:R34)</f>
        <v>19387.059999999998</v>
      </c>
      <c r="S35" s="6">
        <f t="shared" ref="S35:T35" si="54">SUM(S30:S34)</f>
        <v>21616.850000000002</v>
      </c>
      <c r="T35" s="6">
        <f t="shared" si="54"/>
        <v>9408.9600000000009</v>
      </c>
      <c r="U35" s="6">
        <f>SUM(U30:U34)</f>
        <v>12702.380000000001</v>
      </c>
      <c r="V35" s="6">
        <f t="shared" ref="V35:W35" si="55">SUM(V30:V34)</f>
        <v>11183.27</v>
      </c>
      <c r="W35" s="6">
        <f t="shared" si="55"/>
        <v>15708.61</v>
      </c>
      <c r="X35" s="6">
        <f>SUM(X30:X34)</f>
        <v>13974.449999999999</v>
      </c>
      <c r="Y35" s="6">
        <f t="shared" ref="Y35:Z35" si="56">SUM(Y30:Y34)</f>
        <v>11822.98</v>
      </c>
      <c r="Z35" s="6">
        <f t="shared" si="56"/>
        <v>4224.6499999999996</v>
      </c>
      <c r="AA35" s="6">
        <f>SUM(AA30:AA34)</f>
        <v>9697.73</v>
      </c>
      <c r="AB35" s="6">
        <f t="shared" ref="AB35:AC35" si="57">SUM(AB30:AB34)</f>
        <v>4875.87</v>
      </c>
      <c r="AC35" s="6">
        <f t="shared" si="57"/>
        <v>6367.880000000001</v>
      </c>
      <c r="AD35" s="6">
        <f>SUM(AD30:AD34)</f>
        <v>7894.02</v>
      </c>
      <c r="AE35" s="6">
        <f t="shared" ref="AE35:AF35" si="58">SUM(AE30:AE34)</f>
        <v>11553.36</v>
      </c>
      <c r="AF35" s="6">
        <f t="shared" si="58"/>
        <v>6121.33</v>
      </c>
      <c r="AG35" s="6">
        <f>SUM(AG30:AG34)</f>
        <v>8360</v>
      </c>
      <c r="AH35" s="6">
        <f t="shared" ref="AH35:AI35" si="59">SUM(AH30:AH34)</f>
        <v>13934.73</v>
      </c>
      <c r="AI35" s="6">
        <f t="shared" si="59"/>
        <v>3580.01</v>
      </c>
      <c r="AJ35" s="6">
        <f>SUM(AJ30:AJ34)</f>
        <v>5683.69</v>
      </c>
      <c r="AK35" s="6">
        <f t="shared" ref="AK35:AL35" si="60">SUM(AK30:AK34)</f>
        <v>15318.4</v>
      </c>
      <c r="AL35" s="6">
        <f t="shared" si="60"/>
        <v>6812.9699999999993</v>
      </c>
      <c r="AM35" s="6">
        <f>SUM(AM30:AM34)</f>
        <v>4587.1100000000006</v>
      </c>
      <c r="AN35" s="6">
        <f t="shared" ref="AN35:AO35" si="61">SUM(AN30:AN34)</f>
        <v>11200.75</v>
      </c>
      <c r="AO35" s="6">
        <f t="shared" si="61"/>
        <v>8164.0399999999991</v>
      </c>
    </row>
    <row r="36" spans="1:41" x14ac:dyDescent="0.25">
      <c r="A36" s="16">
        <v>30</v>
      </c>
      <c r="B36" s="3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41" x14ac:dyDescent="0.25">
      <c r="A37" s="16">
        <v>31</v>
      </c>
      <c r="B37" s="25" t="s">
        <v>5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41" ht="15" customHeight="1" x14ac:dyDescent="0.25">
      <c r="A38" s="16">
        <v>32</v>
      </c>
      <c r="B38" s="19" t="s">
        <v>11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56" t="s">
        <v>84</v>
      </c>
      <c r="P38" s="57"/>
      <c r="Q38" s="58"/>
      <c r="R38" s="56" t="s">
        <v>85</v>
      </c>
      <c r="S38" s="57"/>
      <c r="T38" s="58"/>
      <c r="U38" s="56" t="s">
        <v>86</v>
      </c>
      <c r="V38" s="57"/>
      <c r="W38" s="58"/>
      <c r="X38" s="56" t="s">
        <v>87</v>
      </c>
      <c r="Y38" s="57"/>
      <c r="Z38" s="58"/>
      <c r="AA38" s="56" t="s">
        <v>88</v>
      </c>
      <c r="AB38" s="57"/>
      <c r="AC38" s="58"/>
      <c r="AD38" s="56" t="s">
        <v>90</v>
      </c>
      <c r="AE38" s="57"/>
      <c r="AF38" s="58"/>
      <c r="AG38" s="56" t="s">
        <v>91</v>
      </c>
      <c r="AH38" s="57"/>
      <c r="AI38" s="58"/>
      <c r="AJ38" s="56" t="s">
        <v>92</v>
      </c>
      <c r="AK38" s="57"/>
      <c r="AL38" s="58"/>
      <c r="AM38" s="56" t="s">
        <v>93</v>
      </c>
      <c r="AN38" s="57"/>
      <c r="AO38" s="58"/>
    </row>
    <row r="39" spans="1:41" ht="31.5" customHeight="1" x14ac:dyDescent="0.25">
      <c r="A39" s="16">
        <v>33</v>
      </c>
      <c r="B39" s="9" t="s">
        <v>10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59"/>
      <c r="P39" s="60"/>
      <c r="Q39" s="61"/>
      <c r="R39" s="59"/>
      <c r="S39" s="60"/>
      <c r="T39" s="61"/>
      <c r="U39" s="59"/>
      <c r="V39" s="60"/>
      <c r="W39" s="61"/>
      <c r="X39" s="59"/>
      <c r="Y39" s="60"/>
      <c r="Z39" s="61"/>
      <c r="AA39" s="59"/>
      <c r="AB39" s="60"/>
      <c r="AC39" s="61"/>
      <c r="AD39" s="59"/>
      <c r="AE39" s="60"/>
      <c r="AF39" s="61"/>
      <c r="AG39" s="59"/>
      <c r="AH39" s="60"/>
      <c r="AI39" s="61"/>
      <c r="AJ39" s="59"/>
      <c r="AK39" s="60"/>
      <c r="AL39" s="61"/>
      <c r="AM39" s="59"/>
      <c r="AN39" s="60"/>
      <c r="AO39" s="61"/>
    </row>
    <row r="40" spans="1:41" x14ac:dyDescent="0.25">
      <c r="A40" s="16">
        <v>34</v>
      </c>
      <c r="B40" s="19" t="s">
        <v>12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59"/>
      <c r="P40" s="60"/>
      <c r="Q40" s="61"/>
      <c r="R40" s="59"/>
      <c r="S40" s="60"/>
      <c r="T40" s="61"/>
      <c r="U40" s="59"/>
      <c r="V40" s="60"/>
      <c r="W40" s="61"/>
      <c r="X40" s="59"/>
      <c r="Y40" s="60"/>
      <c r="Z40" s="61"/>
      <c r="AA40" s="59"/>
      <c r="AB40" s="60"/>
      <c r="AC40" s="61"/>
      <c r="AD40" s="59"/>
      <c r="AE40" s="60"/>
      <c r="AF40" s="61"/>
      <c r="AG40" s="59"/>
      <c r="AH40" s="60"/>
      <c r="AI40" s="61"/>
      <c r="AJ40" s="59"/>
      <c r="AK40" s="60"/>
      <c r="AL40" s="61"/>
      <c r="AM40" s="59"/>
      <c r="AN40" s="60"/>
      <c r="AO40" s="61"/>
    </row>
    <row r="41" spans="1:41" x14ac:dyDescent="0.25">
      <c r="A41" s="16">
        <v>35</v>
      </c>
      <c r="B41" s="19" t="s">
        <v>13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62"/>
      <c r="P41" s="63"/>
      <c r="Q41" s="64"/>
      <c r="R41" s="62"/>
      <c r="S41" s="63"/>
      <c r="T41" s="64"/>
      <c r="U41" s="62"/>
      <c r="V41" s="63"/>
      <c r="W41" s="64"/>
      <c r="X41" s="62"/>
      <c r="Y41" s="63"/>
      <c r="Z41" s="64"/>
      <c r="AA41" s="62"/>
      <c r="AB41" s="63"/>
      <c r="AC41" s="64"/>
      <c r="AD41" s="62"/>
      <c r="AE41" s="63"/>
      <c r="AF41" s="64"/>
      <c r="AG41" s="62"/>
      <c r="AH41" s="63"/>
      <c r="AI41" s="64"/>
      <c r="AJ41" s="62"/>
      <c r="AK41" s="63"/>
      <c r="AL41" s="64"/>
      <c r="AM41" s="62"/>
      <c r="AN41" s="63"/>
      <c r="AO41" s="64"/>
    </row>
    <row r="42" spans="1:41" x14ac:dyDescent="0.25">
      <c r="A42" s="16">
        <v>36</v>
      </c>
      <c r="B42" s="3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</row>
    <row r="43" spans="1:41" x14ac:dyDescent="0.25">
      <c r="A43" s="16">
        <v>37</v>
      </c>
      <c r="B43" s="25" t="s">
        <v>14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41" x14ac:dyDescent="0.25">
      <c r="A44" s="16">
        <v>38</v>
      </c>
      <c r="B44" s="9" t="s">
        <v>0</v>
      </c>
      <c r="C44" s="71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3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</row>
    <row r="45" spans="1:41" x14ac:dyDescent="0.25">
      <c r="A45" s="16">
        <v>39</v>
      </c>
      <c r="B45" s="4" t="s">
        <v>6</v>
      </c>
      <c r="C45" s="13">
        <v>21806</v>
      </c>
      <c r="D45" s="13">
        <v>21606</v>
      </c>
      <c r="E45" s="13">
        <v>21617</v>
      </c>
      <c r="F45" s="13">
        <v>21666</v>
      </c>
      <c r="G45" s="13">
        <v>21457</v>
      </c>
      <c r="H45" s="13">
        <v>22360</v>
      </c>
      <c r="I45" s="13">
        <v>21888</v>
      </c>
      <c r="J45" s="13">
        <v>21397</v>
      </c>
      <c r="K45" s="13">
        <v>21348</v>
      </c>
      <c r="L45" s="13">
        <v>21279</v>
      </c>
      <c r="M45" s="13">
        <v>21337</v>
      </c>
      <c r="N45" s="13">
        <v>21428</v>
      </c>
      <c r="O45" s="13">
        <v>21271</v>
      </c>
      <c r="P45" s="13">
        <v>21221</v>
      </c>
      <c r="Q45" s="13">
        <v>21087</v>
      </c>
      <c r="R45" s="13">
        <v>21114</v>
      </c>
      <c r="S45" s="13">
        <v>20942</v>
      </c>
      <c r="T45" s="13">
        <v>21352</v>
      </c>
      <c r="U45" s="13">
        <v>21190</v>
      </c>
      <c r="V45" s="13">
        <v>21178</v>
      </c>
      <c r="W45" s="13">
        <v>20757</v>
      </c>
      <c r="X45" s="13">
        <v>21161</v>
      </c>
      <c r="Y45" s="13">
        <v>21212</v>
      </c>
      <c r="Z45" s="13">
        <v>21141</v>
      </c>
      <c r="AA45" s="13">
        <v>21034</v>
      </c>
      <c r="AB45" s="13">
        <v>20880</v>
      </c>
      <c r="AC45" s="13">
        <v>20830</v>
      </c>
      <c r="AD45" s="13">
        <v>20596</v>
      </c>
      <c r="AE45" s="13">
        <v>20560</v>
      </c>
      <c r="AF45" s="13">
        <v>20782</v>
      </c>
      <c r="AG45" s="13">
        <v>20890</v>
      </c>
      <c r="AH45" s="13">
        <v>20803</v>
      </c>
      <c r="AI45" s="13">
        <v>20868</v>
      </c>
      <c r="AJ45" s="13">
        <v>20911</v>
      </c>
      <c r="AK45" s="13">
        <v>20891</v>
      </c>
      <c r="AL45" s="13">
        <v>20970</v>
      </c>
      <c r="AM45" s="13">
        <v>20971</v>
      </c>
      <c r="AN45" s="13">
        <v>20816</v>
      </c>
      <c r="AO45" s="13">
        <v>20742</v>
      </c>
    </row>
    <row r="46" spans="1:41" x14ac:dyDescent="0.25">
      <c r="A46" s="16">
        <v>40</v>
      </c>
      <c r="B46" s="4" t="s">
        <v>7</v>
      </c>
      <c r="C46" s="13">
        <v>4099</v>
      </c>
      <c r="D46" s="13">
        <v>4308</v>
      </c>
      <c r="E46" s="13">
        <v>4377</v>
      </c>
      <c r="F46" s="13">
        <v>4329</v>
      </c>
      <c r="G46" s="30">
        <v>4542</v>
      </c>
      <c r="H46" s="30">
        <v>3618</v>
      </c>
      <c r="I46" s="13">
        <v>4102</v>
      </c>
      <c r="J46" s="13">
        <v>4587</v>
      </c>
      <c r="K46" s="13">
        <v>4623</v>
      </c>
      <c r="L46" s="13">
        <v>4707</v>
      </c>
      <c r="M46" s="13">
        <v>4671</v>
      </c>
      <c r="N46" s="13">
        <v>4593</v>
      </c>
      <c r="O46" s="13">
        <v>4713</v>
      </c>
      <c r="P46" s="13">
        <v>4828</v>
      </c>
      <c r="Q46" s="13">
        <v>4929</v>
      </c>
      <c r="R46" s="13">
        <v>4903</v>
      </c>
      <c r="S46" s="13">
        <v>5059</v>
      </c>
      <c r="T46" s="13">
        <v>4666</v>
      </c>
      <c r="U46" s="13">
        <v>4841</v>
      </c>
      <c r="V46" s="13">
        <v>4862</v>
      </c>
      <c r="W46" s="13">
        <v>5011</v>
      </c>
      <c r="X46" s="13">
        <v>4978</v>
      </c>
      <c r="Y46" s="13">
        <v>5073</v>
      </c>
      <c r="Z46" s="13">
        <v>5061</v>
      </c>
      <c r="AA46" s="13">
        <v>5174</v>
      </c>
      <c r="AB46" s="13">
        <v>5333</v>
      </c>
      <c r="AC46" s="13">
        <v>5381</v>
      </c>
      <c r="AD46" s="13">
        <v>5591</v>
      </c>
      <c r="AE46" s="13">
        <v>5586</v>
      </c>
      <c r="AF46" s="13">
        <v>5366</v>
      </c>
      <c r="AG46" s="13">
        <v>5263</v>
      </c>
      <c r="AH46" s="13">
        <v>5358</v>
      </c>
      <c r="AI46" s="13">
        <v>5298</v>
      </c>
      <c r="AJ46" s="13">
        <v>5271</v>
      </c>
      <c r="AK46" s="13">
        <v>5322</v>
      </c>
      <c r="AL46" s="13">
        <v>5261</v>
      </c>
      <c r="AM46" s="13">
        <v>5269</v>
      </c>
      <c r="AN46" s="13">
        <v>5433</v>
      </c>
      <c r="AO46" s="13">
        <v>5516</v>
      </c>
    </row>
    <row r="47" spans="1:41" x14ac:dyDescent="0.25">
      <c r="A47" s="16">
        <v>41</v>
      </c>
      <c r="B47" s="4" t="s">
        <v>8</v>
      </c>
      <c r="C47" s="21">
        <v>2459</v>
      </c>
      <c r="D47" s="13">
        <v>2462</v>
      </c>
      <c r="E47" s="13">
        <v>2452</v>
      </c>
      <c r="F47" s="13">
        <v>2454</v>
      </c>
      <c r="G47" s="13">
        <v>2468</v>
      </c>
      <c r="H47" s="13">
        <v>2473</v>
      </c>
      <c r="I47" s="13">
        <v>2476</v>
      </c>
      <c r="J47" s="13">
        <v>2481</v>
      </c>
      <c r="K47" s="13">
        <v>2485</v>
      </c>
      <c r="L47" s="13">
        <v>2492</v>
      </c>
      <c r="M47" s="13">
        <v>2499</v>
      </c>
      <c r="N47" s="13">
        <v>2509</v>
      </c>
      <c r="O47" s="13">
        <v>2507</v>
      </c>
      <c r="P47" s="13">
        <v>2514</v>
      </c>
      <c r="Q47" s="13">
        <v>2517</v>
      </c>
      <c r="R47" s="13">
        <v>2512</v>
      </c>
      <c r="S47" s="13">
        <v>2520</v>
      </c>
      <c r="T47" s="13">
        <v>2523</v>
      </c>
      <c r="U47" s="13">
        <v>2527</v>
      </c>
      <c r="V47" s="13">
        <v>2534</v>
      </c>
      <c r="W47" s="13">
        <v>2531</v>
      </c>
      <c r="X47" s="13">
        <v>2527</v>
      </c>
      <c r="Y47" s="13">
        <v>2523</v>
      </c>
      <c r="Z47" s="13">
        <v>2523</v>
      </c>
      <c r="AA47" s="13">
        <v>2521</v>
      </c>
      <c r="AB47" s="13">
        <v>2514</v>
      </c>
      <c r="AC47" s="13">
        <v>2508</v>
      </c>
      <c r="AD47" s="13">
        <v>2500</v>
      </c>
      <c r="AE47" s="13">
        <v>2503</v>
      </c>
      <c r="AF47" s="13">
        <v>2500</v>
      </c>
      <c r="AG47" s="13">
        <v>2500</v>
      </c>
      <c r="AH47" s="13">
        <v>2494</v>
      </c>
      <c r="AI47" s="13">
        <v>2490</v>
      </c>
      <c r="AJ47" s="13">
        <v>2492</v>
      </c>
      <c r="AK47" s="13">
        <v>2495</v>
      </c>
      <c r="AL47" s="13">
        <v>2493</v>
      </c>
      <c r="AM47" s="13">
        <v>2487</v>
      </c>
      <c r="AN47" s="13">
        <v>2482</v>
      </c>
      <c r="AO47" s="13">
        <v>2480</v>
      </c>
    </row>
    <row r="48" spans="1:41" x14ac:dyDescent="0.25">
      <c r="A48" s="16">
        <v>42</v>
      </c>
      <c r="B48" s="4" t="s">
        <v>54</v>
      </c>
      <c r="C48" s="21">
        <v>1512</v>
      </c>
      <c r="D48" s="13">
        <v>1514</v>
      </c>
      <c r="E48" s="13">
        <v>1516</v>
      </c>
      <c r="F48" s="13">
        <v>1514</v>
      </c>
      <c r="G48" s="13">
        <v>1500</v>
      </c>
      <c r="H48" s="13">
        <v>1500</v>
      </c>
      <c r="I48" s="13">
        <v>1503</v>
      </c>
      <c r="J48" s="13">
        <v>1506</v>
      </c>
      <c r="K48" s="13">
        <v>1505</v>
      </c>
      <c r="L48" s="13">
        <v>1504</v>
      </c>
      <c r="M48" s="13">
        <v>1505</v>
      </c>
      <c r="N48" s="13">
        <v>1500</v>
      </c>
      <c r="O48" s="13">
        <v>1505</v>
      </c>
      <c r="P48" s="13">
        <v>1507</v>
      </c>
      <c r="Q48" s="13">
        <v>1507</v>
      </c>
      <c r="R48" s="13">
        <v>1507</v>
      </c>
      <c r="S48" s="13">
        <v>1508</v>
      </c>
      <c r="T48" s="13">
        <v>1499</v>
      </c>
      <c r="U48" s="13">
        <v>1500</v>
      </c>
      <c r="V48" s="13">
        <v>1501</v>
      </c>
      <c r="W48" s="13">
        <v>1499</v>
      </c>
      <c r="X48" s="13">
        <v>1513</v>
      </c>
      <c r="Y48" s="13">
        <v>1522</v>
      </c>
      <c r="Z48" s="13">
        <v>1523</v>
      </c>
      <c r="AA48" s="13">
        <v>1531</v>
      </c>
      <c r="AB48" s="13">
        <v>1533</v>
      </c>
      <c r="AC48" s="13">
        <v>1536</v>
      </c>
      <c r="AD48" s="13">
        <v>1545</v>
      </c>
      <c r="AE48" s="13">
        <v>1544</v>
      </c>
      <c r="AF48" s="13">
        <v>1556</v>
      </c>
      <c r="AG48" s="13">
        <v>1554</v>
      </c>
      <c r="AH48" s="13">
        <v>1565</v>
      </c>
      <c r="AI48" s="13">
        <v>1578</v>
      </c>
      <c r="AJ48" s="13">
        <v>1584</v>
      </c>
      <c r="AK48" s="13">
        <v>1590</v>
      </c>
      <c r="AL48" s="13">
        <v>1593</v>
      </c>
      <c r="AM48" s="13">
        <v>1591</v>
      </c>
      <c r="AN48" s="13">
        <v>1594</v>
      </c>
      <c r="AO48" s="13">
        <v>1596</v>
      </c>
    </row>
    <row r="49" spans="1:41" x14ac:dyDescent="0.25">
      <c r="A49" s="16">
        <v>43</v>
      </c>
      <c r="B49" s="4" t="s">
        <v>9</v>
      </c>
      <c r="C49" s="21">
        <v>31</v>
      </c>
      <c r="D49" s="13">
        <v>31</v>
      </c>
      <c r="E49" s="13">
        <v>31</v>
      </c>
      <c r="F49" s="13">
        <v>31</v>
      </c>
      <c r="G49" s="13">
        <v>31</v>
      </c>
      <c r="H49" s="13">
        <v>30</v>
      </c>
      <c r="I49" s="13">
        <v>30</v>
      </c>
      <c r="J49" s="13">
        <v>31</v>
      </c>
      <c r="K49" s="13">
        <v>31</v>
      </c>
      <c r="L49" s="13">
        <v>31</v>
      </c>
      <c r="M49" s="13">
        <v>31</v>
      </c>
      <c r="N49" s="13">
        <v>31</v>
      </c>
      <c r="O49" s="13">
        <v>31</v>
      </c>
      <c r="P49" s="13">
        <v>31</v>
      </c>
      <c r="Q49" s="13">
        <v>30</v>
      </c>
      <c r="R49" s="13">
        <v>30</v>
      </c>
      <c r="S49" s="13">
        <v>30</v>
      </c>
      <c r="T49" s="13">
        <v>30</v>
      </c>
      <c r="U49" s="13">
        <v>30</v>
      </c>
      <c r="V49" s="13">
        <v>30</v>
      </c>
      <c r="W49" s="13">
        <v>30</v>
      </c>
      <c r="X49" s="13">
        <v>30</v>
      </c>
      <c r="Y49" s="13">
        <v>30</v>
      </c>
      <c r="Z49" s="13">
        <v>30</v>
      </c>
      <c r="AA49" s="13">
        <v>31</v>
      </c>
      <c r="AB49" s="13">
        <v>31</v>
      </c>
      <c r="AC49" s="13">
        <v>31</v>
      </c>
      <c r="AD49" s="13">
        <v>31</v>
      </c>
      <c r="AE49" s="13">
        <v>31</v>
      </c>
      <c r="AF49" s="13">
        <v>31</v>
      </c>
      <c r="AG49" s="13">
        <v>31</v>
      </c>
      <c r="AH49" s="13">
        <v>31</v>
      </c>
      <c r="AI49" s="13">
        <v>31</v>
      </c>
      <c r="AJ49" s="13">
        <v>31</v>
      </c>
      <c r="AK49" s="13">
        <v>31</v>
      </c>
      <c r="AL49" s="13">
        <v>31</v>
      </c>
      <c r="AM49" s="13">
        <v>31</v>
      </c>
      <c r="AN49" s="13">
        <v>31</v>
      </c>
      <c r="AO49" s="13">
        <v>31</v>
      </c>
    </row>
    <row r="50" spans="1:41" x14ac:dyDescent="0.25">
      <c r="A50" s="16">
        <v>44</v>
      </c>
      <c r="B50" s="11" t="s">
        <v>30</v>
      </c>
      <c r="C50" s="14">
        <f>SUM(C45:C49)</f>
        <v>29907</v>
      </c>
      <c r="D50" s="14">
        <v>29921</v>
      </c>
      <c r="E50" s="14">
        <v>29993</v>
      </c>
      <c r="F50" s="14">
        <f t="shared" ref="F50" si="62">SUM(F45:F49)</f>
        <v>29994</v>
      </c>
      <c r="G50" s="14">
        <f t="shared" ref="G50" si="63">SUM(G45:G49)</f>
        <v>29998</v>
      </c>
      <c r="H50" s="14">
        <f t="shared" ref="H50" si="64">SUM(H45:H49)</f>
        <v>29981</v>
      </c>
      <c r="I50" s="14">
        <f t="shared" ref="I50" si="65">SUM(I45:I49)</f>
        <v>29999</v>
      </c>
      <c r="J50" s="14">
        <f t="shared" ref="J50" si="66">SUM(J45:J49)</f>
        <v>30002</v>
      </c>
      <c r="K50" s="14">
        <f t="shared" ref="K50" si="67">SUM(K45:K49)</f>
        <v>29992</v>
      </c>
      <c r="L50" s="14">
        <f t="shared" ref="L50" si="68">SUM(L45:L49)</f>
        <v>30013</v>
      </c>
      <c r="M50" s="14">
        <f t="shared" ref="M50" si="69">SUM(M45:M49)</f>
        <v>30043</v>
      </c>
      <c r="N50" s="14">
        <v>30061</v>
      </c>
      <c r="O50" s="14">
        <v>30027</v>
      </c>
      <c r="P50" s="14">
        <v>30101</v>
      </c>
      <c r="Q50" s="14">
        <v>30070</v>
      </c>
      <c r="R50" s="14">
        <f>SUM(R45:R49)</f>
        <v>30066</v>
      </c>
      <c r="S50" s="14">
        <f t="shared" ref="S50:T50" si="70">SUM(S45:S49)</f>
        <v>30059</v>
      </c>
      <c r="T50" s="14">
        <f t="shared" si="70"/>
        <v>30070</v>
      </c>
      <c r="U50" s="14">
        <f>SUM(U45:U49)</f>
        <v>30088</v>
      </c>
      <c r="V50" s="14">
        <f t="shared" ref="V50:W50" si="71">SUM(V45:V49)</f>
        <v>30105</v>
      </c>
      <c r="W50" s="14">
        <f t="shared" si="71"/>
        <v>29828</v>
      </c>
      <c r="X50" s="14">
        <f>SUM(X45:X49)</f>
        <v>30209</v>
      </c>
      <c r="Y50" s="14">
        <f t="shared" ref="Y50:Z50" si="72">SUM(Y45:Y49)</f>
        <v>30360</v>
      </c>
      <c r="Z50" s="14">
        <f t="shared" si="72"/>
        <v>30278</v>
      </c>
      <c r="AA50" s="14">
        <v>30291</v>
      </c>
      <c r="AB50" s="14">
        <v>30291</v>
      </c>
      <c r="AC50" s="14">
        <f t="shared" ref="AC50:AO50" si="73">SUM(AC45:AC49)</f>
        <v>30286</v>
      </c>
      <c r="AD50" s="14">
        <f t="shared" si="73"/>
        <v>30263</v>
      </c>
      <c r="AE50" s="14">
        <f t="shared" si="73"/>
        <v>30224</v>
      </c>
      <c r="AF50" s="14">
        <f t="shared" si="73"/>
        <v>30235</v>
      </c>
      <c r="AG50" s="14">
        <f t="shared" si="73"/>
        <v>30238</v>
      </c>
      <c r="AH50" s="14">
        <f t="shared" si="73"/>
        <v>30251</v>
      </c>
      <c r="AI50" s="14">
        <f t="shared" si="73"/>
        <v>30265</v>
      </c>
      <c r="AJ50" s="14">
        <f t="shared" si="73"/>
        <v>30289</v>
      </c>
      <c r="AK50" s="14">
        <f t="shared" si="73"/>
        <v>30329</v>
      </c>
      <c r="AL50" s="14">
        <f t="shared" si="73"/>
        <v>30348</v>
      </c>
      <c r="AM50" s="14">
        <f t="shared" si="73"/>
        <v>30349</v>
      </c>
      <c r="AN50" s="14">
        <f t="shared" si="73"/>
        <v>30356</v>
      </c>
      <c r="AO50" s="14">
        <f t="shared" si="73"/>
        <v>30365</v>
      </c>
    </row>
    <row r="51" spans="1:41" ht="30" x14ac:dyDescent="0.25">
      <c r="A51" s="16">
        <v>45</v>
      </c>
      <c r="B51" s="9" t="s">
        <v>28</v>
      </c>
      <c r="C51" s="65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7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</row>
    <row r="52" spans="1:41" x14ac:dyDescent="0.25">
      <c r="A52" s="16">
        <v>46</v>
      </c>
      <c r="B52" s="4" t="s">
        <v>6</v>
      </c>
      <c r="C52" s="13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295</v>
      </c>
      <c r="J52" s="16">
        <v>201</v>
      </c>
      <c r="K52" s="16">
        <v>227</v>
      </c>
      <c r="L52" s="36">
        <v>179</v>
      </c>
      <c r="M52" s="50">
        <v>141</v>
      </c>
      <c r="N52" s="54">
        <v>104</v>
      </c>
      <c r="O52" s="50">
        <v>37</v>
      </c>
      <c r="P52" s="50">
        <v>151</v>
      </c>
      <c r="Q52" s="50">
        <v>83</v>
      </c>
      <c r="R52" s="50">
        <v>171</v>
      </c>
      <c r="S52" s="50">
        <v>207</v>
      </c>
      <c r="T52" s="50">
        <v>121</v>
      </c>
      <c r="U52" s="50">
        <v>208</v>
      </c>
      <c r="V52" s="50">
        <v>107</v>
      </c>
      <c r="W52" s="50">
        <v>136</v>
      </c>
      <c r="X52" s="50">
        <v>140</v>
      </c>
      <c r="Y52" s="50">
        <v>102</v>
      </c>
      <c r="Z52" s="50">
        <v>72</v>
      </c>
      <c r="AA52" s="50">
        <v>132</v>
      </c>
      <c r="AB52" s="50">
        <v>118</v>
      </c>
      <c r="AC52" s="50">
        <v>48</v>
      </c>
      <c r="AD52" s="50">
        <v>148</v>
      </c>
      <c r="AE52" s="50">
        <v>192</v>
      </c>
      <c r="AF52" s="50">
        <v>243</v>
      </c>
      <c r="AG52" s="50">
        <v>196</v>
      </c>
      <c r="AH52" s="50">
        <v>155</v>
      </c>
      <c r="AI52" s="50">
        <v>171</v>
      </c>
      <c r="AJ52" s="50">
        <v>190</v>
      </c>
      <c r="AK52" s="50">
        <v>133</v>
      </c>
      <c r="AL52" s="50">
        <v>88</v>
      </c>
      <c r="AM52" s="50">
        <v>144</v>
      </c>
      <c r="AN52" s="50">
        <v>172</v>
      </c>
      <c r="AO52" s="50">
        <v>144</v>
      </c>
    </row>
    <row r="53" spans="1:41" x14ac:dyDescent="0.25">
      <c r="A53" s="16">
        <v>47</v>
      </c>
      <c r="B53" s="4" t="s">
        <v>7</v>
      </c>
      <c r="C53" s="13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125</v>
      </c>
      <c r="K53" s="16">
        <v>49</v>
      </c>
      <c r="L53" s="16">
        <v>24</v>
      </c>
      <c r="M53" s="51"/>
      <c r="N53" s="55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</row>
    <row r="54" spans="1:41" x14ac:dyDescent="0.25">
      <c r="A54" s="16">
        <v>48</v>
      </c>
      <c r="B54" s="4" t="s">
        <v>8</v>
      </c>
      <c r="C54" s="13">
        <v>2</v>
      </c>
      <c r="D54" s="16">
        <v>1</v>
      </c>
      <c r="E54" s="16">
        <v>6</v>
      </c>
      <c r="F54" s="16">
        <v>0</v>
      </c>
      <c r="G54" s="16">
        <v>10</v>
      </c>
      <c r="H54" s="16">
        <v>0</v>
      </c>
      <c r="I54" s="16">
        <v>0</v>
      </c>
      <c r="J54" s="16">
        <v>5</v>
      </c>
      <c r="K54" s="16">
        <v>10</v>
      </c>
      <c r="L54" s="16">
        <v>10</v>
      </c>
      <c r="M54" s="16">
        <v>4</v>
      </c>
      <c r="N54" s="16">
        <v>5</v>
      </c>
      <c r="O54" s="36">
        <v>2</v>
      </c>
      <c r="P54" s="36">
        <v>14</v>
      </c>
      <c r="Q54" s="36">
        <v>1</v>
      </c>
      <c r="R54" s="36">
        <v>0</v>
      </c>
      <c r="S54" s="36">
        <v>4</v>
      </c>
      <c r="T54" s="36">
        <v>4</v>
      </c>
      <c r="U54" s="36">
        <v>3</v>
      </c>
      <c r="V54" s="36">
        <v>6</v>
      </c>
      <c r="W54" s="36">
        <v>4</v>
      </c>
      <c r="X54" s="36">
        <v>5</v>
      </c>
      <c r="Y54" s="36">
        <v>5</v>
      </c>
      <c r="Z54" s="36">
        <v>2</v>
      </c>
      <c r="AA54" s="36">
        <v>10</v>
      </c>
      <c r="AB54" s="36">
        <v>3</v>
      </c>
      <c r="AC54" s="36">
        <v>5</v>
      </c>
      <c r="AD54" s="36">
        <v>8</v>
      </c>
      <c r="AE54" s="36">
        <v>7</v>
      </c>
      <c r="AF54" s="36">
        <v>8</v>
      </c>
      <c r="AG54" s="36">
        <v>9</v>
      </c>
      <c r="AH54" s="36">
        <v>5</v>
      </c>
      <c r="AI54" s="36">
        <v>6</v>
      </c>
      <c r="AJ54" s="36">
        <v>10</v>
      </c>
      <c r="AK54" s="36">
        <v>6</v>
      </c>
      <c r="AL54" s="36">
        <v>3</v>
      </c>
      <c r="AM54" s="36">
        <v>9</v>
      </c>
      <c r="AN54" s="36">
        <v>5</v>
      </c>
      <c r="AO54" s="36">
        <v>8</v>
      </c>
    </row>
    <row r="55" spans="1:41" x14ac:dyDescent="0.25">
      <c r="A55" s="16">
        <v>49</v>
      </c>
      <c r="B55" s="4" t="s">
        <v>54</v>
      </c>
      <c r="C55" s="13">
        <v>0</v>
      </c>
      <c r="D55" s="16">
        <v>1</v>
      </c>
      <c r="E55" s="16">
        <v>2</v>
      </c>
      <c r="F55" s="16">
        <v>1</v>
      </c>
      <c r="G55" s="16">
        <v>4</v>
      </c>
      <c r="H55" s="16">
        <v>3</v>
      </c>
      <c r="I55" s="16">
        <v>3</v>
      </c>
      <c r="J55" s="16">
        <v>6</v>
      </c>
      <c r="K55" s="16">
        <v>6</v>
      </c>
      <c r="L55" s="16">
        <v>10</v>
      </c>
      <c r="M55" s="16">
        <v>3</v>
      </c>
      <c r="N55" s="16">
        <v>5</v>
      </c>
      <c r="O55" s="36">
        <v>3</v>
      </c>
      <c r="P55" s="36">
        <v>6</v>
      </c>
      <c r="Q55" s="36">
        <v>3</v>
      </c>
      <c r="R55" s="36">
        <v>0</v>
      </c>
      <c r="S55" s="36">
        <v>11</v>
      </c>
      <c r="T55" s="36">
        <v>6</v>
      </c>
      <c r="U55" s="36">
        <v>4</v>
      </c>
      <c r="V55" s="36">
        <v>3</v>
      </c>
      <c r="W55" s="36">
        <v>4</v>
      </c>
      <c r="X55" s="36">
        <v>5</v>
      </c>
      <c r="Y55" s="36">
        <v>7</v>
      </c>
      <c r="Z55" s="36">
        <v>4</v>
      </c>
      <c r="AA55" s="36">
        <v>2</v>
      </c>
      <c r="AB55" s="36">
        <v>5</v>
      </c>
      <c r="AC55" s="36">
        <v>6</v>
      </c>
      <c r="AD55" s="36">
        <v>5</v>
      </c>
      <c r="AE55" s="36">
        <v>6</v>
      </c>
      <c r="AF55" s="36">
        <v>15</v>
      </c>
      <c r="AG55" s="36">
        <v>8</v>
      </c>
      <c r="AH55" s="36">
        <v>2</v>
      </c>
      <c r="AI55" s="36">
        <v>5</v>
      </c>
      <c r="AJ55" s="36">
        <v>13</v>
      </c>
      <c r="AK55" s="36">
        <v>9</v>
      </c>
      <c r="AL55" s="36">
        <v>7</v>
      </c>
      <c r="AM55" s="36">
        <v>4</v>
      </c>
      <c r="AN55" s="36">
        <v>10</v>
      </c>
      <c r="AO55" s="36">
        <v>5</v>
      </c>
    </row>
    <row r="56" spans="1:41" x14ac:dyDescent="0.25">
      <c r="A56" s="16">
        <v>50</v>
      </c>
      <c r="B56" s="4" t="s">
        <v>9</v>
      </c>
      <c r="C56" s="13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</row>
    <row r="57" spans="1:41" x14ac:dyDescent="0.25">
      <c r="A57" s="16">
        <v>51</v>
      </c>
      <c r="B57" s="11" t="s">
        <v>31</v>
      </c>
      <c r="C57" s="14">
        <f>SUM(C52:C56)</f>
        <v>2</v>
      </c>
      <c r="D57" s="22">
        <f t="shared" ref="D57" si="74">SUM(D52:D56)</f>
        <v>2</v>
      </c>
      <c r="E57" s="22">
        <f t="shared" ref="E57" si="75">SUM(E52:E56)</f>
        <v>8</v>
      </c>
      <c r="F57" s="22">
        <f t="shared" ref="F57" si="76">SUM(F52:F56)</f>
        <v>1</v>
      </c>
      <c r="G57" s="22">
        <f t="shared" ref="G57" si="77">SUM(G52:G56)</f>
        <v>14</v>
      </c>
      <c r="H57" s="22">
        <f t="shared" ref="H57" si="78">SUM(H52:H56)</f>
        <v>3</v>
      </c>
      <c r="I57" s="22">
        <f t="shared" ref="I57" si="79">SUM(I52:I56)</f>
        <v>298</v>
      </c>
      <c r="J57" s="22">
        <f t="shared" ref="J57" si="80">SUM(J52:J56)</f>
        <v>337</v>
      </c>
      <c r="K57" s="22">
        <f t="shared" ref="K57" si="81">SUM(K52:K56)</f>
        <v>292</v>
      </c>
      <c r="L57" s="22">
        <f t="shared" ref="L57" si="82">SUM(L52:L56)</f>
        <v>223</v>
      </c>
      <c r="M57" s="22">
        <f t="shared" ref="M57" si="83">SUM(M52:M56)</f>
        <v>148</v>
      </c>
      <c r="N57" s="22">
        <f t="shared" ref="N57" si="84">SUM(N52:N56)</f>
        <v>114</v>
      </c>
      <c r="O57" s="37">
        <v>42</v>
      </c>
      <c r="P57" s="37">
        <v>171</v>
      </c>
      <c r="Q57" s="37">
        <v>87</v>
      </c>
      <c r="R57" s="37">
        <f>SUM(R52:R56)</f>
        <v>171</v>
      </c>
      <c r="S57" s="37">
        <f t="shared" ref="S57:T57" si="85">SUM(S52:S56)</f>
        <v>222</v>
      </c>
      <c r="T57" s="37">
        <f t="shared" si="85"/>
        <v>131</v>
      </c>
      <c r="U57" s="37">
        <f>SUM(U52:U56)</f>
        <v>215</v>
      </c>
      <c r="V57" s="37">
        <f t="shared" ref="V57:W57" si="86">SUM(V52:V56)</f>
        <v>116</v>
      </c>
      <c r="W57" s="37">
        <f t="shared" si="86"/>
        <v>144</v>
      </c>
      <c r="X57" s="37">
        <f>SUM(X52:X56)</f>
        <v>150</v>
      </c>
      <c r="Y57" s="37">
        <f t="shared" ref="Y57:Z57" si="87">SUM(Y52:Y56)</f>
        <v>114</v>
      </c>
      <c r="Z57" s="37">
        <f t="shared" si="87"/>
        <v>78</v>
      </c>
      <c r="AA57" s="14">
        <v>144</v>
      </c>
      <c r="AB57" s="14">
        <v>126</v>
      </c>
      <c r="AC57" s="14">
        <f t="shared" ref="AC57" si="88">SUM(AC52:AC56)</f>
        <v>59</v>
      </c>
      <c r="AD57" s="14">
        <f>SUM(AD52:AD56)</f>
        <v>161</v>
      </c>
      <c r="AE57" s="14">
        <f t="shared" ref="AE57:AF57" si="89">SUM(AE52:AE56)</f>
        <v>205</v>
      </c>
      <c r="AF57" s="14">
        <f t="shared" si="89"/>
        <v>266</v>
      </c>
      <c r="AG57" s="14">
        <f>SUM(AG52:AG56)</f>
        <v>213</v>
      </c>
      <c r="AH57" s="14">
        <f t="shared" ref="AH57:AI57" si="90">SUM(AH52:AH56)</f>
        <v>162</v>
      </c>
      <c r="AI57" s="14">
        <f t="shared" si="90"/>
        <v>182</v>
      </c>
      <c r="AJ57" s="14">
        <f>SUM(AJ52:AJ56)</f>
        <v>213</v>
      </c>
      <c r="AK57" s="14">
        <f t="shared" ref="AK57:AO57" si="91">SUM(AK52:AK56)</f>
        <v>148</v>
      </c>
      <c r="AL57" s="14">
        <f t="shared" si="91"/>
        <v>98</v>
      </c>
      <c r="AM57" s="14">
        <f t="shared" si="91"/>
        <v>157</v>
      </c>
      <c r="AN57" s="14">
        <f t="shared" si="91"/>
        <v>187</v>
      </c>
      <c r="AO57" s="14">
        <f t="shared" si="91"/>
        <v>157</v>
      </c>
    </row>
    <row r="58" spans="1:41" ht="30" x14ac:dyDescent="0.25">
      <c r="A58" s="16">
        <v>52</v>
      </c>
      <c r="B58" s="9" t="s">
        <v>29</v>
      </c>
      <c r="C58" s="65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7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</row>
    <row r="59" spans="1:41" x14ac:dyDescent="0.25">
      <c r="A59" s="16">
        <v>53</v>
      </c>
      <c r="B59" s="4" t="s">
        <v>6</v>
      </c>
      <c r="C59" s="52">
        <v>0</v>
      </c>
      <c r="D59" s="54">
        <v>0</v>
      </c>
      <c r="E59" s="54">
        <v>0</v>
      </c>
      <c r="F59" s="54">
        <v>0</v>
      </c>
      <c r="G59" s="54">
        <v>0</v>
      </c>
      <c r="H59" s="54">
        <v>319</v>
      </c>
      <c r="I59" s="54">
        <v>1821</v>
      </c>
      <c r="J59" s="54">
        <v>1992</v>
      </c>
      <c r="K59" s="54">
        <v>1362</v>
      </c>
      <c r="L59" s="54">
        <v>1277</v>
      </c>
      <c r="M59" s="54">
        <v>954</v>
      </c>
      <c r="N59" s="54">
        <v>1123</v>
      </c>
      <c r="O59" s="52">
        <v>642</v>
      </c>
      <c r="P59" s="52">
        <v>1216</v>
      </c>
      <c r="Q59" s="52">
        <v>496</v>
      </c>
      <c r="R59" s="52">
        <v>1800</v>
      </c>
      <c r="S59" s="52">
        <v>2685</v>
      </c>
      <c r="T59" s="52">
        <v>2206</v>
      </c>
      <c r="U59" s="52">
        <v>1891</v>
      </c>
      <c r="V59" s="52">
        <v>1998</v>
      </c>
      <c r="W59" s="52">
        <v>1933</v>
      </c>
      <c r="X59" s="52">
        <v>2256</v>
      </c>
      <c r="Y59" s="52">
        <v>1101</v>
      </c>
      <c r="Z59" s="52">
        <v>1428</v>
      </c>
      <c r="AA59" s="52">
        <v>1243</v>
      </c>
      <c r="AB59" s="52">
        <v>1214</v>
      </c>
      <c r="AC59" s="52">
        <v>1564</v>
      </c>
      <c r="AD59" s="52">
        <v>1894</v>
      </c>
      <c r="AE59" s="52">
        <v>3076</v>
      </c>
      <c r="AF59" s="52">
        <v>2249</v>
      </c>
      <c r="AG59" s="52">
        <v>2177</v>
      </c>
      <c r="AH59" s="52">
        <v>1878</v>
      </c>
      <c r="AI59" s="52">
        <v>2326</v>
      </c>
      <c r="AJ59" s="52">
        <v>2263</v>
      </c>
      <c r="AK59" s="52">
        <v>1359</v>
      </c>
      <c r="AL59" s="52">
        <v>1329</v>
      </c>
      <c r="AM59" s="52">
        <v>1523</v>
      </c>
      <c r="AN59" s="52">
        <v>1254</v>
      </c>
      <c r="AO59" s="52">
        <v>973</v>
      </c>
    </row>
    <row r="60" spans="1:41" x14ac:dyDescent="0.25">
      <c r="A60" s="16">
        <v>54</v>
      </c>
      <c r="B60" s="4" t="s">
        <v>7</v>
      </c>
      <c r="C60" s="53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</row>
    <row r="61" spans="1:41" x14ac:dyDescent="0.25">
      <c r="A61" s="16">
        <v>55</v>
      </c>
      <c r="B61" s="4" t="s">
        <v>8</v>
      </c>
      <c r="C61" s="52">
        <v>221</v>
      </c>
      <c r="D61" s="54">
        <v>195</v>
      </c>
      <c r="E61" s="54">
        <v>249</v>
      </c>
      <c r="F61" s="54">
        <v>250</v>
      </c>
      <c r="G61" s="54">
        <v>224</v>
      </c>
      <c r="H61" s="54">
        <v>200</v>
      </c>
      <c r="I61" s="54">
        <v>41</v>
      </c>
      <c r="J61" s="54">
        <v>142</v>
      </c>
      <c r="K61" s="54">
        <v>130</v>
      </c>
      <c r="L61" s="54">
        <v>172</v>
      </c>
      <c r="M61" s="54">
        <v>135</v>
      </c>
      <c r="N61" s="54">
        <v>122</v>
      </c>
      <c r="O61" s="13">
        <v>27</v>
      </c>
      <c r="P61" s="13">
        <v>60</v>
      </c>
      <c r="Q61" s="13">
        <v>16</v>
      </c>
      <c r="R61" s="13">
        <v>84</v>
      </c>
      <c r="S61" s="13">
        <v>64</v>
      </c>
      <c r="T61" s="13">
        <v>55</v>
      </c>
      <c r="U61" s="13">
        <v>61</v>
      </c>
      <c r="V61" s="13">
        <v>51</v>
      </c>
      <c r="W61" s="13">
        <v>47</v>
      </c>
      <c r="X61" s="13">
        <v>63</v>
      </c>
      <c r="Y61" s="13">
        <v>42</v>
      </c>
      <c r="Z61" s="13">
        <v>68</v>
      </c>
      <c r="AA61" s="13">
        <v>48</v>
      </c>
      <c r="AB61" s="13">
        <v>63</v>
      </c>
      <c r="AC61" s="13">
        <v>82</v>
      </c>
      <c r="AD61" s="13">
        <v>96</v>
      </c>
      <c r="AE61" s="13">
        <v>92</v>
      </c>
      <c r="AF61" s="13">
        <v>88</v>
      </c>
      <c r="AG61" s="13">
        <v>81</v>
      </c>
      <c r="AH61" s="13">
        <v>68</v>
      </c>
      <c r="AI61" s="13">
        <v>84</v>
      </c>
      <c r="AJ61" s="13">
        <v>56</v>
      </c>
      <c r="AK61" s="13">
        <v>65</v>
      </c>
      <c r="AL61" s="13">
        <v>64</v>
      </c>
      <c r="AM61" s="13">
        <v>79</v>
      </c>
      <c r="AN61" s="13">
        <v>57</v>
      </c>
      <c r="AO61" s="47">
        <v>78</v>
      </c>
    </row>
    <row r="62" spans="1:41" x14ac:dyDescent="0.25">
      <c r="A62" s="16">
        <v>56</v>
      </c>
      <c r="B62" s="4" t="s">
        <v>54</v>
      </c>
      <c r="C62" s="75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13">
        <v>47</v>
      </c>
      <c r="P62" s="13">
        <v>57</v>
      </c>
      <c r="Q62" s="13">
        <v>20</v>
      </c>
      <c r="R62" s="13">
        <v>61</v>
      </c>
      <c r="S62" s="13">
        <v>62</v>
      </c>
      <c r="T62" s="13">
        <v>56</v>
      </c>
      <c r="U62" s="13">
        <v>47</v>
      </c>
      <c r="V62" s="13">
        <v>55</v>
      </c>
      <c r="W62" s="13">
        <v>60</v>
      </c>
      <c r="X62" s="13">
        <v>66</v>
      </c>
      <c r="Y62" s="13">
        <v>56</v>
      </c>
      <c r="Z62" s="13">
        <v>57</v>
      </c>
      <c r="AA62" s="13">
        <v>51</v>
      </c>
      <c r="AB62" s="13">
        <v>56</v>
      </c>
      <c r="AC62" s="13">
        <v>71</v>
      </c>
      <c r="AD62" s="13">
        <v>90</v>
      </c>
      <c r="AE62" s="13">
        <v>74</v>
      </c>
      <c r="AF62" s="13">
        <v>83</v>
      </c>
      <c r="AG62" s="13">
        <v>78</v>
      </c>
      <c r="AH62" s="13">
        <v>63</v>
      </c>
      <c r="AI62" s="13">
        <v>80</v>
      </c>
      <c r="AJ62" s="13">
        <v>70</v>
      </c>
      <c r="AK62" s="13">
        <v>85</v>
      </c>
      <c r="AL62" s="13">
        <v>67</v>
      </c>
      <c r="AM62" s="13">
        <v>71</v>
      </c>
      <c r="AN62" s="13">
        <v>57</v>
      </c>
      <c r="AO62" s="47">
        <v>57</v>
      </c>
    </row>
    <row r="63" spans="1:41" x14ac:dyDescent="0.25">
      <c r="A63" s="16">
        <v>57</v>
      </c>
      <c r="B63" s="4" t="s">
        <v>9</v>
      </c>
      <c r="C63" s="53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13">
        <v>1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47">
        <v>0</v>
      </c>
    </row>
    <row r="64" spans="1:41" x14ac:dyDescent="0.25">
      <c r="A64" s="16">
        <v>58</v>
      </c>
      <c r="B64" s="11" t="s">
        <v>30</v>
      </c>
      <c r="C64" s="14">
        <f>SUM(C59:C63)</f>
        <v>221</v>
      </c>
      <c r="D64" s="22">
        <f t="shared" ref="D64" si="92">SUM(D59:D63)</f>
        <v>195</v>
      </c>
      <c r="E64" s="22">
        <f t="shared" ref="E64" si="93">SUM(E59:E63)</f>
        <v>249</v>
      </c>
      <c r="F64" s="22">
        <f t="shared" ref="F64" si="94">SUM(F59:F63)</f>
        <v>250</v>
      </c>
      <c r="G64" s="22">
        <f t="shared" ref="G64" si="95">SUM(G59:G63)</f>
        <v>224</v>
      </c>
      <c r="H64" s="22">
        <f t="shared" ref="H64" si="96">SUM(H59:H63)</f>
        <v>519</v>
      </c>
      <c r="I64" s="22">
        <f t="shared" ref="I64" si="97">SUM(I59:I63)</f>
        <v>1862</v>
      </c>
      <c r="J64" s="22">
        <f t="shared" ref="J64" si="98">SUM(J59:J63)</f>
        <v>2134</v>
      </c>
      <c r="K64" s="22">
        <f t="shared" ref="K64" si="99">SUM(K59:K63)</f>
        <v>1492</v>
      </c>
      <c r="L64" s="22">
        <f t="shared" ref="L64" si="100">SUM(L59:L63)</f>
        <v>1449</v>
      </c>
      <c r="M64" s="22">
        <f t="shared" ref="M64" si="101">SUM(M59:M63)</f>
        <v>1089</v>
      </c>
      <c r="N64" s="22">
        <f t="shared" ref="N64" si="102">SUM(N59:N63)</f>
        <v>1245</v>
      </c>
      <c r="O64" s="14">
        <v>717</v>
      </c>
      <c r="P64" s="14">
        <v>1333</v>
      </c>
      <c r="Q64" s="14">
        <v>533</v>
      </c>
      <c r="R64" s="14">
        <f>SUM(R59:R63)</f>
        <v>1945</v>
      </c>
      <c r="S64" s="14">
        <f t="shared" ref="S64:T64" si="103">SUM(S59:S63)</f>
        <v>2811</v>
      </c>
      <c r="T64" s="14">
        <f t="shared" si="103"/>
        <v>2317</v>
      </c>
      <c r="U64" s="14">
        <f>SUM(U59:U63)</f>
        <v>1999</v>
      </c>
      <c r="V64" s="14">
        <f t="shared" ref="V64:W64" si="104">SUM(V59:V63)</f>
        <v>2104</v>
      </c>
      <c r="W64" s="14">
        <f t="shared" si="104"/>
        <v>2040</v>
      </c>
      <c r="X64" s="14">
        <f>SUM(X59:X63)</f>
        <v>2385</v>
      </c>
      <c r="Y64" s="14">
        <f t="shared" ref="Y64:Z64" si="105">SUM(Y59:Y63)</f>
        <v>1199</v>
      </c>
      <c r="Z64" s="14">
        <f t="shared" si="105"/>
        <v>1553</v>
      </c>
      <c r="AA64" s="14">
        <v>1342</v>
      </c>
      <c r="AB64" s="14">
        <v>1333</v>
      </c>
      <c r="AC64" s="14">
        <f t="shared" ref="AC64" si="106">SUM(AC59:AC63)</f>
        <v>1717</v>
      </c>
      <c r="AD64" s="14">
        <f>SUM(AD59:AD63)</f>
        <v>2080</v>
      </c>
      <c r="AE64" s="14">
        <f t="shared" ref="AE64:AF64" si="107">SUM(AE59:AE63)</f>
        <v>3242</v>
      </c>
      <c r="AF64" s="14">
        <f t="shared" si="107"/>
        <v>2420</v>
      </c>
      <c r="AG64" s="14">
        <f>SUM(AG59:AG63)</f>
        <v>2336</v>
      </c>
      <c r="AH64" s="14">
        <f t="shared" ref="AH64:AI64" si="108">SUM(AH59:AH63)</f>
        <v>2009</v>
      </c>
      <c r="AI64" s="14">
        <f t="shared" si="108"/>
        <v>2490</v>
      </c>
      <c r="AJ64" s="14">
        <f>SUM(AJ59:AJ63)</f>
        <v>2389</v>
      </c>
      <c r="AK64" s="14">
        <f t="shared" ref="AK64:AL64" si="109">SUM(AK59:AK63)</f>
        <v>1509</v>
      </c>
      <c r="AL64" s="14">
        <f t="shared" si="109"/>
        <v>1460</v>
      </c>
      <c r="AM64" s="14">
        <f>SUM(AM59:AM63)</f>
        <v>1673</v>
      </c>
      <c r="AN64" s="14">
        <f t="shared" ref="AN64:AO64" si="110">SUM(AN59:AN63)</f>
        <v>1368</v>
      </c>
      <c r="AO64" s="14">
        <f t="shared" si="110"/>
        <v>1108</v>
      </c>
    </row>
    <row r="65" spans="1:41" ht="30" x14ac:dyDescent="0.25">
      <c r="A65" s="16">
        <v>59</v>
      </c>
      <c r="B65" s="9" t="s">
        <v>32</v>
      </c>
      <c r="C65" s="65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7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</row>
    <row r="66" spans="1:41" x14ac:dyDescent="0.25">
      <c r="A66" s="16">
        <v>60</v>
      </c>
      <c r="B66" s="4" t="s">
        <v>6</v>
      </c>
      <c r="C66" s="2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215</v>
      </c>
      <c r="J66" s="16">
        <v>145</v>
      </c>
      <c r="K66" s="16">
        <v>178</v>
      </c>
      <c r="L66" s="16">
        <v>171</v>
      </c>
      <c r="M66" s="54">
        <v>120</v>
      </c>
      <c r="N66" s="54">
        <v>99</v>
      </c>
      <c r="O66" s="54">
        <v>36</v>
      </c>
      <c r="P66" s="54">
        <v>117</v>
      </c>
      <c r="Q66" s="54">
        <v>75</v>
      </c>
      <c r="R66" s="54">
        <v>165</v>
      </c>
      <c r="S66" s="54">
        <v>170</v>
      </c>
      <c r="T66" s="54">
        <v>105</v>
      </c>
      <c r="U66" s="54">
        <v>150</v>
      </c>
      <c r="V66" s="54">
        <v>84</v>
      </c>
      <c r="W66" s="54">
        <v>111</v>
      </c>
      <c r="X66" s="54">
        <v>117</v>
      </c>
      <c r="Y66" s="54">
        <v>96</v>
      </c>
      <c r="Z66" s="54">
        <v>58</v>
      </c>
      <c r="AA66" s="54">
        <v>109</v>
      </c>
      <c r="AB66" s="54">
        <v>102</v>
      </c>
      <c r="AC66" s="54">
        <v>34</v>
      </c>
      <c r="AD66" s="54">
        <v>114</v>
      </c>
      <c r="AE66" s="54">
        <v>151</v>
      </c>
      <c r="AF66" s="54">
        <v>180</v>
      </c>
      <c r="AG66" s="54">
        <v>160</v>
      </c>
      <c r="AH66" s="54">
        <v>123</v>
      </c>
      <c r="AI66" s="54">
        <v>147</v>
      </c>
      <c r="AJ66" s="54">
        <v>172</v>
      </c>
      <c r="AK66" s="54">
        <v>112</v>
      </c>
      <c r="AL66" s="54">
        <v>74</v>
      </c>
      <c r="AM66" s="54">
        <v>129</v>
      </c>
      <c r="AN66" s="54">
        <v>144</v>
      </c>
      <c r="AO66" s="54">
        <v>125</v>
      </c>
    </row>
    <row r="67" spans="1:41" x14ac:dyDescent="0.25">
      <c r="A67" s="16">
        <v>61</v>
      </c>
      <c r="B67" s="4" t="s">
        <v>7</v>
      </c>
      <c r="C67" s="2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3</v>
      </c>
      <c r="J67" s="16">
        <v>94</v>
      </c>
      <c r="K67" s="16">
        <v>42</v>
      </c>
      <c r="L67" s="16">
        <v>24</v>
      </c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</row>
    <row r="68" spans="1:41" x14ac:dyDescent="0.25">
      <c r="A68" s="16">
        <v>62</v>
      </c>
      <c r="B68" s="4" t="s">
        <v>8</v>
      </c>
      <c r="C68" s="26">
        <v>1</v>
      </c>
      <c r="D68" s="16">
        <v>1</v>
      </c>
      <c r="E68" s="16">
        <v>5</v>
      </c>
      <c r="F68" s="16">
        <v>0</v>
      </c>
      <c r="G68" s="16">
        <v>6</v>
      </c>
      <c r="H68" s="16">
        <v>0</v>
      </c>
      <c r="I68" s="16">
        <v>1</v>
      </c>
      <c r="J68" s="16">
        <v>1</v>
      </c>
      <c r="K68" s="16">
        <v>6</v>
      </c>
      <c r="L68" s="16">
        <v>6</v>
      </c>
      <c r="M68" s="16">
        <v>3</v>
      </c>
      <c r="N68" s="16">
        <v>4</v>
      </c>
      <c r="O68" s="16">
        <v>2</v>
      </c>
      <c r="P68" s="16">
        <v>13</v>
      </c>
      <c r="Q68" s="16">
        <v>1</v>
      </c>
      <c r="R68" s="16">
        <v>1</v>
      </c>
      <c r="S68" s="16">
        <v>2</v>
      </c>
      <c r="T68" s="16">
        <v>2</v>
      </c>
      <c r="U68" s="16">
        <v>2</v>
      </c>
      <c r="V68" s="16">
        <v>2</v>
      </c>
      <c r="W68" s="16">
        <v>3</v>
      </c>
      <c r="X68" s="16">
        <v>2</v>
      </c>
      <c r="Y68" s="16">
        <v>2</v>
      </c>
      <c r="Z68" s="16">
        <v>1</v>
      </c>
      <c r="AA68" s="16">
        <v>7</v>
      </c>
      <c r="AB68" s="16">
        <v>5</v>
      </c>
      <c r="AC68" s="16">
        <v>3</v>
      </c>
      <c r="AD68" s="16">
        <v>2</v>
      </c>
      <c r="AE68" s="16">
        <v>4</v>
      </c>
      <c r="AF68" s="16">
        <v>2</v>
      </c>
      <c r="AG68" s="16">
        <v>7</v>
      </c>
      <c r="AH68" s="16">
        <v>1</v>
      </c>
      <c r="AI68" s="16">
        <v>1</v>
      </c>
      <c r="AJ68" s="16">
        <v>6</v>
      </c>
      <c r="AK68" s="16">
        <v>5</v>
      </c>
      <c r="AL68" s="16">
        <v>2</v>
      </c>
      <c r="AM68" s="16">
        <v>6</v>
      </c>
      <c r="AN68" s="16">
        <v>3</v>
      </c>
      <c r="AO68" s="16">
        <v>6</v>
      </c>
    </row>
    <row r="69" spans="1:41" x14ac:dyDescent="0.25">
      <c r="A69" s="16">
        <v>63</v>
      </c>
      <c r="B69" s="4" t="s">
        <v>54</v>
      </c>
      <c r="C69" s="26">
        <v>1</v>
      </c>
      <c r="D69" s="16">
        <v>0</v>
      </c>
      <c r="E69" s="16">
        <v>2</v>
      </c>
      <c r="F69" s="16">
        <v>0</v>
      </c>
      <c r="G69" s="16">
        <v>0</v>
      </c>
      <c r="H69" s="16">
        <v>3</v>
      </c>
      <c r="I69" s="16">
        <v>1</v>
      </c>
      <c r="J69" s="16">
        <v>4</v>
      </c>
      <c r="K69" s="16">
        <v>3</v>
      </c>
      <c r="L69" s="16">
        <v>6</v>
      </c>
      <c r="M69" s="16">
        <v>1</v>
      </c>
      <c r="N69" s="16">
        <v>5</v>
      </c>
      <c r="O69" s="16">
        <v>2</v>
      </c>
      <c r="P69" s="16">
        <v>6</v>
      </c>
      <c r="Q69" s="16">
        <v>1</v>
      </c>
      <c r="R69" s="16">
        <v>1</v>
      </c>
      <c r="S69" s="16">
        <v>11</v>
      </c>
      <c r="T69" s="16">
        <v>5</v>
      </c>
      <c r="U69" s="16">
        <v>4</v>
      </c>
      <c r="V69" s="16">
        <v>2</v>
      </c>
      <c r="W69" s="16">
        <v>3</v>
      </c>
      <c r="X69" s="16">
        <v>3</v>
      </c>
      <c r="Y69" s="16">
        <v>5</v>
      </c>
      <c r="Z69" s="16">
        <v>2</v>
      </c>
      <c r="AA69" s="16">
        <v>1</v>
      </c>
      <c r="AB69" s="16">
        <v>4</v>
      </c>
      <c r="AC69" s="16">
        <v>3</v>
      </c>
      <c r="AD69" s="16">
        <v>1</v>
      </c>
      <c r="AE69" s="16">
        <v>5</v>
      </c>
      <c r="AF69" s="16">
        <v>1</v>
      </c>
      <c r="AG69" s="16">
        <v>6</v>
      </c>
      <c r="AH69" s="16">
        <v>1</v>
      </c>
      <c r="AI69" s="16">
        <v>4</v>
      </c>
      <c r="AJ69" s="16">
        <v>9</v>
      </c>
      <c r="AK69" s="16">
        <v>7</v>
      </c>
      <c r="AL69" s="16">
        <v>5</v>
      </c>
      <c r="AM69" s="16">
        <v>4</v>
      </c>
      <c r="AN69" s="16">
        <v>7</v>
      </c>
      <c r="AO69" s="16">
        <v>5</v>
      </c>
    </row>
    <row r="70" spans="1:41" x14ac:dyDescent="0.25">
      <c r="A70" s="16">
        <v>64</v>
      </c>
      <c r="B70" s="4" t="s">
        <v>9</v>
      </c>
      <c r="C70" s="2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</row>
    <row r="71" spans="1:41" x14ac:dyDescent="0.25">
      <c r="A71" s="16">
        <v>65</v>
      </c>
      <c r="B71" s="11" t="s">
        <v>30</v>
      </c>
      <c r="C71" s="14">
        <f>SUM(C66:C70)</f>
        <v>2</v>
      </c>
      <c r="D71" s="22">
        <f t="shared" ref="D71" si="111">SUM(D66:D70)</f>
        <v>1</v>
      </c>
      <c r="E71" s="22">
        <f t="shared" ref="E71" si="112">SUM(E66:E70)</f>
        <v>7</v>
      </c>
      <c r="F71" s="22">
        <f t="shared" ref="F71" si="113">SUM(F66:F70)</f>
        <v>0</v>
      </c>
      <c r="G71" s="22">
        <f t="shared" ref="G71" si="114">SUM(G66:G70)</f>
        <v>6</v>
      </c>
      <c r="H71" s="22">
        <f t="shared" ref="H71" si="115">SUM(H66:H70)</f>
        <v>3</v>
      </c>
      <c r="I71" s="22">
        <f t="shared" ref="I71" si="116">SUM(I66:I70)</f>
        <v>220</v>
      </c>
      <c r="J71" s="22">
        <f t="shared" ref="J71" si="117">SUM(J66:J70)</f>
        <v>244</v>
      </c>
      <c r="K71" s="22">
        <f t="shared" ref="K71" si="118">SUM(K66:K70)</f>
        <v>229</v>
      </c>
      <c r="L71" s="22">
        <f t="shared" ref="L71" si="119">SUM(L66:L70)</f>
        <v>207</v>
      </c>
      <c r="M71" s="22">
        <f t="shared" ref="M71" si="120">SUM(M66:M70)</f>
        <v>124</v>
      </c>
      <c r="N71" s="22">
        <f t="shared" ref="N71" si="121">SUM(N66:N70)</f>
        <v>108</v>
      </c>
      <c r="O71" s="22">
        <v>40</v>
      </c>
      <c r="P71" s="22">
        <v>136</v>
      </c>
      <c r="Q71" s="22">
        <v>77</v>
      </c>
      <c r="R71" s="22">
        <f>SUM(R66:R70)</f>
        <v>167</v>
      </c>
      <c r="S71" s="22">
        <f t="shared" ref="S71:T71" si="122">SUM(S66:S70)</f>
        <v>183</v>
      </c>
      <c r="T71" s="22">
        <f t="shared" si="122"/>
        <v>112</v>
      </c>
      <c r="U71" s="22">
        <f>SUM(U66:U70)</f>
        <v>156</v>
      </c>
      <c r="V71" s="22">
        <f t="shared" ref="V71:W71" si="123">SUM(V66:V70)</f>
        <v>88</v>
      </c>
      <c r="W71" s="22">
        <f t="shared" si="123"/>
        <v>117</v>
      </c>
      <c r="X71" s="22">
        <f>SUM(X66:X70)</f>
        <v>122</v>
      </c>
      <c r="Y71" s="22">
        <f t="shared" ref="Y71:Z71" si="124">SUM(Y66:Y70)</f>
        <v>103</v>
      </c>
      <c r="Z71" s="22">
        <f t="shared" si="124"/>
        <v>61</v>
      </c>
      <c r="AA71" s="22">
        <v>117</v>
      </c>
      <c r="AB71" s="22">
        <v>111</v>
      </c>
      <c r="AC71" s="22">
        <f t="shared" ref="AC71" si="125">SUM(AC66:AC70)</f>
        <v>40</v>
      </c>
      <c r="AD71" s="22">
        <f>SUM(AD66:AD70)</f>
        <v>117</v>
      </c>
      <c r="AE71" s="22">
        <f t="shared" ref="AE71:AF71" si="126">SUM(AE66:AE70)</f>
        <v>160</v>
      </c>
      <c r="AF71" s="22">
        <f t="shared" si="126"/>
        <v>183</v>
      </c>
      <c r="AG71" s="22">
        <f>SUM(AG66:AG70)</f>
        <v>173</v>
      </c>
      <c r="AH71" s="22">
        <f t="shared" ref="AH71:AI71" si="127">SUM(AH66:AH70)</f>
        <v>125</v>
      </c>
      <c r="AI71" s="22">
        <f t="shared" si="127"/>
        <v>152</v>
      </c>
      <c r="AJ71" s="22">
        <f>SUM(AJ66:AJ70)</f>
        <v>187</v>
      </c>
      <c r="AK71" s="22">
        <f t="shared" ref="AK71:AO71" si="128">SUM(AK66:AK70)</f>
        <v>124</v>
      </c>
      <c r="AL71" s="22">
        <f t="shared" si="128"/>
        <v>81</v>
      </c>
      <c r="AM71" s="22">
        <f t="shared" si="128"/>
        <v>139</v>
      </c>
      <c r="AN71" s="22">
        <f t="shared" si="128"/>
        <v>154</v>
      </c>
      <c r="AO71" s="22">
        <f t="shared" si="128"/>
        <v>136</v>
      </c>
    </row>
    <row r="72" spans="1:41" ht="30" x14ac:dyDescent="0.25">
      <c r="A72" s="16">
        <v>66</v>
      </c>
      <c r="B72" s="9" t="s">
        <v>33</v>
      </c>
      <c r="C72" s="65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7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</row>
    <row r="73" spans="1:41" x14ac:dyDescent="0.25">
      <c r="A73" s="16">
        <v>67</v>
      </c>
      <c r="B73" s="4" t="s">
        <v>6</v>
      </c>
      <c r="C73" s="13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34</v>
      </c>
      <c r="J73" s="16">
        <v>175</v>
      </c>
      <c r="K73" s="16">
        <v>129</v>
      </c>
      <c r="L73" s="16">
        <v>124</v>
      </c>
      <c r="M73" s="16">
        <v>139</v>
      </c>
      <c r="N73" s="16">
        <v>91</v>
      </c>
      <c r="O73" s="16">
        <v>77</v>
      </c>
      <c r="P73" s="16">
        <v>47</v>
      </c>
      <c r="Q73" s="16">
        <v>158</v>
      </c>
      <c r="R73" s="16">
        <v>112</v>
      </c>
      <c r="S73" s="16">
        <v>167</v>
      </c>
      <c r="T73" s="16">
        <v>124</v>
      </c>
      <c r="U73" s="16">
        <v>78</v>
      </c>
      <c r="V73" s="16">
        <v>95</v>
      </c>
      <c r="W73" s="16">
        <v>79</v>
      </c>
      <c r="X73" s="16">
        <v>74</v>
      </c>
      <c r="Y73" s="16">
        <v>118</v>
      </c>
      <c r="Z73" s="16">
        <v>36</v>
      </c>
      <c r="AA73" s="16">
        <v>119</v>
      </c>
      <c r="AB73" s="16">
        <v>95</v>
      </c>
      <c r="AC73" s="16">
        <v>46</v>
      </c>
      <c r="AD73" s="16">
        <v>62</v>
      </c>
      <c r="AE73" s="16">
        <v>108</v>
      </c>
      <c r="AF73" s="16">
        <v>85</v>
      </c>
      <c r="AG73" s="16">
        <v>153</v>
      </c>
      <c r="AH73" s="16">
        <v>136</v>
      </c>
      <c r="AI73" s="16">
        <v>107</v>
      </c>
      <c r="AJ73" s="16">
        <v>204</v>
      </c>
      <c r="AK73" s="16">
        <v>108</v>
      </c>
      <c r="AL73" s="16">
        <v>80</v>
      </c>
      <c r="AM73" s="16">
        <v>90</v>
      </c>
      <c r="AN73" s="16">
        <v>185</v>
      </c>
      <c r="AO73" s="16">
        <v>113</v>
      </c>
    </row>
    <row r="74" spans="1:41" x14ac:dyDescent="0.25">
      <c r="A74" s="16">
        <v>68</v>
      </c>
      <c r="B74" s="4" t="s">
        <v>7</v>
      </c>
      <c r="C74" s="13">
        <v>0</v>
      </c>
      <c r="D74" s="16">
        <v>0</v>
      </c>
      <c r="E74" s="16">
        <v>0</v>
      </c>
      <c r="F74" s="16">
        <v>1</v>
      </c>
      <c r="G74" s="16">
        <v>0</v>
      </c>
      <c r="H74" s="16">
        <v>0</v>
      </c>
      <c r="I74" s="16">
        <v>2</v>
      </c>
      <c r="J74" s="16">
        <v>38</v>
      </c>
      <c r="K74" s="16">
        <v>145</v>
      </c>
      <c r="L74" s="16">
        <v>58</v>
      </c>
      <c r="M74" s="16">
        <v>47</v>
      </c>
      <c r="N74" s="16">
        <v>13</v>
      </c>
      <c r="O74" s="16">
        <v>18</v>
      </c>
      <c r="P74" s="16">
        <v>5</v>
      </c>
      <c r="Q74" s="16">
        <v>36</v>
      </c>
      <c r="R74" s="16">
        <v>24</v>
      </c>
      <c r="S74" s="16">
        <v>20</v>
      </c>
      <c r="T74" s="16">
        <v>19</v>
      </c>
      <c r="U74" s="16">
        <v>67</v>
      </c>
      <c r="V74" s="16">
        <v>35</v>
      </c>
      <c r="W74" s="16">
        <v>26</v>
      </c>
      <c r="X74" s="16">
        <v>23</v>
      </c>
      <c r="Y74" s="16">
        <v>31</v>
      </c>
      <c r="Z74" s="16">
        <v>9</v>
      </c>
      <c r="AA74" s="16">
        <v>33</v>
      </c>
      <c r="AB74" s="16">
        <v>15</v>
      </c>
      <c r="AC74" s="16">
        <v>8</v>
      </c>
      <c r="AD74" s="16">
        <v>23</v>
      </c>
      <c r="AE74" s="16">
        <v>93</v>
      </c>
      <c r="AF74" s="16">
        <v>102</v>
      </c>
      <c r="AG74" s="16">
        <v>64</v>
      </c>
      <c r="AH74" s="16">
        <v>31</v>
      </c>
      <c r="AI74" s="16">
        <v>21</v>
      </c>
      <c r="AJ74" s="16">
        <v>18</v>
      </c>
      <c r="AK74" s="16">
        <v>11</v>
      </c>
      <c r="AL74" s="16">
        <v>5</v>
      </c>
      <c r="AM74" s="16">
        <v>20</v>
      </c>
      <c r="AN74" s="16">
        <v>33</v>
      </c>
      <c r="AO74" s="16">
        <v>20</v>
      </c>
    </row>
    <row r="75" spans="1:41" x14ac:dyDescent="0.25">
      <c r="A75" s="16">
        <v>69</v>
      </c>
      <c r="B75" s="4" t="s">
        <v>8</v>
      </c>
      <c r="C75" s="13">
        <v>2</v>
      </c>
      <c r="D75" s="16">
        <v>1</v>
      </c>
      <c r="E75" s="16">
        <v>3</v>
      </c>
      <c r="F75" s="16">
        <v>3</v>
      </c>
      <c r="G75" s="16">
        <v>0</v>
      </c>
      <c r="H75" s="16">
        <v>6</v>
      </c>
      <c r="I75" s="16">
        <v>1</v>
      </c>
      <c r="J75" s="16">
        <v>1</v>
      </c>
      <c r="K75" s="16">
        <v>2</v>
      </c>
      <c r="L75" s="16">
        <v>8</v>
      </c>
      <c r="M75" s="16">
        <v>2</v>
      </c>
      <c r="N75" s="16">
        <v>4</v>
      </c>
      <c r="O75" s="16">
        <v>3</v>
      </c>
      <c r="P75" s="16">
        <v>10</v>
      </c>
      <c r="Q75" s="16">
        <v>5</v>
      </c>
      <c r="R75" s="16">
        <v>1</v>
      </c>
      <c r="S75" s="16">
        <v>1</v>
      </c>
      <c r="T75" s="16">
        <v>2</v>
      </c>
      <c r="U75" s="16">
        <v>5</v>
      </c>
      <c r="V75" s="16">
        <v>4</v>
      </c>
      <c r="W75" s="16">
        <v>1</v>
      </c>
      <c r="X75" s="16">
        <v>2</v>
      </c>
      <c r="Y75" s="16">
        <v>1</v>
      </c>
      <c r="Z75" s="16">
        <v>2</v>
      </c>
      <c r="AA75" s="16">
        <v>5</v>
      </c>
      <c r="AB75" s="16">
        <v>7</v>
      </c>
      <c r="AC75" s="16">
        <v>5</v>
      </c>
      <c r="AD75" s="16">
        <v>3</v>
      </c>
      <c r="AE75" s="16">
        <v>5</v>
      </c>
      <c r="AF75" s="16">
        <v>10</v>
      </c>
      <c r="AG75" s="16">
        <v>11</v>
      </c>
      <c r="AH75" s="16">
        <v>2</v>
      </c>
      <c r="AI75" s="16">
        <v>0</v>
      </c>
      <c r="AJ75" s="16">
        <v>6</v>
      </c>
      <c r="AK75" s="16">
        <v>8</v>
      </c>
      <c r="AL75" s="16">
        <v>2</v>
      </c>
      <c r="AM75" s="16">
        <v>5</v>
      </c>
      <c r="AN75" s="16">
        <v>6</v>
      </c>
      <c r="AO75" s="16">
        <v>3</v>
      </c>
    </row>
    <row r="76" spans="1:41" x14ac:dyDescent="0.25">
      <c r="A76" s="16">
        <v>70</v>
      </c>
      <c r="B76" s="4" t="s">
        <v>54</v>
      </c>
      <c r="C76" s="13">
        <v>0</v>
      </c>
      <c r="D76" s="16">
        <v>0</v>
      </c>
      <c r="E76" s="16">
        <v>2</v>
      </c>
      <c r="F76" s="16">
        <v>0</v>
      </c>
      <c r="G76" s="16">
        <v>1</v>
      </c>
      <c r="H76" s="16">
        <v>1</v>
      </c>
      <c r="I76" s="16">
        <v>3</v>
      </c>
      <c r="J76" s="16">
        <v>4</v>
      </c>
      <c r="K76" s="16">
        <v>3</v>
      </c>
      <c r="L76" s="16" t="s">
        <v>83</v>
      </c>
      <c r="M76" s="16">
        <v>2</v>
      </c>
      <c r="N76" s="16">
        <v>5</v>
      </c>
      <c r="O76" s="16">
        <v>3</v>
      </c>
      <c r="P76" s="16">
        <v>6</v>
      </c>
      <c r="Q76" s="16">
        <v>1</v>
      </c>
      <c r="R76" s="16">
        <v>2</v>
      </c>
      <c r="S76" s="16">
        <v>9</v>
      </c>
      <c r="T76" s="16">
        <v>2</v>
      </c>
      <c r="U76" s="16">
        <v>5</v>
      </c>
      <c r="V76" s="16">
        <v>6</v>
      </c>
      <c r="W76" s="16">
        <v>3</v>
      </c>
      <c r="X76" s="16">
        <v>2</v>
      </c>
      <c r="Y76" s="16">
        <v>3</v>
      </c>
      <c r="Z76" s="16">
        <v>4</v>
      </c>
      <c r="AA76" s="16">
        <v>3</v>
      </c>
      <c r="AB76" s="16">
        <v>5</v>
      </c>
      <c r="AC76" s="16">
        <v>2</v>
      </c>
      <c r="AD76" s="16">
        <v>3</v>
      </c>
      <c r="AE76" s="16">
        <v>3</v>
      </c>
      <c r="AF76" s="16">
        <v>6</v>
      </c>
      <c r="AG76" s="16">
        <v>10</v>
      </c>
      <c r="AH76" s="16">
        <v>5</v>
      </c>
      <c r="AI76" s="16">
        <v>2</v>
      </c>
      <c r="AJ76" s="16">
        <v>8</v>
      </c>
      <c r="AK76" s="16">
        <v>12</v>
      </c>
      <c r="AL76" s="16">
        <v>4</v>
      </c>
      <c r="AM76" s="16">
        <v>6</v>
      </c>
      <c r="AN76" s="16">
        <v>7</v>
      </c>
      <c r="AO76" s="16">
        <v>4</v>
      </c>
    </row>
    <row r="77" spans="1:41" x14ac:dyDescent="0.25">
      <c r="A77" s="16">
        <v>71</v>
      </c>
      <c r="B77" s="4" t="s">
        <v>9</v>
      </c>
      <c r="C77" s="13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0</v>
      </c>
      <c r="AN77" s="16">
        <v>0</v>
      </c>
      <c r="AO77" s="16">
        <v>0</v>
      </c>
    </row>
    <row r="78" spans="1:41" s="42" customFormat="1" x14ac:dyDescent="0.25">
      <c r="A78" s="22">
        <v>72</v>
      </c>
      <c r="B78" s="11" t="s">
        <v>30</v>
      </c>
      <c r="C78" s="14">
        <f>SUM(C73:C77)</f>
        <v>2</v>
      </c>
      <c r="D78" s="22">
        <f t="shared" ref="D78" si="129">SUM(D73:D77)</f>
        <v>1</v>
      </c>
      <c r="E78" s="22">
        <f t="shared" ref="E78" si="130">SUM(E73:E77)</f>
        <v>5</v>
      </c>
      <c r="F78" s="22">
        <f t="shared" ref="F78" si="131">SUM(F73:F77)</f>
        <v>4</v>
      </c>
      <c r="G78" s="22">
        <f t="shared" ref="G78" si="132">SUM(G73:G77)</f>
        <v>1</v>
      </c>
      <c r="H78" s="22">
        <f t="shared" ref="H78" si="133">SUM(H73:H77)</f>
        <v>7</v>
      </c>
      <c r="I78" s="22">
        <f t="shared" ref="I78" si="134">SUM(I73:I77)</f>
        <v>40</v>
      </c>
      <c r="J78" s="22">
        <f t="shared" ref="J78" si="135">SUM(J73:J77)</f>
        <v>218</v>
      </c>
      <c r="K78" s="22">
        <f t="shared" ref="K78" si="136">SUM(K73:K77)</f>
        <v>279</v>
      </c>
      <c r="L78" s="22">
        <f t="shared" ref="L78" si="137">SUM(L73:L77)</f>
        <v>190</v>
      </c>
      <c r="M78" s="22">
        <f t="shared" ref="M78" si="138">SUM(M73:M77)</f>
        <v>190</v>
      </c>
      <c r="N78" s="22">
        <f t="shared" ref="N78" si="139">SUM(N73:N77)</f>
        <v>113</v>
      </c>
      <c r="O78" s="22">
        <f>SUM(O73:O77)</f>
        <v>101</v>
      </c>
      <c r="P78" s="22">
        <f t="shared" ref="P78:Q78" si="140">SUM(P73:P77)</f>
        <v>68</v>
      </c>
      <c r="Q78" s="22">
        <f t="shared" si="140"/>
        <v>200</v>
      </c>
      <c r="R78" s="22">
        <f t="shared" ref="R78:W78" si="141">SUM(R73:R77)</f>
        <v>139</v>
      </c>
      <c r="S78" s="22">
        <f t="shared" si="141"/>
        <v>197</v>
      </c>
      <c r="T78" s="22">
        <f t="shared" si="141"/>
        <v>147</v>
      </c>
      <c r="U78" s="22">
        <f t="shared" si="141"/>
        <v>155</v>
      </c>
      <c r="V78" s="22">
        <f t="shared" si="141"/>
        <v>140</v>
      </c>
      <c r="W78" s="22">
        <f t="shared" si="141"/>
        <v>109</v>
      </c>
      <c r="X78" s="22">
        <f t="shared" ref="X78:Z78" si="142">SUM(X73:X77)</f>
        <v>101</v>
      </c>
      <c r="Y78" s="22">
        <f t="shared" si="142"/>
        <v>153</v>
      </c>
      <c r="Z78" s="22">
        <f t="shared" si="142"/>
        <v>51</v>
      </c>
      <c r="AA78" s="22">
        <f>SUM(AA73:AA77)</f>
        <v>160</v>
      </c>
      <c r="AB78" s="22">
        <f t="shared" ref="AB78:AC78" si="143">SUM(AB73:AB77)</f>
        <v>122</v>
      </c>
      <c r="AC78" s="22">
        <f t="shared" si="143"/>
        <v>61</v>
      </c>
      <c r="AD78" s="22">
        <f>SUM(AD73:AD77)</f>
        <v>91</v>
      </c>
      <c r="AE78" s="22">
        <f t="shared" ref="AE78:AF78" si="144">SUM(AE73:AE77)</f>
        <v>209</v>
      </c>
      <c r="AF78" s="22">
        <f t="shared" si="144"/>
        <v>203</v>
      </c>
      <c r="AG78" s="22">
        <f>SUM(AG73:AG77)</f>
        <v>238</v>
      </c>
      <c r="AH78" s="22">
        <f t="shared" ref="AH78:AI78" si="145">SUM(AH73:AH77)</f>
        <v>174</v>
      </c>
      <c r="AI78" s="22">
        <f t="shared" si="145"/>
        <v>130</v>
      </c>
      <c r="AJ78" s="22">
        <f>SUM(AJ73:AJ77)</f>
        <v>236</v>
      </c>
      <c r="AK78" s="22">
        <f t="shared" ref="AK78:AL78" si="146">SUM(AK73:AK77)</f>
        <v>139</v>
      </c>
      <c r="AL78" s="22">
        <f t="shared" si="146"/>
        <v>91</v>
      </c>
      <c r="AM78" s="22">
        <f>SUM(AM73:AM77)</f>
        <v>121</v>
      </c>
      <c r="AN78" s="22">
        <f t="shared" ref="AN78:AO78" si="147">SUM(AN73:AN77)</f>
        <v>231</v>
      </c>
      <c r="AO78" s="22">
        <f t="shared" si="147"/>
        <v>140</v>
      </c>
    </row>
    <row r="79" spans="1:41" ht="30" x14ac:dyDescent="0.25">
      <c r="A79" s="16">
        <v>73</v>
      </c>
      <c r="B79" s="9" t="s">
        <v>34</v>
      </c>
      <c r="C79" s="65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7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</row>
    <row r="80" spans="1:41" x14ac:dyDescent="0.25">
      <c r="A80" s="16">
        <v>74</v>
      </c>
      <c r="B80" s="4" t="s">
        <v>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1</v>
      </c>
      <c r="AH80" s="16">
        <v>8</v>
      </c>
      <c r="AI80" s="16">
        <v>4</v>
      </c>
      <c r="AJ80" s="16">
        <v>5</v>
      </c>
      <c r="AK80" s="16">
        <v>10</v>
      </c>
      <c r="AL80" s="16">
        <v>33</v>
      </c>
      <c r="AM80" s="16">
        <v>45</v>
      </c>
      <c r="AN80" s="16">
        <v>46</v>
      </c>
      <c r="AO80" s="16">
        <v>50</v>
      </c>
    </row>
    <row r="81" spans="1:41" x14ac:dyDescent="0.25">
      <c r="A81" s="16">
        <v>75</v>
      </c>
      <c r="B81" s="4" t="s">
        <v>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1</v>
      </c>
      <c r="AJ81" s="16">
        <v>1</v>
      </c>
      <c r="AK81" s="16">
        <v>1</v>
      </c>
      <c r="AL81" s="16">
        <v>2</v>
      </c>
      <c r="AM81" s="16">
        <v>6</v>
      </c>
      <c r="AN81" s="16">
        <v>3</v>
      </c>
      <c r="AO81" s="16">
        <v>7</v>
      </c>
    </row>
    <row r="82" spans="1:41" x14ac:dyDescent="0.25">
      <c r="A82" s="16">
        <v>76</v>
      </c>
      <c r="B82" s="4" t="s">
        <v>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13</v>
      </c>
      <c r="AM82" s="16">
        <v>11</v>
      </c>
      <c r="AN82" s="16">
        <v>22</v>
      </c>
      <c r="AO82" s="16">
        <v>15</v>
      </c>
    </row>
    <row r="83" spans="1:41" x14ac:dyDescent="0.25">
      <c r="A83" s="16">
        <v>77</v>
      </c>
      <c r="B83" s="4" t="s">
        <v>54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3</v>
      </c>
      <c r="AL83" s="16">
        <v>28</v>
      </c>
      <c r="AM83" s="16">
        <v>24</v>
      </c>
      <c r="AN83" s="16">
        <v>25</v>
      </c>
      <c r="AO83" s="16">
        <v>17</v>
      </c>
    </row>
    <row r="84" spans="1:41" x14ac:dyDescent="0.25">
      <c r="A84" s="16">
        <v>78</v>
      </c>
      <c r="B84" s="4" t="s">
        <v>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0</v>
      </c>
      <c r="AN84" s="16">
        <v>0</v>
      </c>
      <c r="AO84" s="16">
        <v>0</v>
      </c>
    </row>
    <row r="85" spans="1:41" s="42" customFormat="1" x14ac:dyDescent="0.25">
      <c r="A85" s="22">
        <v>79</v>
      </c>
      <c r="B85" s="11" t="s">
        <v>30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f>SUM(O80:O84)</f>
        <v>0</v>
      </c>
      <c r="P85" s="22">
        <f t="shared" ref="P85:Q85" si="148">SUM(P80:P84)</f>
        <v>0</v>
      </c>
      <c r="Q85" s="22">
        <f t="shared" si="148"/>
        <v>0</v>
      </c>
      <c r="R85" s="22">
        <f>SUM(R80:R84)</f>
        <v>0</v>
      </c>
      <c r="S85" s="22">
        <f t="shared" ref="S85:T85" si="149">SUM(S80:S84)</f>
        <v>0</v>
      </c>
      <c r="T85" s="22">
        <f t="shared" si="149"/>
        <v>0</v>
      </c>
      <c r="U85" s="22">
        <f>SUM(U80:U84)</f>
        <v>0</v>
      </c>
      <c r="V85" s="22">
        <f t="shared" ref="V85:W85" si="150">SUM(V80:V84)</f>
        <v>0</v>
      </c>
      <c r="W85" s="22">
        <f t="shared" si="150"/>
        <v>0</v>
      </c>
      <c r="X85" s="22">
        <f>SUM(X80:X84)</f>
        <v>0</v>
      </c>
      <c r="Y85" s="22">
        <f t="shared" ref="Y85:Z85" si="151">SUM(Y80:Y84)</f>
        <v>0</v>
      </c>
      <c r="Z85" s="22">
        <f t="shared" si="151"/>
        <v>0</v>
      </c>
      <c r="AA85" s="22">
        <f>SUM(AA80:AA84)</f>
        <v>0</v>
      </c>
      <c r="AB85" s="22">
        <f t="shared" ref="AB85:AC85" si="152">SUM(AB80:AB84)</f>
        <v>0</v>
      </c>
      <c r="AC85" s="22">
        <f t="shared" si="152"/>
        <v>0</v>
      </c>
      <c r="AD85" s="22">
        <f>SUM(AD80:AD84)</f>
        <v>0</v>
      </c>
      <c r="AE85" s="22">
        <f t="shared" ref="AE85:AF85" si="153">SUM(AE80:AE84)</f>
        <v>0</v>
      </c>
      <c r="AF85" s="22">
        <f t="shared" si="153"/>
        <v>0</v>
      </c>
      <c r="AG85" s="22">
        <f>SUM(AG80:AG84)</f>
        <v>1</v>
      </c>
      <c r="AH85" s="22">
        <f t="shared" ref="AH85:AI85" si="154">SUM(AH80:AH84)</f>
        <v>8</v>
      </c>
      <c r="AI85" s="22">
        <f t="shared" si="154"/>
        <v>5</v>
      </c>
      <c r="AJ85" s="22">
        <f>SUM(AJ80:AJ84)</f>
        <v>6</v>
      </c>
      <c r="AK85" s="22">
        <f t="shared" ref="AK85:AL85" si="155">SUM(AK80:AK84)</f>
        <v>14</v>
      </c>
      <c r="AL85" s="22">
        <f t="shared" si="155"/>
        <v>76</v>
      </c>
      <c r="AM85" s="22">
        <f>SUM(AM80:AM84)</f>
        <v>86</v>
      </c>
      <c r="AN85" s="22">
        <f t="shared" ref="AN85:AO85" si="156">SUM(AN80:AN84)</f>
        <v>96</v>
      </c>
      <c r="AO85" s="22">
        <f t="shared" si="156"/>
        <v>89</v>
      </c>
    </row>
    <row r="86" spans="1:41" ht="30" x14ac:dyDescent="0.25">
      <c r="A86" s="16">
        <v>80</v>
      </c>
      <c r="B86" s="9" t="s">
        <v>35</v>
      </c>
      <c r="C86" s="65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7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</row>
    <row r="87" spans="1:41" x14ac:dyDescent="0.25">
      <c r="A87" s="16">
        <v>81</v>
      </c>
      <c r="B87" s="4" t="s">
        <v>6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</row>
    <row r="88" spans="1:41" x14ac:dyDescent="0.25">
      <c r="A88" s="16">
        <v>82</v>
      </c>
      <c r="B88" s="4" t="s">
        <v>7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</row>
    <row r="89" spans="1:41" x14ac:dyDescent="0.25">
      <c r="A89" s="16">
        <v>83</v>
      </c>
      <c r="B89" s="4" t="s">
        <v>8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2.57</v>
      </c>
      <c r="O89" s="16">
        <v>401</v>
      </c>
      <c r="P89" s="16">
        <v>507</v>
      </c>
      <c r="Q89" s="16">
        <v>527</v>
      </c>
      <c r="R89" s="16">
        <v>434</v>
      </c>
      <c r="S89" s="16">
        <v>461</v>
      </c>
      <c r="T89" s="16">
        <v>405</v>
      </c>
      <c r="U89" s="16">
        <v>418</v>
      </c>
      <c r="V89" s="16">
        <v>431</v>
      </c>
      <c r="W89" s="16">
        <v>399</v>
      </c>
      <c r="X89" s="16">
        <v>453</v>
      </c>
      <c r="Y89" s="16">
        <v>409</v>
      </c>
      <c r="Z89" s="16">
        <v>466</v>
      </c>
      <c r="AA89" s="16">
        <v>446</v>
      </c>
      <c r="AB89" s="16">
        <v>445</v>
      </c>
      <c r="AC89" s="16">
        <v>470</v>
      </c>
      <c r="AD89" s="16">
        <v>457</v>
      </c>
      <c r="AE89" s="16">
        <v>440</v>
      </c>
      <c r="AF89" s="16">
        <v>439</v>
      </c>
      <c r="AG89" s="16">
        <v>411</v>
      </c>
      <c r="AH89" s="16">
        <v>435</v>
      </c>
      <c r="AI89" s="16">
        <v>451</v>
      </c>
      <c r="AJ89" s="16">
        <v>426</v>
      </c>
      <c r="AK89" s="16">
        <v>125</v>
      </c>
      <c r="AL89" s="16">
        <v>0</v>
      </c>
      <c r="AM89" s="16">
        <v>470</v>
      </c>
      <c r="AN89" s="16">
        <v>424</v>
      </c>
      <c r="AO89" s="16">
        <v>462</v>
      </c>
    </row>
    <row r="90" spans="1:41" x14ac:dyDescent="0.25">
      <c r="A90" s="16">
        <v>84</v>
      </c>
      <c r="B90" s="4" t="s">
        <v>54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6">
        <v>142</v>
      </c>
      <c r="P90" s="16">
        <v>215</v>
      </c>
      <c r="Q90" s="16">
        <v>229</v>
      </c>
      <c r="R90" s="16">
        <v>164</v>
      </c>
      <c r="S90" s="16">
        <v>154</v>
      </c>
      <c r="T90" s="16">
        <v>148</v>
      </c>
      <c r="U90" s="16">
        <v>157</v>
      </c>
      <c r="V90" s="16">
        <v>162</v>
      </c>
      <c r="W90" s="16">
        <v>171</v>
      </c>
      <c r="X90" s="16">
        <v>199</v>
      </c>
      <c r="Y90" s="16">
        <v>174</v>
      </c>
      <c r="Z90" s="16">
        <v>207</v>
      </c>
      <c r="AA90" s="16">
        <v>180</v>
      </c>
      <c r="AB90" s="16">
        <v>177</v>
      </c>
      <c r="AC90" s="16">
        <v>221</v>
      </c>
      <c r="AD90" s="16">
        <v>204</v>
      </c>
      <c r="AE90" s="16">
        <v>232</v>
      </c>
      <c r="AF90" s="16">
        <v>204</v>
      </c>
      <c r="AG90" s="16">
        <v>188</v>
      </c>
      <c r="AH90" s="16">
        <v>205</v>
      </c>
      <c r="AI90" s="16">
        <v>214</v>
      </c>
      <c r="AJ90" s="16">
        <v>244</v>
      </c>
      <c r="AK90" s="16">
        <v>72</v>
      </c>
      <c r="AL90" s="16">
        <v>0</v>
      </c>
      <c r="AM90" s="16">
        <v>242</v>
      </c>
      <c r="AN90" s="16">
        <v>229</v>
      </c>
      <c r="AO90" s="16">
        <v>194</v>
      </c>
    </row>
    <row r="91" spans="1:41" x14ac:dyDescent="0.25">
      <c r="A91" s="16">
        <v>85</v>
      </c>
      <c r="B91" s="4" t="s">
        <v>9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6">
        <v>0</v>
      </c>
      <c r="P91" s="16">
        <v>4</v>
      </c>
      <c r="Q91" s="16">
        <v>6</v>
      </c>
      <c r="R91" s="16">
        <v>7</v>
      </c>
      <c r="S91" s="16">
        <v>3</v>
      </c>
      <c r="T91" s="16">
        <v>1</v>
      </c>
      <c r="U91" s="16">
        <v>3</v>
      </c>
      <c r="V91" s="16">
        <v>3</v>
      </c>
      <c r="W91" s="16">
        <v>1</v>
      </c>
      <c r="X91" s="16">
        <v>0</v>
      </c>
      <c r="Y91" s="16">
        <v>4</v>
      </c>
      <c r="Z91" s="16">
        <v>2</v>
      </c>
      <c r="AA91" s="16">
        <v>1</v>
      </c>
      <c r="AB91" s="16">
        <v>2</v>
      </c>
      <c r="AC91" s="16">
        <v>4</v>
      </c>
      <c r="AD91" s="16">
        <v>2</v>
      </c>
      <c r="AE91" s="16">
        <v>5</v>
      </c>
      <c r="AF91" s="16">
        <v>3</v>
      </c>
      <c r="AG91" s="16">
        <v>5</v>
      </c>
      <c r="AH91" s="16">
        <v>5</v>
      </c>
      <c r="AI91" s="16">
        <v>4</v>
      </c>
      <c r="AJ91" s="16">
        <v>3</v>
      </c>
      <c r="AK91" s="16">
        <v>3</v>
      </c>
      <c r="AL91" s="16">
        <v>0</v>
      </c>
      <c r="AM91" s="16">
        <v>2</v>
      </c>
      <c r="AN91" s="16">
        <v>2</v>
      </c>
      <c r="AO91" s="16">
        <v>3</v>
      </c>
    </row>
    <row r="92" spans="1:41" s="42" customFormat="1" x14ac:dyDescent="0.25">
      <c r="A92" s="22">
        <v>86</v>
      </c>
      <c r="B92" s="11" t="s">
        <v>30</v>
      </c>
      <c r="C92" s="12">
        <f>SUM(C87:C91)</f>
        <v>0</v>
      </c>
      <c r="D92" s="12">
        <f t="shared" ref="D92" si="157">SUM(D87:D91)</f>
        <v>0</v>
      </c>
      <c r="E92" s="12">
        <f t="shared" ref="E92:H92" si="158">SUM(E87:E91)</f>
        <v>0</v>
      </c>
      <c r="F92" s="12">
        <f t="shared" si="158"/>
        <v>0</v>
      </c>
      <c r="G92" s="12">
        <f t="shared" si="158"/>
        <v>0</v>
      </c>
      <c r="H92" s="12">
        <f t="shared" si="158"/>
        <v>0</v>
      </c>
      <c r="I92" s="12">
        <f t="shared" ref="I92" si="159">SUM(I87:I91)</f>
        <v>0</v>
      </c>
      <c r="J92" s="12">
        <f t="shared" ref="J92" si="160">SUM(J87:J91)</f>
        <v>0</v>
      </c>
      <c r="K92" s="12">
        <f t="shared" ref="K92" si="161">SUM(K87:K91)</f>
        <v>0</v>
      </c>
      <c r="L92" s="12">
        <f t="shared" ref="L92" si="162">SUM(L87:L91)</f>
        <v>0</v>
      </c>
      <c r="M92" s="12">
        <f t="shared" ref="M92" si="163">SUM(M87:M91)</f>
        <v>0</v>
      </c>
      <c r="N92" s="12">
        <f t="shared" ref="N92" si="164">SUM(N87:N91)</f>
        <v>2.57</v>
      </c>
      <c r="O92" s="22">
        <f>SUM(O87:O91)</f>
        <v>543</v>
      </c>
      <c r="P92" s="22">
        <f t="shared" ref="P92:Q92" si="165">SUM(P87:P91)</f>
        <v>726</v>
      </c>
      <c r="Q92" s="22">
        <f t="shared" si="165"/>
        <v>762</v>
      </c>
      <c r="R92" s="22">
        <f>SUM(R87:R91)</f>
        <v>605</v>
      </c>
      <c r="S92" s="22">
        <f t="shared" ref="S92:T92" si="166">SUM(S87:S91)</f>
        <v>618</v>
      </c>
      <c r="T92" s="22">
        <f t="shared" si="166"/>
        <v>554</v>
      </c>
      <c r="U92" s="22">
        <f>SUM(U87:U91)</f>
        <v>578</v>
      </c>
      <c r="V92" s="22">
        <f t="shared" ref="V92:W92" si="167">SUM(V87:V91)</f>
        <v>596</v>
      </c>
      <c r="W92" s="22">
        <f t="shared" si="167"/>
        <v>571</v>
      </c>
      <c r="X92" s="22">
        <f>SUM(X87:X91)</f>
        <v>652</v>
      </c>
      <c r="Y92" s="22">
        <f t="shared" ref="Y92:Z92" si="168">SUM(Y87:Y91)</f>
        <v>587</v>
      </c>
      <c r="Z92" s="22">
        <f t="shared" si="168"/>
        <v>675</v>
      </c>
      <c r="AA92" s="22">
        <f>SUM(AA87:AA91)</f>
        <v>627</v>
      </c>
      <c r="AB92" s="22">
        <f t="shared" ref="AB92:AC92" si="169">SUM(AB87:AB91)</f>
        <v>624</v>
      </c>
      <c r="AC92" s="22">
        <f t="shared" si="169"/>
        <v>695</v>
      </c>
      <c r="AD92" s="22">
        <f>SUM(AD87:AD91)</f>
        <v>663</v>
      </c>
      <c r="AE92" s="22">
        <f t="shared" ref="AE92:AF92" si="170">SUM(AE87:AE91)</f>
        <v>677</v>
      </c>
      <c r="AF92" s="22">
        <f t="shared" si="170"/>
        <v>646</v>
      </c>
      <c r="AG92" s="22">
        <f>SUM(AG87:AG91)</f>
        <v>604</v>
      </c>
      <c r="AH92" s="22">
        <f t="shared" ref="AH92:AI92" si="171">SUM(AH87:AH91)</f>
        <v>645</v>
      </c>
      <c r="AI92" s="22">
        <f t="shared" si="171"/>
        <v>669</v>
      </c>
      <c r="AJ92" s="22">
        <f>SUM(AJ87:AJ91)</f>
        <v>673</v>
      </c>
      <c r="AK92" s="22">
        <f t="shared" ref="AK92:AL92" si="172">SUM(AK87:AK91)</f>
        <v>200</v>
      </c>
      <c r="AL92" s="22">
        <f t="shared" si="172"/>
        <v>0</v>
      </c>
      <c r="AM92" s="22">
        <f>SUM(AM87:AM91)</f>
        <v>714</v>
      </c>
      <c r="AN92" s="22">
        <f t="shared" ref="AN92:AO92" si="173">SUM(AN87:AN91)</f>
        <v>655</v>
      </c>
      <c r="AO92" s="22">
        <f t="shared" si="173"/>
        <v>659</v>
      </c>
    </row>
    <row r="93" spans="1:41" ht="45" x14ac:dyDescent="0.25">
      <c r="A93" s="16">
        <v>87</v>
      </c>
      <c r="B93" s="9" t="s">
        <v>81</v>
      </c>
      <c r="C93" s="65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7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</row>
    <row r="94" spans="1:41" x14ac:dyDescent="0.25">
      <c r="A94" s="16">
        <v>88</v>
      </c>
      <c r="B94" s="4" t="s">
        <v>6</v>
      </c>
      <c r="C94" s="10">
        <v>381</v>
      </c>
      <c r="D94" s="16">
        <v>389</v>
      </c>
      <c r="E94" s="16">
        <v>419</v>
      </c>
      <c r="F94" s="16">
        <v>411</v>
      </c>
      <c r="G94" s="16">
        <v>440</v>
      </c>
      <c r="H94" s="16">
        <v>581</v>
      </c>
      <c r="I94" s="16">
        <v>1165</v>
      </c>
      <c r="J94" s="16">
        <v>1108</v>
      </c>
      <c r="K94" s="16">
        <v>948</v>
      </c>
      <c r="L94" s="16">
        <v>924</v>
      </c>
      <c r="M94" s="16">
        <v>858</v>
      </c>
      <c r="N94" s="16">
        <v>729</v>
      </c>
      <c r="O94" s="16">
        <v>705</v>
      </c>
      <c r="P94" s="16">
        <v>817</v>
      </c>
      <c r="Q94" s="16">
        <v>824</v>
      </c>
      <c r="R94" s="16">
        <v>979</v>
      </c>
      <c r="S94" s="16">
        <v>960</v>
      </c>
      <c r="T94" s="16">
        <v>955</v>
      </c>
      <c r="U94" s="16">
        <v>850</v>
      </c>
      <c r="V94" s="16">
        <v>856</v>
      </c>
      <c r="W94" s="16">
        <v>802</v>
      </c>
      <c r="X94" s="16">
        <v>812</v>
      </c>
      <c r="Y94" s="16">
        <v>738</v>
      </c>
      <c r="Z94" s="16">
        <v>668</v>
      </c>
      <c r="AA94" s="16">
        <v>665</v>
      </c>
      <c r="AB94" s="16">
        <v>699</v>
      </c>
      <c r="AC94" s="16">
        <v>759</v>
      </c>
      <c r="AD94" s="47">
        <v>856</v>
      </c>
      <c r="AE94" s="47">
        <v>870</v>
      </c>
      <c r="AF94" s="47">
        <v>798</v>
      </c>
      <c r="AG94" s="47">
        <v>794</v>
      </c>
      <c r="AH94" s="47">
        <v>1068</v>
      </c>
      <c r="AI94" s="47">
        <v>774</v>
      </c>
      <c r="AJ94" s="47">
        <v>694</v>
      </c>
      <c r="AK94" s="47">
        <v>726</v>
      </c>
      <c r="AL94" s="47">
        <v>631</v>
      </c>
      <c r="AM94" s="16">
        <v>695</v>
      </c>
      <c r="AN94" s="16">
        <v>811</v>
      </c>
      <c r="AO94" s="16">
        <v>777</v>
      </c>
    </row>
    <row r="95" spans="1:41" x14ac:dyDescent="0.25">
      <c r="A95" s="16">
        <v>89</v>
      </c>
      <c r="B95" s="4" t="s">
        <v>7</v>
      </c>
      <c r="C95" s="10">
        <v>306</v>
      </c>
      <c r="D95" s="16">
        <v>323</v>
      </c>
      <c r="E95" s="16">
        <v>353</v>
      </c>
      <c r="F95" s="16">
        <v>505</v>
      </c>
      <c r="G95" s="16">
        <v>616</v>
      </c>
      <c r="H95" s="16">
        <v>700</v>
      </c>
      <c r="I95" s="16">
        <v>838</v>
      </c>
      <c r="J95" s="16">
        <v>1331</v>
      </c>
      <c r="K95" s="16">
        <v>1426</v>
      </c>
      <c r="L95" s="16">
        <v>1426</v>
      </c>
      <c r="M95" s="16">
        <v>1280</v>
      </c>
      <c r="N95" s="16">
        <v>1394</v>
      </c>
      <c r="O95" s="16">
        <v>849</v>
      </c>
      <c r="P95" s="16">
        <v>872</v>
      </c>
      <c r="Q95" s="16">
        <v>887</v>
      </c>
      <c r="R95" s="16">
        <v>1033</v>
      </c>
      <c r="S95" s="16">
        <v>1299</v>
      </c>
      <c r="T95" s="16">
        <v>1272</v>
      </c>
      <c r="U95" s="16">
        <v>1391</v>
      </c>
      <c r="V95" s="16">
        <v>1273</v>
      </c>
      <c r="W95" s="16">
        <v>1131</v>
      </c>
      <c r="X95" s="16">
        <v>1072</v>
      </c>
      <c r="Y95" s="16">
        <v>911</v>
      </c>
      <c r="Z95" s="16">
        <v>594</v>
      </c>
      <c r="AA95" s="16">
        <v>684</v>
      </c>
      <c r="AB95" s="16">
        <v>736</v>
      </c>
      <c r="AC95" s="16">
        <v>772</v>
      </c>
      <c r="AD95" s="16">
        <v>815</v>
      </c>
      <c r="AE95" s="16">
        <v>1168</v>
      </c>
      <c r="AF95" s="16">
        <v>1136</v>
      </c>
      <c r="AG95" s="16">
        <v>1049</v>
      </c>
      <c r="AH95" s="16">
        <v>973</v>
      </c>
      <c r="AI95" s="16">
        <v>882</v>
      </c>
      <c r="AJ95" s="16">
        <v>828</v>
      </c>
      <c r="AK95" s="16">
        <v>729</v>
      </c>
      <c r="AL95" s="16">
        <v>594</v>
      </c>
      <c r="AM95" s="16">
        <v>578</v>
      </c>
      <c r="AN95" s="16">
        <v>616</v>
      </c>
      <c r="AO95" s="16">
        <v>705</v>
      </c>
    </row>
    <row r="96" spans="1:41" x14ac:dyDescent="0.25">
      <c r="A96" s="16">
        <v>90</v>
      </c>
      <c r="B96" s="4" t="s">
        <v>8</v>
      </c>
      <c r="C96" s="7">
        <v>23</v>
      </c>
      <c r="D96" s="16">
        <v>19</v>
      </c>
      <c r="E96" s="16">
        <v>25</v>
      </c>
      <c r="F96" s="16">
        <v>35</v>
      </c>
      <c r="G96" s="16">
        <v>32</v>
      </c>
      <c r="H96" s="16">
        <v>32</v>
      </c>
      <c r="I96" s="16">
        <v>19</v>
      </c>
      <c r="J96" s="16">
        <v>24</v>
      </c>
      <c r="K96" s="16">
        <v>23</v>
      </c>
      <c r="L96" s="16">
        <v>21</v>
      </c>
      <c r="M96" s="16">
        <v>22</v>
      </c>
      <c r="N96" s="16">
        <v>14</v>
      </c>
      <c r="O96" s="16">
        <v>14</v>
      </c>
      <c r="P96" s="16">
        <v>18</v>
      </c>
      <c r="Q96" s="16">
        <v>17</v>
      </c>
      <c r="R96" s="16">
        <v>25</v>
      </c>
      <c r="S96" s="16">
        <v>31</v>
      </c>
      <c r="T96" s="16">
        <v>33</v>
      </c>
      <c r="U96" s="16">
        <v>25</v>
      </c>
      <c r="V96" s="16">
        <v>29</v>
      </c>
      <c r="W96" s="16">
        <v>23</v>
      </c>
      <c r="X96" s="16">
        <v>21</v>
      </c>
      <c r="Y96" s="16">
        <v>16</v>
      </c>
      <c r="Z96" s="16">
        <v>8</v>
      </c>
      <c r="AA96" s="16">
        <v>14</v>
      </c>
      <c r="AB96" s="16">
        <v>19</v>
      </c>
      <c r="AC96" s="16">
        <v>17</v>
      </c>
      <c r="AD96" s="16">
        <v>16</v>
      </c>
      <c r="AE96" s="16">
        <v>0</v>
      </c>
      <c r="AF96" s="16">
        <v>23</v>
      </c>
      <c r="AG96" s="16">
        <v>17</v>
      </c>
      <c r="AH96" s="16">
        <v>13</v>
      </c>
      <c r="AI96" s="16">
        <v>15</v>
      </c>
      <c r="AJ96" s="16">
        <v>13</v>
      </c>
      <c r="AK96" s="16">
        <v>13</v>
      </c>
      <c r="AL96" s="16">
        <v>12</v>
      </c>
      <c r="AM96" s="16">
        <v>11</v>
      </c>
      <c r="AN96" s="16">
        <v>13</v>
      </c>
      <c r="AO96" s="16">
        <v>18</v>
      </c>
    </row>
    <row r="97" spans="1:41" x14ac:dyDescent="0.25">
      <c r="A97" s="16">
        <v>91</v>
      </c>
      <c r="B97" s="4" t="s">
        <v>54</v>
      </c>
      <c r="C97" s="7">
        <v>33</v>
      </c>
      <c r="D97" s="16">
        <v>27</v>
      </c>
      <c r="E97" s="16">
        <v>28</v>
      </c>
      <c r="F97" s="16">
        <v>32</v>
      </c>
      <c r="G97" s="16">
        <v>29</v>
      </c>
      <c r="H97" s="16">
        <v>35</v>
      </c>
      <c r="I97" s="16">
        <v>33</v>
      </c>
      <c r="J97" s="16">
        <v>29</v>
      </c>
      <c r="K97" s="16">
        <v>27</v>
      </c>
      <c r="L97" s="16">
        <v>24</v>
      </c>
      <c r="M97" s="16">
        <v>29</v>
      </c>
      <c r="N97" s="16">
        <v>28</v>
      </c>
      <c r="O97" s="16">
        <v>26</v>
      </c>
      <c r="P97" s="16">
        <v>21</v>
      </c>
      <c r="Q97" s="16">
        <v>25</v>
      </c>
      <c r="R97" s="16">
        <v>23</v>
      </c>
      <c r="S97" s="16">
        <v>23</v>
      </c>
      <c r="T97" s="16">
        <v>26</v>
      </c>
      <c r="U97" s="16">
        <v>26</v>
      </c>
      <c r="V97" s="16">
        <v>24</v>
      </c>
      <c r="W97" s="16">
        <v>19</v>
      </c>
      <c r="X97" s="16">
        <v>15</v>
      </c>
      <c r="Y97" s="16">
        <v>16</v>
      </c>
      <c r="Z97" s="16">
        <v>15</v>
      </c>
      <c r="AA97" s="16">
        <v>15</v>
      </c>
      <c r="AB97" s="16">
        <v>15</v>
      </c>
      <c r="AC97" s="16">
        <v>17</v>
      </c>
      <c r="AD97" s="16">
        <v>29</v>
      </c>
      <c r="AE97" s="16">
        <v>0</v>
      </c>
      <c r="AF97" s="16">
        <v>31</v>
      </c>
      <c r="AG97" s="16">
        <v>26</v>
      </c>
      <c r="AH97" s="16">
        <v>22</v>
      </c>
      <c r="AI97" s="16">
        <v>24</v>
      </c>
      <c r="AJ97" s="16">
        <v>22</v>
      </c>
      <c r="AK97" s="16">
        <v>27</v>
      </c>
      <c r="AL97" s="16">
        <v>24</v>
      </c>
      <c r="AM97" s="16">
        <v>27</v>
      </c>
      <c r="AN97" s="16">
        <v>24</v>
      </c>
      <c r="AO97" s="16">
        <v>21</v>
      </c>
    </row>
    <row r="98" spans="1:41" x14ac:dyDescent="0.25">
      <c r="A98" s="16">
        <v>92</v>
      </c>
      <c r="B98" s="4" t="s">
        <v>9</v>
      </c>
      <c r="C98" s="7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</row>
    <row r="99" spans="1:41" x14ac:dyDescent="0.25">
      <c r="A99" s="16">
        <v>93</v>
      </c>
      <c r="B99" s="11" t="s">
        <v>30</v>
      </c>
      <c r="C99" s="12">
        <f>SUM(C94:C98)</f>
        <v>743</v>
      </c>
      <c r="D99" s="22">
        <f t="shared" ref="D99" si="174">SUM(D94:D98)</f>
        <v>758</v>
      </c>
      <c r="E99" s="22">
        <v>593</v>
      </c>
      <c r="F99" s="22">
        <f t="shared" ref="F99" si="175">SUM(F94:F98)</f>
        <v>983</v>
      </c>
      <c r="G99" s="22">
        <f t="shared" ref="G99" si="176">SUM(G94:G98)</f>
        <v>1117</v>
      </c>
      <c r="H99" s="22">
        <f t="shared" ref="H99" si="177">SUM(H94:H98)</f>
        <v>1348</v>
      </c>
      <c r="I99" s="22">
        <f t="shared" ref="I99" si="178">SUM(I94:I98)</f>
        <v>2055</v>
      </c>
      <c r="J99" s="22">
        <f t="shared" ref="J99" si="179">SUM(J94:J98)</f>
        <v>2492</v>
      </c>
      <c r="K99" s="22">
        <f t="shared" ref="K99" si="180">SUM(K94:K98)</f>
        <v>2424</v>
      </c>
      <c r="L99" s="22">
        <f t="shared" ref="L99" si="181">SUM(L94:L98)</f>
        <v>2395</v>
      </c>
      <c r="M99" s="22">
        <f t="shared" ref="M99" si="182">SUM(M94:M98)</f>
        <v>2189</v>
      </c>
      <c r="N99" s="22">
        <f t="shared" ref="N99" si="183">SUM(N94:N98)</f>
        <v>2165</v>
      </c>
      <c r="O99" s="22">
        <v>852</v>
      </c>
      <c r="P99" s="22">
        <v>986</v>
      </c>
      <c r="Q99" s="22">
        <v>1013</v>
      </c>
      <c r="R99" s="22">
        <f>SUM(R94:R98)</f>
        <v>2060</v>
      </c>
      <c r="S99" s="22">
        <f t="shared" ref="S99:T99" si="184">SUM(S94:S98)</f>
        <v>2313</v>
      </c>
      <c r="T99" s="22">
        <f t="shared" si="184"/>
        <v>2286</v>
      </c>
      <c r="U99" s="22">
        <f>SUM(U94:U98)</f>
        <v>2292</v>
      </c>
      <c r="V99" s="22">
        <f t="shared" ref="V99:W99" si="185">SUM(V94:V98)</f>
        <v>2182</v>
      </c>
      <c r="W99" s="22">
        <f t="shared" si="185"/>
        <v>1975</v>
      </c>
      <c r="X99" s="22">
        <f>SUM(X94:X98)</f>
        <v>1920</v>
      </c>
      <c r="Y99" s="22">
        <f t="shared" ref="Y99:AO99" si="186">SUM(Y94:Y98)</f>
        <v>1681</v>
      </c>
      <c r="Z99" s="22">
        <f t="shared" si="186"/>
        <v>1285</v>
      </c>
      <c r="AA99" s="22">
        <f t="shared" si="186"/>
        <v>1378</v>
      </c>
      <c r="AB99" s="22">
        <f t="shared" si="186"/>
        <v>1469</v>
      </c>
      <c r="AC99" s="22">
        <f t="shared" si="186"/>
        <v>1565</v>
      </c>
      <c r="AD99" s="22">
        <f t="shared" si="186"/>
        <v>1716</v>
      </c>
      <c r="AE99" s="22">
        <f t="shared" si="186"/>
        <v>2038</v>
      </c>
      <c r="AF99" s="22">
        <f t="shared" si="186"/>
        <v>1988</v>
      </c>
      <c r="AG99" s="22">
        <f t="shared" si="186"/>
        <v>1886</v>
      </c>
      <c r="AH99" s="22">
        <f t="shared" si="186"/>
        <v>2076</v>
      </c>
      <c r="AI99" s="22">
        <f t="shared" si="186"/>
        <v>1695</v>
      </c>
      <c r="AJ99" s="22">
        <f t="shared" si="186"/>
        <v>1557</v>
      </c>
      <c r="AK99" s="22">
        <f t="shared" si="186"/>
        <v>1495</v>
      </c>
      <c r="AL99" s="22">
        <f t="shared" si="186"/>
        <v>1261</v>
      </c>
      <c r="AM99" s="22">
        <f t="shared" si="186"/>
        <v>1311</v>
      </c>
      <c r="AN99" s="22">
        <f t="shared" si="186"/>
        <v>1464</v>
      </c>
      <c r="AO99" s="22">
        <f t="shared" si="186"/>
        <v>1521</v>
      </c>
    </row>
    <row r="100" spans="1:41" ht="30" x14ac:dyDescent="0.25">
      <c r="A100" s="16">
        <v>94</v>
      </c>
      <c r="B100" s="9" t="s">
        <v>36</v>
      </c>
      <c r="C100" s="65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7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</row>
    <row r="101" spans="1:41" x14ac:dyDescent="0.25">
      <c r="A101" s="16">
        <v>95</v>
      </c>
      <c r="B101" s="4" t="s">
        <v>6</v>
      </c>
      <c r="C101" s="16">
        <v>8</v>
      </c>
      <c r="D101" s="16">
        <v>6</v>
      </c>
      <c r="E101" s="16">
        <v>11</v>
      </c>
      <c r="F101" s="16">
        <v>5</v>
      </c>
      <c r="G101" s="16">
        <v>11</v>
      </c>
      <c r="H101" s="16">
        <v>10</v>
      </c>
      <c r="I101" s="16">
        <v>8</v>
      </c>
      <c r="J101" s="16">
        <v>17</v>
      </c>
      <c r="K101" s="16">
        <v>6</v>
      </c>
      <c r="L101" s="16">
        <v>14</v>
      </c>
      <c r="M101" s="16">
        <v>20</v>
      </c>
      <c r="N101" s="16">
        <v>14</v>
      </c>
      <c r="O101" s="16">
        <v>14</v>
      </c>
      <c r="P101" s="16">
        <v>19</v>
      </c>
      <c r="Q101" s="16">
        <v>21</v>
      </c>
      <c r="R101" s="16">
        <v>9</v>
      </c>
      <c r="S101" s="16">
        <v>14</v>
      </c>
      <c r="T101" s="16">
        <v>28</v>
      </c>
      <c r="U101" s="16">
        <v>24</v>
      </c>
      <c r="V101" s="16">
        <v>24</v>
      </c>
      <c r="W101" s="16">
        <v>19</v>
      </c>
      <c r="X101" s="16">
        <v>24</v>
      </c>
      <c r="Y101" s="16">
        <v>19</v>
      </c>
      <c r="Z101" s="16">
        <v>14</v>
      </c>
      <c r="AA101" s="16">
        <v>13</v>
      </c>
      <c r="AB101" s="16">
        <v>10</v>
      </c>
      <c r="AC101" s="16">
        <v>13</v>
      </c>
      <c r="AD101" s="16">
        <v>10</v>
      </c>
      <c r="AE101" s="16">
        <v>8</v>
      </c>
      <c r="AF101" s="16">
        <v>12</v>
      </c>
      <c r="AG101" s="16">
        <v>12</v>
      </c>
      <c r="AH101" s="16">
        <v>10</v>
      </c>
      <c r="AI101" s="16">
        <v>14</v>
      </c>
      <c r="AJ101" s="16">
        <v>18</v>
      </c>
      <c r="AK101" s="16">
        <v>14</v>
      </c>
      <c r="AL101" s="16">
        <v>15</v>
      </c>
      <c r="AM101" s="16">
        <v>12</v>
      </c>
      <c r="AN101" s="16">
        <v>93</v>
      </c>
      <c r="AO101" s="16">
        <v>19</v>
      </c>
    </row>
    <row r="102" spans="1:41" x14ac:dyDescent="0.25">
      <c r="A102" s="16">
        <v>96</v>
      </c>
      <c r="B102" s="4" t="s">
        <v>7</v>
      </c>
      <c r="C102" s="16">
        <v>1</v>
      </c>
      <c r="D102" s="16">
        <v>2</v>
      </c>
      <c r="E102" s="16">
        <v>9</v>
      </c>
      <c r="F102" s="16">
        <v>3</v>
      </c>
      <c r="G102" s="16">
        <v>2</v>
      </c>
      <c r="H102" s="16">
        <v>2</v>
      </c>
      <c r="I102" s="16">
        <v>5</v>
      </c>
      <c r="J102" s="16">
        <v>3</v>
      </c>
      <c r="K102" s="16">
        <v>1</v>
      </c>
      <c r="L102" s="16">
        <v>3</v>
      </c>
      <c r="M102" s="16">
        <v>2</v>
      </c>
      <c r="N102" s="16">
        <v>11</v>
      </c>
      <c r="O102" s="16">
        <v>4</v>
      </c>
      <c r="P102" s="16">
        <v>4</v>
      </c>
      <c r="Q102" s="16">
        <v>8</v>
      </c>
      <c r="R102" s="16">
        <v>5</v>
      </c>
      <c r="S102" s="16">
        <v>4</v>
      </c>
      <c r="T102" s="16">
        <v>6</v>
      </c>
      <c r="U102" s="16">
        <v>2</v>
      </c>
      <c r="V102" s="16">
        <v>5</v>
      </c>
      <c r="W102" s="16">
        <v>1</v>
      </c>
      <c r="X102" s="16">
        <v>8</v>
      </c>
      <c r="Y102" s="16">
        <v>8</v>
      </c>
      <c r="Z102" s="16">
        <v>5</v>
      </c>
      <c r="AA102" s="16">
        <v>5</v>
      </c>
      <c r="AB102" s="16">
        <v>3</v>
      </c>
      <c r="AC102" s="16">
        <v>2</v>
      </c>
      <c r="AD102" s="16">
        <v>5</v>
      </c>
      <c r="AE102" s="16">
        <v>4</v>
      </c>
      <c r="AF102" s="16">
        <v>6</v>
      </c>
      <c r="AG102" s="16">
        <v>6</v>
      </c>
      <c r="AH102" s="16">
        <v>9</v>
      </c>
      <c r="AI102" s="16">
        <v>11</v>
      </c>
      <c r="AJ102" s="16">
        <v>9</v>
      </c>
      <c r="AK102" s="16">
        <v>12</v>
      </c>
      <c r="AL102" s="16">
        <v>7</v>
      </c>
      <c r="AM102" s="16">
        <v>6</v>
      </c>
      <c r="AN102" s="16">
        <v>28</v>
      </c>
      <c r="AO102" s="16">
        <v>4</v>
      </c>
    </row>
    <row r="103" spans="1:41" x14ac:dyDescent="0.25">
      <c r="A103" s="16">
        <v>97</v>
      </c>
      <c r="B103" s="4" t="s">
        <v>8</v>
      </c>
      <c r="C103" s="16">
        <v>1</v>
      </c>
      <c r="D103" s="16">
        <v>0</v>
      </c>
      <c r="E103" s="16">
        <v>0</v>
      </c>
      <c r="F103" s="16">
        <v>1</v>
      </c>
      <c r="G103" s="16">
        <v>0</v>
      </c>
      <c r="H103" s="16">
        <v>1</v>
      </c>
      <c r="I103" s="16">
        <v>0</v>
      </c>
      <c r="J103" s="16">
        <v>1</v>
      </c>
      <c r="K103" s="16">
        <v>0</v>
      </c>
      <c r="L103" s="16">
        <v>2</v>
      </c>
      <c r="M103" s="16">
        <v>1</v>
      </c>
      <c r="N103" s="16">
        <v>0</v>
      </c>
      <c r="O103" s="16">
        <v>1</v>
      </c>
      <c r="P103" s="16">
        <v>1</v>
      </c>
      <c r="Q103" s="16">
        <v>0</v>
      </c>
      <c r="R103" s="16">
        <v>0</v>
      </c>
      <c r="S103" s="16">
        <v>0</v>
      </c>
      <c r="T103" s="16">
        <v>2</v>
      </c>
      <c r="U103" s="16">
        <v>2</v>
      </c>
      <c r="V103" s="16">
        <v>0</v>
      </c>
      <c r="W103" s="16">
        <v>1</v>
      </c>
      <c r="X103" s="16">
        <v>3</v>
      </c>
      <c r="Y103" s="16">
        <v>2</v>
      </c>
      <c r="Z103" s="16">
        <v>0</v>
      </c>
      <c r="AA103" s="16">
        <v>0</v>
      </c>
      <c r="AB103" s="16">
        <v>0</v>
      </c>
      <c r="AC103" s="16">
        <v>0</v>
      </c>
      <c r="AD103" s="16">
        <v>2</v>
      </c>
      <c r="AE103" s="16">
        <v>1</v>
      </c>
      <c r="AF103" s="16">
        <v>0</v>
      </c>
      <c r="AG103" s="16">
        <v>1</v>
      </c>
      <c r="AH103" s="16">
        <v>0</v>
      </c>
      <c r="AI103" s="16">
        <v>0</v>
      </c>
      <c r="AJ103" s="16">
        <v>0</v>
      </c>
      <c r="AK103" s="16">
        <v>0</v>
      </c>
      <c r="AL103" s="16">
        <v>0</v>
      </c>
      <c r="AM103" s="16">
        <v>0</v>
      </c>
      <c r="AN103" s="16">
        <v>3</v>
      </c>
      <c r="AO103" s="16">
        <v>0</v>
      </c>
    </row>
    <row r="104" spans="1:41" x14ac:dyDescent="0.25">
      <c r="A104" s="16">
        <v>98</v>
      </c>
      <c r="B104" s="4" t="s">
        <v>54</v>
      </c>
      <c r="C104" s="16">
        <v>1</v>
      </c>
      <c r="D104" s="16">
        <v>1</v>
      </c>
      <c r="E104" s="16">
        <v>1</v>
      </c>
      <c r="F104" s="16">
        <v>2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3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1</v>
      </c>
      <c r="S104" s="16">
        <v>1</v>
      </c>
      <c r="T104" s="16">
        <v>4</v>
      </c>
      <c r="U104" s="16">
        <v>0</v>
      </c>
      <c r="V104" s="16">
        <v>0</v>
      </c>
      <c r="W104" s="16">
        <v>0</v>
      </c>
      <c r="X104" s="16">
        <v>1</v>
      </c>
      <c r="Y104" s="16">
        <v>1</v>
      </c>
      <c r="Z104" s="16">
        <v>0</v>
      </c>
      <c r="AA104" s="16">
        <v>1</v>
      </c>
      <c r="AB104" s="16">
        <v>0</v>
      </c>
      <c r="AC104" s="16">
        <v>2</v>
      </c>
      <c r="AD104" s="16">
        <v>2</v>
      </c>
      <c r="AE104" s="16">
        <v>0</v>
      </c>
      <c r="AF104" s="16">
        <v>0</v>
      </c>
      <c r="AG104" s="16">
        <v>0</v>
      </c>
      <c r="AH104" s="16">
        <v>1</v>
      </c>
      <c r="AI104" s="16">
        <v>1</v>
      </c>
      <c r="AJ104" s="16">
        <v>0</v>
      </c>
      <c r="AK104" s="16">
        <v>0</v>
      </c>
      <c r="AL104" s="16">
        <v>2</v>
      </c>
      <c r="AM104" s="16">
        <v>1</v>
      </c>
      <c r="AN104" s="16">
        <v>4</v>
      </c>
      <c r="AO104" s="16">
        <v>0</v>
      </c>
    </row>
    <row r="105" spans="1:41" x14ac:dyDescent="0.25">
      <c r="A105" s="16">
        <v>99</v>
      </c>
      <c r="B105" s="4" t="s">
        <v>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16">
        <v>0</v>
      </c>
    </row>
    <row r="106" spans="1:41" x14ac:dyDescent="0.25">
      <c r="A106" s="16">
        <v>100</v>
      </c>
      <c r="B106" s="11" t="s">
        <v>30</v>
      </c>
      <c r="C106" s="22">
        <f>SUM(C101:C105)</f>
        <v>11</v>
      </c>
      <c r="D106" s="22">
        <f t="shared" ref="D106" si="187">SUM(D101:D105)</f>
        <v>9</v>
      </c>
      <c r="E106" s="22">
        <f t="shared" ref="E106" si="188">SUM(E101:E105)</f>
        <v>21</v>
      </c>
      <c r="F106" s="22">
        <f t="shared" ref="F106" si="189">SUM(F101:F105)</f>
        <v>11</v>
      </c>
      <c r="G106" s="22">
        <f t="shared" ref="G106" si="190">SUM(G101:G105)</f>
        <v>13</v>
      </c>
      <c r="H106" s="22">
        <f>SUM(H101:H105)</f>
        <v>13</v>
      </c>
      <c r="I106" s="22">
        <f t="shared" ref="I106" si="191">SUM(I101:I105)</f>
        <v>13</v>
      </c>
      <c r="J106" s="22">
        <f t="shared" ref="J106" si="192">SUM(J101:J105)</f>
        <v>21</v>
      </c>
      <c r="K106" s="22">
        <f t="shared" ref="K106" si="193">SUM(K101:K105)</f>
        <v>7</v>
      </c>
      <c r="L106" s="22">
        <f t="shared" ref="L106" si="194">SUM(L101:L105)</f>
        <v>22</v>
      </c>
      <c r="M106" s="22">
        <f t="shared" ref="M106" si="195">SUM(M101:M105)</f>
        <v>23</v>
      </c>
      <c r="N106" s="22">
        <f t="shared" ref="N106" si="196">SUM(N101:N105)</f>
        <v>25</v>
      </c>
      <c r="O106" s="22">
        <f>SUM(O101:O105)</f>
        <v>19</v>
      </c>
      <c r="P106" s="22">
        <f t="shared" ref="P106:Q106" si="197">SUM(P101:P105)</f>
        <v>24</v>
      </c>
      <c r="Q106" s="22">
        <f t="shared" si="197"/>
        <v>29</v>
      </c>
      <c r="R106" s="22">
        <f>SUM(R101:R105)</f>
        <v>15</v>
      </c>
      <c r="S106" s="22">
        <f t="shared" ref="S106:T106" si="198">SUM(S101:S105)</f>
        <v>19</v>
      </c>
      <c r="T106" s="22">
        <f t="shared" si="198"/>
        <v>40</v>
      </c>
      <c r="U106" s="22">
        <f>SUM(U101:U105)</f>
        <v>28</v>
      </c>
      <c r="V106" s="22">
        <f t="shared" ref="V106:W106" si="199">SUM(V101:V105)</f>
        <v>29</v>
      </c>
      <c r="W106" s="22">
        <f t="shared" si="199"/>
        <v>21</v>
      </c>
      <c r="X106" s="22">
        <f>SUM(X101:X105)</f>
        <v>36</v>
      </c>
      <c r="Y106" s="22">
        <f t="shared" ref="Y106:Z106" si="200">SUM(Y101:Y105)</f>
        <v>30</v>
      </c>
      <c r="Z106" s="22">
        <f t="shared" si="200"/>
        <v>19</v>
      </c>
      <c r="AA106" s="22">
        <f>SUM(AA101:AA105)</f>
        <v>19</v>
      </c>
      <c r="AB106" s="22">
        <f t="shared" ref="AB106:AC106" si="201">SUM(AB101:AB105)</f>
        <v>13</v>
      </c>
      <c r="AC106" s="22">
        <f t="shared" si="201"/>
        <v>17</v>
      </c>
      <c r="AD106" s="22">
        <f>SUM(AD101:AD105)</f>
        <v>19</v>
      </c>
      <c r="AE106" s="22">
        <f t="shared" ref="AE106:AF106" si="202">SUM(AE101:AE105)</f>
        <v>13</v>
      </c>
      <c r="AF106" s="22">
        <f t="shared" si="202"/>
        <v>18</v>
      </c>
      <c r="AG106" s="22">
        <f>SUM(AG101:AG105)</f>
        <v>19</v>
      </c>
      <c r="AH106" s="22">
        <f t="shared" ref="AH106:AI106" si="203">SUM(AH101:AH105)</f>
        <v>20</v>
      </c>
      <c r="AI106" s="22">
        <f t="shared" si="203"/>
        <v>26</v>
      </c>
      <c r="AJ106" s="22">
        <f>SUM(AJ101:AJ105)</f>
        <v>27</v>
      </c>
      <c r="AK106" s="22">
        <f t="shared" ref="AK106:AL106" si="204">SUM(AK101:AK105)</f>
        <v>26</v>
      </c>
      <c r="AL106" s="22">
        <f t="shared" si="204"/>
        <v>24</v>
      </c>
      <c r="AM106" s="22">
        <f>SUM(AM101:AM105)</f>
        <v>19</v>
      </c>
      <c r="AN106" s="22">
        <f t="shared" ref="AN106:AO106" si="205">SUM(AN101:AN105)</f>
        <v>128</v>
      </c>
      <c r="AO106" s="22">
        <f t="shared" si="205"/>
        <v>23</v>
      </c>
    </row>
    <row r="107" spans="1:41" ht="30" x14ac:dyDescent="0.25">
      <c r="A107" s="16">
        <v>101</v>
      </c>
      <c r="B107" s="9" t="s">
        <v>37</v>
      </c>
      <c r="C107" s="65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7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</row>
    <row r="108" spans="1:41" x14ac:dyDescent="0.25">
      <c r="A108" s="16">
        <v>102</v>
      </c>
      <c r="B108" s="4" t="s">
        <v>6</v>
      </c>
      <c r="C108" s="16">
        <v>124</v>
      </c>
      <c r="D108" s="16">
        <v>130</v>
      </c>
      <c r="E108" s="16">
        <v>165</v>
      </c>
      <c r="F108" s="16">
        <v>142</v>
      </c>
      <c r="G108" s="16">
        <v>184</v>
      </c>
      <c r="H108" s="16">
        <v>333</v>
      </c>
      <c r="I108" s="16">
        <v>732</v>
      </c>
      <c r="J108" s="16">
        <v>290</v>
      </c>
      <c r="K108" s="16">
        <v>344</v>
      </c>
      <c r="L108" s="16">
        <v>386</v>
      </c>
      <c r="M108" s="16">
        <v>333</v>
      </c>
      <c r="N108" s="16">
        <v>254</v>
      </c>
      <c r="O108" s="16">
        <v>318</v>
      </c>
      <c r="P108" s="16">
        <v>396</v>
      </c>
      <c r="Q108" s="16">
        <v>316</v>
      </c>
      <c r="R108" s="16">
        <v>510</v>
      </c>
      <c r="S108" s="16">
        <v>434</v>
      </c>
      <c r="T108" s="16">
        <v>428</v>
      </c>
      <c r="U108" s="16">
        <v>362</v>
      </c>
      <c r="V108" s="16">
        <v>409</v>
      </c>
      <c r="W108" s="16">
        <v>359</v>
      </c>
      <c r="X108" s="16">
        <v>343</v>
      </c>
      <c r="Y108" s="16">
        <v>277</v>
      </c>
      <c r="Z108" s="16">
        <v>297</v>
      </c>
      <c r="AA108" s="16">
        <v>315</v>
      </c>
      <c r="AB108" s="16">
        <v>372</v>
      </c>
      <c r="AC108" s="16">
        <v>353</v>
      </c>
      <c r="AD108" s="16">
        <v>465</v>
      </c>
      <c r="AE108" s="16">
        <v>364</v>
      </c>
      <c r="AF108" s="16">
        <v>380</v>
      </c>
      <c r="AG108" s="16">
        <v>336</v>
      </c>
      <c r="AH108" s="16">
        <v>330</v>
      </c>
      <c r="AI108" s="16">
        <v>396</v>
      </c>
      <c r="AJ108" s="16">
        <v>294</v>
      </c>
      <c r="AK108" s="16">
        <v>294</v>
      </c>
      <c r="AL108" s="16">
        <v>272</v>
      </c>
      <c r="AM108" s="16">
        <v>368</v>
      </c>
      <c r="AN108" s="16">
        <v>448</v>
      </c>
      <c r="AO108" s="16">
        <v>380</v>
      </c>
    </row>
    <row r="109" spans="1:41" x14ac:dyDescent="0.25">
      <c r="A109" s="16">
        <v>103</v>
      </c>
      <c r="B109" s="4" t="s">
        <v>7</v>
      </c>
      <c r="C109" s="16">
        <v>61</v>
      </c>
      <c r="D109" s="16">
        <v>84</v>
      </c>
      <c r="E109" s="16">
        <v>78</v>
      </c>
      <c r="F109" s="16">
        <v>68</v>
      </c>
      <c r="G109" s="16">
        <v>60</v>
      </c>
      <c r="H109" s="16">
        <v>91</v>
      </c>
      <c r="I109" s="16">
        <v>147</v>
      </c>
      <c r="J109" s="16">
        <v>174</v>
      </c>
      <c r="K109" s="16">
        <v>66</v>
      </c>
      <c r="L109" s="16">
        <v>84</v>
      </c>
      <c r="M109" s="16">
        <v>34</v>
      </c>
      <c r="N109" s="16">
        <v>27</v>
      </c>
      <c r="O109" s="16">
        <v>68</v>
      </c>
      <c r="P109" s="16">
        <v>67</v>
      </c>
      <c r="Q109" s="16">
        <v>60</v>
      </c>
      <c r="R109" s="16">
        <v>96</v>
      </c>
      <c r="S109" s="16">
        <v>178</v>
      </c>
      <c r="T109" s="16">
        <v>107</v>
      </c>
      <c r="U109" s="16">
        <v>150</v>
      </c>
      <c r="V109" s="16">
        <v>111</v>
      </c>
      <c r="W109" s="16">
        <v>109</v>
      </c>
      <c r="X109" s="16">
        <v>138</v>
      </c>
      <c r="Y109" s="16">
        <v>76</v>
      </c>
      <c r="Z109" s="16">
        <v>39</v>
      </c>
      <c r="AA109" s="16">
        <v>85</v>
      </c>
      <c r="AB109" s="16">
        <v>70</v>
      </c>
      <c r="AC109" s="16">
        <v>102</v>
      </c>
      <c r="AD109" s="16">
        <v>142</v>
      </c>
      <c r="AE109" s="16">
        <v>319</v>
      </c>
      <c r="AF109" s="16">
        <v>210</v>
      </c>
      <c r="AG109" s="16">
        <v>166</v>
      </c>
      <c r="AH109" s="16">
        <v>169</v>
      </c>
      <c r="AI109" s="16">
        <v>169</v>
      </c>
      <c r="AJ109" s="16">
        <v>157</v>
      </c>
      <c r="AK109" s="16">
        <v>103</v>
      </c>
      <c r="AL109" s="16">
        <v>70</v>
      </c>
      <c r="AM109" s="16">
        <v>138</v>
      </c>
      <c r="AN109" s="16">
        <v>116</v>
      </c>
      <c r="AO109" s="16">
        <v>136</v>
      </c>
    </row>
    <row r="110" spans="1:41" x14ac:dyDescent="0.25">
      <c r="A110" s="16">
        <v>104</v>
      </c>
      <c r="B110" s="4" t="s">
        <v>8</v>
      </c>
      <c r="C110" s="16">
        <v>13</v>
      </c>
      <c r="D110" s="16">
        <v>5</v>
      </c>
      <c r="E110" s="16">
        <v>23</v>
      </c>
      <c r="F110" s="16">
        <v>18</v>
      </c>
      <c r="G110" s="16">
        <v>21</v>
      </c>
      <c r="H110" s="16">
        <v>14</v>
      </c>
      <c r="I110" s="16">
        <v>4</v>
      </c>
      <c r="J110" s="16">
        <v>13</v>
      </c>
      <c r="K110" s="16">
        <v>10</v>
      </c>
      <c r="L110" s="16">
        <v>16</v>
      </c>
      <c r="M110" s="16">
        <v>8</v>
      </c>
      <c r="N110" s="16">
        <v>9</v>
      </c>
      <c r="O110" s="16">
        <v>9</v>
      </c>
      <c r="P110" s="16">
        <v>10</v>
      </c>
      <c r="Q110" s="16">
        <v>10</v>
      </c>
      <c r="R110" s="16">
        <v>23</v>
      </c>
      <c r="S110" s="16">
        <v>17</v>
      </c>
      <c r="T110" s="16">
        <v>16</v>
      </c>
      <c r="U110" s="16">
        <v>9</v>
      </c>
      <c r="V110" s="16">
        <v>14</v>
      </c>
      <c r="W110" s="16">
        <v>7</v>
      </c>
      <c r="X110" s="16">
        <v>6</v>
      </c>
      <c r="Y110" s="16">
        <v>11</v>
      </c>
      <c r="Z110" s="16">
        <v>3</v>
      </c>
      <c r="AA110" s="16">
        <v>10</v>
      </c>
      <c r="AB110" s="16">
        <v>12</v>
      </c>
      <c r="AC110" s="16">
        <v>12</v>
      </c>
      <c r="AD110" s="16">
        <v>13</v>
      </c>
      <c r="AE110" s="16">
        <v>13</v>
      </c>
      <c r="AF110" s="16">
        <v>16</v>
      </c>
      <c r="AG110" s="16">
        <v>5</v>
      </c>
      <c r="AH110" s="16">
        <v>9</v>
      </c>
      <c r="AI110" s="16">
        <v>11</v>
      </c>
      <c r="AJ110" s="16">
        <v>6</v>
      </c>
      <c r="AK110" s="16">
        <v>8</v>
      </c>
      <c r="AL110" s="16">
        <v>6</v>
      </c>
      <c r="AM110" s="16">
        <v>6</v>
      </c>
      <c r="AN110" s="16">
        <v>8</v>
      </c>
      <c r="AO110" s="16">
        <v>19</v>
      </c>
    </row>
    <row r="111" spans="1:41" x14ac:dyDescent="0.25">
      <c r="A111" s="16">
        <v>105</v>
      </c>
      <c r="B111" s="4" t="s">
        <v>54</v>
      </c>
      <c r="C111" s="16">
        <v>20</v>
      </c>
      <c r="D111" s="16">
        <v>14</v>
      </c>
      <c r="E111" s="16">
        <v>22</v>
      </c>
      <c r="F111" s="16">
        <v>27</v>
      </c>
      <c r="G111" s="16">
        <v>15</v>
      </c>
      <c r="H111" s="16">
        <v>29</v>
      </c>
      <c r="I111" s="16">
        <v>7</v>
      </c>
      <c r="J111" s="16">
        <v>12</v>
      </c>
      <c r="K111" s="16">
        <v>12</v>
      </c>
      <c r="L111" s="16">
        <v>8</v>
      </c>
      <c r="M111" s="16">
        <v>17</v>
      </c>
      <c r="N111" s="16">
        <v>14</v>
      </c>
      <c r="O111" s="16">
        <v>14</v>
      </c>
      <c r="P111" s="16">
        <v>12</v>
      </c>
      <c r="Q111" s="16">
        <v>15</v>
      </c>
      <c r="R111" s="16">
        <v>17</v>
      </c>
      <c r="S111" s="16">
        <v>17</v>
      </c>
      <c r="T111" s="16">
        <v>22</v>
      </c>
      <c r="U111" s="16">
        <v>15</v>
      </c>
      <c r="V111" s="16">
        <v>16</v>
      </c>
      <c r="W111" s="16">
        <v>10</v>
      </c>
      <c r="X111" s="16">
        <v>7</v>
      </c>
      <c r="Y111" s="16">
        <v>11</v>
      </c>
      <c r="Z111" s="16">
        <v>8</v>
      </c>
      <c r="AA111" s="16">
        <v>10</v>
      </c>
      <c r="AB111" s="16">
        <v>13</v>
      </c>
      <c r="AC111" s="16">
        <v>22</v>
      </c>
      <c r="AD111" s="16">
        <v>30</v>
      </c>
      <c r="AE111" s="16">
        <v>19</v>
      </c>
      <c r="AF111" s="16">
        <v>10</v>
      </c>
      <c r="AG111" s="16">
        <v>9</v>
      </c>
      <c r="AH111" s="16">
        <v>20</v>
      </c>
      <c r="AI111" s="16">
        <v>15</v>
      </c>
      <c r="AJ111" s="16">
        <v>10</v>
      </c>
      <c r="AK111" s="16">
        <v>18</v>
      </c>
      <c r="AL111" s="16">
        <v>20</v>
      </c>
      <c r="AM111" s="16">
        <v>18</v>
      </c>
      <c r="AN111" s="16">
        <v>11</v>
      </c>
      <c r="AO111" s="16">
        <v>15</v>
      </c>
    </row>
    <row r="112" spans="1:41" x14ac:dyDescent="0.25">
      <c r="A112" s="16">
        <v>106</v>
      </c>
      <c r="B112" s="4" t="s">
        <v>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1</v>
      </c>
      <c r="AM112" s="16">
        <v>1</v>
      </c>
      <c r="AN112" s="16">
        <v>0</v>
      </c>
      <c r="AO112" s="16">
        <v>0</v>
      </c>
    </row>
    <row r="113" spans="1:41" x14ac:dyDescent="0.25">
      <c r="A113" s="16">
        <v>107</v>
      </c>
      <c r="B113" s="11" t="s">
        <v>30</v>
      </c>
      <c r="C113" s="22">
        <f>SUM(C108:C112)</f>
        <v>218</v>
      </c>
      <c r="D113" s="22">
        <f t="shared" ref="D113" si="206">SUM(D108:D112)</f>
        <v>233</v>
      </c>
      <c r="E113" s="22">
        <f t="shared" ref="E113" si="207">SUM(E108:E112)</f>
        <v>288</v>
      </c>
      <c r="F113" s="22">
        <f t="shared" ref="F113" si="208">SUM(F108:F112)</f>
        <v>255</v>
      </c>
      <c r="G113" s="22">
        <f t="shared" ref="G113" si="209">SUM(G108:G112)</f>
        <v>280</v>
      </c>
      <c r="H113" s="22">
        <f t="shared" ref="H113" si="210">SUM(H108:H112)</f>
        <v>467</v>
      </c>
      <c r="I113" s="22">
        <f t="shared" ref="I113" si="211">SUM(I108:I112)</f>
        <v>890</v>
      </c>
      <c r="J113" s="22">
        <f t="shared" ref="J113" si="212">SUM(J108:J112)</f>
        <v>489</v>
      </c>
      <c r="K113" s="22">
        <f t="shared" ref="K113" si="213">SUM(K108:K112)</f>
        <v>432</v>
      </c>
      <c r="L113" s="22">
        <f t="shared" ref="L113" si="214">SUM(L108:L112)</f>
        <v>494</v>
      </c>
      <c r="M113" s="22">
        <f t="shared" ref="M113" si="215">SUM(M108:M112)</f>
        <v>392</v>
      </c>
      <c r="N113" s="22">
        <f t="shared" ref="N113" si="216">SUM(N108:N112)</f>
        <v>304</v>
      </c>
      <c r="O113" s="22">
        <f>SUM(O108:O112)</f>
        <v>409</v>
      </c>
      <c r="P113" s="22">
        <f t="shared" ref="P113:Q113" si="217">SUM(P108:P112)</f>
        <v>485</v>
      </c>
      <c r="Q113" s="22">
        <f t="shared" si="217"/>
        <v>401</v>
      </c>
      <c r="R113" s="22">
        <f>SUM(R108:R112)</f>
        <v>646</v>
      </c>
      <c r="S113" s="22">
        <f t="shared" ref="S113:T113" si="218">SUM(S108:S112)</f>
        <v>646</v>
      </c>
      <c r="T113" s="22">
        <f t="shared" si="218"/>
        <v>573</v>
      </c>
      <c r="U113" s="22">
        <f>SUM(U108:U112)</f>
        <v>536</v>
      </c>
      <c r="V113" s="22">
        <f t="shared" ref="V113:W113" si="219">SUM(V108:V112)</f>
        <v>550</v>
      </c>
      <c r="W113" s="22">
        <f t="shared" si="219"/>
        <v>485</v>
      </c>
      <c r="X113" s="22">
        <f>SUM(X108:X112)</f>
        <v>494</v>
      </c>
      <c r="Y113" s="22">
        <f t="shared" ref="Y113:Z113" si="220">SUM(Y108:Y112)</f>
        <v>375</v>
      </c>
      <c r="Z113" s="22">
        <f t="shared" si="220"/>
        <v>347</v>
      </c>
      <c r="AA113" s="22">
        <f>SUM(AA108:AA112)</f>
        <v>420</v>
      </c>
      <c r="AB113" s="22">
        <f t="shared" ref="AB113:AC113" si="221">SUM(AB108:AB112)</f>
        <v>467</v>
      </c>
      <c r="AC113" s="22">
        <f t="shared" si="221"/>
        <v>489</v>
      </c>
      <c r="AD113" s="22">
        <f>SUM(AD108:AD112)</f>
        <v>650</v>
      </c>
      <c r="AE113" s="22">
        <f t="shared" ref="AE113:AF113" si="222">SUM(AE108:AE112)</f>
        <v>715</v>
      </c>
      <c r="AF113" s="22">
        <f t="shared" si="222"/>
        <v>616</v>
      </c>
      <c r="AG113" s="22">
        <f>SUM(AG108:AG112)</f>
        <v>516</v>
      </c>
      <c r="AH113" s="22">
        <f t="shared" ref="AH113:AI113" si="223">SUM(AH108:AH112)</f>
        <v>528</v>
      </c>
      <c r="AI113" s="22">
        <f t="shared" si="223"/>
        <v>591</v>
      </c>
      <c r="AJ113" s="22">
        <f>SUM(AJ108:AJ112)</f>
        <v>467</v>
      </c>
      <c r="AK113" s="22">
        <f t="shared" ref="AK113:AL113" si="224">SUM(AK108:AK112)</f>
        <v>423</v>
      </c>
      <c r="AL113" s="22">
        <f t="shared" si="224"/>
        <v>369</v>
      </c>
      <c r="AM113" s="22">
        <f>SUM(AM108:AM112)</f>
        <v>531</v>
      </c>
      <c r="AN113" s="22">
        <f t="shared" ref="AN113:AO113" si="225">SUM(AN108:AN112)</f>
        <v>583</v>
      </c>
      <c r="AO113" s="22">
        <f t="shared" si="225"/>
        <v>550</v>
      </c>
    </row>
    <row r="114" spans="1:41" ht="30" x14ac:dyDescent="0.25">
      <c r="A114" s="16">
        <v>108</v>
      </c>
      <c r="B114" s="9" t="s">
        <v>52</v>
      </c>
      <c r="C114" s="65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7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</row>
    <row r="115" spans="1:41" x14ac:dyDescent="0.25">
      <c r="A115" s="16">
        <v>109</v>
      </c>
      <c r="B115" s="4" t="s">
        <v>6</v>
      </c>
      <c r="C115" s="16">
        <v>8</v>
      </c>
      <c r="D115" s="16">
        <v>9</v>
      </c>
      <c r="E115" s="16">
        <v>7</v>
      </c>
      <c r="F115" s="16">
        <v>5</v>
      </c>
      <c r="G115" s="16">
        <v>5</v>
      </c>
      <c r="H115" s="16">
        <v>8</v>
      </c>
      <c r="I115" s="16">
        <v>17</v>
      </c>
      <c r="J115" s="16">
        <v>19</v>
      </c>
      <c r="K115" s="16">
        <v>17</v>
      </c>
      <c r="L115" s="16">
        <v>14</v>
      </c>
      <c r="M115" s="16">
        <v>11</v>
      </c>
      <c r="N115" s="16">
        <v>24</v>
      </c>
      <c r="O115" s="16">
        <v>27</v>
      </c>
      <c r="P115" s="16">
        <v>21</v>
      </c>
      <c r="Q115" s="16">
        <v>14</v>
      </c>
      <c r="R115" s="16">
        <v>9</v>
      </c>
      <c r="S115" s="16">
        <v>15</v>
      </c>
      <c r="T115" s="16">
        <v>8</v>
      </c>
      <c r="U115" s="16">
        <v>19</v>
      </c>
      <c r="V115" s="16">
        <v>23</v>
      </c>
      <c r="W115" s="16">
        <v>22</v>
      </c>
      <c r="X115" s="16">
        <v>14</v>
      </c>
      <c r="Y115" s="16">
        <v>9</v>
      </c>
      <c r="Z115" s="16">
        <v>14</v>
      </c>
      <c r="AA115" s="16">
        <v>11</v>
      </c>
      <c r="AB115" s="16">
        <v>10</v>
      </c>
      <c r="AC115" s="16">
        <v>19</v>
      </c>
      <c r="AD115" s="16">
        <v>22</v>
      </c>
      <c r="AE115" s="16">
        <v>5</v>
      </c>
      <c r="AF115" s="16">
        <v>9</v>
      </c>
      <c r="AG115" s="16">
        <v>10</v>
      </c>
      <c r="AH115" s="16">
        <v>15</v>
      </c>
      <c r="AI115" s="16">
        <v>17</v>
      </c>
      <c r="AJ115" s="16">
        <v>14</v>
      </c>
      <c r="AK115" s="16">
        <v>8</v>
      </c>
      <c r="AL115" s="16">
        <v>16</v>
      </c>
      <c r="AM115" s="16">
        <v>11</v>
      </c>
      <c r="AN115" s="16">
        <v>20</v>
      </c>
      <c r="AO115" s="16">
        <v>15</v>
      </c>
    </row>
    <row r="116" spans="1:41" x14ac:dyDescent="0.25">
      <c r="A116" s="16">
        <v>110</v>
      </c>
      <c r="B116" s="4" t="s">
        <v>7</v>
      </c>
      <c r="C116" s="16">
        <v>5</v>
      </c>
      <c r="D116" s="16">
        <v>1</v>
      </c>
      <c r="E116" s="16">
        <v>4</v>
      </c>
      <c r="F116" s="16">
        <v>3</v>
      </c>
      <c r="G116" s="16">
        <v>1</v>
      </c>
      <c r="H116" s="16">
        <v>1</v>
      </c>
      <c r="I116" s="16">
        <v>1</v>
      </c>
      <c r="J116" s="16">
        <v>11</v>
      </c>
      <c r="K116" s="16">
        <v>3</v>
      </c>
      <c r="L116" s="16">
        <v>2</v>
      </c>
      <c r="M116" s="16">
        <v>0</v>
      </c>
      <c r="N116" s="16">
        <v>1</v>
      </c>
      <c r="O116" s="16">
        <v>4</v>
      </c>
      <c r="P116" s="16">
        <v>4</v>
      </c>
      <c r="Q116" s="16">
        <v>0</v>
      </c>
      <c r="R116" s="16">
        <v>4</v>
      </c>
      <c r="S116" s="16">
        <v>4</v>
      </c>
      <c r="T116" s="16">
        <v>7</v>
      </c>
      <c r="U116" s="16">
        <v>4</v>
      </c>
      <c r="V116" s="16">
        <v>7</v>
      </c>
      <c r="W116" s="16">
        <v>3</v>
      </c>
      <c r="X116" s="16">
        <v>4</v>
      </c>
      <c r="Y116" s="16">
        <v>2</v>
      </c>
      <c r="Z116" s="16">
        <v>0</v>
      </c>
      <c r="AA116" s="16">
        <v>5</v>
      </c>
      <c r="AB116" s="16">
        <v>2</v>
      </c>
      <c r="AC116" s="16">
        <v>4</v>
      </c>
      <c r="AD116" s="16">
        <v>4</v>
      </c>
      <c r="AE116" s="16">
        <v>7</v>
      </c>
      <c r="AF116" s="16">
        <v>6</v>
      </c>
      <c r="AG116" s="16">
        <v>7</v>
      </c>
      <c r="AH116" s="16">
        <v>12</v>
      </c>
      <c r="AI116" s="16">
        <v>8</v>
      </c>
      <c r="AJ116" s="16">
        <v>11</v>
      </c>
      <c r="AK116" s="16">
        <v>5</v>
      </c>
      <c r="AL116" s="16">
        <v>5</v>
      </c>
      <c r="AM116" s="16">
        <v>5</v>
      </c>
      <c r="AN116" s="16">
        <v>10</v>
      </c>
      <c r="AO116" s="16">
        <v>6</v>
      </c>
    </row>
    <row r="117" spans="1:41" x14ac:dyDescent="0.25">
      <c r="A117" s="16">
        <v>111</v>
      </c>
      <c r="B117" s="4" t="s">
        <v>8</v>
      </c>
      <c r="C117" s="16">
        <v>0</v>
      </c>
      <c r="D117" s="16">
        <v>1</v>
      </c>
      <c r="E117" s="16">
        <v>1</v>
      </c>
      <c r="F117" s="16">
        <v>0</v>
      </c>
      <c r="G117" s="16">
        <v>1</v>
      </c>
      <c r="H117" s="16">
        <v>1</v>
      </c>
      <c r="I117" s="16">
        <v>0</v>
      </c>
      <c r="J117" s="16">
        <v>1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6">
        <v>0</v>
      </c>
      <c r="Q117" s="16">
        <v>1</v>
      </c>
      <c r="R117" s="16">
        <v>1</v>
      </c>
      <c r="S117" s="16">
        <v>0</v>
      </c>
      <c r="T117" s="16">
        <v>2</v>
      </c>
      <c r="U117" s="16">
        <v>0</v>
      </c>
      <c r="V117" s="16">
        <v>0</v>
      </c>
      <c r="W117" s="16">
        <v>0</v>
      </c>
      <c r="X117" s="16">
        <v>0</v>
      </c>
      <c r="Y117" s="16">
        <v>1</v>
      </c>
      <c r="Z117" s="16">
        <v>0</v>
      </c>
      <c r="AA117" s="16">
        <v>0</v>
      </c>
      <c r="AB117" s="16">
        <v>0</v>
      </c>
      <c r="AC117" s="16">
        <v>0</v>
      </c>
      <c r="AD117" s="16">
        <v>1</v>
      </c>
      <c r="AE117" s="16">
        <v>0</v>
      </c>
      <c r="AF117" s="16">
        <v>0</v>
      </c>
      <c r="AG117" s="16">
        <v>0</v>
      </c>
      <c r="AH117" s="16">
        <v>0</v>
      </c>
      <c r="AI117" s="16">
        <v>0</v>
      </c>
      <c r="AJ117" s="16">
        <v>0</v>
      </c>
      <c r="AK117" s="16">
        <v>1</v>
      </c>
      <c r="AL117" s="16">
        <v>0</v>
      </c>
      <c r="AM117" s="16">
        <v>1</v>
      </c>
      <c r="AN117" s="16">
        <v>0</v>
      </c>
      <c r="AO117" s="16">
        <v>2</v>
      </c>
    </row>
    <row r="118" spans="1:41" x14ac:dyDescent="0.25">
      <c r="A118" s="16">
        <v>112</v>
      </c>
      <c r="B118" s="4" t="s">
        <v>54</v>
      </c>
      <c r="C118" s="16">
        <v>0</v>
      </c>
      <c r="D118" s="16">
        <v>0</v>
      </c>
      <c r="E118" s="16">
        <v>0</v>
      </c>
      <c r="F118" s="16">
        <v>2</v>
      </c>
      <c r="G118" s="16">
        <v>0</v>
      </c>
      <c r="H118" s="16">
        <v>2</v>
      </c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1</v>
      </c>
      <c r="Q118" s="16">
        <v>1</v>
      </c>
      <c r="R118" s="16">
        <v>1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1</v>
      </c>
      <c r="AB118" s="16">
        <v>0</v>
      </c>
      <c r="AC118" s="16">
        <v>4</v>
      </c>
      <c r="AD118" s="16">
        <v>1</v>
      </c>
      <c r="AE118" s="16">
        <v>0</v>
      </c>
      <c r="AF118" s="16">
        <v>0</v>
      </c>
      <c r="AG118" s="16">
        <v>0</v>
      </c>
      <c r="AH118" s="16">
        <v>1</v>
      </c>
      <c r="AI118" s="16">
        <v>1</v>
      </c>
      <c r="AJ118" s="16">
        <v>0</v>
      </c>
      <c r="AK118" s="16">
        <v>1</v>
      </c>
      <c r="AL118" s="16">
        <v>2</v>
      </c>
      <c r="AM118" s="16">
        <v>0</v>
      </c>
      <c r="AN118" s="16">
        <v>2</v>
      </c>
      <c r="AO118" s="16">
        <v>1</v>
      </c>
    </row>
    <row r="119" spans="1:41" x14ac:dyDescent="0.25">
      <c r="A119" s="16">
        <v>113</v>
      </c>
      <c r="B119" s="4" t="s">
        <v>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</row>
    <row r="120" spans="1:41" x14ac:dyDescent="0.25">
      <c r="A120" s="16">
        <v>114</v>
      </c>
      <c r="B120" s="11" t="s">
        <v>30</v>
      </c>
      <c r="C120" s="22">
        <f>SUM(C115:C119)</f>
        <v>13</v>
      </c>
      <c r="D120" s="22">
        <f t="shared" ref="D120" si="226">SUM(D115:D119)</f>
        <v>11</v>
      </c>
      <c r="E120" s="22">
        <f t="shared" ref="E120" si="227">SUM(E115:E119)</f>
        <v>12</v>
      </c>
      <c r="F120" s="22">
        <f t="shared" ref="F120" si="228">SUM(F115:F119)</f>
        <v>10</v>
      </c>
      <c r="G120" s="22">
        <f t="shared" ref="G120" si="229">SUM(G115:G119)</f>
        <v>7</v>
      </c>
      <c r="H120" s="22">
        <f t="shared" ref="H120" si="230">SUM(H115:H119)</f>
        <v>12</v>
      </c>
      <c r="I120" s="22">
        <f t="shared" ref="I120" si="231">SUM(I115:I119)</f>
        <v>18</v>
      </c>
      <c r="J120" s="22">
        <f t="shared" ref="J120" si="232">SUM(J115:J119)</f>
        <v>32</v>
      </c>
      <c r="K120" s="22">
        <f t="shared" ref="K120" si="233">SUM(K115:K119)</f>
        <v>20</v>
      </c>
      <c r="L120" s="22">
        <f t="shared" ref="L120" si="234">SUM(L115:L119)</f>
        <v>16</v>
      </c>
      <c r="M120" s="22">
        <f t="shared" ref="M120" si="235">SUM(M115:M119)</f>
        <v>12</v>
      </c>
      <c r="N120" s="22">
        <f t="shared" ref="N120" si="236">SUM(N115:N119)</f>
        <v>25</v>
      </c>
      <c r="O120" s="22">
        <f>SUM(O115:O119)</f>
        <v>31</v>
      </c>
      <c r="P120" s="22">
        <f t="shared" ref="P120:Q120" si="237">SUM(P115:P119)</f>
        <v>26</v>
      </c>
      <c r="Q120" s="22">
        <f t="shared" si="237"/>
        <v>16</v>
      </c>
      <c r="R120" s="22">
        <f>SUM(R115:R119)</f>
        <v>15</v>
      </c>
      <c r="S120" s="22">
        <f t="shared" ref="S120:T120" si="238">SUM(S115:S119)</f>
        <v>19</v>
      </c>
      <c r="T120" s="22">
        <f t="shared" si="238"/>
        <v>17</v>
      </c>
      <c r="U120" s="22">
        <f>SUM(U115:U119)</f>
        <v>23</v>
      </c>
      <c r="V120" s="22">
        <f t="shared" ref="V120:W120" si="239">SUM(V115:V119)</f>
        <v>30</v>
      </c>
      <c r="W120" s="22">
        <f t="shared" si="239"/>
        <v>25</v>
      </c>
      <c r="X120" s="22">
        <f>SUM(X115:X119)</f>
        <v>18</v>
      </c>
      <c r="Y120" s="22">
        <f t="shared" ref="Y120:Z120" si="240">SUM(Y115:Y119)</f>
        <v>12</v>
      </c>
      <c r="Z120" s="22">
        <f t="shared" si="240"/>
        <v>14</v>
      </c>
      <c r="AA120" s="22">
        <f>SUM(AA115:AA119)</f>
        <v>17</v>
      </c>
      <c r="AB120" s="22">
        <f t="shared" ref="AB120:AC120" si="241">SUM(AB115:AB119)</f>
        <v>12</v>
      </c>
      <c r="AC120" s="22">
        <f t="shared" si="241"/>
        <v>27</v>
      </c>
      <c r="AD120" s="22">
        <f>SUM(AD115:AD119)</f>
        <v>28</v>
      </c>
      <c r="AE120" s="22">
        <f t="shared" ref="AE120:AF120" si="242">SUM(AE115:AE119)</f>
        <v>12</v>
      </c>
      <c r="AF120" s="22">
        <f t="shared" si="242"/>
        <v>15</v>
      </c>
      <c r="AG120" s="22">
        <f>SUM(AG115:AG119)</f>
        <v>17</v>
      </c>
      <c r="AH120" s="22">
        <f t="shared" ref="AH120:AI120" si="243">SUM(AH115:AH119)</f>
        <v>28</v>
      </c>
      <c r="AI120" s="22">
        <f t="shared" si="243"/>
        <v>26</v>
      </c>
      <c r="AJ120" s="22">
        <f>SUM(AJ115:AJ119)</f>
        <v>25</v>
      </c>
      <c r="AK120" s="22">
        <f t="shared" ref="AK120:AL120" si="244">SUM(AK115:AK119)</f>
        <v>15</v>
      </c>
      <c r="AL120" s="22">
        <f t="shared" si="244"/>
        <v>23</v>
      </c>
      <c r="AM120" s="22">
        <f>SUM(AM115:AM119)</f>
        <v>17</v>
      </c>
      <c r="AN120" s="22">
        <f t="shared" ref="AN120:AO120" si="245">SUM(AN115:AN119)</f>
        <v>32</v>
      </c>
      <c r="AO120" s="22">
        <f t="shared" si="245"/>
        <v>24</v>
      </c>
    </row>
    <row r="121" spans="1:41" ht="30" x14ac:dyDescent="0.25">
      <c r="A121" s="16">
        <v>115</v>
      </c>
      <c r="B121" s="9" t="s">
        <v>49</v>
      </c>
      <c r="C121" s="65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7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</row>
    <row r="122" spans="1:41" x14ac:dyDescent="0.25">
      <c r="A122" s="16">
        <v>116</v>
      </c>
      <c r="B122" s="4" t="s">
        <v>6</v>
      </c>
      <c r="C122" s="16" t="s">
        <v>69</v>
      </c>
      <c r="D122" s="16" t="s">
        <v>69</v>
      </c>
      <c r="E122" s="16" t="s">
        <v>69</v>
      </c>
      <c r="F122" s="16" t="s">
        <v>69</v>
      </c>
      <c r="G122" s="16" t="s">
        <v>69</v>
      </c>
      <c r="H122" s="16" t="s">
        <v>69</v>
      </c>
      <c r="I122" s="16" t="s">
        <v>69</v>
      </c>
      <c r="J122" s="16" t="s">
        <v>69</v>
      </c>
      <c r="K122" s="16" t="s">
        <v>69</v>
      </c>
      <c r="L122" s="16" t="s">
        <v>69</v>
      </c>
      <c r="M122" s="16" t="s">
        <v>69</v>
      </c>
      <c r="N122" s="16" t="s">
        <v>69</v>
      </c>
      <c r="O122" s="40" t="s">
        <v>69</v>
      </c>
      <c r="P122" s="40" t="s">
        <v>69</v>
      </c>
      <c r="Q122" s="40" t="s">
        <v>69</v>
      </c>
      <c r="R122" s="41" t="s">
        <v>69</v>
      </c>
      <c r="S122" s="43" t="s">
        <v>69</v>
      </c>
      <c r="T122" s="43" t="s">
        <v>69</v>
      </c>
      <c r="U122" s="45" t="s">
        <v>69</v>
      </c>
      <c r="V122" s="45" t="s">
        <v>69</v>
      </c>
      <c r="W122" s="45" t="s">
        <v>69</v>
      </c>
      <c r="X122" s="46" t="s">
        <v>69</v>
      </c>
      <c r="Y122" s="46" t="s">
        <v>69</v>
      </c>
      <c r="Z122" s="46" t="s">
        <v>69</v>
      </c>
      <c r="AA122" s="48" t="s">
        <v>69</v>
      </c>
      <c r="AB122" s="48" t="s">
        <v>69</v>
      </c>
      <c r="AC122" s="48" t="s">
        <v>69</v>
      </c>
      <c r="AD122" s="48" t="s">
        <v>69</v>
      </c>
      <c r="AE122" s="48" t="s">
        <v>69</v>
      </c>
      <c r="AF122" s="48" t="s">
        <v>69</v>
      </c>
      <c r="AG122" s="48" t="s">
        <v>69</v>
      </c>
      <c r="AH122" s="48" t="s">
        <v>69</v>
      </c>
      <c r="AI122" s="48" t="s">
        <v>69</v>
      </c>
      <c r="AJ122" s="48" t="s">
        <v>69</v>
      </c>
      <c r="AK122" s="48" t="s">
        <v>69</v>
      </c>
      <c r="AL122" s="48" t="s">
        <v>69</v>
      </c>
      <c r="AM122" s="49" t="s">
        <v>69</v>
      </c>
      <c r="AN122" s="49" t="s">
        <v>69</v>
      </c>
      <c r="AO122" s="49" t="s">
        <v>69</v>
      </c>
    </row>
    <row r="123" spans="1:41" x14ac:dyDescent="0.25">
      <c r="A123" s="16">
        <v>117</v>
      </c>
      <c r="B123" s="4" t="s">
        <v>7</v>
      </c>
      <c r="C123" s="13">
        <v>4096</v>
      </c>
      <c r="D123" s="13">
        <v>4308</v>
      </c>
      <c r="E123" s="13">
        <v>4361</v>
      </c>
      <c r="F123" s="13">
        <v>4416</v>
      </c>
      <c r="G123" s="13">
        <v>4446</v>
      </c>
      <c r="H123" s="13">
        <v>2630</v>
      </c>
      <c r="I123" s="13">
        <v>4093</v>
      </c>
      <c r="J123" s="13">
        <v>4574</v>
      </c>
      <c r="K123" s="13">
        <v>4613</v>
      </c>
      <c r="L123" s="13">
        <v>4703</v>
      </c>
      <c r="M123" s="13">
        <v>4670</v>
      </c>
      <c r="N123" s="13">
        <v>4592</v>
      </c>
      <c r="O123" s="26">
        <v>4707</v>
      </c>
      <c r="P123" s="26">
        <v>4817</v>
      </c>
      <c r="Q123" s="26">
        <v>4923</v>
      </c>
      <c r="R123" s="26">
        <v>4795</v>
      </c>
      <c r="S123" s="26">
        <v>5043</v>
      </c>
      <c r="T123" s="26">
        <v>4651</v>
      </c>
      <c r="U123" s="26">
        <v>4823</v>
      </c>
      <c r="V123" s="26">
        <v>4852</v>
      </c>
      <c r="W123" s="26">
        <v>4997</v>
      </c>
      <c r="X123" s="26">
        <v>4971</v>
      </c>
      <c r="Y123" s="26">
        <v>4965</v>
      </c>
      <c r="Z123" s="26">
        <v>5058</v>
      </c>
      <c r="AA123" s="26">
        <v>5168</v>
      </c>
      <c r="AB123" s="26">
        <v>5324</v>
      </c>
      <c r="AC123" s="26">
        <v>5345</v>
      </c>
      <c r="AD123" s="26">
        <v>5330</v>
      </c>
      <c r="AE123" s="26">
        <v>5544</v>
      </c>
      <c r="AF123" s="26">
        <v>5315</v>
      </c>
      <c r="AG123" s="26">
        <v>5125</v>
      </c>
      <c r="AH123" s="26">
        <v>5349</v>
      </c>
      <c r="AI123" s="26">
        <v>5293</v>
      </c>
      <c r="AJ123" s="26">
        <v>5267</v>
      </c>
      <c r="AK123" s="26">
        <v>5205</v>
      </c>
      <c r="AL123" s="26">
        <v>5058</v>
      </c>
      <c r="AM123" s="26">
        <v>5261</v>
      </c>
      <c r="AN123" s="26">
        <v>5424</v>
      </c>
      <c r="AO123" s="26">
        <f>5451</f>
        <v>5451</v>
      </c>
    </row>
    <row r="124" spans="1:41" x14ac:dyDescent="0.25">
      <c r="A124" s="16">
        <v>118</v>
      </c>
      <c r="B124" s="4" t="s">
        <v>8</v>
      </c>
      <c r="C124" s="16" t="s">
        <v>69</v>
      </c>
      <c r="D124" s="16" t="s">
        <v>69</v>
      </c>
      <c r="E124" s="16" t="s">
        <v>69</v>
      </c>
      <c r="F124" s="16" t="s">
        <v>69</v>
      </c>
      <c r="G124" s="16" t="s">
        <v>69</v>
      </c>
      <c r="H124" s="16" t="s">
        <v>69</v>
      </c>
      <c r="I124" s="16" t="s">
        <v>69</v>
      </c>
      <c r="J124" s="16" t="s">
        <v>69</v>
      </c>
      <c r="K124" s="16" t="s">
        <v>69</v>
      </c>
      <c r="L124" s="16" t="s">
        <v>69</v>
      </c>
      <c r="M124" s="16" t="s">
        <v>69</v>
      </c>
      <c r="N124" s="16" t="s">
        <v>69</v>
      </c>
      <c r="O124" s="40" t="s">
        <v>69</v>
      </c>
      <c r="P124" s="40" t="s">
        <v>69</v>
      </c>
      <c r="Q124" s="40" t="s">
        <v>69</v>
      </c>
      <c r="R124" s="41" t="s">
        <v>69</v>
      </c>
      <c r="S124" s="41" t="s">
        <v>69</v>
      </c>
      <c r="T124" s="41" t="s">
        <v>69</v>
      </c>
      <c r="U124" s="45" t="s">
        <v>69</v>
      </c>
      <c r="V124" s="45" t="s">
        <v>69</v>
      </c>
      <c r="W124" s="45" t="s">
        <v>69</v>
      </c>
      <c r="X124" s="46" t="s">
        <v>69</v>
      </c>
      <c r="Y124" s="46" t="s">
        <v>69</v>
      </c>
      <c r="Z124" s="46" t="s">
        <v>69</v>
      </c>
      <c r="AA124" s="48" t="s">
        <v>69</v>
      </c>
      <c r="AB124" s="48" t="s">
        <v>69</v>
      </c>
      <c r="AC124" s="48" t="s">
        <v>69</v>
      </c>
      <c r="AD124" s="48" t="s">
        <v>69</v>
      </c>
      <c r="AE124" s="48" t="s">
        <v>69</v>
      </c>
      <c r="AF124" s="48" t="s">
        <v>69</v>
      </c>
      <c r="AG124" s="48" t="s">
        <v>69</v>
      </c>
      <c r="AH124" s="48" t="s">
        <v>69</v>
      </c>
      <c r="AI124" s="48" t="s">
        <v>69</v>
      </c>
      <c r="AJ124" s="48" t="s">
        <v>69</v>
      </c>
      <c r="AK124" s="48" t="s">
        <v>69</v>
      </c>
      <c r="AL124" s="48" t="s">
        <v>69</v>
      </c>
      <c r="AM124" s="49" t="s">
        <v>69</v>
      </c>
      <c r="AN124" s="49" t="s">
        <v>69</v>
      </c>
      <c r="AO124" s="49" t="s">
        <v>69</v>
      </c>
    </row>
    <row r="125" spans="1:41" x14ac:dyDescent="0.25">
      <c r="A125" s="16">
        <v>119</v>
      </c>
      <c r="B125" s="4" t="s">
        <v>54</v>
      </c>
      <c r="C125" s="16" t="s">
        <v>69</v>
      </c>
      <c r="D125" s="16" t="s">
        <v>69</v>
      </c>
      <c r="E125" s="16" t="s">
        <v>69</v>
      </c>
      <c r="F125" s="16" t="s">
        <v>69</v>
      </c>
      <c r="G125" s="16" t="s">
        <v>69</v>
      </c>
      <c r="H125" s="16" t="s">
        <v>69</v>
      </c>
      <c r="I125" s="16" t="s">
        <v>69</v>
      </c>
      <c r="J125" s="16" t="s">
        <v>69</v>
      </c>
      <c r="K125" s="16" t="s">
        <v>69</v>
      </c>
      <c r="L125" s="16" t="s">
        <v>69</v>
      </c>
      <c r="M125" s="16" t="s">
        <v>69</v>
      </c>
      <c r="N125" s="16" t="s">
        <v>69</v>
      </c>
      <c r="O125" s="40" t="s">
        <v>69</v>
      </c>
      <c r="P125" s="40" t="s">
        <v>69</v>
      </c>
      <c r="Q125" s="40" t="s">
        <v>69</v>
      </c>
      <c r="R125" s="41" t="s">
        <v>69</v>
      </c>
      <c r="S125" s="41" t="s">
        <v>69</v>
      </c>
      <c r="T125" s="41" t="s">
        <v>69</v>
      </c>
      <c r="U125" s="45" t="s">
        <v>69</v>
      </c>
      <c r="V125" s="45" t="s">
        <v>69</v>
      </c>
      <c r="W125" s="45" t="s">
        <v>69</v>
      </c>
      <c r="X125" s="46" t="s">
        <v>69</v>
      </c>
      <c r="Y125" s="46" t="s">
        <v>69</v>
      </c>
      <c r="Z125" s="46" t="s">
        <v>69</v>
      </c>
      <c r="AA125" s="48" t="s">
        <v>69</v>
      </c>
      <c r="AB125" s="48" t="s">
        <v>69</v>
      </c>
      <c r="AC125" s="48" t="s">
        <v>69</v>
      </c>
      <c r="AD125" s="48" t="s">
        <v>69</v>
      </c>
      <c r="AE125" s="48" t="s">
        <v>69</v>
      </c>
      <c r="AF125" s="48" t="s">
        <v>69</v>
      </c>
      <c r="AG125" s="48" t="s">
        <v>69</v>
      </c>
      <c r="AH125" s="48" t="s">
        <v>69</v>
      </c>
      <c r="AI125" s="48" t="s">
        <v>69</v>
      </c>
      <c r="AJ125" s="48" t="s">
        <v>69</v>
      </c>
      <c r="AK125" s="48" t="s">
        <v>69</v>
      </c>
      <c r="AL125" s="48" t="s">
        <v>69</v>
      </c>
      <c r="AM125" s="49" t="s">
        <v>69</v>
      </c>
      <c r="AN125" s="49" t="s">
        <v>69</v>
      </c>
      <c r="AO125" s="49" t="s">
        <v>69</v>
      </c>
    </row>
    <row r="126" spans="1:41" x14ac:dyDescent="0.25">
      <c r="A126" s="16">
        <v>120</v>
      </c>
      <c r="B126" s="4" t="s">
        <v>9</v>
      </c>
      <c r="C126" s="16" t="s">
        <v>69</v>
      </c>
      <c r="D126" s="16" t="s">
        <v>69</v>
      </c>
      <c r="E126" s="16" t="s">
        <v>69</v>
      </c>
      <c r="F126" s="16" t="s">
        <v>69</v>
      </c>
      <c r="G126" s="16" t="s">
        <v>69</v>
      </c>
      <c r="H126" s="16" t="s">
        <v>69</v>
      </c>
      <c r="I126" s="16" t="s">
        <v>69</v>
      </c>
      <c r="J126" s="16" t="s">
        <v>69</v>
      </c>
      <c r="K126" s="16" t="s">
        <v>69</v>
      </c>
      <c r="L126" s="16" t="s">
        <v>69</v>
      </c>
      <c r="M126" s="16" t="s">
        <v>69</v>
      </c>
      <c r="N126" s="16" t="s">
        <v>69</v>
      </c>
      <c r="O126" s="40" t="s">
        <v>69</v>
      </c>
      <c r="P126" s="40" t="s">
        <v>69</v>
      </c>
      <c r="Q126" s="40" t="s">
        <v>69</v>
      </c>
      <c r="R126" s="41" t="s">
        <v>69</v>
      </c>
      <c r="S126" s="41" t="s">
        <v>69</v>
      </c>
      <c r="T126" s="41" t="s">
        <v>69</v>
      </c>
      <c r="U126" s="45" t="s">
        <v>69</v>
      </c>
      <c r="V126" s="45" t="s">
        <v>69</v>
      </c>
      <c r="W126" s="45" t="s">
        <v>69</v>
      </c>
      <c r="X126" s="46" t="s">
        <v>69</v>
      </c>
      <c r="Y126" s="46" t="s">
        <v>69</v>
      </c>
      <c r="Z126" s="46" t="s">
        <v>69</v>
      </c>
      <c r="AA126" s="48" t="s">
        <v>69</v>
      </c>
      <c r="AB126" s="48" t="s">
        <v>69</v>
      </c>
      <c r="AC126" s="48" t="s">
        <v>69</v>
      </c>
      <c r="AD126" s="48" t="s">
        <v>69</v>
      </c>
      <c r="AE126" s="48" t="s">
        <v>69</v>
      </c>
      <c r="AF126" s="48" t="s">
        <v>69</v>
      </c>
      <c r="AG126" s="48" t="s">
        <v>69</v>
      </c>
      <c r="AH126" s="48" t="s">
        <v>69</v>
      </c>
      <c r="AI126" s="48" t="s">
        <v>69</v>
      </c>
      <c r="AJ126" s="48" t="s">
        <v>69</v>
      </c>
      <c r="AK126" s="48" t="s">
        <v>69</v>
      </c>
      <c r="AL126" s="48" t="s">
        <v>69</v>
      </c>
      <c r="AM126" s="49" t="s">
        <v>69</v>
      </c>
      <c r="AN126" s="49" t="s">
        <v>69</v>
      </c>
      <c r="AO126" s="49" t="s">
        <v>69</v>
      </c>
    </row>
    <row r="127" spans="1:41" x14ac:dyDescent="0.25">
      <c r="A127" s="16">
        <v>121</v>
      </c>
      <c r="B127" s="11" t="s">
        <v>30</v>
      </c>
      <c r="C127" s="14">
        <f>SUM(C122:C126)</f>
        <v>4096</v>
      </c>
      <c r="D127" s="14">
        <f t="shared" ref="D127" si="246">SUM(D122:D126)</f>
        <v>4308</v>
      </c>
      <c r="E127" s="14">
        <f t="shared" ref="E127" si="247">SUM(E122:E126)</f>
        <v>4361</v>
      </c>
      <c r="F127" s="14">
        <f t="shared" ref="F127" si="248">SUM(F122:F126)</f>
        <v>4416</v>
      </c>
      <c r="G127" s="14">
        <f t="shared" ref="G127" si="249">SUM(G122:G126)</f>
        <v>4446</v>
      </c>
      <c r="H127" s="14">
        <f t="shared" ref="H127" si="250">SUM(H122:H126)</f>
        <v>2630</v>
      </c>
      <c r="I127" s="14">
        <f t="shared" ref="I127" si="251">SUM(I122:I126)</f>
        <v>4093</v>
      </c>
      <c r="J127" s="14">
        <f t="shared" ref="J127" si="252">SUM(J122:J126)</f>
        <v>4574</v>
      </c>
      <c r="K127" s="14">
        <f t="shared" ref="K127" si="253">SUM(K122:K126)</f>
        <v>4613</v>
      </c>
      <c r="L127" s="14">
        <f t="shared" ref="L127" si="254">SUM(L122:L126)</f>
        <v>4703</v>
      </c>
      <c r="M127" s="14">
        <f t="shared" ref="M127" si="255">SUM(M122:M126)</f>
        <v>4670</v>
      </c>
      <c r="N127" s="14">
        <f t="shared" ref="N127" si="256">SUM(N122:N126)</f>
        <v>4592</v>
      </c>
      <c r="O127" s="14">
        <f t="shared" ref="O127:T127" si="257">SUM(O122:O126)</f>
        <v>4707</v>
      </c>
      <c r="P127" s="14">
        <f t="shared" si="257"/>
        <v>4817</v>
      </c>
      <c r="Q127" s="14">
        <f t="shared" si="257"/>
        <v>4923</v>
      </c>
      <c r="R127" s="14">
        <f t="shared" si="257"/>
        <v>4795</v>
      </c>
      <c r="S127" s="14">
        <f t="shared" si="257"/>
        <v>5043</v>
      </c>
      <c r="T127" s="14">
        <f t="shared" si="257"/>
        <v>4651</v>
      </c>
      <c r="U127" s="14">
        <f t="shared" ref="U127:W127" si="258">SUM(U122:U126)</f>
        <v>4823</v>
      </c>
      <c r="V127" s="14">
        <f t="shared" si="258"/>
        <v>4852</v>
      </c>
      <c r="W127" s="14">
        <f t="shared" si="258"/>
        <v>4997</v>
      </c>
      <c r="X127" s="14">
        <f>SUM(X123)</f>
        <v>4971</v>
      </c>
      <c r="Y127" s="14">
        <f>SUM(Y123)</f>
        <v>4965</v>
      </c>
      <c r="Z127" s="14">
        <f>SUM(Z123)</f>
        <v>5058</v>
      </c>
      <c r="AA127" s="14">
        <f t="shared" ref="AA127:AO127" si="259">SUM(AA122:AA126)</f>
        <v>5168</v>
      </c>
      <c r="AB127" s="14">
        <f t="shared" si="259"/>
        <v>5324</v>
      </c>
      <c r="AC127" s="14">
        <f t="shared" si="259"/>
        <v>5345</v>
      </c>
      <c r="AD127" s="14">
        <f t="shared" si="259"/>
        <v>5330</v>
      </c>
      <c r="AE127" s="14">
        <f t="shared" si="259"/>
        <v>5544</v>
      </c>
      <c r="AF127" s="14">
        <f t="shared" si="259"/>
        <v>5315</v>
      </c>
      <c r="AG127" s="14">
        <f t="shared" si="259"/>
        <v>5125</v>
      </c>
      <c r="AH127" s="14">
        <f t="shared" si="259"/>
        <v>5349</v>
      </c>
      <c r="AI127" s="14">
        <f t="shared" si="259"/>
        <v>5293</v>
      </c>
      <c r="AJ127" s="14">
        <f t="shared" si="259"/>
        <v>5267</v>
      </c>
      <c r="AK127" s="14">
        <f t="shared" si="259"/>
        <v>5205</v>
      </c>
      <c r="AL127" s="14">
        <f t="shared" si="259"/>
        <v>5058</v>
      </c>
      <c r="AM127" s="14">
        <f t="shared" si="259"/>
        <v>5261</v>
      </c>
      <c r="AN127" s="14">
        <f t="shared" si="259"/>
        <v>5424</v>
      </c>
      <c r="AO127" s="14">
        <f t="shared" si="259"/>
        <v>5451</v>
      </c>
    </row>
    <row r="128" spans="1:41" ht="30" x14ac:dyDescent="0.25">
      <c r="A128" s="16">
        <v>122</v>
      </c>
      <c r="B128" s="9" t="s">
        <v>48</v>
      </c>
      <c r="C128" s="65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7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</row>
    <row r="129" spans="1:41" x14ac:dyDescent="0.25">
      <c r="A129" s="16">
        <v>123</v>
      </c>
      <c r="B129" s="4" t="s">
        <v>6</v>
      </c>
      <c r="C129" s="16" t="s">
        <v>69</v>
      </c>
      <c r="D129" s="16" t="s">
        <v>69</v>
      </c>
      <c r="E129" s="16" t="s">
        <v>69</v>
      </c>
      <c r="F129" s="16" t="s">
        <v>69</v>
      </c>
      <c r="G129" s="16" t="s">
        <v>69</v>
      </c>
      <c r="H129" s="16" t="s">
        <v>69</v>
      </c>
      <c r="I129" s="16" t="s">
        <v>69</v>
      </c>
      <c r="J129" s="16" t="s">
        <v>69</v>
      </c>
      <c r="K129" s="16" t="s">
        <v>69</v>
      </c>
      <c r="L129" s="16" t="s">
        <v>69</v>
      </c>
      <c r="M129" s="16" t="s">
        <v>69</v>
      </c>
      <c r="N129" s="16" t="s">
        <v>69</v>
      </c>
      <c r="O129" s="40" t="s">
        <v>69</v>
      </c>
      <c r="P129" s="40" t="s">
        <v>69</v>
      </c>
      <c r="Q129" s="40" t="s">
        <v>69</v>
      </c>
      <c r="R129" s="41" t="s">
        <v>69</v>
      </c>
      <c r="S129" s="41" t="s">
        <v>69</v>
      </c>
      <c r="T129" s="41" t="s">
        <v>69</v>
      </c>
      <c r="U129" s="45" t="s">
        <v>69</v>
      </c>
      <c r="V129" s="45" t="s">
        <v>69</v>
      </c>
      <c r="W129" s="45" t="s">
        <v>69</v>
      </c>
      <c r="X129" s="46" t="s">
        <v>69</v>
      </c>
      <c r="Y129" s="46" t="s">
        <v>69</v>
      </c>
      <c r="Z129" s="46" t="s">
        <v>69</v>
      </c>
      <c r="AA129" s="48" t="s">
        <v>69</v>
      </c>
      <c r="AB129" s="48" t="s">
        <v>69</v>
      </c>
      <c r="AC129" s="48" t="s">
        <v>69</v>
      </c>
      <c r="AD129" s="48" t="s">
        <v>69</v>
      </c>
      <c r="AE129" s="48" t="s">
        <v>69</v>
      </c>
      <c r="AF129" s="48" t="s">
        <v>69</v>
      </c>
      <c r="AG129" s="48" t="s">
        <v>69</v>
      </c>
      <c r="AH129" s="48" t="s">
        <v>69</v>
      </c>
      <c r="AI129" s="48" t="s">
        <v>69</v>
      </c>
      <c r="AJ129" s="48" t="s">
        <v>69</v>
      </c>
      <c r="AK129" s="48" t="s">
        <v>69</v>
      </c>
      <c r="AL129" s="48" t="s">
        <v>69</v>
      </c>
      <c r="AM129" s="49" t="s">
        <v>69</v>
      </c>
      <c r="AN129" s="49" t="s">
        <v>69</v>
      </c>
      <c r="AO129" s="49" t="s">
        <v>69</v>
      </c>
    </row>
    <row r="130" spans="1:41" x14ac:dyDescent="0.25">
      <c r="A130" s="16">
        <v>124</v>
      </c>
      <c r="B130" s="4" t="s">
        <v>7</v>
      </c>
      <c r="C130" s="16">
        <v>112</v>
      </c>
      <c r="D130" s="16">
        <v>107</v>
      </c>
      <c r="E130" s="16">
        <v>98</v>
      </c>
      <c r="F130" s="16">
        <v>149</v>
      </c>
      <c r="G130" s="16">
        <v>246</v>
      </c>
      <c r="H130" s="16">
        <v>566</v>
      </c>
      <c r="I130" s="16">
        <v>137</v>
      </c>
      <c r="J130" s="16">
        <v>128</v>
      </c>
      <c r="K130" s="16">
        <v>209</v>
      </c>
      <c r="L130" s="16">
        <v>197</v>
      </c>
      <c r="M130" s="16">
        <v>347</v>
      </c>
      <c r="N130" s="16">
        <v>216</v>
      </c>
      <c r="O130" s="26">
        <v>151</v>
      </c>
      <c r="P130" s="26">
        <v>137</v>
      </c>
      <c r="Q130" s="26">
        <v>106</v>
      </c>
      <c r="R130" s="26">
        <v>271</v>
      </c>
      <c r="S130" s="26">
        <v>144</v>
      </c>
      <c r="T130" s="26">
        <v>615</v>
      </c>
      <c r="U130" s="26">
        <v>197</v>
      </c>
      <c r="V130" s="26">
        <v>200</v>
      </c>
      <c r="W130" s="26">
        <v>211</v>
      </c>
      <c r="X130" s="26">
        <v>218</v>
      </c>
      <c r="Y130" s="26">
        <v>266</v>
      </c>
      <c r="Z130" s="26">
        <v>157</v>
      </c>
      <c r="AA130" s="26">
        <v>170</v>
      </c>
      <c r="AB130" s="26">
        <v>149</v>
      </c>
      <c r="AC130" s="26">
        <v>173</v>
      </c>
      <c r="AD130" s="26">
        <v>333</v>
      </c>
      <c r="AE130" s="26">
        <v>161</v>
      </c>
      <c r="AF130" s="26">
        <v>384</v>
      </c>
      <c r="AG130" s="26">
        <v>338</v>
      </c>
      <c r="AH130" s="26">
        <v>173</v>
      </c>
      <c r="AI130" s="26">
        <v>190</v>
      </c>
      <c r="AJ130" s="26">
        <v>185</v>
      </c>
      <c r="AK130" s="26">
        <v>282</v>
      </c>
      <c r="AL130" s="26">
        <v>157</v>
      </c>
      <c r="AM130" s="26">
        <v>171</v>
      </c>
      <c r="AN130" s="26">
        <v>187</v>
      </c>
      <c r="AO130" s="26">
        <v>162</v>
      </c>
    </row>
    <row r="131" spans="1:41" x14ac:dyDescent="0.25">
      <c r="A131" s="16">
        <v>125</v>
      </c>
      <c r="B131" s="4" t="s">
        <v>8</v>
      </c>
      <c r="C131" s="16" t="s">
        <v>69</v>
      </c>
      <c r="D131" s="16" t="s">
        <v>69</v>
      </c>
      <c r="E131" s="16" t="s">
        <v>69</v>
      </c>
      <c r="F131" s="16" t="s">
        <v>69</v>
      </c>
      <c r="G131" s="16" t="s">
        <v>69</v>
      </c>
      <c r="H131" s="16" t="s">
        <v>69</v>
      </c>
      <c r="I131" s="16" t="s">
        <v>69</v>
      </c>
      <c r="J131" s="16" t="s">
        <v>69</v>
      </c>
      <c r="K131" s="16" t="s">
        <v>69</v>
      </c>
      <c r="L131" s="16" t="s">
        <v>69</v>
      </c>
      <c r="M131" s="16" t="s">
        <v>69</v>
      </c>
      <c r="N131" s="16" t="s">
        <v>69</v>
      </c>
      <c r="O131" s="40" t="s">
        <v>69</v>
      </c>
      <c r="P131" s="40" t="s">
        <v>69</v>
      </c>
      <c r="Q131" s="40" t="s">
        <v>69</v>
      </c>
      <c r="R131" s="41" t="s">
        <v>69</v>
      </c>
      <c r="S131" s="41" t="s">
        <v>69</v>
      </c>
      <c r="T131" s="41" t="s">
        <v>69</v>
      </c>
      <c r="U131" s="45" t="s">
        <v>69</v>
      </c>
      <c r="V131" s="45" t="s">
        <v>69</v>
      </c>
      <c r="W131" s="45" t="s">
        <v>69</v>
      </c>
      <c r="X131" s="46" t="s">
        <v>69</v>
      </c>
      <c r="Y131" s="46" t="s">
        <v>69</v>
      </c>
      <c r="Z131" s="46" t="s">
        <v>69</v>
      </c>
      <c r="AA131" s="48" t="s">
        <v>69</v>
      </c>
      <c r="AB131" s="48" t="s">
        <v>69</v>
      </c>
      <c r="AC131" s="48" t="s">
        <v>69</v>
      </c>
      <c r="AD131" s="48" t="s">
        <v>69</v>
      </c>
      <c r="AE131" s="48" t="s">
        <v>69</v>
      </c>
      <c r="AF131" s="48" t="s">
        <v>69</v>
      </c>
      <c r="AG131" s="48" t="s">
        <v>69</v>
      </c>
      <c r="AH131" s="48" t="s">
        <v>69</v>
      </c>
      <c r="AI131" s="48" t="s">
        <v>69</v>
      </c>
      <c r="AJ131" s="48" t="s">
        <v>69</v>
      </c>
      <c r="AK131" s="48" t="s">
        <v>69</v>
      </c>
      <c r="AL131" s="48" t="s">
        <v>69</v>
      </c>
      <c r="AM131" s="49" t="s">
        <v>69</v>
      </c>
      <c r="AN131" s="49" t="s">
        <v>69</v>
      </c>
      <c r="AO131" s="49" t="s">
        <v>69</v>
      </c>
    </row>
    <row r="132" spans="1:41" x14ac:dyDescent="0.25">
      <c r="A132" s="16">
        <v>126</v>
      </c>
      <c r="B132" s="4" t="s">
        <v>54</v>
      </c>
      <c r="C132" s="16" t="s">
        <v>69</v>
      </c>
      <c r="D132" s="16" t="s">
        <v>69</v>
      </c>
      <c r="E132" s="16" t="s">
        <v>69</v>
      </c>
      <c r="F132" s="16" t="s">
        <v>69</v>
      </c>
      <c r="G132" s="16" t="s">
        <v>69</v>
      </c>
      <c r="H132" s="16" t="s">
        <v>69</v>
      </c>
      <c r="I132" s="16" t="s">
        <v>69</v>
      </c>
      <c r="J132" s="16" t="s">
        <v>69</v>
      </c>
      <c r="K132" s="16" t="s">
        <v>69</v>
      </c>
      <c r="L132" s="16" t="s">
        <v>69</v>
      </c>
      <c r="M132" s="16" t="s">
        <v>69</v>
      </c>
      <c r="N132" s="16" t="s">
        <v>69</v>
      </c>
      <c r="O132" s="40" t="s">
        <v>69</v>
      </c>
      <c r="P132" s="40" t="s">
        <v>69</v>
      </c>
      <c r="Q132" s="40" t="s">
        <v>69</v>
      </c>
      <c r="R132" s="41" t="s">
        <v>69</v>
      </c>
      <c r="S132" s="41" t="s">
        <v>69</v>
      </c>
      <c r="T132" s="41" t="s">
        <v>69</v>
      </c>
      <c r="U132" s="45" t="s">
        <v>69</v>
      </c>
      <c r="V132" s="45" t="s">
        <v>69</v>
      </c>
      <c r="W132" s="45" t="s">
        <v>69</v>
      </c>
      <c r="X132" s="46" t="s">
        <v>69</v>
      </c>
      <c r="Y132" s="46" t="s">
        <v>69</v>
      </c>
      <c r="Z132" s="46" t="s">
        <v>69</v>
      </c>
      <c r="AA132" s="48" t="s">
        <v>69</v>
      </c>
      <c r="AB132" s="48" t="s">
        <v>69</v>
      </c>
      <c r="AC132" s="48" t="s">
        <v>69</v>
      </c>
      <c r="AD132" s="48" t="s">
        <v>69</v>
      </c>
      <c r="AE132" s="48" t="s">
        <v>69</v>
      </c>
      <c r="AF132" s="48" t="s">
        <v>69</v>
      </c>
      <c r="AG132" s="48" t="s">
        <v>69</v>
      </c>
      <c r="AH132" s="48" t="s">
        <v>69</v>
      </c>
      <c r="AI132" s="48" t="s">
        <v>69</v>
      </c>
      <c r="AJ132" s="48" t="s">
        <v>69</v>
      </c>
      <c r="AK132" s="48" t="s">
        <v>69</v>
      </c>
      <c r="AL132" s="48" t="s">
        <v>69</v>
      </c>
      <c r="AM132" s="49" t="s">
        <v>69</v>
      </c>
      <c r="AN132" s="49" t="s">
        <v>69</v>
      </c>
      <c r="AO132" s="49" t="s">
        <v>69</v>
      </c>
    </row>
    <row r="133" spans="1:41" x14ac:dyDescent="0.25">
      <c r="A133" s="16">
        <v>127</v>
      </c>
      <c r="B133" s="4" t="s">
        <v>9</v>
      </c>
      <c r="C133" s="16" t="s">
        <v>69</v>
      </c>
      <c r="D133" s="16" t="s">
        <v>69</v>
      </c>
      <c r="E133" s="16" t="s">
        <v>69</v>
      </c>
      <c r="F133" s="16" t="s">
        <v>69</v>
      </c>
      <c r="G133" s="16" t="s">
        <v>69</v>
      </c>
      <c r="H133" s="16" t="s">
        <v>69</v>
      </c>
      <c r="I133" s="16" t="s">
        <v>69</v>
      </c>
      <c r="J133" s="16" t="s">
        <v>69</v>
      </c>
      <c r="K133" s="16" t="s">
        <v>69</v>
      </c>
      <c r="L133" s="16" t="s">
        <v>69</v>
      </c>
      <c r="M133" s="16" t="s">
        <v>69</v>
      </c>
      <c r="N133" s="16" t="s">
        <v>69</v>
      </c>
      <c r="O133" s="40" t="s">
        <v>69</v>
      </c>
      <c r="P133" s="40" t="s">
        <v>69</v>
      </c>
      <c r="Q133" s="40" t="s">
        <v>69</v>
      </c>
      <c r="R133" s="41" t="s">
        <v>69</v>
      </c>
      <c r="S133" s="41" t="s">
        <v>69</v>
      </c>
      <c r="T133" s="41" t="s">
        <v>69</v>
      </c>
      <c r="U133" s="45" t="s">
        <v>69</v>
      </c>
      <c r="V133" s="45" t="s">
        <v>69</v>
      </c>
      <c r="W133" s="45" t="s">
        <v>69</v>
      </c>
      <c r="X133" s="46" t="s">
        <v>69</v>
      </c>
      <c r="Y133" s="46" t="s">
        <v>69</v>
      </c>
      <c r="Z133" s="46" t="s">
        <v>69</v>
      </c>
      <c r="AA133" s="48" t="s">
        <v>69</v>
      </c>
      <c r="AB133" s="48" t="s">
        <v>69</v>
      </c>
      <c r="AC133" s="48" t="s">
        <v>69</v>
      </c>
      <c r="AD133" s="48" t="s">
        <v>69</v>
      </c>
      <c r="AE133" s="48" t="s">
        <v>69</v>
      </c>
      <c r="AF133" s="48" t="s">
        <v>69</v>
      </c>
      <c r="AG133" s="48" t="s">
        <v>69</v>
      </c>
      <c r="AH133" s="48" t="s">
        <v>69</v>
      </c>
      <c r="AI133" s="48" t="s">
        <v>69</v>
      </c>
      <c r="AJ133" s="48" t="s">
        <v>69</v>
      </c>
      <c r="AK133" s="48" t="s">
        <v>69</v>
      </c>
      <c r="AL133" s="48" t="s">
        <v>69</v>
      </c>
      <c r="AM133" s="49" t="s">
        <v>69</v>
      </c>
      <c r="AN133" s="49" t="s">
        <v>69</v>
      </c>
      <c r="AO133" s="49" t="s">
        <v>69</v>
      </c>
    </row>
    <row r="134" spans="1:41" x14ac:dyDescent="0.25">
      <c r="A134" s="16">
        <v>128</v>
      </c>
      <c r="B134" s="11" t="s">
        <v>30</v>
      </c>
      <c r="C134" s="22">
        <f>SUM(C129:C133)</f>
        <v>112</v>
      </c>
      <c r="D134" s="22">
        <f t="shared" ref="D134" si="260">SUM(D129:D133)</f>
        <v>107</v>
      </c>
      <c r="E134" s="22">
        <f t="shared" ref="E134" si="261">SUM(E129:E133)</f>
        <v>98</v>
      </c>
      <c r="F134" s="22">
        <f t="shared" ref="F134" si="262">SUM(F129:F133)</f>
        <v>149</v>
      </c>
      <c r="G134" s="22">
        <f t="shared" ref="G134" si="263">SUM(G129:G133)</f>
        <v>246</v>
      </c>
      <c r="H134" s="22">
        <f t="shared" ref="H134" si="264">SUM(H129:H133)</f>
        <v>566</v>
      </c>
      <c r="I134" s="22">
        <f t="shared" ref="I134" si="265">SUM(I129:I133)</f>
        <v>137</v>
      </c>
      <c r="J134" s="22">
        <f t="shared" ref="J134" si="266">SUM(J129:J133)</f>
        <v>128</v>
      </c>
      <c r="K134" s="22">
        <f t="shared" ref="K134" si="267">SUM(K129:K133)</f>
        <v>209</v>
      </c>
      <c r="L134" s="22">
        <f t="shared" ref="L134" si="268">SUM(L129:L133)</f>
        <v>197</v>
      </c>
      <c r="M134" s="22">
        <f t="shared" ref="M134" si="269">SUM(M129:M133)</f>
        <v>347</v>
      </c>
      <c r="N134" s="22">
        <f t="shared" ref="N134" si="270">SUM(N129:N133)</f>
        <v>216</v>
      </c>
      <c r="O134" s="14">
        <f t="shared" ref="O134:T134" si="271">SUM(O129:O133)</f>
        <v>151</v>
      </c>
      <c r="P134" s="14">
        <f t="shared" si="271"/>
        <v>137</v>
      </c>
      <c r="Q134" s="14">
        <f t="shared" si="271"/>
        <v>106</v>
      </c>
      <c r="R134" s="14">
        <f t="shared" si="271"/>
        <v>271</v>
      </c>
      <c r="S134" s="14">
        <f t="shared" si="271"/>
        <v>144</v>
      </c>
      <c r="T134" s="14">
        <f t="shared" si="271"/>
        <v>615</v>
      </c>
      <c r="U134" s="14">
        <f t="shared" ref="U134:W134" si="272">SUM(U129:U133)</f>
        <v>197</v>
      </c>
      <c r="V134" s="14">
        <f t="shared" si="272"/>
        <v>200</v>
      </c>
      <c r="W134" s="14">
        <f t="shared" si="272"/>
        <v>211</v>
      </c>
      <c r="X134" s="14">
        <f t="shared" ref="X134:AO134" si="273">SUM(X129:X133)</f>
        <v>218</v>
      </c>
      <c r="Y134" s="14">
        <f t="shared" si="273"/>
        <v>266</v>
      </c>
      <c r="Z134" s="14">
        <f t="shared" si="273"/>
        <v>157</v>
      </c>
      <c r="AA134" s="14">
        <f t="shared" si="273"/>
        <v>170</v>
      </c>
      <c r="AB134" s="14">
        <f t="shared" si="273"/>
        <v>149</v>
      </c>
      <c r="AC134" s="14">
        <f t="shared" si="273"/>
        <v>173</v>
      </c>
      <c r="AD134" s="14">
        <f t="shared" si="273"/>
        <v>333</v>
      </c>
      <c r="AE134" s="14">
        <f t="shared" si="273"/>
        <v>161</v>
      </c>
      <c r="AF134" s="14">
        <f t="shared" si="273"/>
        <v>384</v>
      </c>
      <c r="AG134" s="14">
        <f t="shared" si="273"/>
        <v>338</v>
      </c>
      <c r="AH134" s="14">
        <f t="shared" si="273"/>
        <v>173</v>
      </c>
      <c r="AI134" s="14">
        <f t="shared" si="273"/>
        <v>190</v>
      </c>
      <c r="AJ134" s="14">
        <f t="shared" si="273"/>
        <v>185</v>
      </c>
      <c r="AK134" s="14">
        <f t="shared" si="273"/>
        <v>282</v>
      </c>
      <c r="AL134" s="14">
        <f t="shared" si="273"/>
        <v>157</v>
      </c>
      <c r="AM134" s="14">
        <f t="shared" si="273"/>
        <v>171</v>
      </c>
      <c r="AN134" s="14">
        <f t="shared" si="273"/>
        <v>187</v>
      </c>
      <c r="AO134" s="14">
        <f t="shared" si="273"/>
        <v>162</v>
      </c>
    </row>
    <row r="135" spans="1:41" ht="30" x14ac:dyDescent="0.25">
      <c r="A135" s="16">
        <v>129</v>
      </c>
      <c r="B135" s="9" t="s">
        <v>47</v>
      </c>
      <c r="C135" s="65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7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</row>
    <row r="136" spans="1:41" x14ac:dyDescent="0.25">
      <c r="A136" s="16">
        <v>130</v>
      </c>
      <c r="B136" s="4" t="s">
        <v>6</v>
      </c>
      <c r="C136" s="16" t="s">
        <v>69</v>
      </c>
      <c r="D136" s="16" t="s">
        <v>69</v>
      </c>
      <c r="E136" s="16" t="s">
        <v>69</v>
      </c>
      <c r="F136" s="16" t="s">
        <v>69</v>
      </c>
      <c r="G136" s="16" t="s">
        <v>69</v>
      </c>
      <c r="H136" s="16" t="s">
        <v>69</v>
      </c>
      <c r="I136" s="16" t="s">
        <v>69</v>
      </c>
      <c r="J136" s="16" t="s">
        <v>69</v>
      </c>
      <c r="K136" s="16" t="s">
        <v>69</v>
      </c>
      <c r="L136" s="16" t="s">
        <v>69</v>
      </c>
      <c r="M136" s="16" t="s">
        <v>69</v>
      </c>
      <c r="N136" s="16" t="s">
        <v>69</v>
      </c>
      <c r="O136" s="40" t="s">
        <v>69</v>
      </c>
      <c r="P136" s="40" t="s">
        <v>69</v>
      </c>
      <c r="Q136" s="40" t="s">
        <v>69</v>
      </c>
      <c r="R136" s="41" t="s">
        <v>69</v>
      </c>
      <c r="S136" s="41" t="s">
        <v>69</v>
      </c>
      <c r="T136" s="41" t="s">
        <v>69</v>
      </c>
      <c r="U136" s="45" t="s">
        <v>69</v>
      </c>
      <c r="V136" s="45" t="s">
        <v>69</v>
      </c>
      <c r="W136" s="45" t="s">
        <v>69</v>
      </c>
      <c r="X136" s="46" t="s">
        <v>69</v>
      </c>
      <c r="Y136" s="46" t="s">
        <v>69</v>
      </c>
      <c r="Z136" s="46" t="s">
        <v>69</v>
      </c>
      <c r="AA136" s="48" t="s">
        <v>69</v>
      </c>
      <c r="AB136" s="48" t="s">
        <v>69</v>
      </c>
      <c r="AC136" s="48" t="s">
        <v>69</v>
      </c>
      <c r="AD136" s="48" t="s">
        <v>69</v>
      </c>
      <c r="AE136" s="48" t="s">
        <v>69</v>
      </c>
      <c r="AF136" s="48" t="s">
        <v>69</v>
      </c>
      <c r="AG136" s="48" t="s">
        <v>69</v>
      </c>
      <c r="AH136" s="48" t="s">
        <v>69</v>
      </c>
      <c r="AI136" s="48" t="s">
        <v>69</v>
      </c>
      <c r="AJ136" s="48" t="s">
        <v>69</v>
      </c>
      <c r="AK136" s="48" t="s">
        <v>69</v>
      </c>
      <c r="AL136" s="48" t="s">
        <v>69</v>
      </c>
      <c r="AM136" s="49" t="s">
        <v>69</v>
      </c>
      <c r="AN136" s="49" t="s">
        <v>69</v>
      </c>
      <c r="AO136" s="49" t="s">
        <v>69</v>
      </c>
    </row>
    <row r="137" spans="1:41" x14ac:dyDescent="0.25">
      <c r="A137" s="16">
        <v>131</v>
      </c>
      <c r="B137" s="4" t="s">
        <v>7</v>
      </c>
      <c r="C137" s="16">
        <v>99</v>
      </c>
      <c r="D137" s="16">
        <v>319</v>
      </c>
      <c r="E137" s="16">
        <v>107</v>
      </c>
      <c r="F137" s="16">
        <v>204</v>
      </c>
      <c r="G137" s="16">
        <v>276</v>
      </c>
      <c r="H137" s="16">
        <v>125</v>
      </c>
      <c r="I137" s="16">
        <v>357</v>
      </c>
      <c r="J137" s="16">
        <v>603</v>
      </c>
      <c r="K137" s="16">
        <v>255</v>
      </c>
      <c r="L137" s="16">
        <v>288</v>
      </c>
      <c r="M137" s="16">
        <v>214</v>
      </c>
      <c r="N137" s="16">
        <v>223</v>
      </c>
      <c r="O137" s="26">
        <v>281</v>
      </c>
      <c r="P137" s="26">
        <v>247</v>
      </c>
      <c r="Q137" s="26">
        <v>212</v>
      </c>
      <c r="R137" s="26">
        <v>143</v>
      </c>
      <c r="S137" s="26">
        <v>392</v>
      </c>
      <c r="T137" s="26">
        <v>223</v>
      </c>
      <c r="U137" s="26">
        <v>369</v>
      </c>
      <c r="V137" s="26">
        <v>229</v>
      </c>
      <c r="W137" s="26">
        <v>356</v>
      </c>
      <c r="X137" s="26">
        <v>192</v>
      </c>
      <c r="Y137" s="26">
        <v>260</v>
      </c>
      <c r="Z137" s="26">
        <v>250</v>
      </c>
      <c r="AA137" s="26">
        <v>280</v>
      </c>
      <c r="AB137" s="26">
        <v>305</v>
      </c>
      <c r="AC137" s="26">
        <v>194</v>
      </c>
      <c r="AD137" s="26">
        <v>318</v>
      </c>
      <c r="AE137" s="26">
        <v>375</v>
      </c>
      <c r="AF137" s="26">
        <v>155</v>
      </c>
      <c r="AG137" s="26">
        <v>148</v>
      </c>
      <c r="AH137" s="26">
        <v>397</v>
      </c>
      <c r="AI137" s="26">
        <v>134</v>
      </c>
      <c r="AJ137" s="26">
        <v>159</v>
      </c>
      <c r="AK137" s="26">
        <v>220</v>
      </c>
      <c r="AL137" s="26">
        <v>250</v>
      </c>
      <c r="AM137" s="26">
        <v>174</v>
      </c>
      <c r="AN137" s="26">
        <v>350</v>
      </c>
      <c r="AO137" s="26">
        <v>189</v>
      </c>
    </row>
    <row r="138" spans="1:41" x14ac:dyDescent="0.25">
      <c r="A138" s="16">
        <v>132</v>
      </c>
      <c r="B138" s="4" t="s">
        <v>8</v>
      </c>
      <c r="C138" s="16" t="s">
        <v>69</v>
      </c>
      <c r="D138" s="16" t="s">
        <v>69</v>
      </c>
      <c r="E138" s="16" t="s">
        <v>69</v>
      </c>
      <c r="F138" s="16" t="s">
        <v>69</v>
      </c>
      <c r="G138" s="16" t="s">
        <v>69</v>
      </c>
      <c r="H138" s="16" t="s">
        <v>69</v>
      </c>
      <c r="I138" s="16" t="s">
        <v>69</v>
      </c>
      <c r="J138" s="16" t="s">
        <v>69</v>
      </c>
      <c r="K138" s="16" t="s">
        <v>69</v>
      </c>
      <c r="L138" s="16" t="s">
        <v>69</v>
      </c>
      <c r="M138" s="16" t="s">
        <v>69</v>
      </c>
      <c r="N138" s="16" t="s">
        <v>69</v>
      </c>
      <c r="O138" s="40" t="s">
        <v>69</v>
      </c>
      <c r="P138" s="40" t="s">
        <v>69</v>
      </c>
      <c r="Q138" s="40" t="s">
        <v>69</v>
      </c>
      <c r="R138" s="41" t="s">
        <v>69</v>
      </c>
      <c r="S138" s="41" t="s">
        <v>69</v>
      </c>
      <c r="T138" s="41" t="s">
        <v>69</v>
      </c>
      <c r="U138" s="45" t="s">
        <v>69</v>
      </c>
      <c r="V138" s="45" t="s">
        <v>69</v>
      </c>
      <c r="W138" s="45" t="s">
        <v>69</v>
      </c>
      <c r="X138" s="46" t="s">
        <v>69</v>
      </c>
      <c r="Y138" s="46" t="s">
        <v>69</v>
      </c>
      <c r="Z138" s="46" t="s">
        <v>69</v>
      </c>
      <c r="AA138" s="48" t="s">
        <v>69</v>
      </c>
      <c r="AB138" s="48" t="s">
        <v>69</v>
      </c>
      <c r="AC138" s="48" t="s">
        <v>69</v>
      </c>
      <c r="AD138" s="48" t="s">
        <v>69</v>
      </c>
      <c r="AE138" s="48" t="s">
        <v>69</v>
      </c>
      <c r="AF138" s="48" t="s">
        <v>69</v>
      </c>
      <c r="AG138" s="48" t="s">
        <v>69</v>
      </c>
      <c r="AH138" s="48" t="s">
        <v>69</v>
      </c>
      <c r="AI138" s="48" t="s">
        <v>69</v>
      </c>
      <c r="AJ138" s="48" t="s">
        <v>69</v>
      </c>
      <c r="AK138" s="48" t="s">
        <v>69</v>
      </c>
      <c r="AL138" s="48" t="s">
        <v>69</v>
      </c>
      <c r="AM138" s="49" t="s">
        <v>69</v>
      </c>
      <c r="AN138" s="49" t="s">
        <v>69</v>
      </c>
      <c r="AO138" s="49" t="s">
        <v>69</v>
      </c>
    </row>
    <row r="139" spans="1:41" x14ac:dyDescent="0.25">
      <c r="A139" s="16">
        <v>133</v>
      </c>
      <c r="B139" s="4" t="s">
        <v>54</v>
      </c>
      <c r="C139" s="16" t="s">
        <v>69</v>
      </c>
      <c r="D139" s="16" t="s">
        <v>69</v>
      </c>
      <c r="E139" s="16" t="s">
        <v>69</v>
      </c>
      <c r="F139" s="16" t="s">
        <v>69</v>
      </c>
      <c r="G139" s="16" t="s">
        <v>69</v>
      </c>
      <c r="H139" s="16" t="s">
        <v>69</v>
      </c>
      <c r="I139" s="16" t="s">
        <v>69</v>
      </c>
      <c r="J139" s="16" t="s">
        <v>69</v>
      </c>
      <c r="K139" s="16" t="s">
        <v>69</v>
      </c>
      <c r="L139" s="16" t="s">
        <v>69</v>
      </c>
      <c r="M139" s="16" t="s">
        <v>69</v>
      </c>
      <c r="N139" s="16" t="s">
        <v>69</v>
      </c>
      <c r="O139" s="40" t="s">
        <v>69</v>
      </c>
      <c r="P139" s="40" t="s">
        <v>69</v>
      </c>
      <c r="Q139" s="40" t="s">
        <v>69</v>
      </c>
      <c r="R139" s="41" t="s">
        <v>69</v>
      </c>
      <c r="S139" s="41" t="s">
        <v>69</v>
      </c>
      <c r="T139" s="41" t="s">
        <v>69</v>
      </c>
      <c r="U139" s="45" t="s">
        <v>69</v>
      </c>
      <c r="V139" s="45" t="s">
        <v>69</v>
      </c>
      <c r="W139" s="45" t="s">
        <v>69</v>
      </c>
      <c r="X139" s="46" t="s">
        <v>69</v>
      </c>
      <c r="Y139" s="46" t="s">
        <v>69</v>
      </c>
      <c r="Z139" s="46" t="s">
        <v>69</v>
      </c>
      <c r="AA139" s="48" t="s">
        <v>69</v>
      </c>
      <c r="AB139" s="48" t="s">
        <v>69</v>
      </c>
      <c r="AC139" s="48" t="s">
        <v>69</v>
      </c>
      <c r="AD139" s="48" t="s">
        <v>69</v>
      </c>
      <c r="AE139" s="48" t="s">
        <v>69</v>
      </c>
      <c r="AF139" s="48" t="s">
        <v>69</v>
      </c>
      <c r="AG139" s="48" t="s">
        <v>69</v>
      </c>
      <c r="AH139" s="48" t="s">
        <v>69</v>
      </c>
      <c r="AI139" s="48" t="s">
        <v>69</v>
      </c>
      <c r="AJ139" s="48" t="s">
        <v>69</v>
      </c>
      <c r="AK139" s="48" t="s">
        <v>69</v>
      </c>
      <c r="AL139" s="48" t="s">
        <v>69</v>
      </c>
      <c r="AM139" s="49" t="s">
        <v>69</v>
      </c>
      <c r="AN139" s="49" t="s">
        <v>69</v>
      </c>
      <c r="AO139" s="49" t="s">
        <v>69</v>
      </c>
    </row>
    <row r="140" spans="1:41" x14ac:dyDescent="0.25">
      <c r="A140" s="16">
        <v>134</v>
      </c>
      <c r="B140" s="4" t="s">
        <v>9</v>
      </c>
      <c r="C140" s="16" t="s">
        <v>69</v>
      </c>
      <c r="D140" s="16" t="s">
        <v>69</v>
      </c>
      <c r="E140" s="16" t="s">
        <v>69</v>
      </c>
      <c r="F140" s="16" t="s">
        <v>69</v>
      </c>
      <c r="G140" s="16" t="s">
        <v>69</v>
      </c>
      <c r="H140" s="16" t="s">
        <v>69</v>
      </c>
      <c r="I140" s="16" t="s">
        <v>69</v>
      </c>
      <c r="J140" s="16" t="s">
        <v>69</v>
      </c>
      <c r="K140" s="16" t="s">
        <v>69</v>
      </c>
      <c r="L140" s="16" t="s">
        <v>69</v>
      </c>
      <c r="M140" s="16" t="s">
        <v>69</v>
      </c>
      <c r="N140" s="16" t="s">
        <v>69</v>
      </c>
      <c r="O140" s="40" t="s">
        <v>69</v>
      </c>
      <c r="P140" s="40" t="s">
        <v>69</v>
      </c>
      <c r="Q140" s="40" t="s">
        <v>69</v>
      </c>
      <c r="R140" s="41" t="s">
        <v>69</v>
      </c>
      <c r="S140" s="41" t="s">
        <v>69</v>
      </c>
      <c r="T140" s="41" t="s">
        <v>69</v>
      </c>
      <c r="U140" s="45" t="s">
        <v>69</v>
      </c>
      <c r="V140" s="45" t="s">
        <v>69</v>
      </c>
      <c r="W140" s="45" t="s">
        <v>69</v>
      </c>
      <c r="X140" s="46" t="s">
        <v>69</v>
      </c>
      <c r="Y140" s="46" t="s">
        <v>69</v>
      </c>
      <c r="Z140" s="46" t="s">
        <v>69</v>
      </c>
      <c r="AA140" s="48" t="s">
        <v>69</v>
      </c>
      <c r="AB140" s="48" t="s">
        <v>69</v>
      </c>
      <c r="AC140" s="48" t="s">
        <v>69</v>
      </c>
      <c r="AD140" s="48" t="s">
        <v>69</v>
      </c>
      <c r="AE140" s="48" t="s">
        <v>69</v>
      </c>
      <c r="AF140" s="48" t="s">
        <v>69</v>
      </c>
      <c r="AG140" s="48" t="s">
        <v>69</v>
      </c>
      <c r="AH140" s="48" t="s">
        <v>69</v>
      </c>
      <c r="AI140" s="48" t="s">
        <v>69</v>
      </c>
      <c r="AJ140" s="48" t="s">
        <v>69</v>
      </c>
      <c r="AK140" s="48" t="s">
        <v>69</v>
      </c>
      <c r="AL140" s="48" t="s">
        <v>69</v>
      </c>
      <c r="AM140" s="49" t="s">
        <v>69</v>
      </c>
      <c r="AN140" s="49" t="s">
        <v>69</v>
      </c>
      <c r="AO140" s="49" t="s">
        <v>69</v>
      </c>
    </row>
    <row r="141" spans="1:41" x14ac:dyDescent="0.25">
      <c r="A141" s="16">
        <v>135</v>
      </c>
      <c r="B141" s="11" t="s">
        <v>30</v>
      </c>
      <c r="C141" s="22">
        <f>SUM(C136:C140)</f>
        <v>99</v>
      </c>
      <c r="D141" s="22">
        <f t="shared" ref="D141" si="274">SUM(D136:D140)</f>
        <v>319</v>
      </c>
      <c r="E141" s="22">
        <f t="shared" ref="E141" si="275">SUM(E136:E140)</f>
        <v>107</v>
      </c>
      <c r="F141" s="22">
        <f t="shared" ref="F141" si="276">SUM(F136:F140)</f>
        <v>204</v>
      </c>
      <c r="G141" s="22">
        <f t="shared" ref="G141" si="277">SUM(G136:G140)</f>
        <v>276</v>
      </c>
      <c r="H141" s="22">
        <f t="shared" ref="H141" si="278">SUM(H136:H140)</f>
        <v>125</v>
      </c>
      <c r="I141" s="22">
        <f t="shared" ref="I141" si="279">SUM(I136:I140)</f>
        <v>357</v>
      </c>
      <c r="J141" s="22">
        <f t="shared" ref="J141" si="280">SUM(J136:J140)</f>
        <v>603</v>
      </c>
      <c r="K141" s="22">
        <f t="shared" ref="K141" si="281">SUM(K136:K140)</f>
        <v>255</v>
      </c>
      <c r="L141" s="22">
        <f t="shared" ref="L141" si="282">SUM(L136:L140)</f>
        <v>288</v>
      </c>
      <c r="M141" s="22">
        <f t="shared" ref="M141" si="283">SUM(M136:M140)</f>
        <v>214</v>
      </c>
      <c r="N141" s="22">
        <f t="shared" ref="N141" si="284">SUM(N136:N140)</f>
        <v>223</v>
      </c>
      <c r="O141" s="14">
        <f t="shared" ref="O141:T141" si="285">SUM(O136:O140)</f>
        <v>281</v>
      </c>
      <c r="P141" s="14">
        <f t="shared" si="285"/>
        <v>247</v>
      </c>
      <c r="Q141" s="14">
        <f t="shared" si="285"/>
        <v>212</v>
      </c>
      <c r="R141" s="14">
        <f t="shared" si="285"/>
        <v>143</v>
      </c>
      <c r="S141" s="14">
        <f t="shared" si="285"/>
        <v>392</v>
      </c>
      <c r="T141" s="14">
        <f t="shared" si="285"/>
        <v>223</v>
      </c>
      <c r="U141" s="14">
        <f t="shared" ref="U141:W141" si="286">SUM(U136:U140)</f>
        <v>369</v>
      </c>
      <c r="V141" s="14">
        <f t="shared" si="286"/>
        <v>229</v>
      </c>
      <c r="W141" s="14">
        <f t="shared" si="286"/>
        <v>356</v>
      </c>
      <c r="X141" s="14">
        <f t="shared" ref="X141:AO141" si="287">SUM(X136:X140)</f>
        <v>192</v>
      </c>
      <c r="Y141" s="14">
        <f t="shared" si="287"/>
        <v>260</v>
      </c>
      <c r="Z141" s="14">
        <f t="shared" si="287"/>
        <v>250</v>
      </c>
      <c r="AA141" s="14">
        <f t="shared" si="287"/>
        <v>280</v>
      </c>
      <c r="AB141" s="14">
        <f t="shared" si="287"/>
        <v>305</v>
      </c>
      <c r="AC141" s="14">
        <f t="shared" si="287"/>
        <v>194</v>
      </c>
      <c r="AD141" s="14">
        <f t="shared" si="287"/>
        <v>318</v>
      </c>
      <c r="AE141" s="14">
        <f t="shared" si="287"/>
        <v>375</v>
      </c>
      <c r="AF141" s="14">
        <f t="shared" si="287"/>
        <v>155</v>
      </c>
      <c r="AG141" s="14">
        <f t="shared" si="287"/>
        <v>148</v>
      </c>
      <c r="AH141" s="14">
        <f t="shared" si="287"/>
        <v>397</v>
      </c>
      <c r="AI141" s="14">
        <f t="shared" si="287"/>
        <v>134</v>
      </c>
      <c r="AJ141" s="14">
        <f t="shared" si="287"/>
        <v>159</v>
      </c>
      <c r="AK141" s="14">
        <f t="shared" si="287"/>
        <v>220</v>
      </c>
      <c r="AL141" s="14">
        <f t="shared" si="287"/>
        <v>250</v>
      </c>
      <c r="AM141" s="14">
        <f t="shared" si="287"/>
        <v>174</v>
      </c>
      <c r="AN141" s="14">
        <f t="shared" si="287"/>
        <v>350</v>
      </c>
      <c r="AO141" s="14">
        <f t="shared" si="287"/>
        <v>189</v>
      </c>
    </row>
    <row r="142" spans="1:41" ht="46.5" customHeight="1" x14ac:dyDescent="0.25">
      <c r="A142" s="16">
        <v>136</v>
      </c>
      <c r="B142" s="9" t="s">
        <v>45</v>
      </c>
      <c r="C142" s="65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7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</row>
    <row r="143" spans="1:41" x14ac:dyDescent="0.25">
      <c r="A143" s="16">
        <v>137</v>
      </c>
      <c r="B143" s="4" t="s">
        <v>6</v>
      </c>
      <c r="C143" s="16" t="s">
        <v>69</v>
      </c>
      <c r="D143" s="16" t="s">
        <v>69</v>
      </c>
      <c r="E143" s="16" t="s">
        <v>69</v>
      </c>
      <c r="F143" s="16" t="s">
        <v>69</v>
      </c>
      <c r="G143" s="16" t="s">
        <v>69</v>
      </c>
      <c r="H143" s="16" t="s">
        <v>69</v>
      </c>
      <c r="I143" s="16" t="s">
        <v>69</v>
      </c>
      <c r="J143" s="16" t="s">
        <v>69</v>
      </c>
      <c r="K143" s="16" t="s">
        <v>69</v>
      </c>
      <c r="L143" s="16" t="s">
        <v>69</v>
      </c>
      <c r="M143" s="16" t="s">
        <v>69</v>
      </c>
      <c r="N143" s="16" t="s">
        <v>69</v>
      </c>
      <c r="O143" s="16" t="s">
        <v>69</v>
      </c>
      <c r="P143" s="16" t="s">
        <v>69</v>
      </c>
      <c r="Q143" s="16" t="s">
        <v>69</v>
      </c>
      <c r="R143" s="16" t="s">
        <v>69</v>
      </c>
      <c r="S143" s="16" t="s">
        <v>69</v>
      </c>
      <c r="T143" s="16" t="s">
        <v>69</v>
      </c>
      <c r="U143" s="16" t="s">
        <v>69</v>
      </c>
      <c r="V143" s="16" t="s">
        <v>69</v>
      </c>
      <c r="W143" s="16" t="s">
        <v>69</v>
      </c>
      <c r="X143" s="16" t="s">
        <v>69</v>
      </c>
      <c r="Y143" s="16" t="s">
        <v>69</v>
      </c>
      <c r="Z143" s="16" t="s">
        <v>69</v>
      </c>
      <c r="AA143" s="16" t="s">
        <v>69</v>
      </c>
      <c r="AB143" s="16" t="s">
        <v>69</v>
      </c>
      <c r="AC143" s="16" t="s">
        <v>69</v>
      </c>
      <c r="AD143" s="16" t="s">
        <v>69</v>
      </c>
      <c r="AE143" s="16" t="s">
        <v>69</v>
      </c>
      <c r="AF143" s="16" t="s">
        <v>69</v>
      </c>
      <c r="AG143" s="16" t="s">
        <v>69</v>
      </c>
      <c r="AH143" s="16" t="s">
        <v>69</v>
      </c>
      <c r="AI143" s="16" t="s">
        <v>69</v>
      </c>
      <c r="AJ143" s="16" t="s">
        <v>69</v>
      </c>
      <c r="AK143" s="16" t="s">
        <v>69</v>
      </c>
      <c r="AL143" s="16" t="s">
        <v>69</v>
      </c>
      <c r="AM143" s="16" t="s">
        <v>69</v>
      </c>
      <c r="AN143" s="16" t="s">
        <v>69</v>
      </c>
      <c r="AO143" s="16" t="s">
        <v>69</v>
      </c>
    </row>
    <row r="144" spans="1:41" x14ac:dyDescent="0.25">
      <c r="A144" s="16">
        <v>138</v>
      </c>
      <c r="B144" s="4" t="s">
        <v>7</v>
      </c>
      <c r="C144" s="10">
        <v>5</v>
      </c>
      <c r="D144" s="10">
        <v>5</v>
      </c>
      <c r="E144" s="10">
        <v>8</v>
      </c>
      <c r="F144" s="10">
        <v>7</v>
      </c>
      <c r="G144" s="10">
        <v>10</v>
      </c>
      <c r="H144" s="10">
        <v>8</v>
      </c>
      <c r="I144" s="27">
        <v>19</v>
      </c>
      <c r="J144" s="27">
        <v>15</v>
      </c>
      <c r="K144" s="27">
        <v>15</v>
      </c>
      <c r="L144" s="10">
        <v>19</v>
      </c>
      <c r="M144" s="10">
        <v>21</v>
      </c>
      <c r="N144" s="10">
        <v>115</v>
      </c>
      <c r="O144" s="16">
        <v>12</v>
      </c>
      <c r="P144" s="16">
        <v>4</v>
      </c>
      <c r="Q144" s="16">
        <v>12</v>
      </c>
      <c r="R144" s="16">
        <v>14</v>
      </c>
      <c r="S144" s="16">
        <v>16</v>
      </c>
      <c r="T144" s="16">
        <v>27</v>
      </c>
      <c r="U144" s="16">
        <v>20</v>
      </c>
      <c r="V144" s="16">
        <v>34</v>
      </c>
      <c r="W144" s="16">
        <v>43</v>
      </c>
      <c r="X144" s="16">
        <v>27</v>
      </c>
      <c r="Y144" s="16">
        <v>11</v>
      </c>
      <c r="Z144" s="16">
        <v>15</v>
      </c>
      <c r="AA144" s="16">
        <v>5</v>
      </c>
      <c r="AB144" s="16">
        <v>17</v>
      </c>
      <c r="AC144" s="16">
        <v>10</v>
      </c>
      <c r="AD144" s="16">
        <v>10</v>
      </c>
      <c r="AE144" s="16">
        <v>35</v>
      </c>
      <c r="AF144" s="16">
        <v>24</v>
      </c>
      <c r="AG144" s="16">
        <v>75</v>
      </c>
      <c r="AH144" s="16">
        <v>65</v>
      </c>
      <c r="AI144" s="16">
        <v>37</v>
      </c>
      <c r="AJ144" s="16">
        <v>32</v>
      </c>
      <c r="AK144" s="16">
        <v>17</v>
      </c>
      <c r="AL144" s="16">
        <v>18</v>
      </c>
      <c r="AM144" s="16">
        <v>15</v>
      </c>
      <c r="AN144" s="16">
        <v>20</v>
      </c>
      <c r="AO144" s="16">
        <v>13</v>
      </c>
    </row>
    <row r="145" spans="1:41" x14ac:dyDescent="0.25">
      <c r="A145" s="16">
        <v>139</v>
      </c>
      <c r="B145" s="4" t="s">
        <v>72</v>
      </c>
      <c r="C145" s="10">
        <v>0</v>
      </c>
      <c r="D145" s="10">
        <v>0</v>
      </c>
      <c r="E145" s="10">
        <v>0</v>
      </c>
      <c r="F145" s="10">
        <v>3</v>
      </c>
      <c r="G145" s="10">
        <v>0</v>
      </c>
      <c r="H145" s="10">
        <v>0</v>
      </c>
      <c r="I145" s="10">
        <v>2</v>
      </c>
      <c r="J145" s="10">
        <v>0</v>
      </c>
      <c r="K145" s="10">
        <v>7</v>
      </c>
      <c r="L145" s="10">
        <v>0</v>
      </c>
      <c r="M145" s="10">
        <v>0</v>
      </c>
      <c r="N145" s="10">
        <v>0</v>
      </c>
      <c r="O145" s="16">
        <v>0</v>
      </c>
      <c r="P145" s="16">
        <v>0</v>
      </c>
      <c r="Q145" s="16">
        <v>1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0</v>
      </c>
      <c r="AL145" s="16">
        <v>0</v>
      </c>
      <c r="AM145" s="16">
        <v>0</v>
      </c>
      <c r="AN145" s="16">
        <v>0</v>
      </c>
      <c r="AO145" s="16">
        <v>0</v>
      </c>
    </row>
    <row r="146" spans="1:41" x14ac:dyDescent="0.25">
      <c r="A146" s="16">
        <v>140</v>
      </c>
      <c r="B146" s="4" t="s">
        <v>54</v>
      </c>
      <c r="C146" s="16" t="s">
        <v>69</v>
      </c>
      <c r="D146" s="16" t="s">
        <v>69</v>
      </c>
      <c r="E146" s="16" t="s">
        <v>69</v>
      </c>
      <c r="F146" s="16" t="s">
        <v>69</v>
      </c>
      <c r="G146" s="16" t="s">
        <v>69</v>
      </c>
      <c r="H146" s="16" t="s">
        <v>69</v>
      </c>
      <c r="I146" s="16" t="s">
        <v>69</v>
      </c>
      <c r="J146" s="16" t="s">
        <v>69</v>
      </c>
      <c r="K146" s="16" t="s">
        <v>69</v>
      </c>
      <c r="L146" s="16" t="s">
        <v>69</v>
      </c>
      <c r="M146" s="16" t="s">
        <v>69</v>
      </c>
      <c r="N146" s="16" t="s">
        <v>69</v>
      </c>
      <c r="O146" s="16" t="s">
        <v>69</v>
      </c>
      <c r="P146" s="16" t="s">
        <v>69</v>
      </c>
      <c r="Q146" s="16" t="s">
        <v>69</v>
      </c>
      <c r="R146" s="16" t="s">
        <v>69</v>
      </c>
      <c r="S146" s="16" t="s">
        <v>69</v>
      </c>
      <c r="T146" s="16" t="s">
        <v>69</v>
      </c>
      <c r="U146" s="16" t="s">
        <v>69</v>
      </c>
      <c r="V146" s="16" t="s">
        <v>69</v>
      </c>
      <c r="W146" s="16" t="s">
        <v>69</v>
      </c>
      <c r="X146" s="16" t="s">
        <v>69</v>
      </c>
      <c r="Y146" s="16" t="s">
        <v>69</v>
      </c>
      <c r="Z146" s="16" t="s">
        <v>69</v>
      </c>
      <c r="AA146" s="16" t="s">
        <v>69</v>
      </c>
      <c r="AB146" s="16" t="s">
        <v>69</v>
      </c>
      <c r="AC146" s="16" t="s">
        <v>69</v>
      </c>
      <c r="AD146" s="16" t="s">
        <v>69</v>
      </c>
      <c r="AE146" s="16" t="s">
        <v>69</v>
      </c>
      <c r="AF146" s="16" t="s">
        <v>69</v>
      </c>
      <c r="AG146" s="16" t="s">
        <v>69</v>
      </c>
      <c r="AH146" s="16" t="s">
        <v>69</v>
      </c>
      <c r="AI146" s="16" t="s">
        <v>69</v>
      </c>
      <c r="AJ146" s="16" t="s">
        <v>69</v>
      </c>
      <c r="AK146" s="16" t="s">
        <v>69</v>
      </c>
      <c r="AL146" s="16" t="s">
        <v>69</v>
      </c>
      <c r="AM146" s="16" t="s">
        <v>69</v>
      </c>
      <c r="AN146" s="16" t="s">
        <v>69</v>
      </c>
      <c r="AO146" s="16" t="s">
        <v>69</v>
      </c>
    </row>
    <row r="147" spans="1:41" x14ac:dyDescent="0.25">
      <c r="A147" s="16">
        <v>141</v>
      </c>
      <c r="B147" s="4" t="s">
        <v>9</v>
      </c>
      <c r="C147" s="16" t="s">
        <v>69</v>
      </c>
      <c r="D147" s="16" t="s">
        <v>69</v>
      </c>
      <c r="E147" s="16" t="s">
        <v>69</v>
      </c>
      <c r="F147" s="16" t="s">
        <v>69</v>
      </c>
      <c r="G147" s="16" t="s">
        <v>69</v>
      </c>
      <c r="H147" s="16" t="s">
        <v>69</v>
      </c>
      <c r="I147" s="16" t="s">
        <v>69</v>
      </c>
      <c r="J147" s="16" t="s">
        <v>69</v>
      </c>
      <c r="K147" s="16" t="s">
        <v>69</v>
      </c>
      <c r="L147" s="16" t="s">
        <v>69</v>
      </c>
      <c r="M147" s="16" t="s">
        <v>69</v>
      </c>
      <c r="N147" s="16" t="s">
        <v>69</v>
      </c>
      <c r="O147" s="16" t="s">
        <v>69</v>
      </c>
      <c r="P147" s="16" t="s">
        <v>69</v>
      </c>
      <c r="Q147" s="16" t="s">
        <v>69</v>
      </c>
      <c r="R147" s="16" t="s">
        <v>69</v>
      </c>
      <c r="S147" s="16" t="s">
        <v>69</v>
      </c>
      <c r="T147" s="16" t="s">
        <v>69</v>
      </c>
      <c r="U147" s="16" t="s">
        <v>69</v>
      </c>
      <c r="V147" s="16" t="s">
        <v>69</v>
      </c>
      <c r="W147" s="16" t="s">
        <v>69</v>
      </c>
      <c r="X147" s="16" t="s">
        <v>69</v>
      </c>
      <c r="Y147" s="16" t="s">
        <v>69</v>
      </c>
      <c r="Z147" s="16" t="s">
        <v>69</v>
      </c>
      <c r="AA147" s="16" t="s">
        <v>69</v>
      </c>
      <c r="AB147" s="16" t="s">
        <v>69</v>
      </c>
      <c r="AC147" s="16" t="s">
        <v>69</v>
      </c>
      <c r="AD147" s="16" t="s">
        <v>69</v>
      </c>
      <c r="AE147" s="16" t="s">
        <v>69</v>
      </c>
      <c r="AF147" s="16" t="s">
        <v>69</v>
      </c>
      <c r="AG147" s="16" t="s">
        <v>69</v>
      </c>
      <c r="AH147" s="16" t="s">
        <v>69</v>
      </c>
      <c r="AI147" s="16" t="s">
        <v>69</v>
      </c>
      <c r="AJ147" s="16" t="s">
        <v>69</v>
      </c>
      <c r="AK147" s="16" t="s">
        <v>69</v>
      </c>
      <c r="AL147" s="16" t="s">
        <v>69</v>
      </c>
      <c r="AM147" s="16" t="s">
        <v>69</v>
      </c>
      <c r="AN147" s="16" t="s">
        <v>69</v>
      </c>
      <c r="AO147" s="16" t="s">
        <v>69</v>
      </c>
    </row>
    <row r="148" spans="1:41" x14ac:dyDescent="0.25">
      <c r="A148" s="16">
        <v>142</v>
      </c>
      <c r="B148" s="11" t="s">
        <v>30</v>
      </c>
      <c r="C148" s="22">
        <f>SUM(C143:C147)</f>
        <v>5</v>
      </c>
      <c r="D148" s="22">
        <f t="shared" ref="D148" si="288">SUM(D143:D147)</f>
        <v>5</v>
      </c>
      <c r="E148" s="22">
        <f t="shared" ref="E148" si="289">SUM(E143:E147)</f>
        <v>8</v>
      </c>
      <c r="F148" s="22">
        <f t="shared" ref="F148" si="290">SUM(F143:F147)</f>
        <v>10</v>
      </c>
      <c r="G148" s="22">
        <f t="shared" ref="G148" si="291">SUM(G143:G147)</f>
        <v>10</v>
      </c>
      <c r="H148" s="22">
        <f t="shared" ref="H148" si="292">SUM(H143:H147)</f>
        <v>8</v>
      </c>
      <c r="I148" s="22">
        <f t="shared" ref="I148" si="293">SUM(I143:I147)</f>
        <v>21</v>
      </c>
      <c r="J148" s="22">
        <f t="shared" ref="J148" si="294">SUM(J143:J147)</f>
        <v>15</v>
      </c>
      <c r="K148" s="22">
        <f t="shared" ref="K148" si="295">SUM(K143:K147)</f>
        <v>22</v>
      </c>
      <c r="L148" s="22">
        <f t="shared" ref="L148" si="296">SUM(L143:L147)</f>
        <v>19</v>
      </c>
      <c r="M148" s="22">
        <f t="shared" ref="M148" si="297">SUM(M143:M147)</f>
        <v>21</v>
      </c>
      <c r="N148" s="22">
        <f t="shared" ref="N148" si="298">SUM(N143:N147)</f>
        <v>115</v>
      </c>
      <c r="O148" s="22">
        <f>SUM(O144:O147)</f>
        <v>12</v>
      </c>
      <c r="P148" s="22">
        <f t="shared" ref="P148:T148" si="299">SUM(P144:P147)</f>
        <v>4</v>
      </c>
      <c r="Q148" s="22">
        <f t="shared" si="299"/>
        <v>13</v>
      </c>
      <c r="R148" s="22">
        <f t="shared" si="299"/>
        <v>14</v>
      </c>
      <c r="S148" s="22">
        <f t="shared" si="299"/>
        <v>16</v>
      </c>
      <c r="T148" s="22">
        <f t="shared" si="299"/>
        <v>27</v>
      </c>
      <c r="U148" s="22">
        <f t="shared" ref="U148:W148" si="300">SUM(U144:U147)</f>
        <v>20</v>
      </c>
      <c r="V148" s="22">
        <f t="shared" si="300"/>
        <v>34</v>
      </c>
      <c r="W148" s="22">
        <f t="shared" si="300"/>
        <v>43</v>
      </c>
      <c r="X148" s="22">
        <f t="shared" ref="X148:Z148" si="301">SUM(X144:X147)</f>
        <v>27</v>
      </c>
      <c r="Y148" s="22">
        <f t="shared" si="301"/>
        <v>11</v>
      </c>
      <c r="Z148" s="22">
        <f t="shared" si="301"/>
        <v>15</v>
      </c>
      <c r="AA148" s="22">
        <f>SUM(AA144:AA147)</f>
        <v>5</v>
      </c>
      <c r="AB148" s="22">
        <f t="shared" ref="AB148:AC148" si="302">SUM(AB144:AB147)</f>
        <v>17</v>
      </c>
      <c r="AC148" s="22">
        <f t="shared" si="302"/>
        <v>10</v>
      </c>
      <c r="AD148" s="22">
        <f>SUM(AD144:AD147)</f>
        <v>10</v>
      </c>
      <c r="AE148" s="22">
        <f t="shared" ref="AE148:AF148" si="303">SUM(AE144:AE147)</f>
        <v>35</v>
      </c>
      <c r="AF148" s="22">
        <f t="shared" si="303"/>
        <v>24</v>
      </c>
      <c r="AG148" s="22">
        <f>SUM(AG144:AG147)</f>
        <v>75</v>
      </c>
      <c r="AH148" s="22">
        <f t="shared" ref="AH148:AI148" si="304">SUM(AH144:AH147)</f>
        <v>65</v>
      </c>
      <c r="AI148" s="22">
        <f t="shared" si="304"/>
        <v>37</v>
      </c>
      <c r="AJ148" s="22">
        <f>SUM(AJ144:AJ147)</f>
        <v>32</v>
      </c>
      <c r="AK148" s="22">
        <f t="shared" ref="AK148:AL148" si="305">SUM(AK144:AK147)</f>
        <v>17</v>
      </c>
      <c r="AL148" s="22">
        <f t="shared" si="305"/>
        <v>18</v>
      </c>
      <c r="AM148" s="22">
        <f>SUM(AM144:AM147)</f>
        <v>15</v>
      </c>
      <c r="AN148" s="22">
        <f t="shared" ref="AN148:AO148" si="306">SUM(AN144:AN147)</f>
        <v>20</v>
      </c>
      <c r="AO148" s="22">
        <f t="shared" si="306"/>
        <v>13</v>
      </c>
    </row>
    <row r="149" spans="1:41" ht="50.25" customHeight="1" x14ac:dyDescent="0.25">
      <c r="A149" s="16">
        <v>143</v>
      </c>
      <c r="B149" s="9" t="s">
        <v>46</v>
      </c>
      <c r="C149" s="65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7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</row>
    <row r="150" spans="1:41" x14ac:dyDescent="0.25">
      <c r="A150" s="16">
        <v>144</v>
      </c>
      <c r="B150" s="4" t="s">
        <v>6</v>
      </c>
      <c r="C150" s="16" t="s">
        <v>69</v>
      </c>
      <c r="D150" s="16" t="s">
        <v>69</v>
      </c>
      <c r="E150" s="16" t="s">
        <v>69</v>
      </c>
      <c r="F150" s="16" t="s">
        <v>69</v>
      </c>
      <c r="G150" s="16" t="s">
        <v>69</v>
      </c>
      <c r="H150" s="16" t="s">
        <v>69</v>
      </c>
      <c r="I150" s="16" t="s">
        <v>69</v>
      </c>
      <c r="J150" s="16" t="s">
        <v>69</v>
      </c>
      <c r="K150" s="16" t="s">
        <v>69</v>
      </c>
      <c r="L150" s="16" t="s">
        <v>69</v>
      </c>
      <c r="M150" s="16" t="s">
        <v>69</v>
      </c>
      <c r="N150" s="16" t="s">
        <v>69</v>
      </c>
      <c r="O150" s="16" t="s">
        <v>69</v>
      </c>
      <c r="P150" s="16" t="s">
        <v>69</v>
      </c>
      <c r="Q150" s="16" t="s">
        <v>69</v>
      </c>
      <c r="R150" s="16" t="s">
        <v>69</v>
      </c>
      <c r="S150" s="16" t="s">
        <v>69</v>
      </c>
      <c r="T150" s="16" t="s">
        <v>69</v>
      </c>
      <c r="U150" s="16" t="s">
        <v>69</v>
      </c>
      <c r="V150" s="16" t="s">
        <v>69</v>
      </c>
      <c r="W150" s="16" t="s">
        <v>69</v>
      </c>
      <c r="X150" s="16" t="s">
        <v>69</v>
      </c>
      <c r="Y150" s="16" t="s">
        <v>69</v>
      </c>
      <c r="Z150" s="16" t="s">
        <v>69</v>
      </c>
      <c r="AA150" s="16" t="s">
        <v>69</v>
      </c>
      <c r="AB150" s="16" t="s">
        <v>69</v>
      </c>
      <c r="AC150" s="16" t="s">
        <v>69</v>
      </c>
      <c r="AD150" s="16" t="s">
        <v>69</v>
      </c>
      <c r="AE150" s="16" t="s">
        <v>69</v>
      </c>
      <c r="AF150" s="16" t="s">
        <v>69</v>
      </c>
      <c r="AG150" s="16" t="s">
        <v>69</v>
      </c>
      <c r="AH150" s="16" t="s">
        <v>69</v>
      </c>
      <c r="AI150" s="16" t="s">
        <v>69</v>
      </c>
      <c r="AJ150" s="16" t="s">
        <v>69</v>
      </c>
      <c r="AK150" s="16" t="s">
        <v>69</v>
      </c>
      <c r="AL150" s="16" t="s">
        <v>69</v>
      </c>
      <c r="AM150" s="16" t="s">
        <v>69</v>
      </c>
      <c r="AN150" s="16" t="s">
        <v>69</v>
      </c>
      <c r="AO150" s="16" t="s">
        <v>69</v>
      </c>
    </row>
    <row r="151" spans="1:41" x14ac:dyDescent="0.25">
      <c r="A151" s="16">
        <v>145</v>
      </c>
      <c r="B151" s="4" t="s">
        <v>7</v>
      </c>
      <c r="C151" s="10">
        <v>25</v>
      </c>
      <c r="D151" s="10">
        <v>36</v>
      </c>
      <c r="E151" s="10">
        <v>53</v>
      </c>
      <c r="F151" s="10">
        <v>136</v>
      </c>
      <c r="G151" s="10">
        <v>119</v>
      </c>
      <c r="H151" s="10">
        <v>181</v>
      </c>
      <c r="I151" s="10">
        <v>185</v>
      </c>
      <c r="J151" s="10">
        <v>487</v>
      </c>
      <c r="K151" s="10">
        <v>232</v>
      </c>
      <c r="L151" s="10">
        <v>169</v>
      </c>
      <c r="M151" s="10">
        <v>71</v>
      </c>
      <c r="N151" s="10">
        <v>63</v>
      </c>
      <c r="O151" s="16">
        <v>69</v>
      </c>
      <c r="P151" s="16">
        <v>89</v>
      </c>
      <c r="Q151" s="16">
        <v>100</v>
      </c>
      <c r="R151" s="16">
        <v>179</v>
      </c>
      <c r="S151" s="16">
        <v>319</v>
      </c>
      <c r="T151" s="16">
        <v>199</v>
      </c>
      <c r="U151" s="16">
        <v>237</v>
      </c>
      <c r="V151" s="16">
        <v>115</v>
      </c>
      <c r="W151" s="16">
        <v>99</v>
      </c>
      <c r="X151" s="16">
        <v>69</v>
      </c>
      <c r="Y151" s="16">
        <v>43</v>
      </c>
      <c r="Z151" s="16">
        <v>55</v>
      </c>
      <c r="AA151" s="16">
        <v>32</v>
      </c>
      <c r="AB151" s="16">
        <v>67</v>
      </c>
      <c r="AC151" s="16">
        <v>70</v>
      </c>
      <c r="AD151" s="16">
        <v>75</v>
      </c>
      <c r="AE151" s="16">
        <v>202</v>
      </c>
      <c r="AF151" s="16">
        <v>88</v>
      </c>
      <c r="AG151" s="16">
        <v>75</v>
      </c>
      <c r="AH151" s="16">
        <v>74</v>
      </c>
      <c r="AI151" s="16">
        <v>54</v>
      </c>
      <c r="AJ151" s="16">
        <v>43</v>
      </c>
      <c r="AK151" s="16">
        <v>33</v>
      </c>
      <c r="AL151" s="16">
        <v>25</v>
      </c>
      <c r="AM151" s="16">
        <v>57</v>
      </c>
      <c r="AN151" s="16">
        <v>70</v>
      </c>
      <c r="AO151" s="16">
        <v>54</v>
      </c>
    </row>
    <row r="152" spans="1:41" x14ac:dyDescent="0.25">
      <c r="A152" s="16">
        <v>146</v>
      </c>
      <c r="B152" s="4" t="s">
        <v>72</v>
      </c>
      <c r="C152" s="10">
        <v>6</v>
      </c>
      <c r="D152" s="10">
        <v>0</v>
      </c>
      <c r="E152" s="10">
        <v>5</v>
      </c>
      <c r="F152" s="10">
        <v>3</v>
      </c>
      <c r="G152" s="10">
        <v>4</v>
      </c>
      <c r="H152" s="10">
        <v>3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0</v>
      </c>
      <c r="AK152" s="16">
        <v>0</v>
      </c>
      <c r="AL152" s="16">
        <v>0</v>
      </c>
      <c r="AM152" s="16">
        <v>0</v>
      </c>
      <c r="AN152" s="16">
        <v>0</v>
      </c>
      <c r="AO152" s="16">
        <v>0</v>
      </c>
    </row>
    <row r="153" spans="1:41" x14ac:dyDescent="0.25">
      <c r="A153" s="16">
        <v>147</v>
      </c>
      <c r="B153" s="4" t="s">
        <v>54</v>
      </c>
      <c r="C153" s="16" t="s">
        <v>69</v>
      </c>
      <c r="D153" s="16" t="s">
        <v>69</v>
      </c>
      <c r="E153" s="16" t="s">
        <v>69</v>
      </c>
      <c r="F153" s="16" t="s">
        <v>69</v>
      </c>
      <c r="G153" s="16" t="s">
        <v>69</v>
      </c>
      <c r="H153" s="16" t="s">
        <v>69</v>
      </c>
      <c r="I153" s="16" t="s">
        <v>69</v>
      </c>
      <c r="J153" s="16" t="s">
        <v>69</v>
      </c>
      <c r="K153" s="16" t="s">
        <v>69</v>
      </c>
      <c r="L153" s="16" t="s">
        <v>69</v>
      </c>
      <c r="M153" s="16" t="s">
        <v>69</v>
      </c>
      <c r="N153" s="16" t="s">
        <v>69</v>
      </c>
      <c r="O153" s="16" t="s">
        <v>69</v>
      </c>
      <c r="P153" s="16" t="s">
        <v>69</v>
      </c>
      <c r="Q153" s="16" t="s">
        <v>69</v>
      </c>
      <c r="R153" s="16" t="s">
        <v>69</v>
      </c>
      <c r="S153" s="16" t="s">
        <v>69</v>
      </c>
      <c r="T153" s="16" t="s">
        <v>69</v>
      </c>
      <c r="U153" s="16" t="s">
        <v>69</v>
      </c>
      <c r="V153" s="16" t="s">
        <v>69</v>
      </c>
      <c r="W153" s="16" t="s">
        <v>69</v>
      </c>
      <c r="X153" s="16" t="s">
        <v>69</v>
      </c>
      <c r="Y153" s="16" t="s">
        <v>69</v>
      </c>
      <c r="Z153" s="16" t="s">
        <v>69</v>
      </c>
      <c r="AA153" s="16" t="s">
        <v>69</v>
      </c>
      <c r="AB153" s="16" t="s">
        <v>69</v>
      </c>
      <c r="AC153" s="16" t="s">
        <v>69</v>
      </c>
      <c r="AD153" s="16" t="s">
        <v>69</v>
      </c>
      <c r="AE153" s="16" t="s">
        <v>69</v>
      </c>
      <c r="AF153" s="16" t="s">
        <v>69</v>
      </c>
      <c r="AG153" s="16" t="s">
        <v>69</v>
      </c>
      <c r="AH153" s="16" t="s">
        <v>69</v>
      </c>
      <c r="AI153" s="16" t="s">
        <v>69</v>
      </c>
      <c r="AJ153" s="16" t="s">
        <v>69</v>
      </c>
      <c r="AK153" s="16" t="s">
        <v>69</v>
      </c>
      <c r="AL153" s="16" t="s">
        <v>69</v>
      </c>
      <c r="AM153" s="16" t="s">
        <v>69</v>
      </c>
      <c r="AN153" s="16" t="s">
        <v>69</v>
      </c>
      <c r="AO153" s="16" t="s">
        <v>69</v>
      </c>
    </row>
    <row r="154" spans="1:41" x14ac:dyDescent="0.25">
      <c r="A154" s="16">
        <v>148</v>
      </c>
      <c r="B154" s="4" t="s">
        <v>9</v>
      </c>
      <c r="C154" s="16" t="s">
        <v>69</v>
      </c>
      <c r="D154" s="16" t="s">
        <v>69</v>
      </c>
      <c r="E154" s="16" t="s">
        <v>69</v>
      </c>
      <c r="F154" s="16" t="s">
        <v>69</v>
      </c>
      <c r="G154" s="16" t="s">
        <v>69</v>
      </c>
      <c r="H154" s="16" t="s">
        <v>69</v>
      </c>
      <c r="I154" s="16" t="s">
        <v>69</v>
      </c>
      <c r="J154" s="16" t="s">
        <v>69</v>
      </c>
      <c r="K154" s="16" t="s">
        <v>69</v>
      </c>
      <c r="L154" s="16" t="s">
        <v>69</v>
      </c>
      <c r="M154" s="16" t="s">
        <v>69</v>
      </c>
      <c r="N154" s="16" t="s">
        <v>69</v>
      </c>
      <c r="O154" s="16" t="s">
        <v>69</v>
      </c>
      <c r="P154" s="16" t="s">
        <v>69</v>
      </c>
      <c r="Q154" s="16" t="s">
        <v>69</v>
      </c>
      <c r="R154" s="16" t="s">
        <v>69</v>
      </c>
      <c r="S154" s="16" t="s">
        <v>69</v>
      </c>
      <c r="T154" s="16" t="s">
        <v>69</v>
      </c>
      <c r="U154" s="16" t="s">
        <v>69</v>
      </c>
      <c r="V154" s="16" t="s">
        <v>69</v>
      </c>
      <c r="W154" s="16" t="s">
        <v>69</v>
      </c>
      <c r="X154" s="16" t="s">
        <v>69</v>
      </c>
      <c r="Y154" s="16" t="s">
        <v>69</v>
      </c>
      <c r="Z154" s="16" t="s">
        <v>69</v>
      </c>
      <c r="AA154" s="16" t="s">
        <v>69</v>
      </c>
      <c r="AB154" s="16" t="s">
        <v>69</v>
      </c>
      <c r="AC154" s="16" t="s">
        <v>69</v>
      </c>
      <c r="AD154" s="16" t="s">
        <v>69</v>
      </c>
      <c r="AE154" s="16" t="s">
        <v>69</v>
      </c>
      <c r="AF154" s="16" t="s">
        <v>69</v>
      </c>
      <c r="AG154" s="16" t="s">
        <v>69</v>
      </c>
      <c r="AH154" s="16" t="s">
        <v>69</v>
      </c>
      <c r="AI154" s="16" t="s">
        <v>69</v>
      </c>
      <c r="AJ154" s="16" t="s">
        <v>69</v>
      </c>
      <c r="AK154" s="16" t="s">
        <v>69</v>
      </c>
      <c r="AL154" s="16" t="s">
        <v>69</v>
      </c>
      <c r="AM154" s="16" t="s">
        <v>69</v>
      </c>
      <c r="AN154" s="16" t="s">
        <v>69</v>
      </c>
      <c r="AO154" s="16" t="s">
        <v>69</v>
      </c>
    </row>
    <row r="155" spans="1:41" x14ac:dyDescent="0.25">
      <c r="A155" s="16">
        <v>149</v>
      </c>
      <c r="B155" s="11" t="s">
        <v>30</v>
      </c>
      <c r="C155" s="22">
        <f>SUM(C150:C154)</f>
        <v>31</v>
      </c>
      <c r="D155" s="22">
        <f t="shared" ref="D155" si="307">SUM(D150:D154)</f>
        <v>36</v>
      </c>
      <c r="E155" s="22">
        <f t="shared" ref="E155" si="308">SUM(E150:E154)</f>
        <v>58</v>
      </c>
      <c r="F155" s="22">
        <f t="shared" ref="F155" si="309">SUM(F150:F154)</f>
        <v>139</v>
      </c>
      <c r="G155" s="22">
        <f t="shared" ref="G155" si="310">SUM(G150:G154)</f>
        <v>123</v>
      </c>
      <c r="H155" s="22">
        <f t="shared" ref="H155" si="311">SUM(H150:H154)</f>
        <v>184</v>
      </c>
      <c r="I155" s="22">
        <f t="shared" ref="I155" si="312">SUM(I150:I154)</f>
        <v>185</v>
      </c>
      <c r="J155" s="22">
        <f t="shared" ref="J155" si="313">SUM(J150:J154)</f>
        <v>487</v>
      </c>
      <c r="K155" s="22">
        <f t="shared" ref="K155" si="314">SUM(K150:K154)</f>
        <v>232</v>
      </c>
      <c r="L155" s="22">
        <f t="shared" ref="L155" si="315">SUM(L150:L154)</f>
        <v>169</v>
      </c>
      <c r="M155" s="22">
        <f t="shared" ref="M155" si="316">SUM(M150:M154)</f>
        <v>71</v>
      </c>
      <c r="N155" s="22">
        <f t="shared" ref="N155" si="317">SUM(N150:N154)</f>
        <v>63</v>
      </c>
      <c r="O155" s="22">
        <f>SUM(O151:O154)</f>
        <v>69</v>
      </c>
      <c r="P155" s="22">
        <f t="shared" ref="P155:T155" si="318">SUM(P151:P154)</f>
        <v>89</v>
      </c>
      <c r="Q155" s="22">
        <f t="shared" si="318"/>
        <v>100</v>
      </c>
      <c r="R155" s="22">
        <f t="shared" si="318"/>
        <v>179</v>
      </c>
      <c r="S155" s="22">
        <f t="shared" si="318"/>
        <v>319</v>
      </c>
      <c r="T155" s="22">
        <f t="shared" si="318"/>
        <v>199</v>
      </c>
      <c r="U155" s="22">
        <f t="shared" ref="U155:W155" si="319">SUM(U151:U154)</f>
        <v>237</v>
      </c>
      <c r="V155" s="22">
        <f t="shared" si="319"/>
        <v>115</v>
      </c>
      <c r="W155" s="22">
        <f t="shared" si="319"/>
        <v>99</v>
      </c>
      <c r="X155" s="22">
        <f t="shared" ref="X155:Z155" si="320">SUM(X151:X154)</f>
        <v>69</v>
      </c>
      <c r="Y155" s="22">
        <f t="shared" si="320"/>
        <v>43</v>
      </c>
      <c r="Z155" s="22">
        <f t="shared" si="320"/>
        <v>55</v>
      </c>
      <c r="AA155" s="22">
        <f>SUM(AA151:AA154)</f>
        <v>32</v>
      </c>
      <c r="AB155" s="22">
        <f t="shared" ref="AB155:AC155" si="321">SUM(AB151:AB154)</f>
        <v>67</v>
      </c>
      <c r="AC155" s="22">
        <f t="shared" si="321"/>
        <v>70</v>
      </c>
      <c r="AD155" s="22">
        <f>SUM(AD151:AD154)</f>
        <v>75</v>
      </c>
      <c r="AE155" s="22">
        <f t="shared" ref="AE155:AF155" si="322">SUM(AE151:AE154)</f>
        <v>202</v>
      </c>
      <c r="AF155" s="22">
        <f t="shared" si="322"/>
        <v>88</v>
      </c>
      <c r="AG155" s="22">
        <f>SUM(AG151:AG154)</f>
        <v>75</v>
      </c>
      <c r="AH155" s="22">
        <f t="shared" ref="AH155:AI155" si="323">SUM(AH151:AH154)</f>
        <v>74</v>
      </c>
      <c r="AI155" s="22">
        <f t="shared" si="323"/>
        <v>54</v>
      </c>
      <c r="AJ155" s="22">
        <f>SUM(AJ151:AJ154)</f>
        <v>43</v>
      </c>
      <c r="AK155" s="22">
        <f t="shared" ref="AK155:AL155" si="324">SUM(AK151:AK154)</f>
        <v>33</v>
      </c>
      <c r="AL155" s="22">
        <f t="shared" si="324"/>
        <v>25</v>
      </c>
      <c r="AM155" s="22">
        <f>SUM(AM151:AM154)</f>
        <v>57</v>
      </c>
      <c r="AN155" s="22">
        <f t="shared" ref="AN155:AO155" si="325">SUM(AN151:AN154)</f>
        <v>70</v>
      </c>
      <c r="AO155" s="22">
        <f t="shared" si="325"/>
        <v>54</v>
      </c>
    </row>
    <row r="156" spans="1:41" ht="30" x14ac:dyDescent="0.25">
      <c r="A156" s="16">
        <v>150</v>
      </c>
      <c r="B156" s="9" t="s">
        <v>43</v>
      </c>
      <c r="C156" s="65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7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</row>
    <row r="157" spans="1:41" x14ac:dyDescent="0.25">
      <c r="A157" s="16">
        <v>151</v>
      </c>
      <c r="B157" s="4" t="s">
        <v>6</v>
      </c>
      <c r="C157" s="16" t="s">
        <v>69</v>
      </c>
      <c r="D157" s="16" t="s">
        <v>69</v>
      </c>
      <c r="E157" s="16" t="s">
        <v>69</v>
      </c>
      <c r="F157" s="16" t="s">
        <v>69</v>
      </c>
      <c r="G157" s="16" t="s">
        <v>69</v>
      </c>
      <c r="H157" s="16" t="s">
        <v>69</v>
      </c>
      <c r="I157" s="16" t="s">
        <v>69</v>
      </c>
      <c r="J157" s="16" t="s">
        <v>69</v>
      </c>
      <c r="K157" s="16" t="s">
        <v>69</v>
      </c>
      <c r="L157" s="16" t="s">
        <v>69</v>
      </c>
      <c r="M157" s="16" t="s">
        <v>69</v>
      </c>
      <c r="N157" s="16" t="s">
        <v>69</v>
      </c>
      <c r="O157" s="16" t="s">
        <v>69</v>
      </c>
      <c r="P157" s="16" t="s">
        <v>69</v>
      </c>
      <c r="Q157" s="16" t="s">
        <v>69</v>
      </c>
      <c r="R157" s="16" t="s">
        <v>69</v>
      </c>
      <c r="S157" s="16" t="s">
        <v>69</v>
      </c>
      <c r="T157" s="16" t="s">
        <v>69</v>
      </c>
      <c r="U157" s="16" t="s">
        <v>69</v>
      </c>
      <c r="V157" s="16" t="s">
        <v>69</v>
      </c>
      <c r="W157" s="16" t="s">
        <v>69</v>
      </c>
      <c r="X157" s="16" t="s">
        <v>69</v>
      </c>
      <c r="Y157" s="16" t="s">
        <v>69</v>
      </c>
      <c r="Z157" s="16" t="s">
        <v>69</v>
      </c>
      <c r="AA157" s="16" t="s">
        <v>69</v>
      </c>
      <c r="AB157" s="16" t="s">
        <v>69</v>
      </c>
      <c r="AC157" s="16" t="s">
        <v>69</v>
      </c>
      <c r="AD157" s="16" t="s">
        <v>69</v>
      </c>
      <c r="AE157" s="16" t="s">
        <v>69</v>
      </c>
      <c r="AF157" s="16" t="s">
        <v>69</v>
      </c>
      <c r="AG157" s="16" t="s">
        <v>69</v>
      </c>
      <c r="AH157" s="16" t="s">
        <v>69</v>
      </c>
      <c r="AI157" s="16" t="s">
        <v>69</v>
      </c>
      <c r="AJ157" s="16" t="s">
        <v>69</v>
      </c>
      <c r="AK157" s="16" t="s">
        <v>69</v>
      </c>
      <c r="AL157" s="16" t="s">
        <v>69</v>
      </c>
      <c r="AM157" s="16" t="s">
        <v>69</v>
      </c>
      <c r="AN157" s="16" t="s">
        <v>69</v>
      </c>
      <c r="AO157" s="16" t="s">
        <v>69</v>
      </c>
    </row>
    <row r="158" spans="1:41" x14ac:dyDescent="0.25">
      <c r="A158" s="16">
        <v>152</v>
      </c>
      <c r="B158" s="4" t="s">
        <v>7</v>
      </c>
      <c r="C158" s="16" t="s">
        <v>69</v>
      </c>
      <c r="D158" s="16" t="s">
        <v>69</v>
      </c>
      <c r="E158" s="16" t="s">
        <v>69</v>
      </c>
      <c r="F158" s="16" t="s">
        <v>69</v>
      </c>
      <c r="G158" s="16" t="s">
        <v>69</v>
      </c>
      <c r="H158" s="16" t="s">
        <v>69</v>
      </c>
      <c r="I158" s="16" t="s">
        <v>69</v>
      </c>
      <c r="J158" s="16" t="s">
        <v>69</v>
      </c>
      <c r="K158" s="16" t="s">
        <v>69</v>
      </c>
      <c r="L158" s="16" t="s">
        <v>69</v>
      </c>
      <c r="M158" s="16" t="s">
        <v>69</v>
      </c>
      <c r="N158" s="16" t="s">
        <v>69</v>
      </c>
      <c r="O158" s="16" t="s">
        <v>69</v>
      </c>
      <c r="P158" s="16" t="s">
        <v>69</v>
      </c>
      <c r="Q158" s="16" t="s">
        <v>69</v>
      </c>
      <c r="R158" s="16" t="s">
        <v>69</v>
      </c>
      <c r="S158" s="16" t="s">
        <v>69</v>
      </c>
      <c r="T158" s="16" t="s">
        <v>69</v>
      </c>
      <c r="U158" s="16" t="s">
        <v>69</v>
      </c>
      <c r="V158" s="16" t="s">
        <v>69</v>
      </c>
      <c r="W158" s="16" t="s">
        <v>69</v>
      </c>
      <c r="X158" s="16" t="s">
        <v>69</v>
      </c>
      <c r="Y158" s="16" t="s">
        <v>69</v>
      </c>
      <c r="Z158" s="16" t="s">
        <v>69</v>
      </c>
      <c r="AA158" s="16" t="s">
        <v>69</v>
      </c>
      <c r="AB158" s="16" t="s">
        <v>69</v>
      </c>
      <c r="AC158" s="16" t="s">
        <v>69</v>
      </c>
      <c r="AD158" s="16" t="s">
        <v>69</v>
      </c>
      <c r="AE158" s="16" t="s">
        <v>69</v>
      </c>
      <c r="AF158" s="16" t="s">
        <v>69</v>
      </c>
      <c r="AG158" s="16" t="s">
        <v>69</v>
      </c>
      <c r="AH158" s="16" t="s">
        <v>69</v>
      </c>
      <c r="AI158" s="16" t="s">
        <v>69</v>
      </c>
      <c r="AJ158" s="16" t="s">
        <v>69</v>
      </c>
      <c r="AK158" s="16" t="s">
        <v>69</v>
      </c>
      <c r="AL158" s="16" t="s">
        <v>69</v>
      </c>
      <c r="AM158" s="16" t="s">
        <v>69</v>
      </c>
      <c r="AN158" s="16" t="s">
        <v>69</v>
      </c>
      <c r="AO158" s="16" t="s">
        <v>69</v>
      </c>
    </row>
    <row r="159" spans="1:41" x14ac:dyDescent="0.25">
      <c r="A159" s="16">
        <v>153</v>
      </c>
      <c r="B159" s="4" t="s">
        <v>8</v>
      </c>
      <c r="C159" s="16" t="s">
        <v>69</v>
      </c>
      <c r="D159" s="16" t="s">
        <v>69</v>
      </c>
      <c r="E159" s="16" t="s">
        <v>69</v>
      </c>
      <c r="F159" s="16" t="s">
        <v>69</v>
      </c>
      <c r="G159" s="16" t="s">
        <v>69</v>
      </c>
      <c r="H159" s="16" t="s">
        <v>69</v>
      </c>
      <c r="I159" s="16" t="s">
        <v>69</v>
      </c>
      <c r="J159" s="16" t="s">
        <v>69</v>
      </c>
      <c r="K159" s="16" t="s">
        <v>69</v>
      </c>
      <c r="L159" s="16" t="s">
        <v>69</v>
      </c>
      <c r="M159" s="16" t="s">
        <v>69</v>
      </c>
      <c r="N159" s="16" t="s">
        <v>69</v>
      </c>
      <c r="O159" s="16" t="s">
        <v>69</v>
      </c>
      <c r="P159" s="16" t="s">
        <v>69</v>
      </c>
      <c r="Q159" s="16" t="s">
        <v>69</v>
      </c>
      <c r="R159" s="16" t="s">
        <v>69</v>
      </c>
      <c r="S159" s="16" t="s">
        <v>69</v>
      </c>
      <c r="T159" s="16" t="s">
        <v>69</v>
      </c>
      <c r="U159" s="16" t="s">
        <v>69</v>
      </c>
      <c r="V159" s="16" t="s">
        <v>69</v>
      </c>
      <c r="W159" s="16" t="s">
        <v>69</v>
      </c>
      <c r="X159" s="16" t="s">
        <v>69</v>
      </c>
      <c r="Y159" s="16" t="s">
        <v>69</v>
      </c>
      <c r="Z159" s="16" t="s">
        <v>69</v>
      </c>
      <c r="AA159" s="16" t="s">
        <v>69</v>
      </c>
      <c r="AB159" s="16" t="s">
        <v>69</v>
      </c>
      <c r="AC159" s="16" t="s">
        <v>69</v>
      </c>
      <c r="AD159" s="16" t="s">
        <v>69</v>
      </c>
      <c r="AE159" s="16" t="s">
        <v>69</v>
      </c>
      <c r="AF159" s="16" t="s">
        <v>69</v>
      </c>
      <c r="AG159" s="16" t="s">
        <v>69</v>
      </c>
      <c r="AH159" s="16" t="s">
        <v>69</v>
      </c>
      <c r="AI159" s="16" t="s">
        <v>69</v>
      </c>
      <c r="AJ159" s="16" t="s">
        <v>69</v>
      </c>
      <c r="AK159" s="16" t="s">
        <v>69</v>
      </c>
      <c r="AL159" s="16" t="s">
        <v>69</v>
      </c>
      <c r="AM159" s="16" t="s">
        <v>69</v>
      </c>
      <c r="AN159" s="16" t="s">
        <v>69</v>
      </c>
      <c r="AO159" s="16" t="s">
        <v>69</v>
      </c>
    </row>
    <row r="160" spans="1:41" x14ac:dyDescent="0.25">
      <c r="A160" s="16">
        <v>154</v>
      </c>
      <c r="B160" s="4" t="s">
        <v>54</v>
      </c>
      <c r="C160" s="16" t="s">
        <v>69</v>
      </c>
      <c r="D160" s="16" t="s">
        <v>69</v>
      </c>
      <c r="E160" s="16" t="s">
        <v>69</v>
      </c>
      <c r="F160" s="16" t="s">
        <v>69</v>
      </c>
      <c r="G160" s="16" t="s">
        <v>69</v>
      </c>
      <c r="H160" s="16" t="s">
        <v>69</v>
      </c>
      <c r="I160" s="16" t="s">
        <v>69</v>
      </c>
      <c r="J160" s="16" t="s">
        <v>69</v>
      </c>
      <c r="K160" s="16" t="s">
        <v>69</v>
      </c>
      <c r="L160" s="16" t="s">
        <v>69</v>
      </c>
      <c r="M160" s="16" t="s">
        <v>69</v>
      </c>
      <c r="N160" s="16" t="s">
        <v>69</v>
      </c>
      <c r="O160" s="16" t="s">
        <v>69</v>
      </c>
      <c r="P160" s="16" t="s">
        <v>69</v>
      </c>
      <c r="Q160" s="16" t="s">
        <v>69</v>
      </c>
      <c r="R160" s="16" t="s">
        <v>69</v>
      </c>
      <c r="S160" s="16" t="s">
        <v>69</v>
      </c>
      <c r="T160" s="16" t="s">
        <v>69</v>
      </c>
      <c r="U160" s="16" t="s">
        <v>69</v>
      </c>
      <c r="V160" s="16" t="s">
        <v>69</v>
      </c>
      <c r="W160" s="16" t="s">
        <v>69</v>
      </c>
      <c r="X160" s="16" t="s">
        <v>69</v>
      </c>
      <c r="Y160" s="16" t="s">
        <v>69</v>
      </c>
      <c r="Z160" s="16" t="s">
        <v>69</v>
      </c>
      <c r="AA160" s="16" t="s">
        <v>69</v>
      </c>
      <c r="AB160" s="16" t="s">
        <v>69</v>
      </c>
      <c r="AC160" s="16" t="s">
        <v>69</v>
      </c>
      <c r="AD160" s="16" t="s">
        <v>69</v>
      </c>
      <c r="AE160" s="16" t="s">
        <v>69</v>
      </c>
      <c r="AF160" s="16" t="s">
        <v>69</v>
      </c>
      <c r="AG160" s="16" t="s">
        <v>69</v>
      </c>
      <c r="AH160" s="16" t="s">
        <v>69</v>
      </c>
      <c r="AI160" s="16" t="s">
        <v>69</v>
      </c>
      <c r="AJ160" s="16" t="s">
        <v>69</v>
      </c>
      <c r="AK160" s="16" t="s">
        <v>69</v>
      </c>
      <c r="AL160" s="16" t="s">
        <v>69</v>
      </c>
      <c r="AM160" s="16" t="s">
        <v>69</v>
      </c>
      <c r="AN160" s="16" t="s">
        <v>69</v>
      </c>
      <c r="AO160" s="16" t="s">
        <v>69</v>
      </c>
    </row>
    <row r="161" spans="1:41" x14ac:dyDescent="0.25">
      <c r="A161" s="16">
        <v>155</v>
      </c>
      <c r="B161" s="4" t="s">
        <v>9</v>
      </c>
      <c r="C161" s="16" t="s">
        <v>69</v>
      </c>
      <c r="D161" s="16" t="s">
        <v>69</v>
      </c>
      <c r="E161" s="16" t="s">
        <v>69</v>
      </c>
      <c r="F161" s="16" t="s">
        <v>69</v>
      </c>
      <c r="G161" s="16" t="s">
        <v>69</v>
      </c>
      <c r="H161" s="16" t="s">
        <v>69</v>
      </c>
      <c r="I161" s="16" t="s">
        <v>69</v>
      </c>
      <c r="J161" s="16" t="s">
        <v>69</v>
      </c>
      <c r="K161" s="16" t="s">
        <v>69</v>
      </c>
      <c r="L161" s="16" t="s">
        <v>69</v>
      </c>
      <c r="M161" s="16" t="s">
        <v>69</v>
      </c>
      <c r="N161" s="16" t="s">
        <v>69</v>
      </c>
      <c r="O161" s="16" t="s">
        <v>69</v>
      </c>
      <c r="P161" s="16" t="s">
        <v>69</v>
      </c>
      <c r="Q161" s="16" t="s">
        <v>69</v>
      </c>
      <c r="R161" s="16" t="s">
        <v>69</v>
      </c>
      <c r="S161" s="16" t="s">
        <v>69</v>
      </c>
      <c r="T161" s="16" t="s">
        <v>69</v>
      </c>
      <c r="U161" s="16" t="s">
        <v>69</v>
      </c>
      <c r="V161" s="16" t="s">
        <v>69</v>
      </c>
      <c r="W161" s="16" t="s">
        <v>69</v>
      </c>
      <c r="X161" s="16" t="s">
        <v>69</v>
      </c>
      <c r="Y161" s="16" t="s">
        <v>69</v>
      </c>
      <c r="Z161" s="16" t="s">
        <v>69</v>
      </c>
      <c r="AA161" s="16" t="s">
        <v>69</v>
      </c>
      <c r="AB161" s="16" t="s">
        <v>69</v>
      </c>
      <c r="AC161" s="16" t="s">
        <v>69</v>
      </c>
      <c r="AD161" s="16" t="s">
        <v>69</v>
      </c>
      <c r="AE161" s="16" t="s">
        <v>69</v>
      </c>
      <c r="AF161" s="16" t="s">
        <v>69</v>
      </c>
      <c r="AG161" s="16" t="s">
        <v>69</v>
      </c>
      <c r="AH161" s="16" t="s">
        <v>69</v>
      </c>
      <c r="AI161" s="16" t="s">
        <v>69</v>
      </c>
      <c r="AJ161" s="16" t="s">
        <v>69</v>
      </c>
      <c r="AK161" s="16" t="s">
        <v>69</v>
      </c>
      <c r="AL161" s="16" t="s">
        <v>69</v>
      </c>
      <c r="AM161" s="16" t="s">
        <v>69</v>
      </c>
      <c r="AN161" s="16" t="s">
        <v>69</v>
      </c>
      <c r="AO161" s="16" t="s">
        <v>69</v>
      </c>
    </row>
    <row r="162" spans="1:41" x14ac:dyDescent="0.25">
      <c r="A162" s="16">
        <v>156</v>
      </c>
      <c r="B162" s="11" t="s">
        <v>30</v>
      </c>
      <c r="C162" s="16" t="s">
        <v>69</v>
      </c>
      <c r="D162" s="16" t="s">
        <v>69</v>
      </c>
      <c r="E162" s="16" t="s">
        <v>69</v>
      </c>
      <c r="F162" s="16" t="s">
        <v>69</v>
      </c>
      <c r="G162" s="16" t="s">
        <v>69</v>
      </c>
      <c r="H162" s="16" t="s">
        <v>69</v>
      </c>
      <c r="I162" s="16" t="s">
        <v>69</v>
      </c>
      <c r="J162" s="16" t="s">
        <v>69</v>
      </c>
      <c r="K162" s="16" t="s">
        <v>69</v>
      </c>
      <c r="L162" s="16" t="s">
        <v>69</v>
      </c>
      <c r="M162" s="16" t="s">
        <v>69</v>
      </c>
      <c r="N162" s="16" t="s">
        <v>69</v>
      </c>
      <c r="O162" s="16" t="s">
        <v>69</v>
      </c>
      <c r="P162" s="16" t="s">
        <v>69</v>
      </c>
      <c r="Q162" s="16" t="s">
        <v>69</v>
      </c>
      <c r="R162" s="16" t="s">
        <v>69</v>
      </c>
      <c r="S162" s="16" t="s">
        <v>69</v>
      </c>
      <c r="T162" s="16" t="s">
        <v>69</v>
      </c>
      <c r="U162" s="16" t="s">
        <v>69</v>
      </c>
      <c r="V162" s="16" t="s">
        <v>69</v>
      </c>
      <c r="W162" s="16" t="s">
        <v>69</v>
      </c>
      <c r="X162" s="16" t="s">
        <v>69</v>
      </c>
      <c r="Y162" s="16" t="s">
        <v>69</v>
      </c>
      <c r="Z162" s="16" t="s">
        <v>69</v>
      </c>
      <c r="AA162" s="16" t="s">
        <v>69</v>
      </c>
      <c r="AB162" s="16" t="s">
        <v>69</v>
      </c>
      <c r="AC162" s="16" t="s">
        <v>69</v>
      </c>
      <c r="AD162" s="16" t="s">
        <v>69</v>
      </c>
      <c r="AE162" s="16" t="s">
        <v>69</v>
      </c>
      <c r="AF162" s="16" t="s">
        <v>69</v>
      </c>
      <c r="AG162" s="16" t="s">
        <v>69</v>
      </c>
      <c r="AH162" s="16" t="s">
        <v>69</v>
      </c>
      <c r="AI162" s="16" t="s">
        <v>69</v>
      </c>
      <c r="AJ162" s="16" t="s">
        <v>69</v>
      </c>
      <c r="AK162" s="16" t="s">
        <v>69</v>
      </c>
      <c r="AL162" s="16" t="s">
        <v>69</v>
      </c>
      <c r="AM162" s="16" t="s">
        <v>69</v>
      </c>
      <c r="AN162" s="16" t="s">
        <v>69</v>
      </c>
      <c r="AO162" s="16" t="s">
        <v>69</v>
      </c>
    </row>
    <row r="163" spans="1:41" ht="30" x14ac:dyDescent="0.25">
      <c r="A163" s="16">
        <v>157</v>
      </c>
      <c r="B163" s="9" t="s">
        <v>44</v>
      </c>
      <c r="C163" s="65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7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</row>
    <row r="164" spans="1:41" x14ac:dyDescent="0.25">
      <c r="A164" s="16">
        <v>158</v>
      </c>
      <c r="B164" s="3" t="s">
        <v>6</v>
      </c>
      <c r="C164" s="16" t="s">
        <v>69</v>
      </c>
      <c r="D164" s="16" t="s">
        <v>69</v>
      </c>
      <c r="E164" s="16" t="s">
        <v>69</v>
      </c>
      <c r="F164" s="16" t="s">
        <v>69</v>
      </c>
      <c r="G164" s="16" t="s">
        <v>69</v>
      </c>
      <c r="H164" s="16" t="s">
        <v>69</v>
      </c>
      <c r="I164" s="16" t="s">
        <v>69</v>
      </c>
      <c r="J164" s="16" t="s">
        <v>69</v>
      </c>
      <c r="K164" s="16" t="s">
        <v>69</v>
      </c>
      <c r="L164" s="16" t="s">
        <v>69</v>
      </c>
      <c r="M164" s="16" t="s">
        <v>69</v>
      </c>
      <c r="N164" s="16" t="s">
        <v>69</v>
      </c>
      <c r="O164" s="16" t="s">
        <v>69</v>
      </c>
      <c r="P164" s="16" t="s">
        <v>69</v>
      </c>
      <c r="Q164" s="16" t="s">
        <v>69</v>
      </c>
      <c r="R164" s="16" t="s">
        <v>69</v>
      </c>
      <c r="S164" s="16" t="s">
        <v>69</v>
      </c>
      <c r="T164" s="16" t="s">
        <v>69</v>
      </c>
      <c r="U164" s="16" t="s">
        <v>69</v>
      </c>
      <c r="V164" s="16" t="s">
        <v>69</v>
      </c>
      <c r="W164" s="16" t="s">
        <v>69</v>
      </c>
      <c r="X164" s="16" t="s">
        <v>69</v>
      </c>
      <c r="Y164" s="16" t="s">
        <v>69</v>
      </c>
      <c r="Z164" s="16" t="s">
        <v>69</v>
      </c>
      <c r="AA164" s="16" t="s">
        <v>69</v>
      </c>
      <c r="AB164" s="16" t="s">
        <v>69</v>
      </c>
      <c r="AC164" s="16" t="s">
        <v>69</v>
      </c>
      <c r="AD164" s="16" t="s">
        <v>69</v>
      </c>
      <c r="AE164" s="16" t="s">
        <v>69</v>
      </c>
      <c r="AF164" s="16" t="s">
        <v>69</v>
      </c>
      <c r="AG164" s="16" t="s">
        <v>69</v>
      </c>
      <c r="AH164" s="16" t="s">
        <v>69</v>
      </c>
      <c r="AI164" s="16" t="s">
        <v>69</v>
      </c>
      <c r="AJ164" s="16" t="s">
        <v>69</v>
      </c>
      <c r="AK164" s="16" t="s">
        <v>69</v>
      </c>
      <c r="AL164" s="16" t="s">
        <v>69</v>
      </c>
      <c r="AM164" s="16" t="s">
        <v>69</v>
      </c>
      <c r="AN164" s="16" t="s">
        <v>69</v>
      </c>
      <c r="AO164" s="16" t="s">
        <v>69</v>
      </c>
    </row>
    <row r="165" spans="1:41" x14ac:dyDescent="0.25">
      <c r="A165" s="16">
        <v>159</v>
      </c>
      <c r="B165" s="3" t="s">
        <v>7</v>
      </c>
      <c r="C165" s="16">
        <v>21</v>
      </c>
      <c r="D165" s="16">
        <v>10</v>
      </c>
      <c r="E165" s="16">
        <v>13</v>
      </c>
      <c r="F165" s="16">
        <v>14</v>
      </c>
      <c r="G165" s="16">
        <v>12</v>
      </c>
      <c r="H165" s="16">
        <v>112</v>
      </c>
      <c r="I165" s="10">
        <v>58</v>
      </c>
      <c r="J165" s="10">
        <v>30</v>
      </c>
      <c r="K165" s="10">
        <v>104</v>
      </c>
      <c r="L165" s="16">
        <v>74</v>
      </c>
      <c r="M165" s="16">
        <v>139</v>
      </c>
      <c r="N165" s="16">
        <v>282</v>
      </c>
      <c r="O165" s="16">
        <v>116</v>
      </c>
      <c r="P165" s="16">
        <v>81</v>
      </c>
      <c r="Q165" s="38">
        <v>85</v>
      </c>
      <c r="R165" s="16">
        <v>38</v>
      </c>
      <c r="S165" s="16">
        <v>121</v>
      </c>
      <c r="T165" s="38">
        <v>143</v>
      </c>
      <c r="U165" s="16">
        <v>158</v>
      </c>
      <c r="V165" s="16">
        <v>210</v>
      </c>
      <c r="W165" s="38">
        <v>221</v>
      </c>
      <c r="X165" s="16">
        <v>151</v>
      </c>
      <c r="Y165" s="16">
        <v>150</v>
      </c>
      <c r="Z165" s="38">
        <v>174</v>
      </c>
      <c r="AA165" s="16">
        <v>123</v>
      </c>
      <c r="AB165" s="16">
        <v>33</v>
      </c>
      <c r="AC165" s="38">
        <v>93</v>
      </c>
      <c r="AD165" s="16">
        <v>102</v>
      </c>
      <c r="AE165" s="16">
        <v>52</v>
      </c>
      <c r="AF165" s="38">
        <v>55</v>
      </c>
      <c r="AG165" s="16">
        <v>81</v>
      </c>
      <c r="AH165" s="16">
        <v>119</v>
      </c>
      <c r="AI165" s="38">
        <v>142</v>
      </c>
      <c r="AJ165" s="16">
        <v>93</v>
      </c>
      <c r="AK165" s="16">
        <v>73</v>
      </c>
      <c r="AL165" s="38">
        <v>77</v>
      </c>
      <c r="AM165" s="16">
        <v>76</v>
      </c>
      <c r="AN165" s="16">
        <v>45</v>
      </c>
      <c r="AO165" s="38">
        <v>31</v>
      </c>
    </row>
    <row r="166" spans="1:41" x14ac:dyDescent="0.25">
      <c r="A166" s="16">
        <v>160</v>
      </c>
      <c r="B166" s="3" t="s">
        <v>72</v>
      </c>
      <c r="C166" s="16">
        <v>11</v>
      </c>
      <c r="D166" s="16">
        <v>4</v>
      </c>
      <c r="E166" s="16">
        <v>3</v>
      </c>
      <c r="F166" s="16">
        <v>2</v>
      </c>
      <c r="G166" s="16">
        <v>9</v>
      </c>
      <c r="H166" s="16">
        <v>3</v>
      </c>
      <c r="I166" s="16">
        <v>3</v>
      </c>
      <c r="J166" s="16">
        <v>0</v>
      </c>
      <c r="K166" s="16">
        <v>1</v>
      </c>
      <c r="L166" s="16">
        <v>0</v>
      </c>
      <c r="M166" s="16">
        <v>0</v>
      </c>
      <c r="N166" s="16">
        <v>1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  <c r="AM166" s="16">
        <v>0</v>
      </c>
      <c r="AN166" s="16">
        <v>0</v>
      </c>
      <c r="AO166" s="16">
        <v>0</v>
      </c>
    </row>
    <row r="167" spans="1:41" x14ac:dyDescent="0.25">
      <c r="A167" s="16">
        <v>161</v>
      </c>
      <c r="B167" s="3" t="s">
        <v>54</v>
      </c>
      <c r="C167" s="16" t="s">
        <v>69</v>
      </c>
      <c r="D167" s="16" t="s">
        <v>69</v>
      </c>
      <c r="E167" s="16" t="s">
        <v>69</v>
      </c>
      <c r="F167" s="16" t="s">
        <v>69</v>
      </c>
      <c r="G167" s="16" t="s">
        <v>69</v>
      </c>
      <c r="H167" s="16" t="s">
        <v>69</v>
      </c>
      <c r="I167" s="16" t="s">
        <v>69</v>
      </c>
      <c r="J167" s="16" t="s">
        <v>69</v>
      </c>
      <c r="K167" s="16" t="s">
        <v>69</v>
      </c>
      <c r="L167" s="16" t="s">
        <v>69</v>
      </c>
      <c r="M167" s="16" t="s">
        <v>69</v>
      </c>
      <c r="N167" s="16" t="s">
        <v>69</v>
      </c>
      <c r="O167" s="16" t="s">
        <v>69</v>
      </c>
      <c r="P167" s="16" t="s">
        <v>69</v>
      </c>
      <c r="Q167" s="16" t="s">
        <v>69</v>
      </c>
      <c r="R167" s="16" t="s">
        <v>69</v>
      </c>
      <c r="S167" s="16" t="s">
        <v>69</v>
      </c>
      <c r="T167" s="16" t="s">
        <v>69</v>
      </c>
      <c r="U167" s="16" t="s">
        <v>69</v>
      </c>
      <c r="V167" s="16" t="s">
        <v>69</v>
      </c>
      <c r="W167" s="16" t="s">
        <v>69</v>
      </c>
      <c r="X167" s="16" t="s">
        <v>69</v>
      </c>
      <c r="Y167" s="16" t="s">
        <v>69</v>
      </c>
      <c r="Z167" s="16" t="s">
        <v>69</v>
      </c>
      <c r="AA167" s="16" t="s">
        <v>69</v>
      </c>
      <c r="AB167" s="16" t="s">
        <v>69</v>
      </c>
      <c r="AC167" s="16" t="s">
        <v>69</v>
      </c>
      <c r="AD167" s="16" t="s">
        <v>69</v>
      </c>
      <c r="AE167" s="16" t="s">
        <v>69</v>
      </c>
      <c r="AF167" s="16" t="s">
        <v>69</v>
      </c>
      <c r="AG167" s="16" t="s">
        <v>69</v>
      </c>
      <c r="AH167" s="16" t="s">
        <v>69</v>
      </c>
      <c r="AI167" s="16" t="s">
        <v>69</v>
      </c>
      <c r="AJ167" s="16" t="s">
        <v>69</v>
      </c>
      <c r="AK167" s="16" t="s">
        <v>69</v>
      </c>
      <c r="AL167" s="16" t="s">
        <v>69</v>
      </c>
      <c r="AM167" s="16" t="s">
        <v>69</v>
      </c>
      <c r="AN167" s="16" t="s">
        <v>69</v>
      </c>
      <c r="AO167" s="16" t="s">
        <v>69</v>
      </c>
    </row>
    <row r="168" spans="1:41" x14ac:dyDescent="0.25">
      <c r="A168" s="16">
        <v>162</v>
      </c>
      <c r="B168" s="3" t="s">
        <v>9</v>
      </c>
      <c r="C168" s="16" t="s">
        <v>69</v>
      </c>
      <c r="D168" s="16" t="s">
        <v>69</v>
      </c>
      <c r="E168" s="16" t="s">
        <v>69</v>
      </c>
      <c r="F168" s="16" t="s">
        <v>69</v>
      </c>
      <c r="G168" s="16" t="s">
        <v>69</v>
      </c>
      <c r="H168" s="16" t="s">
        <v>69</v>
      </c>
      <c r="I168" s="16" t="s">
        <v>69</v>
      </c>
      <c r="J168" s="16" t="s">
        <v>69</v>
      </c>
      <c r="K168" s="16" t="s">
        <v>69</v>
      </c>
      <c r="L168" s="16" t="s">
        <v>69</v>
      </c>
      <c r="M168" s="16" t="s">
        <v>69</v>
      </c>
      <c r="N168" s="16" t="s">
        <v>69</v>
      </c>
      <c r="O168" s="16" t="s">
        <v>69</v>
      </c>
      <c r="P168" s="16" t="s">
        <v>69</v>
      </c>
      <c r="Q168" s="16" t="s">
        <v>69</v>
      </c>
      <c r="R168" s="16" t="s">
        <v>69</v>
      </c>
      <c r="S168" s="16" t="s">
        <v>69</v>
      </c>
      <c r="T168" s="16" t="s">
        <v>69</v>
      </c>
      <c r="U168" s="16" t="s">
        <v>69</v>
      </c>
      <c r="V168" s="16" t="s">
        <v>69</v>
      </c>
      <c r="W168" s="16" t="s">
        <v>69</v>
      </c>
      <c r="X168" s="16" t="s">
        <v>69</v>
      </c>
      <c r="Y168" s="16" t="s">
        <v>69</v>
      </c>
      <c r="Z168" s="16" t="s">
        <v>69</v>
      </c>
      <c r="AA168" s="16" t="s">
        <v>69</v>
      </c>
      <c r="AB168" s="16" t="s">
        <v>69</v>
      </c>
      <c r="AC168" s="16" t="s">
        <v>69</v>
      </c>
      <c r="AD168" s="16" t="s">
        <v>69</v>
      </c>
      <c r="AE168" s="16" t="s">
        <v>69</v>
      </c>
      <c r="AF168" s="16" t="s">
        <v>69</v>
      </c>
      <c r="AG168" s="16" t="s">
        <v>69</v>
      </c>
      <c r="AH168" s="16" t="s">
        <v>69</v>
      </c>
      <c r="AI168" s="16" t="s">
        <v>69</v>
      </c>
      <c r="AJ168" s="16" t="s">
        <v>69</v>
      </c>
      <c r="AK168" s="16" t="s">
        <v>69</v>
      </c>
      <c r="AL168" s="16" t="s">
        <v>69</v>
      </c>
      <c r="AM168" s="16" t="s">
        <v>69</v>
      </c>
      <c r="AN168" s="16" t="s">
        <v>69</v>
      </c>
      <c r="AO168" s="16" t="s">
        <v>69</v>
      </c>
    </row>
    <row r="169" spans="1:41" x14ac:dyDescent="0.25">
      <c r="A169" s="16">
        <v>163</v>
      </c>
      <c r="B169" s="1" t="s">
        <v>30</v>
      </c>
      <c r="C169" s="22">
        <f>SUM(C164:C168)</f>
        <v>32</v>
      </c>
      <c r="D169" s="22">
        <f t="shared" ref="D169:N169" si="326">SUM(D164:D168)</f>
        <v>14</v>
      </c>
      <c r="E169" s="22">
        <f t="shared" si="326"/>
        <v>16</v>
      </c>
      <c r="F169" s="22">
        <f t="shared" si="326"/>
        <v>16</v>
      </c>
      <c r="G169" s="22">
        <f t="shared" si="326"/>
        <v>21</v>
      </c>
      <c r="H169" s="22">
        <f t="shared" si="326"/>
        <v>115</v>
      </c>
      <c r="I169" s="22">
        <f t="shared" si="326"/>
        <v>61</v>
      </c>
      <c r="J169" s="22">
        <f t="shared" si="326"/>
        <v>30</v>
      </c>
      <c r="K169" s="22">
        <f t="shared" si="326"/>
        <v>105</v>
      </c>
      <c r="L169" s="22">
        <f t="shared" si="326"/>
        <v>74</v>
      </c>
      <c r="M169" s="22">
        <f t="shared" si="326"/>
        <v>139</v>
      </c>
      <c r="N169" s="22">
        <f t="shared" si="326"/>
        <v>283</v>
      </c>
      <c r="O169" s="22">
        <f>SUM(O165:O168)</f>
        <v>116</v>
      </c>
      <c r="P169" s="22">
        <f t="shared" ref="P169:Q169" si="327">SUM(P165:P168)</f>
        <v>81</v>
      </c>
      <c r="Q169" s="22">
        <f t="shared" si="327"/>
        <v>85</v>
      </c>
      <c r="R169" s="22">
        <f>SUM(R164:R168)</f>
        <v>38</v>
      </c>
      <c r="S169" s="22">
        <f t="shared" ref="S169:T169" si="328">SUM(S164:S168)</f>
        <v>121</v>
      </c>
      <c r="T169" s="22">
        <f t="shared" si="328"/>
        <v>143</v>
      </c>
      <c r="U169" s="22">
        <f>SUM(U164:U168)</f>
        <v>158</v>
      </c>
      <c r="V169" s="22">
        <f t="shared" ref="V169:W169" si="329">SUM(V164:V168)</f>
        <v>210</v>
      </c>
      <c r="W169" s="22">
        <f t="shared" si="329"/>
        <v>221</v>
      </c>
      <c r="X169" s="22">
        <f>SUM(X164:X168)</f>
        <v>151</v>
      </c>
      <c r="Y169" s="22">
        <f t="shared" ref="Y169:Z169" si="330">SUM(Y164:Y168)</f>
        <v>150</v>
      </c>
      <c r="Z169" s="22">
        <f t="shared" si="330"/>
        <v>174</v>
      </c>
      <c r="AA169" s="22">
        <f>SUM(AA165:AA168)</f>
        <v>123</v>
      </c>
      <c r="AB169" s="22">
        <f t="shared" ref="AB169:AC169" si="331">SUM(AB165:AB168)</f>
        <v>33</v>
      </c>
      <c r="AC169" s="22">
        <f t="shared" si="331"/>
        <v>93</v>
      </c>
      <c r="AD169" s="22">
        <f>SUM(AD165:AD168)</f>
        <v>102</v>
      </c>
      <c r="AE169" s="22">
        <f t="shared" ref="AE169:AF169" si="332">SUM(AE165:AE168)</f>
        <v>52</v>
      </c>
      <c r="AF169" s="22">
        <f t="shared" si="332"/>
        <v>55</v>
      </c>
      <c r="AG169" s="22">
        <f>SUM(AG165:AG168)</f>
        <v>81</v>
      </c>
      <c r="AH169" s="22">
        <f t="shared" ref="AH169:AI169" si="333">SUM(AH165:AH168)</f>
        <v>119</v>
      </c>
      <c r="AI169" s="22">
        <f t="shared" si="333"/>
        <v>142</v>
      </c>
      <c r="AJ169" s="22">
        <f>SUM(AJ165:AJ168)</f>
        <v>93</v>
      </c>
      <c r="AK169" s="22">
        <f t="shared" ref="AK169:AL169" si="334">SUM(AK165:AK168)</f>
        <v>73</v>
      </c>
      <c r="AL169" s="22">
        <f t="shared" si="334"/>
        <v>77</v>
      </c>
      <c r="AM169" s="22">
        <f>SUM(AM165:AM168)</f>
        <v>76</v>
      </c>
      <c r="AN169" s="22">
        <f t="shared" ref="AN169:AO169" si="335">SUM(AN165:AN168)</f>
        <v>45</v>
      </c>
      <c r="AO169" s="22">
        <f t="shared" si="335"/>
        <v>31</v>
      </c>
    </row>
    <row r="170" spans="1:41" ht="30" x14ac:dyDescent="0.25">
      <c r="A170" s="16">
        <v>164</v>
      </c>
      <c r="B170" s="9" t="s">
        <v>42</v>
      </c>
      <c r="C170" s="22">
        <v>100</v>
      </c>
      <c r="D170" s="22">
        <v>320</v>
      </c>
      <c r="E170" s="22">
        <v>166</v>
      </c>
      <c r="F170" s="22">
        <v>200</v>
      </c>
      <c r="G170" s="22">
        <v>273</v>
      </c>
      <c r="H170" s="22">
        <v>138</v>
      </c>
      <c r="I170" s="22">
        <v>360</v>
      </c>
      <c r="J170" s="22">
        <v>617</v>
      </c>
      <c r="K170" s="22">
        <v>249</v>
      </c>
      <c r="L170" s="22">
        <v>288</v>
      </c>
      <c r="M170" s="22">
        <v>217</v>
      </c>
      <c r="N170" s="22">
        <v>135</v>
      </c>
      <c r="O170" s="22">
        <v>270</v>
      </c>
      <c r="P170" s="22">
        <v>246</v>
      </c>
      <c r="Q170" s="22">
        <v>212</v>
      </c>
      <c r="R170" s="22">
        <v>145</v>
      </c>
      <c r="S170" s="22">
        <v>302</v>
      </c>
      <c r="T170" s="22">
        <v>221</v>
      </c>
      <c r="U170" s="22">
        <v>372</v>
      </c>
      <c r="V170" s="22">
        <v>227</v>
      </c>
      <c r="W170" s="22">
        <v>249</v>
      </c>
      <c r="X170" s="22">
        <v>190</v>
      </c>
      <c r="Y170" s="22">
        <v>265</v>
      </c>
      <c r="Z170" s="22">
        <v>147</v>
      </c>
      <c r="AA170" s="22">
        <v>281</v>
      </c>
      <c r="AB170" s="22">
        <v>307</v>
      </c>
      <c r="AC170" s="22">
        <v>196</v>
      </c>
      <c r="AD170" s="22">
        <v>374</v>
      </c>
      <c r="AE170" s="22">
        <v>192</v>
      </c>
      <c r="AF170" s="22">
        <v>180</v>
      </c>
      <c r="AG170" s="22">
        <v>166</v>
      </c>
      <c r="AH170" s="22">
        <v>293</v>
      </c>
      <c r="AI170" s="22">
        <v>135</v>
      </c>
      <c r="AJ170" s="22">
        <v>161</v>
      </c>
      <c r="AK170" s="22">
        <v>259</v>
      </c>
      <c r="AL170" s="22">
        <v>109</v>
      </c>
      <c r="AM170" s="22">
        <v>179</v>
      </c>
      <c r="AN170" s="22">
        <v>353</v>
      </c>
      <c r="AO170" s="22">
        <v>189</v>
      </c>
    </row>
    <row r="171" spans="1:41" ht="30" x14ac:dyDescent="0.25">
      <c r="A171" s="16">
        <v>165</v>
      </c>
      <c r="B171" s="9" t="s">
        <v>38</v>
      </c>
      <c r="C171" s="22">
        <v>112</v>
      </c>
      <c r="D171" s="22">
        <v>107</v>
      </c>
      <c r="E171" s="22">
        <v>99</v>
      </c>
      <c r="F171" s="22">
        <v>149</v>
      </c>
      <c r="G171" s="22">
        <v>161</v>
      </c>
      <c r="H171" s="22">
        <v>801</v>
      </c>
      <c r="I171" s="22">
        <v>140</v>
      </c>
      <c r="J171" s="22">
        <v>129</v>
      </c>
      <c r="K171" s="22">
        <v>208</v>
      </c>
      <c r="L171" s="22">
        <v>198</v>
      </c>
      <c r="M171" s="22">
        <v>251</v>
      </c>
      <c r="N171" s="22">
        <v>213</v>
      </c>
      <c r="O171" s="22">
        <v>153</v>
      </c>
      <c r="P171" s="22">
        <v>136</v>
      </c>
      <c r="Q171" s="22">
        <v>105</v>
      </c>
      <c r="R171" s="22">
        <v>168</v>
      </c>
      <c r="S171" s="22">
        <v>145</v>
      </c>
      <c r="T171" s="22">
        <v>618</v>
      </c>
      <c r="U171" s="22">
        <v>196</v>
      </c>
      <c r="V171" s="22">
        <v>205</v>
      </c>
      <c r="W171" s="22">
        <v>208</v>
      </c>
      <c r="X171" s="22">
        <v>218</v>
      </c>
      <c r="Y171" s="22">
        <v>168</v>
      </c>
      <c r="Z171" s="22">
        <v>158</v>
      </c>
      <c r="AA171" s="22">
        <v>170</v>
      </c>
      <c r="AB171" s="22">
        <v>152</v>
      </c>
      <c r="AC171" s="22">
        <v>175</v>
      </c>
      <c r="AD171" s="22">
        <v>180</v>
      </c>
      <c r="AE171" s="22">
        <v>404</v>
      </c>
      <c r="AF171" s="22">
        <v>385</v>
      </c>
      <c r="AG171" s="22">
        <v>236</v>
      </c>
      <c r="AH171" s="22">
        <v>177</v>
      </c>
      <c r="AI171" s="22">
        <v>191</v>
      </c>
      <c r="AJ171" s="22">
        <v>188</v>
      </c>
      <c r="AK171" s="22">
        <v>259</v>
      </c>
      <c r="AL171" s="22">
        <v>171</v>
      </c>
      <c r="AM171" s="22">
        <v>171</v>
      </c>
      <c r="AN171" s="22">
        <v>188</v>
      </c>
      <c r="AO171" s="22">
        <v>275</v>
      </c>
    </row>
    <row r="172" spans="1:41" ht="30" x14ac:dyDescent="0.25">
      <c r="A172" s="16">
        <v>166</v>
      </c>
      <c r="B172" s="9" t="s">
        <v>39</v>
      </c>
      <c r="C172" s="65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7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</row>
    <row r="173" spans="1:41" x14ac:dyDescent="0.25">
      <c r="A173" s="16">
        <v>167</v>
      </c>
      <c r="B173" s="3" t="s">
        <v>6</v>
      </c>
      <c r="C173" s="16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  <c r="AJ173" s="16">
        <v>0</v>
      </c>
      <c r="AK173" s="16">
        <v>0</v>
      </c>
      <c r="AL173" s="16">
        <v>0</v>
      </c>
      <c r="AM173" s="16">
        <v>0</v>
      </c>
      <c r="AN173" s="16">
        <v>0</v>
      </c>
      <c r="AO173" s="16">
        <v>0</v>
      </c>
    </row>
    <row r="174" spans="1:41" x14ac:dyDescent="0.25">
      <c r="A174" s="16">
        <v>168</v>
      </c>
      <c r="B174" s="3" t="s">
        <v>7</v>
      </c>
      <c r="C174" s="16">
        <v>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v>0</v>
      </c>
      <c r="AO174" s="16">
        <v>0</v>
      </c>
    </row>
    <row r="175" spans="1:41" x14ac:dyDescent="0.25">
      <c r="A175" s="16">
        <v>169</v>
      </c>
      <c r="B175" s="3" t="s">
        <v>8</v>
      </c>
      <c r="C175" s="16">
        <v>6</v>
      </c>
      <c r="D175" s="16">
        <v>6</v>
      </c>
      <c r="E175" s="16">
        <v>7</v>
      </c>
      <c r="F175" s="16">
        <v>3</v>
      </c>
      <c r="G175" s="16">
        <v>3</v>
      </c>
      <c r="H175" s="16">
        <v>4</v>
      </c>
      <c r="I175" s="16">
        <v>2</v>
      </c>
      <c r="J175" s="16">
        <v>1</v>
      </c>
      <c r="K175" s="16">
        <v>1</v>
      </c>
      <c r="L175" s="16">
        <v>3</v>
      </c>
      <c r="M175" s="16">
        <v>2</v>
      </c>
      <c r="N175" s="16">
        <v>1</v>
      </c>
      <c r="O175" s="16">
        <v>3</v>
      </c>
      <c r="P175" s="16">
        <v>0</v>
      </c>
      <c r="Q175" s="16">
        <v>0</v>
      </c>
      <c r="R175" s="16">
        <v>1</v>
      </c>
      <c r="S175" s="16">
        <v>2</v>
      </c>
      <c r="T175" s="16">
        <v>2</v>
      </c>
      <c r="U175" s="16">
        <v>1</v>
      </c>
      <c r="V175" s="16">
        <v>0</v>
      </c>
      <c r="W175" s="16">
        <v>0</v>
      </c>
      <c r="X175" s="16">
        <v>0</v>
      </c>
      <c r="Y175" s="16">
        <v>0</v>
      </c>
      <c r="Z175" s="16">
        <v>0</v>
      </c>
      <c r="AA175" s="16">
        <v>0</v>
      </c>
      <c r="AB175" s="16">
        <v>0</v>
      </c>
      <c r="AC175" s="16">
        <v>2</v>
      </c>
      <c r="AD175" s="16">
        <v>0</v>
      </c>
      <c r="AE175" s="16">
        <v>0</v>
      </c>
      <c r="AF175" s="16">
        <v>0</v>
      </c>
      <c r="AG175" s="16">
        <v>3</v>
      </c>
      <c r="AH175" s="16">
        <v>3</v>
      </c>
      <c r="AI175" s="16">
        <v>5</v>
      </c>
      <c r="AJ175" s="16">
        <v>9</v>
      </c>
      <c r="AK175" s="16">
        <v>5</v>
      </c>
      <c r="AL175" s="16">
        <v>7</v>
      </c>
      <c r="AM175" s="16">
        <v>2</v>
      </c>
      <c r="AN175" s="16">
        <v>1</v>
      </c>
      <c r="AO175" s="16">
        <v>9</v>
      </c>
    </row>
    <row r="176" spans="1:41" x14ac:dyDescent="0.25">
      <c r="A176" s="16">
        <v>170</v>
      </c>
      <c r="B176" s="3" t="s">
        <v>54</v>
      </c>
      <c r="C176" s="16">
        <v>2</v>
      </c>
      <c r="D176" s="16">
        <v>3</v>
      </c>
      <c r="E176" s="16">
        <v>2</v>
      </c>
      <c r="F176" s="16">
        <v>2</v>
      </c>
      <c r="G176" s="16">
        <v>3</v>
      </c>
      <c r="H176" s="16">
        <v>1</v>
      </c>
      <c r="I176" s="16">
        <v>2</v>
      </c>
      <c r="J176" s="16">
        <v>1</v>
      </c>
      <c r="K176" s="16">
        <v>1</v>
      </c>
      <c r="L176" s="16">
        <v>2</v>
      </c>
      <c r="M176" s="16">
        <v>0</v>
      </c>
      <c r="N176" s="16">
        <v>1</v>
      </c>
      <c r="O176" s="16">
        <v>0</v>
      </c>
      <c r="P176" s="16">
        <v>2</v>
      </c>
      <c r="Q176" s="16">
        <v>1</v>
      </c>
      <c r="R176" s="16">
        <v>4</v>
      </c>
      <c r="S176" s="16">
        <v>5</v>
      </c>
      <c r="T176" s="16">
        <v>4</v>
      </c>
      <c r="U176" s="16">
        <v>0</v>
      </c>
      <c r="V176" s="16">
        <v>0</v>
      </c>
      <c r="W176" s="16">
        <v>1</v>
      </c>
      <c r="X176" s="16">
        <v>1</v>
      </c>
      <c r="Y176" s="16">
        <v>1</v>
      </c>
      <c r="Z176" s="16">
        <v>0</v>
      </c>
      <c r="AA176" s="16">
        <v>1</v>
      </c>
      <c r="AB176" s="16">
        <v>0</v>
      </c>
      <c r="AC176" s="16">
        <v>3</v>
      </c>
      <c r="AD176" s="16">
        <v>1</v>
      </c>
      <c r="AE176" s="16">
        <v>1</v>
      </c>
      <c r="AF176" s="16">
        <v>0</v>
      </c>
      <c r="AG176" s="16">
        <v>3</v>
      </c>
      <c r="AH176" s="16">
        <v>5</v>
      </c>
      <c r="AI176" s="16">
        <v>4</v>
      </c>
      <c r="AJ176" s="16">
        <v>9</v>
      </c>
      <c r="AK176" s="16">
        <v>9</v>
      </c>
      <c r="AL176" s="16">
        <v>11</v>
      </c>
      <c r="AM176" s="16">
        <v>1</v>
      </c>
      <c r="AN176" s="16">
        <v>1</v>
      </c>
      <c r="AO176" s="16">
        <v>9</v>
      </c>
    </row>
    <row r="177" spans="1:41" x14ac:dyDescent="0.25">
      <c r="A177" s="16">
        <v>171</v>
      </c>
      <c r="B177" s="3" t="s">
        <v>9</v>
      </c>
      <c r="C177" s="16">
        <v>0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  <c r="AJ177" s="16">
        <v>0</v>
      </c>
      <c r="AK177" s="16">
        <v>0</v>
      </c>
      <c r="AL177" s="16">
        <v>0</v>
      </c>
      <c r="AM177" s="16">
        <v>0</v>
      </c>
      <c r="AN177" s="16">
        <v>0</v>
      </c>
      <c r="AO177" s="16">
        <v>0</v>
      </c>
    </row>
    <row r="178" spans="1:41" x14ac:dyDescent="0.25">
      <c r="A178" s="16">
        <v>172</v>
      </c>
      <c r="B178" s="1" t="s">
        <v>30</v>
      </c>
      <c r="C178" s="22">
        <f t="shared" ref="C178:D178" si="336">SUM(C173:C177)</f>
        <v>8</v>
      </c>
      <c r="D178" s="22">
        <f t="shared" si="336"/>
        <v>9</v>
      </c>
      <c r="E178" s="22">
        <f>SUM(E173:E177)</f>
        <v>9</v>
      </c>
      <c r="F178" s="22">
        <f t="shared" ref="F178:N178" si="337">SUM(F173:F177)</f>
        <v>5</v>
      </c>
      <c r="G178" s="22">
        <f t="shared" si="337"/>
        <v>6</v>
      </c>
      <c r="H178" s="22">
        <f t="shared" si="337"/>
        <v>5</v>
      </c>
      <c r="I178" s="22">
        <f t="shared" si="337"/>
        <v>4</v>
      </c>
      <c r="J178" s="22">
        <f t="shared" si="337"/>
        <v>2</v>
      </c>
      <c r="K178" s="22">
        <f t="shared" si="337"/>
        <v>2</v>
      </c>
      <c r="L178" s="22">
        <f t="shared" si="337"/>
        <v>5</v>
      </c>
      <c r="M178" s="22">
        <f t="shared" si="337"/>
        <v>2</v>
      </c>
      <c r="N178" s="22">
        <f t="shared" si="337"/>
        <v>2</v>
      </c>
      <c r="O178" s="22">
        <f>SUM(O173:O177)</f>
        <v>3</v>
      </c>
      <c r="P178" s="22">
        <f t="shared" ref="P178:Q178" si="338">SUM(P173:P177)</f>
        <v>2</v>
      </c>
      <c r="Q178" s="22">
        <f t="shared" si="338"/>
        <v>1</v>
      </c>
      <c r="R178" s="22">
        <f>SUM(R173:R177)</f>
        <v>5</v>
      </c>
      <c r="S178" s="22">
        <f t="shared" ref="S178:T178" si="339">SUM(S173:S177)</f>
        <v>7</v>
      </c>
      <c r="T178" s="22">
        <f t="shared" si="339"/>
        <v>6</v>
      </c>
      <c r="U178" s="22">
        <f>SUM(U173:U177)</f>
        <v>1</v>
      </c>
      <c r="V178" s="22">
        <f t="shared" ref="V178:W178" si="340">SUM(V173:V177)</f>
        <v>0</v>
      </c>
      <c r="W178" s="22">
        <f t="shared" si="340"/>
        <v>1</v>
      </c>
      <c r="X178" s="22">
        <f>SUM(X173:X177)</f>
        <v>1</v>
      </c>
      <c r="Y178" s="22">
        <f t="shared" ref="Y178:Z178" si="341">SUM(Y173:Y177)</f>
        <v>1</v>
      </c>
      <c r="Z178" s="22">
        <f t="shared" si="341"/>
        <v>0</v>
      </c>
      <c r="AA178" s="22">
        <f>SUM(AA173:AA177)</f>
        <v>1</v>
      </c>
      <c r="AB178" s="22">
        <f t="shared" ref="AB178:AC178" si="342">SUM(AB173:AB177)</f>
        <v>0</v>
      </c>
      <c r="AC178" s="22">
        <f t="shared" si="342"/>
        <v>5</v>
      </c>
      <c r="AD178" s="22">
        <f>SUM(AD173:AD177)</f>
        <v>1</v>
      </c>
      <c r="AE178" s="22">
        <f t="shared" ref="AE178:AF178" si="343">SUM(AE173:AE177)</f>
        <v>1</v>
      </c>
      <c r="AF178" s="22">
        <f t="shared" si="343"/>
        <v>0</v>
      </c>
      <c r="AG178" s="22">
        <f>SUM(AG173:AG177)</f>
        <v>6</v>
      </c>
      <c r="AH178" s="22">
        <f t="shared" ref="AH178:AI178" si="344">SUM(AH173:AH177)</f>
        <v>8</v>
      </c>
      <c r="AI178" s="22">
        <f t="shared" si="344"/>
        <v>9</v>
      </c>
      <c r="AJ178" s="22">
        <f>SUM(AJ173:AJ177)</f>
        <v>18</v>
      </c>
      <c r="AK178" s="22">
        <f t="shared" ref="AK178:AL178" si="345">SUM(AK173:AK177)</f>
        <v>14</v>
      </c>
      <c r="AL178" s="22">
        <f t="shared" si="345"/>
        <v>18</v>
      </c>
      <c r="AM178" s="22">
        <f>SUM(AM173:AM177)</f>
        <v>3</v>
      </c>
      <c r="AN178" s="22">
        <f t="shared" ref="AN178:AO178" si="346">SUM(AN173:AN177)</f>
        <v>2</v>
      </c>
      <c r="AO178" s="22">
        <f t="shared" si="346"/>
        <v>18</v>
      </c>
    </row>
    <row r="179" spans="1:41" ht="30" x14ac:dyDescent="0.25">
      <c r="A179" s="16">
        <v>173</v>
      </c>
      <c r="B179" s="9" t="s">
        <v>40</v>
      </c>
      <c r="C179" s="65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7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</row>
    <row r="180" spans="1:41" x14ac:dyDescent="0.25">
      <c r="A180" s="16">
        <v>174</v>
      </c>
      <c r="B180" s="3" t="s">
        <v>6</v>
      </c>
      <c r="C180" s="16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0</v>
      </c>
      <c r="AK180" s="16">
        <v>0</v>
      </c>
      <c r="AL180" s="16">
        <v>0</v>
      </c>
      <c r="AM180" s="16">
        <v>0</v>
      </c>
      <c r="AN180" s="16">
        <v>0</v>
      </c>
      <c r="AO180" s="16">
        <v>0</v>
      </c>
    </row>
    <row r="181" spans="1:41" x14ac:dyDescent="0.25">
      <c r="A181" s="16">
        <v>175</v>
      </c>
      <c r="B181" s="3" t="s">
        <v>7</v>
      </c>
      <c r="C181" s="16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0</v>
      </c>
      <c r="AG181" s="16">
        <v>0</v>
      </c>
      <c r="AH181" s="16">
        <v>0</v>
      </c>
      <c r="AI181" s="16">
        <v>0</v>
      </c>
      <c r="AJ181" s="16">
        <v>0</v>
      </c>
      <c r="AK181" s="16">
        <v>0</v>
      </c>
      <c r="AL181" s="16">
        <v>0</v>
      </c>
      <c r="AM181" s="16">
        <v>0</v>
      </c>
      <c r="AN181" s="16">
        <v>0</v>
      </c>
      <c r="AO181" s="16">
        <v>0</v>
      </c>
    </row>
    <row r="182" spans="1:41" x14ac:dyDescent="0.25">
      <c r="A182" s="16">
        <v>176</v>
      </c>
      <c r="B182" s="3" t="s">
        <v>8</v>
      </c>
      <c r="C182" s="16">
        <v>1</v>
      </c>
      <c r="D182" s="16">
        <v>1</v>
      </c>
      <c r="E182" s="16">
        <v>1</v>
      </c>
      <c r="F182" s="16">
        <v>0</v>
      </c>
      <c r="G182" s="16">
        <v>1</v>
      </c>
      <c r="H182" s="16">
        <v>1</v>
      </c>
      <c r="I182" s="16">
        <v>0</v>
      </c>
      <c r="J182" s="16">
        <v>1</v>
      </c>
      <c r="K182" s="16">
        <v>0</v>
      </c>
      <c r="L182" s="16">
        <v>1</v>
      </c>
      <c r="M182" s="16">
        <v>0</v>
      </c>
      <c r="N182" s="16">
        <v>1</v>
      </c>
      <c r="O182" s="16">
        <v>0</v>
      </c>
      <c r="P182" s="16">
        <v>0</v>
      </c>
      <c r="Q182" s="16">
        <v>1</v>
      </c>
      <c r="R182" s="16">
        <v>1</v>
      </c>
      <c r="S182" s="16">
        <v>0</v>
      </c>
      <c r="T182" s="16">
        <v>0</v>
      </c>
      <c r="U182" s="16">
        <v>0</v>
      </c>
      <c r="V182" s="16">
        <v>1</v>
      </c>
      <c r="W182" s="16">
        <v>0</v>
      </c>
      <c r="X182" s="16">
        <v>0</v>
      </c>
      <c r="Y182" s="16">
        <v>0</v>
      </c>
      <c r="Z182" s="16">
        <v>1</v>
      </c>
      <c r="AA182" s="16">
        <v>0</v>
      </c>
      <c r="AB182" s="16">
        <v>0</v>
      </c>
      <c r="AC182" s="16">
        <v>1</v>
      </c>
      <c r="AD182" s="16">
        <v>1</v>
      </c>
      <c r="AE182" s="16">
        <v>4</v>
      </c>
      <c r="AF182" s="16">
        <v>1</v>
      </c>
      <c r="AG182" s="16">
        <v>4</v>
      </c>
      <c r="AH182" s="16">
        <v>2</v>
      </c>
      <c r="AI182" s="16">
        <v>2</v>
      </c>
      <c r="AJ182" s="16">
        <v>4</v>
      </c>
      <c r="AK182" s="16">
        <v>0</v>
      </c>
      <c r="AL182" s="16">
        <v>2</v>
      </c>
      <c r="AM182" s="16">
        <v>12</v>
      </c>
      <c r="AN182" s="16">
        <v>9</v>
      </c>
      <c r="AO182" s="16">
        <v>5</v>
      </c>
    </row>
    <row r="183" spans="1:41" x14ac:dyDescent="0.25">
      <c r="A183" s="16">
        <v>177</v>
      </c>
      <c r="B183" s="3" t="s">
        <v>54</v>
      </c>
      <c r="C183" s="16">
        <v>3</v>
      </c>
      <c r="D183" s="16">
        <v>1</v>
      </c>
      <c r="E183" s="16">
        <v>4</v>
      </c>
      <c r="F183" s="16">
        <v>0</v>
      </c>
      <c r="G183" s="16">
        <v>1</v>
      </c>
      <c r="H183" s="16">
        <v>2</v>
      </c>
      <c r="I183" s="16">
        <v>1</v>
      </c>
      <c r="J183" s="16">
        <v>1</v>
      </c>
      <c r="K183" s="16">
        <v>0</v>
      </c>
      <c r="L183" s="16">
        <v>2</v>
      </c>
      <c r="M183" s="16">
        <v>2</v>
      </c>
      <c r="N183" s="16">
        <v>2</v>
      </c>
      <c r="O183" s="16">
        <v>1</v>
      </c>
      <c r="P183" s="16">
        <v>3</v>
      </c>
      <c r="Q183" s="16">
        <v>2</v>
      </c>
      <c r="R183" s="16">
        <v>10</v>
      </c>
      <c r="S183" s="16">
        <v>1</v>
      </c>
      <c r="T183" s="16">
        <v>1</v>
      </c>
      <c r="U183" s="16">
        <v>0</v>
      </c>
      <c r="V183" s="16">
        <v>1</v>
      </c>
      <c r="W183" s="16">
        <v>0</v>
      </c>
      <c r="X183" s="16">
        <v>0</v>
      </c>
      <c r="Y183" s="16">
        <v>0</v>
      </c>
      <c r="Z183" s="16">
        <v>1</v>
      </c>
      <c r="AA183" s="16">
        <v>0</v>
      </c>
      <c r="AB183" s="16">
        <v>0</v>
      </c>
      <c r="AC183" s="16">
        <v>2</v>
      </c>
      <c r="AD183" s="16">
        <v>1</v>
      </c>
      <c r="AE183" s="16">
        <v>4</v>
      </c>
      <c r="AF183" s="16">
        <v>4</v>
      </c>
      <c r="AG183" s="16">
        <v>3</v>
      </c>
      <c r="AH183" s="16">
        <v>3</v>
      </c>
      <c r="AI183" s="16">
        <v>6</v>
      </c>
      <c r="AJ183" s="16">
        <v>3</v>
      </c>
      <c r="AK183" s="16">
        <v>2</v>
      </c>
      <c r="AL183" s="16">
        <v>2</v>
      </c>
      <c r="AM183" s="16">
        <v>9</v>
      </c>
      <c r="AN183" s="16">
        <v>20</v>
      </c>
      <c r="AO183" s="16">
        <v>5</v>
      </c>
    </row>
    <row r="184" spans="1:41" x14ac:dyDescent="0.25">
      <c r="A184" s="16">
        <v>178</v>
      </c>
      <c r="B184" s="3" t="s">
        <v>9</v>
      </c>
      <c r="C184" s="16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0</v>
      </c>
      <c r="AM184" s="16">
        <v>0</v>
      </c>
      <c r="AN184" s="16">
        <v>0</v>
      </c>
      <c r="AO184" s="16">
        <v>0</v>
      </c>
    </row>
    <row r="185" spans="1:41" x14ac:dyDescent="0.25">
      <c r="A185" s="16">
        <v>179</v>
      </c>
      <c r="B185" s="1" t="s">
        <v>30</v>
      </c>
      <c r="C185" s="22">
        <f>SUM(C180:C184)</f>
        <v>4</v>
      </c>
      <c r="D185" s="22">
        <f t="shared" ref="D185:N185" si="347">SUM(D180:D184)</f>
        <v>2</v>
      </c>
      <c r="E185" s="22">
        <f t="shared" si="347"/>
        <v>5</v>
      </c>
      <c r="F185" s="22">
        <f t="shared" si="347"/>
        <v>0</v>
      </c>
      <c r="G185" s="22">
        <f t="shared" si="347"/>
        <v>2</v>
      </c>
      <c r="H185" s="22">
        <f t="shared" si="347"/>
        <v>3</v>
      </c>
      <c r="I185" s="22">
        <f t="shared" si="347"/>
        <v>1</v>
      </c>
      <c r="J185" s="22">
        <f t="shared" si="347"/>
        <v>2</v>
      </c>
      <c r="K185" s="22">
        <f t="shared" si="347"/>
        <v>0</v>
      </c>
      <c r="L185" s="22">
        <f t="shared" si="347"/>
        <v>3</v>
      </c>
      <c r="M185" s="22">
        <f t="shared" si="347"/>
        <v>2</v>
      </c>
      <c r="N185" s="22">
        <f t="shared" si="347"/>
        <v>3</v>
      </c>
      <c r="O185" s="22">
        <f>SUM(O180:O184)</f>
        <v>1</v>
      </c>
      <c r="P185" s="22">
        <f>SUM(P180:P184)</f>
        <v>3</v>
      </c>
      <c r="Q185" s="22">
        <f>SUM(Q180:Q184)</f>
        <v>3</v>
      </c>
      <c r="R185" s="22">
        <f>SUM(R180:R184)</f>
        <v>11</v>
      </c>
      <c r="S185" s="22">
        <f t="shared" ref="S185:T185" si="348">SUM(S180:S184)</f>
        <v>1</v>
      </c>
      <c r="T185" s="22">
        <f t="shared" si="348"/>
        <v>1</v>
      </c>
      <c r="U185" s="22">
        <f>SUM(U180:U184)</f>
        <v>0</v>
      </c>
      <c r="V185" s="22">
        <f t="shared" ref="V185:W185" si="349">SUM(V180:V184)</f>
        <v>2</v>
      </c>
      <c r="W185" s="22">
        <f t="shared" si="349"/>
        <v>0</v>
      </c>
      <c r="X185" s="22">
        <f>SUM(X180:X184)</f>
        <v>0</v>
      </c>
      <c r="Y185" s="22">
        <f t="shared" ref="Y185:AO185" si="350">SUM(Y180:Y184)</f>
        <v>0</v>
      </c>
      <c r="Z185" s="22">
        <f t="shared" si="350"/>
        <v>2</v>
      </c>
      <c r="AA185" s="22">
        <f t="shared" si="350"/>
        <v>0</v>
      </c>
      <c r="AB185" s="22">
        <f t="shared" si="350"/>
        <v>0</v>
      </c>
      <c r="AC185" s="22">
        <f t="shared" si="350"/>
        <v>3</v>
      </c>
      <c r="AD185" s="22">
        <f t="shared" si="350"/>
        <v>2</v>
      </c>
      <c r="AE185" s="22">
        <f t="shared" si="350"/>
        <v>8</v>
      </c>
      <c r="AF185" s="22">
        <f t="shared" si="350"/>
        <v>5</v>
      </c>
      <c r="AG185" s="22">
        <f t="shared" si="350"/>
        <v>7</v>
      </c>
      <c r="AH185" s="22">
        <f t="shared" si="350"/>
        <v>5</v>
      </c>
      <c r="AI185" s="22">
        <f t="shared" si="350"/>
        <v>8</v>
      </c>
      <c r="AJ185" s="22">
        <f t="shared" si="350"/>
        <v>7</v>
      </c>
      <c r="AK185" s="22">
        <f t="shared" si="350"/>
        <v>2</v>
      </c>
      <c r="AL185" s="22">
        <f t="shared" si="350"/>
        <v>4</v>
      </c>
      <c r="AM185" s="22">
        <f t="shared" si="350"/>
        <v>21</v>
      </c>
      <c r="AN185" s="22">
        <f t="shared" si="350"/>
        <v>29</v>
      </c>
      <c r="AO185" s="22">
        <f t="shared" si="350"/>
        <v>10</v>
      </c>
    </row>
    <row r="186" spans="1:41" ht="30" x14ac:dyDescent="0.25">
      <c r="A186" s="16">
        <v>180</v>
      </c>
      <c r="B186" s="9" t="s">
        <v>89</v>
      </c>
      <c r="C186" s="65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7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</row>
    <row r="187" spans="1:41" x14ac:dyDescent="0.25">
      <c r="A187" s="16">
        <v>181</v>
      </c>
      <c r="B187" s="3" t="s">
        <v>6</v>
      </c>
      <c r="C187" s="16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0</v>
      </c>
      <c r="AH187" s="16">
        <v>0</v>
      </c>
      <c r="AI187" s="16">
        <v>0</v>
      </c>
      <c r="AJ187" s="16">
        <v>0</v>
      </c>
      <c r="AK187" s="16">
        <v>0</v>
      </c>
      <c r="AL187" s="16">
        <v>0</v>
      </c>
      <c r="AM187" s="16">
        <v>0</v>
      </c>
      <c r="AN187" s="16">
        <v>0</v>
      </c>
      <c r="AO187" s="16">
        <v>0</v>
      </c>
    </row>
    <row r="188" spans="1:41" x14ac:dyDescent="0.25">
      <c r="A188" s="16">
        <v>182</v>
      </c>
      <c r="B188" s="3" t="s">
        <v>7</v>
      </c>
      <c r="C188" s="16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0</v>
      </c>
      <c r="AM188" s="16">
        <v>0</v>
      </c>
      <c r="AN188" s="16">
        <v>0</v>
      </c>
      <c r="AO188" s="16">
        <v>0</v>
      </c>
    </row>
    <row r="189" spans="1:41" x14ac:dyDescent="0.25">
      <c r="A189" s="16">
        <v>183</v>
      </c>
      <c r="B189" s="3" t="s">
        <v>8</v>
      </c>
      <c r="C189" s="16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1</v>
      </c>
      <c r="M189" s="16">
        <v>0</v>
      </c>
      <c r="N189" s="16">
        <v>1</v>
      </c>
      <c r="O189" s="16">
        <v>0</v>
      </c>
      <c r="P189" s="16">
        <v>0</v>
      </c>
      <c r="Q189" s="16">
        <v>1</v>
      </c>
      <c r="R189" s="16">
        <v>0</v>
      </c>
      <c r="S189" s="16">
        <v>0</v>
      </c>
      <c r="T189" s="16">
        <v>2</v>
      </c>
      <c r="U189" s="16">
        <v>1</v>
      </c>
      <c r="V189" s="16">
        <v>0</v>
      </c>
      <c r="W189" s="16">
        <v>0</v>
      </c>
      <c r="X189" s="16">
        <v>1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0</v>
      </c>
      <c r="AE189" s="16">
        <v>1</v>
      </c>
      <c r="AF189" s="16">
        <v>3</v>
      </c>
      <c r="AG189" s="16">
        <v>0</v>
      </c>
      <c r="AH189" s="16">
        <v>1</v>
      </c>
      <c r="AI189" s="16">
        <v>1</v>
      </c>
      <c r="AJ189" s="16">
        <v>1</v>
      </c>
      <c r="AK189" s="16">
        <v>2</v>
      </c>
      <c r="AL189" s="16">
        <v>1</v>
      </c>
      <c r="AM189" s="16">
        <v>0</v>
      </c>
      <c r="AN189" s="16">
        <v>0</v>
      </c>
      <c r="AO189" s="16">
        <v>0</v>
      </c>
    </row>
    <row r="190" spans="1:41" x14ac:dyDescent="0.25">
      <c r="A190" s="16">
        <v>184</v>
      </c>
      <c r="B190" s="3" t="s">
        <v>54</v>
      </c>
      <c r="C190" s="16">
        <v>0</v>
      </c>
      <c r="D190" s="16">
        <v>1</v>
      </c>
      <c r="E190" s="16">
        <v>1</v>
      </c>
      <c r="F190" s="16">
        <v>0</v>
      </c>
      <c r="G190" s="16">
        <v>0</v>
      </c>
      <c r="H190" s="16">
        <v>1</v>
      </c>
      <c r="I190" s="16">
        <v>1</v>
      </c>
      <c r="J190" s="16">
        <v>1</v>
      </c>
      <c r="K190" s="16">
        <v>1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4</v>
      </c>
      <c r="T190" s="16">
        <v>2</v>
      </c>
      <c r="U190" s="16">
        <v>0</v>
      </c>
      <c r="V190" s="16">
        <v>0</v>
      </c>
      <c r="W190" s="16">
        <v>0</v>
      </c>
      <c r="X190" s="16">
        <v>2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1</v>
      </c>
      <c r="AE190" s="16">
        <v>0</v>
      </c>
      <c r="AF190" s="16">
        <v>1</v>
      </c>
      <c r="AG190" s="16">
        <v>1</v>
      </c>
      <c r="AH190" s="16">
        <v>0</v>
      </c>
      <c r="AI190" s="16">
        <v>1</v>
      </c>
      <c r="AJ190" s="16">
        <v>1</v>
      </c>
      <c r="AK190" s="16">
        <v>1</v>
      </c>
      <c r="AL190" s="16">
        <v>1</v>
      </c>
      <c r="AM190" s="16">
        <v>1</v>
      </c>
      <c r="AN190" s="16">
        <v>1</v>
      </c>
      <c r="AO190" s="16">
        <v>1</v>
      </c>
    </row>
    <row r="191" spans="1:41" x14ac:dyDescent="0.25">
      <c r="A191" s="16">
        <v>185</v>
      </c>
      <c r="B191" s="3" t="s">
        <v>9</v>
      </c>
      <c r="C191" s="16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0</v>
      </c>
      <c r="AL191" s="16">
        <v>0</v>
      </c>
      <c r="AM191" s="16">
        <v>0</v>
      </c>
      <c r="AN191" s="16">
        <v>0</v>
      </c>
      <c r="AO191" s="16">
        <v>0</v>
      </c>
    </row>
    <row r="192" spans="1:41" x14ac:dyDescent="0.25">
      <c r="A192" s="16">
        <v>186</v>
      </c>
      <c r="B192" s="1" t="s">
        <v>30</v>
      </c>
      <c r="C192" s="22">
        <f>SUM(C187:C191)</f>
        <v>0</v>
      </c>
      <c r="D192" s="22">
        <f t="shared" ref="D192:N192" si="351">SUM(D187:D191)</f>
        <v>1</v>
      </c>
      <c r="E192" s="22">
        <f t="shared" si="351"/>
        <v>1</v>
      </c>
      <c r="F192" s="22">
        <f t="shared" si="351"/>
        <v>0</v>
      </c>
      <c r="G192" s="22">
        <f t="shared" si="351"/>
        <v>0</v>
      </c>
      <c r="H192" s="22">
        <f t="shared" si="351"/>
        <v>1</v>
      </c>
      <c r="I192" s="22">
        <f t="shared" si="351"/>
        <v>1</v>
      </c>
      <c r="J192" s="22">
        <f t="shared" si="351"/>
        <v>1</v>
      </c>
      <c r="K192" s="22">
        <f t="shared" si="351"/>
        <v>1</v>
      </c>
      <c r="L192" s="22">
        <f t="shared" si="351"/>
        <v>1</v>
      </c>
      <c r="M192" s="22">
        <f t="shared" si="351"/>
        <v>0</v>
      </c>
      <c r="N192" s="22">
        <f t="shared" si="351"/>
        <v>1</v>
      </c>
      <c r="O192" s="22">
        <f>SUM(O187:O191)</f>
        <v>0</v>
      </c>
      <c r="P192" s="22">
        <f t="shared" ref="P192:Q192" si="352">SUM(P187:P191)</f>
        <v>0</v>
      </c>
      <c r="Q192" s="22">
        <f t="shared" si="352"/>
        <v>1</v>
      </c>
      <c r="R192" s="22">
        <f>SUM(R187:R191)</f>
        <v>0</v>
      </c>
      <c r="S192" s="22">
        <f t="shared" ref="S192:T192" si="353">SUM(S187:S191)</f>
        <v>4</v>
      </c>
      <c r="T192" s="22">
        <f t="shared" si="353"/>
        <v>4</v>
      </c>
      <c r="U192" s="22">
        <f>SUM(U187:U191)</f>
        <v>1</v>
      </c>
      <c r="V192" s="22">
        <f t="shared" ref="V192:W192" si="354">SUM(V187:V191)</f>
        <v>0</v>
      </c>
      <c r="W192" s="22">
        <f t="shared" si="354"/>
        <v>0</v>
      </c>
      <c r="X192" s="22">
        <f>SUM(X187:X191)</f>
        <v>3</v>
      </c>
      <c r="Y192" s="22">
        <f t="shared" ref="Y192:Z192" si="355">SUM(Y187:Y191)</f>
        <v>0</v>
      </c>
      <c r="Z192" s="22">
        <f t="shared" si="355"/>
        <v>0</v>
      </c>
      <c r="AA192" s="22">
        <f>SUM(AA187:AA191)</f>
        <v>0</v>
      </c>
      <c r="AB192" s="22">
        <f t="shared" ref="AB192:AC192" si="356">SUM(AB187:AB191)</f>
        <v>0</v>
      </c>
      <c r="AC192" s="22">
        <f t="shared" si="356"/>
        <v>0</v>
      </c>
      <c r="AD192" s="22">
        <f>SUM(AD187:AD191)</f>
        <v>1</v>
      </c>
      <c r="AE192" s="22">
        <f t="shared" ref="AE192:AF192" si="357">SUM(AE187:AE191)</f>
        <v>1</v>
      </c>
      <c r="AF192" s="22">
        <f t="shared" si="357"/>
        <v>4</v>
      </c>
      <c r="AG192" s="22">
        <f>SUM(AG187:AG191)</f>
        <v>1</v>
      </c>
      <c r="AH192" s="22">
        <f t="shared" ref="AH192:AI192" si="358">SUM(AH187:AH191)</f>
        <v>1</v>
      </c>
      <c r="AI192" s="22">
        <f t="shared" si="358"/>
        <v>2</v>
      </c>
      <c r="AJ192" s="22">
        <f>SUM(AJ187:AJ191)</f>
        <v>2</v>
      </c>
      <c r="AK192" s="22">
        <f t="shared" ref="AK192:AL192" si="359">SUM(AK187:AK191)</f>
        <v>3</v>
      </c>
      <c r="AL192" s="22">
        <f t="shared" si="359"/>
        <v>2</v>
      </c>
      <c r="AM192" s="22">
        <f>SUM(AM187:AM191)</f>
        <v>1</v>
      </c>
      <c r="AN192" s="22">
        <f t="shared" ref="AN192:AO192" si="360">SUM(AN187:AN191)</f>
        <v>1</v>
      </c>
      <c r="AO192" s="22">
        <f t="shared" si="360"/>
        <v>1</v>
      </c>
    </row>
    <row r="193" spans="1:41" ht="30" x14ac:dyDescent="0.25">
      <c r="A193" s="16">
        <v>187</v>
      </c>
      <c r="B193" s="9" t="s">
        <v>41</v>
      </c>
      <c r="C193" s="65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7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</row>
    <row r="194" spans="1:41" x14ac:dyDescent="0.25">
      <c r="A194" s="16">
        <v>188</v>
      </c>
      <c r="B194" s="3" t="s">
        <v>6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0</v>
      </c>
      <c r="AM194" s="16">
        <v>0</v>
      </c>
      <c r="AN194" s="16">
        <v>0</v>
      </c>
      <c r="AO194" s="16">
        <v>0</v>
      </c>
    </row>
    <row r="195" spans="1:41" x14ac:dyDescent="0.25">
      <c r="A195" s="16">
        <v>189</v>
      </c>
      <c r="B195" s="3" t="s">
        <v>7</v>
      </c>
      <c r="C195" s="16">
        <v>0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  <c r="AM195" s="16">
        <v>0</v>
      </c>
      <c r="AN195" s="16">
        <v>0</v>
      </c>
      <c r="AO195" s="16">
        <v>0</v>
      </c>
    </row>
    <row r="196" spans="1:41" x14ac:dyDescent="0.25">
      <c r="A196" s="16">
        <v>190</v>
      </c>
      <c r="B196" s="3" t="s">
        <v>8</v>
      </c>
      <c r="C196" s="16">
        <v>0</v>
      </c>
      <c r="D196" s="16">
        <v>2</v>
      </c>
      <c r="E196" s="16">
        <v>1</v>
      </c>
      <c r="F196" s="16">
        <v>0</v>
      </c>
      <c r="G196" s="16">
        <v>0</v>
      </c>
      <c r="H196" s="16">
        <v>0</v>
      </c>
      <c r="I196" s="16">
        <v>1</v>
      </c>
      <c r="J196" s="16">
        <v>4</v>
      </c>
      <c r="K196" s="16">
        <v>0</v>
      </c>
      <c r="L196" s="16">
        <v>4</v>
      </c>
      <c r="M196" s="16">
        <v>1</v>
      </c>
      <c r="N196" s="16">
        <v>4</v>
      </c>
      <c r="O196" s="16">
        <v>0</v>
      </c>
      <c r="P196" s="16">
        <v>2</v>
      </c>
      <c r="Q196" s="16">
        <v>0</v>
      </c>
      <c r="R196" s="16">
        <v>2</v>
      </c>
      <c r="S196" s="16">
        <v>0</v>
      </c>
      <c r="T196" s="16">
        <v>1</v>
      </c>
      <c r="U196" s="16">
        <v>0</v>
      </c>
      <c r="V196" s="16">
        <v>0</v>
      </c>
      <c r="W196" s="16">
        <v>2</v>
      </c>
      <c r="X196" s="16">
        <v>1</v>
      </c>
      <c r="Y196" s="16">
        <v>1</v>
      </c>
      <c r="Z196" s="16">
        <v>0</v>
      </c>
      <c r="AA196" s="16">
        <v>0</v>
      </c>
      <c r="AB196" s="16">
        <v>0</v>
      </c>
      <c r="AC196" s="16">
        <v>1</v>
      </c>
      <c r="AD196" s="16">
        <v>0</v>
      </c>
      <c r="AE196" s="16">
        <v>1</v>
      </c>
      <c r="AF196" s="16">
        <v>0</v>
      </c>
      <c r="AG196" s="16">
        <v>0</v>
      </c>
      <c r="AH196" s="16">
        <v>0</v>
      </c>
      <c r="AI196" s="16">
        <v>0</v>
      </c>
      <c r="AJ196" s="16">
        <v>1</v>
      </c>
      <c r="AK196" s="16">
        <v>4</v>
      </c>
      <c r="AL196" s="16">
        <v>0</v>
      </c>
      <c r="AM196" s="16">
        <v>1</v>
      </c>
      <c r="AN196" s="16">
        <v>0</v>
      </c>
      <c r="AO196" s="16">
        <v>0</v>
      </c>
    </row>
    <row r="197" spans="1:41" x14ac:dyDescent="0.25">
      <c r="A197" s="16">
        <v>191</v>
      </c>
      <c r="B197" s="3" t="s">
        <v>54</v>
      </c>
      <c r="C197" s="16">
        <v>1</v>
      </c>
      <c r="D197" s="16">
        <v>0</v>
      </c>
      <c r="E197" s="16">
        <v>0</v>
      </c>
      <c r="F197" s="16">
        <v>3</v>
      </c>
      <c r="G197" s="16">
        <v>0</v>
      </c>
      <c r="H197" s="16">
        <v>1</v>
      </c>
      <c r="I197" s="16">
        <v>0</v>
      </c>
      <c r="J197" s="16">
        <v>0</v>
      </c>
      <c r="K197" s="16">
        <v>0</v>
      </c>
      <c r="L197" s="16">
        <v>9</v>
      </c>
      <c r="M197" s="16">
        <v>1</v>
      </c>
      <c r="N197" s="16">
        <v>2</v>
      </c>
      <c r="O197" s="16">
        <v>0</v>
      </c>
      <c r="P197" s="16">
        <v>0</v>
      </c>
      <c r="Q197" s="16">
        <v>1</v>
      </c>
      <c r="R197" s="16">
        <v>0</v>
      </c>
      <c r="S197" s="16">
        <v>2</v>
      </c>
      <c r="T197" s="16">
        <v>1</v>
      </c>
      <c r="U197" s="16">
        <v>0</v>
      </c>
      <c r="V197" s="16">
        <v>1</v>
      </c>
      <c r="W197" s="16">
        <v>1</v>
      </c>
      <c r="X197" s="16">
        <v>5</v>
      </c>
      <c r="Y197" s="16">
        <v>1</v>
      </c>
      <c r="Z197" s="16">
        <v>3</v>
      </c>
      <c r="AA197" s="16">
        <v>2</v>
      </c>
      <c r="AB197" s="16">
        <v>2</v>
      </c>
      <c r="AC197" s="16">
        <v>2</v>
      </c>
      <c r="AD197" s="16">
        <v>0</v>
      </c>
      <c r="AE197" s="16">
        <v>1</v>
      </c>
      <c r="AF197" s="16">
        <v>6</v>
      </c>
      <c r="AG197" s="16">
        <v>2</v>
      </c>
      <c r="AH197" s="16">
        <v>2</v>
      </c>
      <c r="AI197" s="16">
        <v>1</v>
      </c>
      <c r="AJ197" s="16">
        <v>3</v>
      </c>
      <c r="AK197" s="16">
        <v>2</v>
      </c>
      <c r="AL197" s="16">
        <v>1</v>
      </c>
      <c r="AM197" s="16">
        <v>0</v>
      </c>
      <c r="AN197" s="16">
        <v>1</v>
      </c>
      <c r="AO197" s="16">
        <v>1</v>
      </c>
    </row>
    <row r="198" spans="1:41" x14ac:dyDescent="0.25">
      <c r="A198" s="16">
        <v>192</v>
      </c>
      <c r="B198" s="3" t="s">
        <v>9</v>
      </c>
      <c r="C198" s="16">
        <v>0</v>
      </c>
      <c r="D198" s="16">
        <v>0</v>
      </c>
      <c r="E198" s="16">
        <v>0</v>
      </c>
      <c r="F198" s="16">
        <v>0</v>
      </c>
      <c r="G198" s="16">
        <v>0</v>
      </c>
      <c r="H198" s="16">
        <v>0</v>
      </c>
      <c r="I198" s="16">
        <v>0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</row>
    <row r="199" spans="1:41" x14ac:dyDescent="0.25">
      <c r="A199" s="16">
        <v>193</v>
      </c>
      <c r="B199" s="1" t="s">
        <v>30</v>
      </c>
      <c r="C199" s="22">
        <f t="shared" ref="C199:D199" si="361">SUM(C194:C198)</f>
        <v>1</v>
      </c>
      <c r="D199" s="22">
        <f t="shared" si="361"/>
        <v>2</v>
      </c>
      <c r="E199" s="22">
        <f>SUM(E194:E198)</f>
        <v>1</v>
      </c>
      <c r="F199" s="22">
        <f t="shared" ref="F199:N199" si="362">SUM(F194:F198)</f>
        <v>3</v>
      </c>
      <c r="G199" s="22">
        <f t="shared" si="362"/>
        <v>0</v>
      </c>
      <c r="H199" s="22">
        <f t="shared" si="362"/>
        <v>1</v>
      </c>
      <c r="I199" s="22">
        <f t="shared" si="362"/>
        <v>1</v>
      </c>
      <c r="J199" s="22">
        <f t="shared" si="362"/>
        <v>4</v>
      </c>
      <c r="K199" s="22">
        <f t="shared" si="362"/>
        <v>0</v>
      </c>
      <c r="L199" s="22">
        <f t="shared" si="362"/>
        <v>13</v>
      </c>
      <c r="M199" s="22">
        <f t="shared" si="362"/>
        <v>2</v>
      </c>
      <c r="N199" s="22">
        <f t="shared" si="362"/>
        <v>6</v>
      </c>
      <c r="O199" s="22">
        <f>SUM(O194:O198)</f>
        <v>0</v>
      </c>
      <c r="P199" s="22">
        <f t="shared" ref="P199:Q199" si="363">SUM(P194:P198)</f>
        <v>2</v>
      </c>
      <c r="Q199" s="22">
        <f t="shared" si="363"/>
        <v>1</v>
      </c>
      <c r="R199" s="22">
        <f>SUM(R194:R198)</f>
        <v>2</v>
      </c>
      <c r="S199" s="22">
        <f t="shared" ref="S199:T199" si="364">SUM(S194:S198)</f>
        <v>2</v>
      </c>
      <c r="T199" s="22">
        <f t="shared" si="364"/>
        <v>2</v>
      </c>
      <c r="U199" s="22">
        <f>SUM(U194:U198)</f>
        <v>0</v>
      </c>
      <c r="V199" s="22">
        <f t="shared" ref="V199:W199" si="365">SUM(V194:V198)</f>
        <v>1</v>
      </c>
      <c r="W199" s="22">
        <f t="shared" si="365"/>
        <v>3</v>
      </c>
      <c r="X199" s="22">
        <f>SUM(X194:X198)</f>
        <v>6</v>
      </c>
      <c r="Y199" s="22">
        <f t="shared" ref="Y199:Z199" si="366">SUM(Y194:Y198)</f>
        <v>2</v>
      </c>
      <c r="Z199" s="22">
        <f t="shared" si="366"/>
        <v>3</v>
      </c>
      <c r="AA199" s="22">
        <f>SUM(AA194:AA198)</f>
        <v>2</v>
      </c>
      <c r="AB199" s="22">
        <f t="shared" ref="AB199:AC199" si="367">SUM(AB194:AB198)</f>
        <v>2</v>
      </c>
      <c r="AC199" s="22">
        <f t="shared" si="367"/>
        <v>3</v>
      </c>
      <c r="AD199" s="22">
        <f>SUM(AD194:AD198)</f>
        <v>0</v>
      </c>
      <c r="AE199" s="22">
        <f t="shared" ref="AE199:AF199" si="368">SUM(AE194:AE198)</f>
        <v>2</v>
      </c>
      <c r="AF199" s="22">
        <f t="shared" si="368"/>
        <v>6</v>
      </c>
      <c r="AG199" s="22">
        <f>SUM(AG194:AG198)</f>
        <v>2</v>
      </c>
      <c r="AH199" s="22">
        <f t="shared" ref="AH199:AI199" si="369">SUM(AH194:AH198)</f>
        <v>2</v>
      </c>
      <c r="AI199" s="22">
        <f t="shared" si="369"/>
        <v>1</v>
      </c>
      <c r="AJ199" s="22">
        <f>SUM(AJ194:AJ198)</f>
        <v>4</v>
      </c>
      <c r="AK199" s="22">
        <f t="shared" ref="AK199:AL199" si="370">SUM(AK194:AK198)</f>
        <v>6</v>
      </c>
      <c r="AL199" s="22">
        <f t="shared" si="370"/>
        <v>1</v>
      </c>
      <c r="AM199" s="22">
        <f>SUM(AM194:AM198)</f>
        <v>1</v>
      </c>
      <c r="AN199" s="22">
        <f t="shared" ref="AN199:AO199" si="371">SUM(AN194:AN198)</f>
        <v>1</v>
      </c>
      <c r="AO199" s="22">
        <f t="shared" si="371"/>
        <v>1</v>
      </c>
    </row>
  </sheetData>
  <mergeCells count="147">
    <mergeCell ref="AM38:AO41"/>
    <mergeCell ref="A1:AO1"/>
    <mergeCell ref="A2:AO2"/>
    <mergeCell ref="A3:AO3"/>
    <mergeCell ref="AM52:AM53"/>
    <mergeCell ref="AN52:AN53"/>
    <mergeCell ref="AO52:AO53"/>
    <mergeCell ref="AM59:AM60"/>
    <mergeCell ref="AN59:AN60"/>
    <mergeCell ref="AO59:AO60"/>
    <mergeCell ref="AM66:AM67"/>
    <mergeCell ref="AN66:AN67"/>
    <mergeCell ref="AO66:AO67"/>
    <mergeCell ref="AG52:AG53"/>
    <mergeCell ref="AH52:AH53"/>
    <mergeCell ref="AI52:AI53"/>
    <mergeCell ref="AG59:AG60"/>
    <mergeCell ref="AH59:AH60"/>
    <mergeCell ref="AI59:AI60"/>
    <mergeCell ref="AA38:AC41"/>
    <mergeCell ref="D59:D60"/>
    <mergeCell ref="AG38:AI41"/>
    <mergeCell ref="AJ38:AL41"/>
    <mergeCell ref="AG66:AG67"/>
    <mergeCell ref="AH66:AH67"/>
    <mergeCell ref="AI66:AI67"/>
    <mergeCell ref="R66:R67"/>
    <mergeCell ref="S66:S67"/>
    <mergeCell ref="T66:T67"/>
    <mergeCell ref="R52:R53"/>
    <mergeCell ref="S52:S53"/>
    <mergeCell ref="T52:T53"/>
    <mergeCell ref="R59:R60"/>
    <mergeCell ref="S59:S60"/>
    <mergeCell ref="T59:T60"/>
    <mergeCell ref="AA66:AA67"/>
    <mergeCell ref="AB66:AB67"/>
    <mergeCell ref="AC66:AC67"/>
    <mergeCell ref="AA52:AA53"/>
    <mergeCell ref="AB52:AB53"/>
    <mergeCell ref="AC52:AC53"/>
    <mergeCell ref="AA59:AA60"/>
    <mergeCell ref="AB59:AB60"/>
    <mergeCell ref="AC59:AC60"/>
    <mergeCell ref="Y59:Y60"/>
    <mergeCell ref="Z59:Z60"/>
    <mergeCell ref="U66:U67"/>
    <mergeCell ref="C61:C63"/>
    <mergeCell ref="D61:D63"/>
    <mergeCell ref="C93:N93"/>
    <mergeCell ref="O66:O67"/>
    <mergeCell ref="P66:P67"/>
    <mergeCell ref="Q66:Q67"/>
    <mergeCell ref="M52:M53"/>
    <mergeCell ref="N52:N53"/>
    <mergeCell ref="O52:O53"/>
    <mergeCell ref="P52:P53"/>
    <mergeCell ref="Q52:Q53"/>
    <mergeCell ref="L61:L63"/>
    <mergeCell ref="M61:M63"/>
    <mergeCell ref="O59:O60"/>
    <mergeCell ref="P59:P60"/>
    <mergeCell ref="Q59:Q60"/>
    <mergeCell ref="M66:M67"/>
    <mergeCell ref="N66:N67"/>
    <mergeCell ref="N59:N60"/>
    <mergeCell ref="I59:I60"/>
    <mergeCell ref="J59:J60"/>
    <mergeCell ref="K59:K60"/>
    <mergeCell ref="C172:N172"/>
    <mergeCell ref="C179:N179"/>
    <mergeCell ref="C186:N186"/>
    <mergeCell ref="C193:N193"/>
    <mergeCell ref="K61:K63"/>
    <mergeCell ref="F61:F63"/>
    <mergeCell ref="G61:G63"/>
    <mergeCell ref="H61:H63"/>
    <mergeCell ref="I61:I63"/>
    <mergeCell ref="J61:J63"/>
    <mergeCell ref="C156:N156"/>
    <mergeCell ref="C163:N163"/>
    <mergeCell ref="C100:N100"/>
    <mergeCell ref="C107:N107"/>
    <mergeCell ref="C114:N114"/>
    <mergeCell ref="C121:N121"/>
    <mergeCell ref="C142:N142"/>
    <mergeCell ref="C149:N149"/>
    <mergeCell ref="E61:E63"/>
    <mergeCell ref="C128:N128"/>
    <mergeCell ref="C135:N135"/>
    <mergeCell ref="W52:W53"/>
    <mergeCell ref="U59:U60"/>
    <mergeCell ref="V59:V60"/>
    <mergeCell ref="W59:W60"/>
    <mergeCell ref="AD66:AD67"/>
    <mergeCell ref="C79:N79"/>
    <mergeCell ref="C86:N86"/>
    <mergeCell ref="C8:N8"/>
    <mergeCell ref="C15:N15"/>
    <mergeCell ref="C22:N22"/>
    <mergeCell ref="C29:N29"/>
    <mergeCell ref="C44:N44"/>
    <mergeCell ref="C51:N51"/>
    <mergeCell ref="C58:N58"/>
    <mergeCell ref="C65:N65"/>
    <mergeCell ref="C72:N72"/>
    <mergeCell ref="C59:C60"/>
    <mergeCell ref="N61:N63"/>
    <mergeCell ref="L59:L60"/>
    <mergeCell ref="M59:M60"/>
    <mergeCell ref="E59:E60"/>
    <mergeCell ref="F59:F60"/>
    <mergeCell ref="G59:G60"/>
    <mergeCell ref="H59:H60"/>
    <mergeCell ref="AE66:AE67"/>
    <mergeCell ref="AF66:AF67"/>
    <mergeCell ref="AD38:AF41"/>
    <mergeCell ref="O38:Q41"/>
    <mergeCell ref="R38:T41"/>
    <mergeCell ref="U38:W41"/>
    <mergeCell ref="X38:Z41"/>
    <mergeCell ref="AD52:AD53"/>
    <mergeCell ref="AE52:AE53"/>
    <mergeCell ref="AF52:AF53"/>
    <mergeCell ref="AD59:AD60"/>
    <mergeCell ref="AE59:AE60"/>
    <mergeCell ref="AF59:AF60"/>
    <mergeCell ref="X66:X67"/>
    <mergeCell ref="Y66:Y67"/>
    <mergeCell ref="Z66:Z67"/>
    <mergeCell ref="X52:X53"/>
    <mergeCell ref="Y52:Y53"/>
    <mergeCell ref="Z52:Z53"/>
    <mergeCell ref="X59:X60"/>
    <mergeCell ref="V66:V67"/>
    <mergeCell ref="W66:W67"/>
    <mergeCell ref="U52:U53"/>
    <mergeCell ref="V52:V53"/>
    <mergeCell ref="AJ52:AJ53"/>
    <mergeCell ref="AK52:AK53"/>
    <mergeCell ref="AL52:AL53"/>
    <mergeCell ref="AJ59:AJ60"/>
    <mergeCell ref="AK59:AK60"/>
    <mergeCell ref="AL59:AL60"/>
    <mergeCell ref="AJ66:AJ67"/>
    <mergeCell ref="AK66:AK67"/>
    <mergeCell ref="AL66:AL67"/>
  </mergeCells>
  <pageMargins left="0.7" right="0.7" top="0.75" bottom="0.75" header="0.3" footer="0.3"/>
  <pageSetup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99"/>
  <sheetViews>
    <sheetView view="pageBreakPreview" zoomScale="85" zoomScaleNormal="90" zoomScaleSheetLayoutView="85" workbookViewId="0">
      <pane ySplit="6" topLeftCell="A7" activePane="bottomLeft" state="frozen"/>
      <selection activeCell="A7" sqref="A7"/>
      <selection pane="bottomLeft" activeCell="A7" sqref="A7"/>
    </sheetView>
  </sheetViews>
  <sheetFormatPr defaultColWidth="9.140625" defaultRowHeight="15" outlineLevelCol="1" x14ac:dyDescent="0.25"/>
  <cols>
    <col min="1" max="1" width="8.7109375" style="2" bestFit="1" customWidth="1"/>
    <col min="2" max="2" width="60.28515625" style="2" customWidth="1"/>
    <col min="3" max="3" width="12.140625" style="34" hidden="1" customWidth="1" outlineLevel="1"/>
    <col min="4" max="13" width="10.5703125" style="34" hidden="1" customWidth="1" outlineLevel="1"/>
    <col min="14" max="14" width="0.140625" style="34" hidden="1" customWidth="1" outlineLevel="1"/>
    <col min="15" max="15" width="15.140625" style="27" hidden="1" customWidth="1" outlineLevel="1"/>
    <col min="16" max="16" width="14.85546875" style="27" hidden="1" customWidth="1" outlineLevel="1"/>
    <col min="17" max="17" width="13.42578125" style="27" hidden="1" customWidth="1" outlineLevel="1"/>
    <col min="18" max="18" width="13.140625" style="27" hidden="1" customWidth="1" outlineLevel="1"/>
    <col min="19" max="19" width="13.42578125" style="27" hidden="1" customWidth="1" outlineLevel="1"/>
    <col min="20" max="21" width="13.140625" style="27" hidden="1" customWidth="1" outlineLevel="1"/>
    <col min="22" max="22" width="13.42578125" style="27" hidden="1" customWidth="1" outlineLevel="1"/>
    <col min="23" max="23" width="17.140625" style="27" hidden="1" customWidth="1" outlineLevel="1"/>
    <col min="24" max="24" width="13.7109375" style="2" hidden="1" customWidth="1" outlineLevel="1"/>
    <col min="25" max="25" width="15.7109375" style="2" hidden="1" customWidth="1" outlineLevel="1"/>
    <col min="26" max="26" width="15.42578125" style="2" hidden="1" customWidth="1" outlineLevel="1"/>
    <col min="27" max="27" width="12" style="2" customWidth="1" collapsed="1"/>
    <col min="28" max="28" width="12" style="2" customWidth="1"/>
    <col min="29" max="32" width="12" style="2" bestFit="1" customWidth="1"/>
    <col min="33" max="33" width="11" style="2" bestFit="1" customWidth="1"/>
    <col min="34" max="34" width="10.85546875" style="2" customWidth="1"/>
    <col min="35" max="35" width="11.85546875" style="2" customWidth="1"/>
    <col min="36" max="38" width="12" style="2" bestFit="1" customWidth="1"/>
    <col min="39" max="41" width="12.140625" style="2" bestFit="1" customWidth="1"/>
    <col min="42" max="16384" width="9.140625" style="2"/>
  </cols>
  <sheetData>
    <row r="1" spans="1:41" s="32" customFormat="1" ht="15.75" x14ac:dyDescent="0.25">
      <c r="A1" s="76" t="s">
        <v>74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</row>
    <row r="2" spans="1:41" s="32" customFormat="1" ht="15.75" x14ac:dyDescent="0.25">
      <c r="A2" s="76" t="s">
        <v>80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</row>
    <row r="3" spans="1:41" s="32" customFormat="1" ht="15.75" x14ac:dyDescent="0.25">
      <c r="A3" s="76" t="s">
        <v>53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</row>
    <row r="5" spans="1:41" x14ac:dyDescent="0.25">
      <c r="C5" s="12">
        <v>2021</v>
      </c>
      <c r="D5" s="12">
        <v>2021</v>
      </c>
      <c r="E5" s="12">
        <v>2021</v>
      </c>
      <c r="F5" s="12">
        <v>2021</v>
      </c>
      <c r="G5" s="12">
        <v>2021</v>
      </c>
      <c r="H5" s="12">
        <v>2021</v>
      </c>
      <c r="I5" s="12">
        <v>2021</v>
      </c>
      <c r="J5" s="12">
        <v>2021</v>
      </c>
      <c r="K5" s="12">
        <v>2021</v>
      </c>
      <c r="L5" s="12">
        <v>2021</v>
      </c>
      <c r="M5" s="12">
        <v>2021</v>
      </c>
      <c r="N5" s="12">
        <v>2021</v>
      </c>
      <c r="O5" s="12">
        <v>2022</v>
      </c>
      <c r="P5" s="12">
        <v>2022</v>
      </c>
      <c r="Q5" s="12">
        <v>2022</v>
      </c>
      <c r="R5" s="22">
        <v>2022</v>
      </c>
      <c r="S5" s="22">
        <v>2022</v>
      </c>
      <c r="T5" s="22">
        <v>2022</v>
      </c>
      <c r="U5" s="22">
        <v>2022</v>
      </c>
      <c r="V5" s="22">
        <v>2022</v>
      </c>
      <c r="W5" s="22">
        <v>2022</v>
      </c>
      <c r="X5" s="22">
        <v>2022</v>
      </c>
      <c r="Y5" s="22">
        <v>2022</v>
      </c>
      <c r="Z5" s="22">
        <v>2022</v>
      </c>
      <c r="AA5" s="22">
        <v>2023</v>
      </c>
      <c r="AB5" s="22">
        <v>2023</v>
      </c>
      <c r="AC5" s="22">
        <v>2023</v>
      </c>
      <c r="AD5" s="22">
        <v>2023</v>
      </c>
      <c r="AE5" s="22">
        <v>2023</v>
      </c>
      <c r="AF5" s="22">
        <v>2023</v>
      </c>
      <c r="AG5" s="22">
        <v>2023</v>
      </c>
      <c r="AH5" s="22">
        <v>2023</v>
      </c>
      <c r="AI5" s="22">
        <v>2023</v>
      </c>
      <c r="AJ5" s="22">
        <v>2023</v>
      </c>
      <c r="AK5" s="22">
        <v>2023</v>
      </c>
      <c r="AL5" s="22">
        <v>2023</v>
      </c>
      <c r="AM5" s="22">
        <v>2024</v>
      </c>
      <c r="AN5" s="22">
        <v>2024</v>
      </c>
      <c r="AO5" s="22">
        <v>2024</v>
      </c>
    </row>
    <row r="6" spans="1:41" x14ac:dyDescent="0.25">
      <c r="A6" s="23" t="s">
        <v>50</v>
      </c>
      <c r="B6" s="23" t="s">
        <v>15</v>
      </c>
      <c r="C6" s="33" t="s">
        <v>16</v>
      </c>
      <c r="D6" s="33" t="s">
        <v>17</v>
      </c>
      <c r="E6" s="6" t="s">
        <v>18</v>
      </c>
      <c r="F6" s="6" t="s">
        <v>19</v>
      </c>
      <c r="G6" s="6" t="s">
        <v>20</v>
      </c>
      <c r="H6" s="6" t="s">
        <v>21</v>
      </c>
      <c r="I6" s="6" t="s">
        <v>22</v>
      </c>
      <c r="J6" s="6" t="s">
        <v>23</v>
      </c>
      <c r="K6" s="6" t="s">
        <v>24</v>
      </c>
      <c r="L6" s="6" t="s">
        <v>25</v>
      </c>
      <c r="M6" s="6" t="s">
        <v>26</v>
      </c>
      <c r="N6" s="6" t="s">
        <v>27</v>
      </c>
      <c r="O6" s="6" t="s">
        <v>16</v>
      </c>
      <c r="P6" s="6" t="s">
        <v>17</v>
      </c>
      <c r="Q6" s="6" t="s">
        <v>18</v>
      </c>
      <c r="R6" s="22" t="s">
        <v>19</v>
      </c>
      <c r="S6" s="22" t="s">
        <v>20</v>
      </c>
      <c r="T6" s="22" t="s">
        <v>21</v>
      </c>
      <c r="U6" s="22" t="s">
        <v>22</v>
      </c>
      <c r="V6" s="22" t="s">
        <v>23</v>
      </c>
      <c r="W6" s="22" t="s">
        <v>24</v>
      </c>
      <c r="X6" s="22" t="s">
        <v>25</v>
      </c>
      <c r="Y6" s="22" t="s">
        <v>26</v>
      </c>
      <c r="Z6" s="22" t="s">
        <v>27</v>
      </c>
      <c r="AA6" s="22" t="s">
        <v>16</v>
      </c>
      <c r="AB6" s="22" t="s">
        <v>17</v>
      </c>
      <c r="AC6" s="22" t="s">
        <v>18</v>
      </c>
      <c r="AD6" s="22" t="s">
        <v>19</v>
      </c>
      <c r="AE6" s="22" t="s">
        <v>20</v>
      </c>
      <c r="AF6" s="22" t="s">
        <v>21</v>
      </c>
      <c r="AG6" s="22" t="s">
        <v>22</v>
      </c>
      <c r="AH6" s="22" t="s">
        <v>23</v>
      </c>
      <c r="AI6" s="22" t="s">
        <v>24</v>
      </c>
      <c r="AJ6" s="22" t="s">
        <v>25</v>
      </c>
      <c r="AK6" s="22" t="s">
        <v>26</v>
      </c>
      <c r="AL6" s="22" t="s">
        <v>27</v>
      </c>
      <c r="AM6" s="22" t="s">
        <v>16</v>
      </c>
      <c r="AN6" s="22" t="s">
        <v>17</v>
      </c>
      <c r="AO6" s="22" t="s">
        <v>18</v>
      </c>
    </row>
    <row r="7" spans="1:41" x14ac:dyDescent="0.25">
      <c r="A7" s="16">
        <v>1</v>
      </c>
      <c r="B7" s="25" t="s">
        <v>71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</row>
    <row r="8" spans="1:41" x14ac:dyDescent="0.25">
      <c r="A8" s="16">
        <v>2</v>
      </c>
      <c r="B8" s="19" t="s">
        <v>55</v>
      </c>
      <c r="C8" s="68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</row>
    <row r="9" spans="1:41" x14ac:dyDescent="0.25">
      <c r="A9" s="16">
        <v>3</v>
      </c>
      <c r="B9" s="3" t="s">
        <v>6</v>
      </c>
      <c r="C9" s="15">
        <v>2775299.3400002476</v>
      </c>
      <c r="D9" s="15">
        <v>3060537.5200002473</v>
      </c>
      <c r="E9" s="15">
        <v>2926853.6200002474</v>
      </c>
      <c r="F9" s="15">
        <v>1564578.5200002473</v>
      </c>
      <c r="G9" s="15">
        <v>1078776.1500002474</v>
      </c>
      <c r="H9" s="15">
        <v>592036.27000024728</v>
      </c>
      <c r="I9" s="15">
        <v>338401.65000024741</v>
      </c>
      <c r="J9" s="15">
        <v>426661.98000024731</v>
      </c>
      <c r="K9" s="15">
        <v>448211.95000024728</v>
      </c>
      <c r="L9" s="15">
        <v>567504.73000024736</v>
      </c>
      <c r="M9" s="15">
        <v>1361019.1100002471</v>
      </c>
      <c r="N9" s="15">
        <v>2654209.9600002472</v>
      </c>
      <c r="O9" s="15">
        <v>3399618.9600002468</v>
      </c>
      <c r="P9" s="15">
        <v>3632162.9100002469</v>
      </c>
      <c r="Q9" s="15">
        <v>3184166.8900002469</v>
      </c>
      <c r="R9" s="15">
        <v>2134427.0100002475</v>
      </c>
      <c r="S9" s="15">
        <v>1279826.760000247</v>
      </c>
      <c r="T9" s="15">
        <v>519755.27000024723</v>
      </c>
      <c r="U9" s="15">
        <v>477098.09000024729</v>
      </c>
      <c r="V9" s="15">
        <v>474898.31000024732</v>
      </c>
      <c r="W9" s="15">
        <v>506845.87000024738</v>
      </c>
      <c r="X9" s="15">
        <v>814223.22000024747</v>
      </c>
      <c r="Y9" s="15">
        <v>1325962.5000002473</v>
      </c>
      <c r="Z9" s="15">
        <v>2890697.6600002469</v>
      </c>
      <c r="AA9" s="15">
        <v>3808457.4400002472</v>
      </c>
      <c r="AB9" s="15">
        <v>3699300.1300002472</v>
      </c>
      <c r="AC9" s="15">
        <v>3232251.4400002472</v>
      </c>
      <c r="AD9" s="15">
        <v>2059645.2700002471</v>
      </c>
      <c r="AE9" s="15">
        <v>1042668.2800002473</v>
      </c>
      <c r="AF9" s="15">
        <v>499928.74000024726</v>
      </c>
      <c r="AG9" s="15">
        <v>467852.6800002472</v>
      </c>
      <c r="AH9" s="15">
        <v>428771.06000024744</v>
      </c>
      <c r="AI9" s="15">
        <v>439996.00000024727</v>
      </c>
      <c r="AJ9" s="15">
        <v>647372.97000024712</v>
      </c>
      <c r="AK9" s="15">
        <v>1478163.7500002473</v>
      </c>
      <c r="AL9" s="15">
        <v>2579923.3000002471</v>
      </c>
      <c r="AM9" s="15">
        <v>2995276.8200002476</v>
      </c>
      <c r="AN9" s="15">
        <v>3605707.6700002477</v>
      </c>
      <c r="AO9" s="35">
        <v>2765983.240000247</v>
      </c>
    </row>
    <row r="10" spans="1:41" x14ac:dyDescent="0.25">
      <c r="A10" s="16">
        <v>4</v>
      </c>
      <c r="B10" s="3" t="s">
        <v>7</v>
      </c>
      <c r="C10" s="15">
        <v>623241.09999999986</v>
      </c>
      <c r="D10" s="15">
        <v>718518.25</v>
      </c>
      <c r="E10" s="15">
        <v>752942.29</v>
      </c>
      <c r="F10" s="15">
        <v>458098.23999999987</v>
      </c>
      <c r="G10" s="15">
        <v>342269.87</v>
      </c>
      <c r="H10" s="15">
        <v>143694.94999999998</v>
      </c>
      <c r="I10" s="15">
        <v>201938.16000000009</v>
      </c>
      <c r="J10" s="15">
        <v>113650.49999999997</v>
      </c>
      <c r="K10" s="15">
        <v>101232.75</v>
      </c>
      <c r="L10" s="15">
        <v>127531.75000000004</v>
      </c>
      <c r="M10" s="15">
        <v>275169.43000000005</v>
      </c>
      <c r="N10" s="15">
        <v>535517.69999999972</v>
      </c>
      <c r="O10" s="15">
        <v>715617.34999999986</v>
      </c>
      <c r="P10" s="15">
        <v>817109.52999999968</v>
      </c>
      <c r="Q10" s="15">
        <v>755715.35000000021</v>
      </c>
      <c r="R10" s="15">
        <v>528829.1100000001</v>
      </c>
      <c r="S10" s="15">
        <v>383945.85000000003</v>
      </c>
      <c r="T10" s="15">
        <v>220650.81000000006</v>
      </c>
      <c r="U10" s="15">
        <v>174345.79000000004</v>
      </c>
      <c r="V10" s="15">
        <v>122440.39</v>
      </c>
      <c r="W10" s="15">
        <v>126237.54999999999</v>
      </c>
      <c r="X10" s="15">
        <v>186501.51</v>
      </c>
      <c r="Y10" s="15">
        <v>299343.83999999997</v>
      </c>
      <c r="Z10" s="15">
        <v>668456.82999999996</v>
      </c>
      <c r="AA10" s="15">
        <v>935996.89999999991</v>
      </c>
      <c r="AB10" s="15">
        <v>962753.2799999998</v>
      </c>
      <c r="AC10" s="15">
        <v>894975.2</v>
      </c>
      <c r="AD10" s="15">
        <v>645431.87</v>
      </c>
      <c r="AE10" s="15">
        <v>370527.23999999993</v>
      </c>
      <c r="AF10" s="15">
        <v>225123.98000000004</v>
      </c>
      <c r="AG10" s="15">
        <v>139172</v>
      </c>
      <c r="AH10" s="15">
        <v>124970.42000000003</v>
      </c>
      <c r="AI10" s="15">
        <v>110084.93</v>
      </c>
      <c r="AJ10" s="15">
        <v>163706.54999999996</v>
      </c>
      <c r="AK10" s="15">
        <v>335314.61999999994</v>
      </c>
      <c r="AL10" s="15">
        <v>627604.25999999978</v>
      </c>
      <c r="AM10" s="15">
        <v>721925.83</v>
      </c>
      <c r="AN10" s="15">
        <v>927782.75999999978</v>
      </c>
      <c r="AO10" s="35">
        <v>732328.87999999989</v>
      </c>
    </row>
    <row r="11" spans="1:41" x14ac:dyDescent="0.25">
      <c r="A11" s="16">
        <v>5</v>
      </c>
      <c r="B11" s="3" t="s">
        <v>8</v>
      </c>
      <c r="C11" s="15">
        <v>739241.24</v>
      </c>
      <c r="D11" s="15">
        <v>863615.47</v>
      </c>
      <c r="E11" s="15">
        <v>809271.78999999992</v>
      </c>
      <c r="F11" s="15">
        <v>392105.37999999995</v>
      </c>
      <c r="G11" s="15">
        <v>258263.26</v>
      </c>
      <c r="H11" s="15">
        <v>133705.99</v>
      </c>
      <c r="I11" s="15">
        <v>111773.56</v>
      </c>
      <c r="J11" s="15">
        <v>120005.43999999999</v>
      </c>
      <c r="K11" s="15">
        <v>122323.11999999997</v>
      </c>
      <c r="L11" s="15">
        <v>146644.98000000001</v>
      </c>
      <c r="M11" s="15">
        <v>356659.3</v>
      </c>
      <c r="N11" s="15">
        <v>682719.85</v>
      </c>
      <c r="O11" s="15">
        <v>974982.9</v>
      </c>
      <c r="P11" s="15">
        <v>1077558.33</v>
      </c>
      <c r="Q11" s="15">
        <v>924871.47999999986</v>
      </c>
      <c r="R11" s="15">
        <v>593098.93000000017</v>
      </c>
      <c r="S11" s="15">
        <v>325632.41000000003</v>
      </c>
      <c r="T11" s="15">
        <v>151130.17000000004</v>
      </c>
      <c r="U11" s="15">
        <v>130722.06999999998</v>
      </c>
      <c r="V11" s="15">
        <v>124980.27000000002</v>
      </c>
      <c r="W11" s="15">
        <v>130564.70000000003</v>
      </c>
      <c r="X11" s="15">
        <v>205223.86</v>
      </c>
      <c r="Y11" s="15">
        <v>340188.75</v>
      </c>
      <c r="Z11" s="15">
        <v>817326.21</v>
      </c>
      <c r="AA11" s="15">
        <v>1044209.43</v>
      </c>
      <c r="AB11" s="15">
        <v>1032444.9300000002</v>
      </c>
      <c r="AC11" s="15">
        <v>922905.66</v>
      </c>
      <c r="AD11" s="15">
        <v>522439.59999999992</v>
      </c>
      <c r="AE11" s="15">
        <v>264995.38999999996</v>
      </c>
      <c r="AF11" s="15">
        <v>140367.26</v>
      </c>
      <c r="AG11" s="15">
        <v>115582.95999999999</v>
      </c>
      <c r="AH11" s="15">
        <v>113096.00000000001</v>
      </c>
      <c r="AI11" s="15">
        <v>112568.84999999998</v>
      </c>
      <c r="AJ11" s="15">
        <v>167064.32000000007</v>
      </c>
      <c r="AK11" s="15">
        <v>392290.2100000002</v>
      </c>
      <c r="AL11" s="15">
        <v>702226.84</v>
      </c>
      <c r="AM11" s="15">
        <v>847985.5</v>
      </c>
      <c r="AN11" s="15">
        <v>1092875.3700000001</v>
      </c>
      <c r="AO11" s="35">
        <v>801185.91999999993</v>
      </c>
    </row>
    <row r="12" spans="1:41" x14ac:dyDescent="0.25">
      <c r="A12" s="16">
        <v>6</v>
      </c>
      <c r="B12" s="3" t="s">
        <v>54</v>
      </c>
      <c r="C12" s="15">
        <v>878492.77000000014</v>
      </c>
      <c r="D12" s="15">
        <v>1009375.4400000002</v>
      </c>
      <c r="E12" s="15">
        <v>925382.04000000015</v>
      </c>
      <c r="F12" s="15">
        <v>531883.65999999992</v>
      </c>
      <c r="G12" s="15">
        <v>363182.06000000006</v>
      </c>
      <c r="H12" s="15">
        <v>193889.65999999997</v>
      </c>
      <c r="I12" s="15">
        <v>146651.19000000003</v>
      </c>
      <c r="J12" s="15">
        <v>146341.57999999999</v>
      </c>
      <c r="K12" s="15">
        <v>226773.77</v>
      </c>
      <c r="L12" s="15">
        <v>218219.26000000004</v>
      </c>
      <c r="M12" s="15">
        <v>498412.58999999997</v>
      </c>
      <c r="N12" s="15">
        <v>851235.87</v>
      </c>
      <c r="O12" s="15">
        <v>1087641.47</v>
      </c>
      <c r="P12" s="15">
        <v>1139775.27</v>
      </c>
      <c r="Q12" s="15">
        <v>1038029.9299999999</v>
      </c>
      <c r="R12" s="15">
        <v>691659.50000000012</v>
      </c>
      <c r="S12" s="15">
        <v>404507.21000000014</v>
      </c>
      <c r="T12" s="15">
        <v>210415.08000000005</v>
      </c>
      <c r="U12" s="15">
        <v>190829.02</v>
      </c>
      <c r="V12" s="15">
        <v>168200.7</v>
      </c>
      <c r="W12" s="15">
        <v>187246.99</v>
      </c>
      <c r="X12" s="15">
        <v>405736.23000000004</v>
      </c>
      <c r="Y12" s="15">
        <v>387515.17000000016</v>
      </c>
      <c r="Z12" s="15">
        <v>988799.81999999983</v>
      </c>
      <c r="AA12" s="15">
        <v>1300521.6799999997</v>
      </c>
      <c r="AB12" s="15">
        <v>1286756.0699999998</v>
      </c>
      <c r="AC12" s="15">
        <v>1210612.3999999999</v>
      </c>
      <c r="AD12" s="15">
        <v>710026.55000000016</v>
      </c>
      <c r="AE12" s="15">
        <v>372095.92</v>
      </c>
      <c r="AF12" s="15">
        <v>208005.75999999998</v>
      </c>
      <c r="AG12" s="15">
        <v>161245.54</v>
      </c>
      <c r="AH12" s="15">
        <v>162276.08999999997</v>
      </c>
      <c r="AI12" s="15">
        <v>160105.49000000005</v>
      </c>
      <c r="AJ12" s="15">
        <v>249926</v>
      </c>
      <c r="AK12" s="15">
        <v>596749.6</v>
      </c>
      <c r="AL12" s="15">
        <v>905088.8</v>
      </c>
      <c r="AM12" s="15">
        <v>1061568.3900000001</v>
      </c>
      <c r="AN12" s="15">
        <v>1267333.9599999997</v>
      </c>
      <c r="AO12" s="35">
        <v>938069.50000000023</v>
      </c>
    </row>
    <row r="13" spans="1:41" x14ac:dyDescent="0.25">
      <c r="A13" s="16">
        <v>7</v>
      </c>
      <c r="B13" s="3" t="s">
        <v>9</v>
      </c>
      <c r="C13" s="15">
        <v>497450.12999999995</v>
      </c>
      <c r="D13" s="15">
        <v>577677.24000000011</v>
      </c>
      <c r="E13" s="15">
        <v>519139.09000000008</v>
      </c>
      <c r="F13" s="15">
        <v>364868.22</v>
      </c>
      <c r="G13" s="15">
        <v>315273.68</v>
      </c>
      <c r="H13" s="15">
        <v>250798.53000000003</v>
      </c>
      <c r="I13" s="15">
        <v>285835.59000000003</v>
      </c>
      <c r="J13" s="15">
        <v>256571.84999999998</v>
      </c>
      <c r="K13" s="15">
        <v>269829.27999999997</v>
      </c>
      <c r="L13" s="15">
        <v>336841.17</v>
      </c>
      <c r="M13" s="15">
        <v>481763.26999999996</v>
      </c>
      <c r="N13" s="15">
        <v>590075.78</v>
      </c>
      <c r="O13" s="15">
        <v>755101.19999999972</v>
      </c>
      <c r="P13" s="15">
        <v>672934.67999999993</v>
      </c>
      <c r="Q13" s="15">
        <v>647434.82999999996</v>
      </c>
      <c r="R13" s="15">
        <v>563093.39</v>
      </c>
      <c r="S13" s="15">
        <v>396427.98000000016</v>
      </c>
      <c r="T13" s="15">
        <v>319014.94</v>
      </c>
      <c r="U13" s="15">
        <v>311828.56</v>
      </c>
      <c r="V13" s="15">
        <v>295341.68999999994</v>
      </c>
      <c r="W13" s="15">
        <v>336703.27000000014</v>
      </c>
      <c r="X13" s="15">
        <v>394180.87000000005</v>
      </c>
      <c r="Y13" s="15">
        <v>437068.99999999988</v>
      </c>
      <c r="Z13" s="15">
        <v>569036.63000000012</v>
      </c>
      <c r="AA13" s="15">
        <v>671490.41999999993</v>
      </c>
      <c r="AB13" s="15">
        <v>614503.17999999993</v>
      </c>
      <c r="AC13" s="15">
        <v>567133.99</v>
      </c>
      <c r="AD13" s="15">
        <v>408700.31000000006</v>
      </c>
      <c r="AE13" s="15">
        <v>348813.67</v>
      </c>
      <c r="AF13" s="15">
        <v>295382.65999999997</v>
      </c>
      <c r="AG13" s="15">
        <v>275449.66000000003</v>
      </c>
      <c r="AH13" s="15">
        <v>269464.74999999994</v>
      </c>
      <c r="AI13" s="15">
        <v>272774.42</v>
      </c>
      <c r="AJ13" s="15">
        <v>324083.09999999998</v>
      </c>
      <c r="AK13" s="15">
        <v>526800.59</v>
      </c>
      <c r="AL13" s="15">
        <v>570698.1100000001</v>
      </c>
      <c r="AM13" s="15">
        <v>642059.02999999991</v>
      </c>
      <c r="AN13" s="15">
        <v>713567.83</v>
      </c>
      <c r="AO13" s="35">
        <v>717969.40000000014</v>
      </c>
    </row>
    <row r="14" spans="1:41" x14ac:dyDescent="0.25">
      <c r="A14" s="16">
        <v>8</v>
      </c>
      <c r="B14" s="1" t="s">
        <v>30</v>
      </c>
      <c r="C14" s="6">
        <v>5513724.5800002478</v>
      </c>
      <c r="D14" s="6">
        <v>6229723.9200002477</v>
      </c>
      <c r="E14" s="6">
        <v>5933588.8300002469</v>
      </c>
      <c r="F14" s="6">
        <f t="shared" ref="F14:M14" si="0">SUM(F9:F13)</f>
        <v>3311534.0200002464</v>
      </c>
      <c r="G14" s="6">
        <f t="shared" si="0"/>
        <v>2357765.0200002473</v>
      </c>
      <c r="H14" s="6">
        <f t="shared" si="0"/>
        <v>1314125.4000002472</v>
      </c>
      <c r="I14" s="6">
        <f t="shared" si="0"/>
        <v>1084600.1500002476</v>
      </c>
      <c r="J14" s="6">
        <f t="shared" si="0"/>
        <v>1063231.3500002471</v>
      </c>
      <c r="K14" s="6">
        <f t="shared" si="0"/>
        <v>1168370.8700002471</v>
      </c>
      <c r="L14" s="6">
        <f t="shared" si="0"/>
        <v>1396741.8900002474</v>
      </c>
      <c r="M14" s="6">
        <f t="shared" si="0"/>
        <v>2973023.7000002475</v>
      </c>
      <c r="N14" s="6">
        <v>5313759.1600002469</v>
      </c>
      <c r="O14" s="6">
        <v>6932961.8800002467</v>
      </c>
      <c r="P14" s="6">
        <v>7339540.7200002465</v>
      </c>
      <c r="Q14" s="6">
        <v>6550218.4800002463</v>
      </c>
      <c r="R14" s="6">
        <f>SUM(R9:R13)</f>
        <v>4511107.9400002481</v>
      </c>
      <c r="S14" s="6">
        <f t="shared" ref="S14:T14" si="1">SUM(S9:S13)</f>
        <v>2790340.2100002472</v>
      </c>
      <c r="T14" s="6">
        <f t="shared" si="1"/>
        <v>1420966.2700002473</v>
      </c>
      <c r="U14" s="6">
        <f>SUM(U9:U13)</f>
        <v>1284823.5300002473</v>
      </c>
      <c r="V14" s="6">
        <f>SUM(V9:V13)</f>
        <v>1185861.3600002474</v>
      </c>
      <c r="W14" s="6">
        <f>SUM(W9:W13)</f>
        <v>1287598.3800002476</v>
      </c>
      <c r="X14" s="6">
        <f t="shared" ref="X14:Z14" si="2">SUM(X9:X13)</f>
        <v>2005865.6900002477</v>
      </c>
      <c r="Y14" s="6">
        <f t="shared" si="2"/>
        <v>2790079.2600002475</v>
      </c>
      <c r="Z14" s="6">
        <f t="shared" si="2"/>
        <v>5934317.1500002472</v>
      </c>
      <c r="AA14" s="6">
        <v>7760675.8700002469</v>
      </c>
      <c r="AB14" s="6">
        <v>7595757.5900002476</v>
      </c>
      <c r="AC14" s="6">
        <f t="shared" ref="AC14" si="3">SUM(AC9:AC13)</f>
        <v>6827878.6900002472</v>
      </c>
      <c r="AD14" s="6">
        <f>SUM(AD9:AD13)</f>
        <v>4346243.6000002474</v>
      </c>
      <c r="AE14" s="6">
        <f t="shared" ref="AE14:AF14" si="4">SUM(AE9:AE13)</f>
        <v>2399100.5000002473</v>
      </c>
      <c r="AF14" s="6">
        <f t="shared" si="4"/>
        <v>1368808.4000002472</v>
      </c>
      <c r="AG14" s="6">
        <f>SUM(AG9:AG13)</f>
        <v>1159302.8400002471</v>
      </c>
      <c r="AH14" s="6">
        <f t="shared" ref="AH14:AI14" si="5">SUM(AH9:AH13)</f>
        <v>1098578.3200002473</v>
      </c>
      <c r="AI14" s="6">
        <f t="shared" si="5"/>
        <v>1095529.6900002472</v>
      </c>
      <c r="AJ14" s="6">
        <f>SUM(AJ9:AJ13)</f>
        <v>1552152.9400002472</v>
      </c>
      <c r="AK14" s="6">
        <f>SUM(AK9:AK13)</f>
        <v>3329318.7700002473</v>
      </c>
      <c r="AL14" s="6">
        <f>SUM(AL9:AL13)</f>
        <v>5385541.3100002473</v>
      </c>
      <c r="AM14" s="6">
        <f t="shared" ref="AM14:AO14" si="6">SUM(AM9:AM13)</f>
        <v>6268815.570000249</v>
      </c>
      <c r="AN14" s="6">
        <f t="shared" si="6"/>
        <v>7607267.5900002476</v>
      </c>
      <c r="AO14" s="6">
        <f t="shared" si="6"/>
        <v>5955536.9400002472</v>
      </c>
    </row>
    <row r="15" spans="1:41" x14ac:dyDescent="0.25">
      <c r="A15" s="16">
        <v>9</v>
      </c>
      <c r="B15" s="19" t="s">
        <v>1</v>
      </c>
      <c r="C15" s="68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</row>
    <row r="16" spans="1:41" x14ac:dyDescent="0.25">
      <c r="A16" s="16">
        <v>10</v>
      </c>
      <c r="B16" s="3" t="s">
        <v>6</v>
      </c>
      <c r="C16" s="15">
        <v>2112522.7500000014</v>
      </c>
      <c r="D16" s="15">
        <v>2698849.1399999978</v>
      </c>
      <c r="E16" s="15">
        <v>3110777.6099999985</v>
      </c>
      <c r="F16" s="15">
        <v>3618502.8900000015</v>
      </c>
      <c r="G16" s="15">
        <v>3611919.9600000014</v>
      </c>
      <c r="H16" s="15">
        <v>3756393.7000000076</v>
      </c>
      <c r="I16" s="15">
        <v>2728005.2100000065</v>
      </c>
      <c r="J16" s="15">
        <v>2433162.0399999963</v>
      </c>
      <c r="K16" s="15">
        <v>2200215.5400000005</v>
      </c>
      <c r="L16" s="15">
        <v>2011306.0699999987</v>
      </c>
      <c r="M16" s="15">
        <v>1795540.4499999995</v>
      </c>
      <c r="N16" s="15">
        <v>1700036.5</v>
      </c>
      <c r="O16" s="15">
        <v>1894034.4900000012</v>
      </c>
      <c r="P16" s="15">
        <v>2251858.92</v>
      </c>
      <c r="Q16" s="15">
        <v>2622112.2299999986</v>
      </c>
      <c r="R16" s="15">
        <v>2796688.0600000005</v>
      </c>
      <c r="S16" s="15">
        <v>2575113.3999999971</v>
      </c>
      <c r="T16" s="15">
        <v>2375787.6300000004</v>
      </c>
      <c r="U16" s="15">
        <v>1944935.9499999969</v>
      </c>
      <c r="V16" s="15">
        <v>1613279.849999998</v>
      </c>
      <c r="W16" s="15">
        <v>1363839.1499999987</v>
      </c>
      <c r="X16" s="15">
        <v>1230243.3600000003</v>
      </c>
      <c r="Y16" s="15">
        <v>1145543.1400000008</v>
      </c>
      <c r="Z16" s="15">
        <v>924279.07999999949</v>
      </c>
      <c r="AA16" s="15">
        <v>1493730.5200000005</v>
      </c>
      <c r="AB16" s="15">
        <v>1972118.8299999991</v>
      </c>
      <c r="AC16" s="15">
        <v>2319350.3799999994</v>
      </c>
      <c r="AD16" s="15">
        <v>2554186.1299999994</v>
      </c>
      <c r="AE16" s="15">
        <v>2436310.7000000034</v>
      </c>
      <c r="AF16" s="15">
        <v>2227458</v>
      </c>
      <c r="AG16" s="15">
        <v>1829784.8299999991</v>
      </c>
      <c r="AH16" s="15">
        <v>1586810.3699999978</v>
      </c>
      <c r="AI16" s="15">
        <v>1409007.8800000006</v>
      </c>
      <c r="AJ16" s="15">
        <v>1270243.5799999991</v>
      </c>
      <c r="AK16" s="15">
        <v>1255895.4099999995</v>
      </c>
      <c r="AL16" s="15">
        <v>1400561.5900000003</v>
      </c>
      <c r="AM16" s="15">
        <v>1634918.9800000018</v>
      </c>
      <c r="AN16" s="15">
        <v>1889023.8799999983</v>
      </c>
      <c r="AO16" s="15">
        <v>2406374.8100000024</v>
      </c>
    </row>
    <row r="17" spans="1:41" x14ac:dyDescent="0.25">
      <c r="A17" s="16">
        <v>11</v>
      </c>
      <c r="B17" s="3" t="s">
        <v>7</v>
      </c>
      <c r="C17" s="15">
        <v>2638339.6300000041</v>
      </c>
      <c r="D17" s="15">
        <v>2998879.299999998</v>
      </c>
      <c r="E17" s="15">
        <v>3348393.9299999992</v>
      </c>
      <c r="F17" s="15">
        <v>3779736.5300000021</v>
      </c>
      <c r="G17" s="15">
        <v>3874320.340000004</v>
      </c>
      <c r="H17" s="15">
        <v>3374361.3100000042</v>
      </c>
      <c r="I17" s="15">
        <v>3673893.0399999935</v>
      </c>
      <c r="J17" s="15">
        <v>3598207.6400000053</v>
      </c>
      <c r="K17" s="15">
        <v>3430866.6600000025</v>
      </c>
      <c r="L17" s="15">
        <v>3022628.5499999938</v>
      </c>
      <c r="M17" s="15">
        <v>2904533.4700000021</v>
      </c>
      <c r="N17" s="15">
        <v>2686533.77</v>
      </c>
      <c r="O17" s="15">
        <v>2925563.5800000005</v>
      </c>
      <c r="P17" s="15">
        <v>3293388.2199999993</v>
      </c>
      <c r="Q17" s="15">
        <v>3668129.7100000042</v>
      </c>
      <c r="R17" s="15">
        <v>4032646.6900000069</v>
      </c>
      <c r="S17" s="15">
        <v>4207044.7699999977</v>
      </c>
      <c r="T17" s="15">
        <v>4012655.4199999962</v>
      </c>
      <c r="U17" s="15">
        <v>3764628.4800000074</v>
      </c>
      <c r="V17" s="15">
        <v>3612426.9999999986</v>
      </c>
      <c r="W17" s="15">
        <v>3351895.7699999982</v>
      </c>
      <c r="X17" s="15">
        <v>3082600.880000005</v>
      </c>
      <c r="Y17" s="15">
        <v>2994402.6700000023</v>
      </c>
      <c r="Z17" s="15">
        <v>2652596.2199999983</v>
      </c>
      <c r="AA17" s="15">
        <v>3287864.3099999973</v>
      </c>
      <c r="AB17" s="15">
        <v>3780689.5</v>
      </c>
      <c r="AC17" s="15">
        <v>4263137.080000001</v>
      </c>
      <c r="AD17" s="15">
        <v>4509468.5100000035</v>
      </c>
      <c r="AE17" s="15">
        <v>4409136.7699999968</v>
      </c>
      <c r="AF17" s="15">
        <v>4049593</v>
      </c>
      <c r="AG17" s="15">
        <v>3908600.2000000016</v>
      </c>
      <c r="AH17" s="15">
        <v>3734312.4499999969</v>
      </c>
      <c r="AI17" s="15">
        <v>3493376.9299999969</v>
      </c>
      <c r="AJ17" s="15">
        <v>3285444.4399999972</v>
      </c>
      <c r="AK17" s="15">
        <v>3215862.9099999988</v>
      </c>
      <c r="AL17" s="15">
        <v>3288908.209999993</v>
      </c>
      <c r="AM17" s="15">
        <v>3577885.3099999931</v>
      </c>
      <c r="AN17" s="15">
        <v>3956299.0700000054</v>
      </c>
      <c r="AO17" s="15">
        <v>4344016.0299999984</v>
      </c>
    </row>
    <row r="18" spans="1:41" x14ac:dyDescent="0.25">
      <c r="A18" s="16">
        <v>12</v>
      </c>
      <c r="B18" s="3" t="s">
        <v>8</v>
      </c>
      <c r="C18" s="15">
        <v>148773.48999999996</v>
      </c>
      <c r="D18" s="15">
        <v>186027.91999999998</v>
      </c>
      <c r="E18" s="15">
        <v>209380.49</v>
      </c>
      <c r="F18" s="15">
        <v>253848.52000000008</v>
      </c>
      <c r="G18" s="15">
        <v>213486.88000000003</v>
      </c>
      <c r="H18" s="15">
        <v>176096.28</v>
      </c>
      <c r="I18" s="15">
        <v>153892.87999999998</v>
      </c>
      <c r="J18" s="15">
        <v>126759.50999999992</v>
      </c>
      <c r="K18" s="15">
        <v>119074.44999999998</v>
      </c>
      <c r="L18" s="15">
        <v>105484.19999999998</v>
      </c>
      <c r="M18" s="15">
        <v>106451.94000000003</v>
      </c>
      <c r="N18" s="15">
        <v>115165.98999999998</v>
      </c>
      <c r="O18" s="15">
        <v>176436.39</v>
      </c>
      <c r="P18" s="15">
        <v>218827.12000000008</v>
      </c>
      <c r="Q18" s="15">
        <v>215385.70000000004</v>
      </c>
      <c r="R18" s="15">
        <v>224932.58</v>
      </c>
      <c r="S18" s="15">
        <v>182819.77999999997</v>
      </c>
      <c r="T18" s="15">
        <v>142978.6</v>
      </c>
      <c r="U18" s="15">
        <v>118431.99000000005</v>
      </c>
      <c r="V18" s="15">
        <v>86788.459999999977</v>
      </c>
      <c r="W18" s="15">
        <v>73990.73000000001</v>
      </c>
      <c r="X18" s="15">
        <v>78737.72</v>
      </c>
      <c r="Y18" s="15">
        <v>80874.61</v>
      </c>
      <c r="Z18" s="15">
        <v>53684.110000000015</v>
      </c>
      <c r="AA18" s="15">
        <v>146339.45000000001</v>
      </c>
      <c r="AB18" s="15">
        <v>238729.57999999984</v>
      </c>
      <c r="AC18" s="15">
        <v>261300.22999999998</v>
      </c>
      <c r="AD18" s="15">
        <v>291266.46999999997</v>
      </c>
      <c r="AE18" s="15">
        <v>243083.06000000006</v>
      </c>
      <c r="AF18" s="15">
        <v>209634</v>
      </c>
      <c r="AG18" s="15">
        <v>160899.84</v>
      </c>
      <c r="AH18" s="15">
        <v>134836.94</v>
      </c>
      <c r="AI18" s="15">
        <v>105397.70999999999</v>
      </c>
      <c r="AJ18" s="15">
        <v>97079.510000000024</v>
      </c>
      <c r="AK18" s="15">
        <v>84450.909999999974</v>
      </c>
      <c r="AL18" s="15">
        <v>119358.61000000002</v>
      </c>
      <c r="AM18" s="15">
        <v>110377.62000000004</v>
      </c>
      <c r="AN18" s="15">
        <v>151747.47999999998</v>
      </c>
      <c r="AO18" s="15">
        <v>233309.76000000007</v>
      </c>
    </row>
    <row r="19" spans="1:41" x14ac:dyDescent="0.25">
      <c r="A19" s="16">
        <v>13</v>
      </c>
      <c r="B19" s="3" t="s">
        <v>54</v>
      </c>
      <c r="C19" s="15">
        <v>96596.39</v>
      </c>
      <c r="D19" s="15">
        <v>131915.07</v>
      </c>
      <c r="E19" s="15">
        <v>135511.02000000002</v>
      </c>
      <c r="F19" s="15">
        <v>187342.93</v>
      </c>
      <c r="G19" s="15">
        <v>121642.43000000002</v>
      </c>
      <c r="H19" s="15">
        <v>68288.37</v>
      </c>
      <c r="I19" s="15">
        <v>68763.510000000009</v>
      </c>
      <c r="J19" s="15">
        <v>42049.650000000009</v>
      </c>
      <c r="K19" s="15">
        <v>24556.949999999997</v>
      </c>
      <c r="L19" s="15">
        <v>93668.060000000012</v>
      </c>
      <c r="M19" s="15">
        <v>22444.34</v>
      </c>
      <c r="N19" s="15">
        <v>78146.459999999992</v>
      </c>
      <c r="O19" s="15">
        <v>152404.33000000002</v>
      </c>
      <c r="P19" s="15">
        <v>190885.64</v>
      </c>
      <c r="Q19" s="15">
        <v>195807.28000000006</v>
      </c>
      <c r="R19" s="15">
        <v>179498.33000000002</v>
      </c>
      <c r="S19" s="15">
        <v>99722.420000000013</v>
      </c>
      <c r="T19" s="15">
        <v>79161.55</v>
      </c>
      <c r="U19" s="15">
        <v>53645.85</v>
      </c>
      <c r="V19" s="15">
        <v>47923.28</v>
      </c>
      <c r="W19" s="15">
        <v>20755.940000000002</v>
      </c>
      <c r="X19" s="15">
        <v>28498.94</v>
      </c>
      <c r="Y19" s="15">
        <v>47928.489999999991</v>
      </c>
      <c r="Z19" s="15">
        <v>-11206.680000000002</v>
      </c>
      <c r="AA19" s="15">
        <v>147953.12999999995</v>
      </c>
      <c r="AB19" s="15">
        <v>191746.19000000003</v>
      </c>
      <c r="AC19" s="15">
        <v>149119.97</v>
      </c>
      <c r="AD19" s="15">
        <v>169415.5</v>
      </c>
      <c r="AE19" s="15">
        <v>104570.08000000002</v>
      </c>
      <c r="AF19" s="15">
        <v>112059</v>
      </c>
      <c r="AG19" s="15">
        <v>41861.510000000009</v>
      </c>
      <c r="AH19" s="15">
        <v>57235.100000000006</v>
      </c>
      <c r="AI19" s="15">
        <v>72817.710000000006</v>
      </c>
      <c r="AJ19" s="15">
        <v>59150.290000000008</v>
      </c>
      <c r="AK19" s="15">
        <v>60716.800000000003</v>
      </c>
      <c r="AL19" s="15">
        <v>94854.66</v>
      </c>
      <c r="AM19" s="15">
        <v>130372.06999999999</v>
      </c>
      <c r="AN19" s="15">
        <v>119372.16</v>
      </c>
      <c r="AO19" s="15">
        <v>196108.11000000002</v>
      </c>
    </row>
    <row r="20" spans="1:41" x14ac:dyDescent="0.25">
      <c r="A20" s="16">
        <v>14</v>
      </c>
      <c r="B20" s="3" t="s">
        <v>9</v>
      </c>
      <c r="C20" s="15">
        <v>111081.95</v>
      </c>
      <c r="D20" s="15">
        <v>118551.87000000001</v>
      </c>
      <c r="E20" s="15">
        <v>130153.54000000001</v>
      </c>
      <c r="F20" s="15">
        <v>167989.37000000002</v>
      </c>
      <c r="G20" s="15">
        <v>264279.72000000003</v>
      </c>
      <c r="H20" s="15">
        <v>113566.48999999999</v>
      </c>
      <c r="I20" s="15">
        <v>101225.32999999999</v>
      </c>
      <c r="J20" s="15">
        <v>50094.179999999993</v>
      </c>
      <c r="K20" s="15">
        <v>29486.43</v>
      </c>
      <c r="L20" s="15">
        <v>53196.570000000007</v>
      </c>
      <c r="M20" s="15">
        <v>67412.639999999999</v>
      </c>
      <c r="N20" s="15">
        <v>180004.24000000002</v>
      </c>
      <c r="O20" s="15">
        <v>131643.90000000002</v>
      </c>
      <c r="P20" s="15">
        <v>233136.48</v>
      </c>
      <c r="Q20" s="15">
        <v>164491.47</v>
      </c>
      <c r="R20" s="15">
        <v>178968.37</v>
      </c>
      <c r="S20" s="15">
        <v>124565.82</v>
      </c>
      <c r="T20" s="15">
        <v>108944.17</v>
      </c>
      <c r="U20" s="15">
        <v>120438.95000000001</v>
      </c>
      <c r="V20" s="15">
        <v>48257.94</v>
      </c>
      <c r="W20" s="15">
        <v>41497.35</v>
      </c>
      <c r="X20" s="15">
        <v>57852.32</v>
      </c>
      <c r="Y20" s="15">
        <v>99788.22</v>
      </c>
      <c r="Z20" s="15">
        <v>31376.83</v>
      </c>
      <c r="AA20" s="15">
        <v>164868.53</v>
      </c>
      <c r="AB20" s="15">
        <v>270563.94</v>
      </c>
      <c r="AC20" s="15">
        <v>213185.22000000003</v>
      </c>
      <c r="AD20" s="15">
        <v>171903.57</v>
      </c>
      <c r="AE20" s="15">
        <v>90952.91</v>
      </c>
      <c r="AF20" s="15">
        <v>108675</v>
      </c>
      <c r="AG20" s="15">
        <v>116523.57</v>
      </c>
      <c r="AH20" s="15">
        <v>108628.39</v>
      </c>
      <c r="AI20" s="15">
        <v>103587.19</v>
      </c>
      <c r="AJ20" s="15">
        <v>117402.16</v>
      </c>
      <c r="AK20" s="15">
        <v>142623.65</v>
      </c>
      <c r="AL20" s="15">
        <v>13659</v>
      </c>
      <c r="AM20" s="15">
        <v>144540.82</v>
      </c>
      <c r="AN20" s="15">
        <v>238541.56</v>
      </c>
      <c r="AO20" s="15">
        <v>108431.82</v>
      </c>
    </row>
    <row r="21" spans="1:41" x14ac:dyDescent="0.25">
      <c r="A21" s="16">
        <v>15</v>
      </c>
      <c r="B21" s="1" t="s">
        <v>30</v>
      </c>
      <c r="C21" s="6">
        <v>5107314.2100000056</v>
      </c>
      <c r="D21" s="6">
        <v>6134223.2999999961</v>
      </c>
      <c r="E21" s="6">
        <v>6934216.5899999971</v>
      </c>
      <c r="F21" s="6">
        <f t="shared" ref="F21:M21" si="7">SUM(F16:F20)</f>
        <v>8007420.2400000039</v>
      </c>
      <c r="G21" s="6">
        <f t="shared" si="7"/>
        <v>8085649.3300000047</v>
      </c>
      <c r="H21" s="6">
        <f t="shared" si="7"/>
        <v>7488706.1500000125</v>
      </c>
      <c r="I21" s="6">
        <f t="shared" si="7"/>
        <v>6725779.9699999997</v>
      </c>
      <c r="J21" s="6">
        <f t="shared" si="7"/>
        <v>6250273.0200000014</v>
      </c>
      <c r="K21" s="6">
        <f t="shared" si="7"/>
        <v>5804200.0300000031</v>
      </c>
      <c r="L21" s="6">
        <f t="shared" si="7"/>
        <v>5286283.4499999927</v>
      </c>
      <c r="M21" s="6">
        <f t="shared" si="7"/>
        <v>4896382.8400000017</v>
      </c>
      <c r="N21" s="6">
        <v>4759886.96</v>
      </c>
      <c r="O21" s="6">
        <v>5280082.6900000023</v>
      </c>
      <c r="P21" s="6">
        <v>6188096.379999999</v>
      </c>
      <c r="Q21" s="6">
        <v>6865926.3900000034</v>
      </c>
      <c r="R21" s="6">
        <f>SUM(R16:R20)</f>
        <v>7412734.0300000077</v>
      </c>
      <c r="S21" s="6">
        <f t="shared" ref="S21:T21" si="8">SUM(S16:S20)</f>
        <v>7189266.1899999948</v>
      </c>
      <c r="T21" s="6">
        <f t="shared" si="8"/>
        <v>6719527.3699999964</v>
      </c>
      <c r="U21" s="6">
        <f>SUM(U16:U20)</f>
        <v>6002081.2200000044</v>
      </c>
      <c r="V21" s="6">
        <f t="shared" ref="V21:W21" si="9">SUM(V16:V20)</f>
        <v>5408676.5299999975</v>
      </c>
      <c r="W21" s="6">
        <f t="shared" si="9"/>
        <v>4851978.9399999976</v>
      </c>
      <c r="X21" s="6">
        <f>SUM(X16:X20)</f>
        <v>4477933.2200000063</v>
      </c>
      <c r="Y21" s="6">
        <f t="shared" ref="Y21:Z21" si="10">SUM(Y16:Y20)</f>
        <v>4368537.1300000036</v>
      </c>
      <c r="Z21" s="6">
        <f t="shared" si="10"/>
        <v>3650729.5599999977</v>
      </c>
      <c r="AA21" s="6">
        <v>5240755.9399999985</v>
      </c>
      <c r="AB21" s="6">
        <v>6453848.04</v>
      </c>
      <c r="AC21" s="6">
        <f t="shared" ref="AC21" si="11">SUM(AC16:AC20)</f>
        <v>7206092.8800000008</v>
      </c>
      <c r="AD21" s="6">
        <f>SUM(AD16:AD20)</f>
        <v>7696240.1800000025</v>
      </c>
      <c r="AE21" s="6">
        <f t="shared" ref="AE21:AF21" si="12">SUM(AE16:AE20)</f>
        <v>7284053.5200000014</v>
      </c>
      <c r="AF21" s="6">
        <f t="shared" si="12"/>
        <v>6707419</v>
      </c>
      <c r="AG21" s="6">
        <f>SUM(AG16:AG20)</f>
        <v>6057669.9500000011</v>
      </c>
      <c r="AH21" s="6">
        <f t="shared" ref="AH21:AI21" si="13">SUM(AH16:AH20)</f>
        <v>5621823.2499999944</v>
      </c>
      <c r="AI21" s="6">
        <f t="shared" si="13"/>
        <v>5184187.4199999981</v>
      </c>
      <c r="AJ21" s="6">
        <f>SUM(AJ16:AJ20)</f>
        <v>4829319.9799999958</v>
      </c>
      <c r="AK21" s="6">
        <f t="shared" ref="AK21:AO21" si="14">SUM(AK16:AK20)</f>
        <v>4759549.6799999988</v>
      </c>
      <c r="AL21" s="6">
        <f t="shared" si="14"/>
        <v>4917342.0699999938</v>
      </c>
      <c r="AM21" s="6">
        <f t="shared" si="14"/>
        <v>5598094.7999999961</v>
      </c>
      <c r="AN21" s="6">
        <f t="shared" si="14"/>
        <v>6354984.1500000032</v>
      </c>
      <c r="AO21" s="6">
        <f t="shared" si="14"/>
        <v>7288240.5300000012</v>
      </c>
    </row>
    <row r="22" spans="1:41" x14ac:dyDescent="0.25">
      <c r="A22" s="16">
        <v>16</v>
      </c>
      <c r="B22" s="19" t="s">
        <v>3</v>
      </c>
      <c r="C22" s="68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70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1:41" x14ac:dyDescent="0.25">
      <c r="A23" s="16">
        <v>17</v>
      </c>
      <c r="B23" s="3" t="s">
        <v>6</v>
      </c>
      <c r="C23" s="15">
        <v>38348.68</v>
      </c>
      <c r="D23" s="15">
        <v>19963.04</v>
      </c>
      <c r="E23" s="15">
        <v>35406.239999999998</v>
      </c>
      <c r="F23" s="15">
        <v>22257.460000000003</v>
      </c>
      <c r="G23" s="15">
        <v>28630.79</v>
      </c>
      <c r="H23" s="15">
        <v>62606.310000000005</v>
      </c>
      <c r="I23" s="15">
        <v>108447.34000000001</v>
      </c>
      <c r="J23" s="15">
        <v>30795.07</v>
      </c>
      <c r="K23" s="15">
        <v>60563.76</v>
      </c>
      <c r="L23" s="15">
        <v>95394.86</v>
      </c>
      <c r="M23" s="15">
        <v>121828.22</v>
      </c>
      <c r="N23" s="15">
        <v>224334.69000000003</v>
      </c>
      <c r="O23" s="15">
        <v>86453.060000000012</v>
      </c>
      <c r="P23" s="15">
        <v>86598.47</v>
      </c>
      <c r="Q23" s="15">
        <v>67205.430000000008</v>
      </c>
      <c r="R23" s="15">
        <v>55142.92</v>
      </c>
      <c r="S23" s="15">
        <v>41648.54</v>
      </c>
      <c r="T23" s="15">
        <v>65322.31</v>
      </c>
      <c r="U23" s="15">
        <v>52403.540000000008</v>
      </c>
      <c r="V23" s="15">
        <v>81504.789999999994</v>
      </c>
      <c r="W23" s="15">
        <v>130143.51999999999</v>
      </c>
      <c r="X23" s="15">
        <v>22291.83</v>
      </c>
      <c r="Y23" s="15">
        <v>54949.67</v>
      </c>
      <c r="Z23" s="15">
        <v>46877.679999999993</v>
      </c>
      <c r="AA23" s="15">
        <v>52322.069999999992</v>
      </c>
      <c r="AB23" s="15">
        <v>67148.62</v>
      </c>
      <c r="AC23" s="15">
        <v>30556.170000000002</v>
      </c>
      <c r="AD23" s="15">
        <v>29544.29</v>
      </c>
      <c r="AE23" s="15">
        <v>47404.049999999996</v>
      </c>
      <c r="AF23" s="15">
        <v>55062.2</v>
      </c>
      <c r="AG23" s="15">
        <v>54856.160000000003</v>
      </c>
      <c r="AH23" s="15">
        <v>72683.399999999994</v>
      </c>
      <c r="AI23" s="15">
        <v>85674.87</v>
      </c>
      <c r="AJ23" s="15">
        <v>48993</v>
      </c>
      <c r="AK23" s="15">
        <v>45263.06</v>
      </c>
      <c r="AL23" s="15">
        <v>63713.95</v>
      </c>
      <c r="AM23" s="15">
        <v>53750.28</v>
      </c>
      <c r="AN23" s="15">
        <v>47350.31</v>
      </c>
      <c r="AO23" s="15">
        <v>26522.719999999998</v>
      </c>
    </row>
    <row r="24" spans="1:41" x14ac:dyDescent="0.25">
      <c r="A24" s="16">
        <v>18</v>
      </c>
      <c r="B24" s="3" t="s">
        <v>7</v>
      </c>
      <c r="C24" s="15">
        <v>29609.040000000001</v>
      </c>
      <c r="D24" s="15">
        <v>12725.39</v>
      </c>
      <c r="E24" s="15">
        <v>37138.280000000006</v>
      </c>
      <c r="F24" s="15">
        <v>27501.17</v>
      </c>
      <c r="G24" s="15">
        <v>59011.47</v>
      </c>
      <c r="H24" s="15">
        <v>47132.55</v>
      </c>
      <c r="I24" s="15">
        <v>99340.790000000008</v>
      </c>
      <c r="J24" s="15">
        <v>83617.91</v>
      </c>
      <c r="K24" s="15">
        <v>130972.45999999999</v>
      </c>
      <c r="L24" s="15">
        <f>36090.27+99103</f>
        <v>135193.26999999999</v>
      </c>
      <c r="M24" s="15">
        <f>35540.11+90678</f>
        <v>126218.11</v>
      </c>
      <c r="N24" s="15">
        <f>67682.13+95347</f>
        <v>163029.13</v>
      </c>
      <c r="O24" s="15">
        <f>43720.89+73912</f>
        <v>117632.89</v>
      </c>
      <c r="P24" s="15">
        <f>59126.75+61516</f>
        <v>120642.75</v>
      </c>
      <c r="Q24" s="15">
        <f>9784.51+76661</f>
        <v>86445.51</v>
      </c>
      <c r="R24" s="15">
        <f>22905.59+60983</f>
        <v>83888.59</v>
      </c>
      <c r="S24" s="15">
        <f>18089.76+69810</f>
        <v>87899.76</v>
      </c>
      <c r="T24" s="15">
        <f>36980.05+72108</f>
        <v>109088.05</v>
      </c>
      <c r="U24" s="15">
        <f>26890.5+69439</f>
        <v>96329.5</v>
      </c>
      <c r="V24" s="15">
        <f>51573.16+85914</f>
        <v>137487.16</v>
      </c>
      <c r="W24" s="15">
        <f>63031.27+224955</f>
        <v>287986.27</v>
      </c>
      <c r="X24" s="15">
        <f>38356.26+76205</f>
        <v>114561.26000000001</v>
      </c>
      <c r="Y24" s="15">
        <f>87843+58054</f>
        <v>145897</v>
      </c>
      <c r="Z24" s="15">
        <f>51989.93+58778</f>
        <v>110767.93</v>
      </c>
      <c r="AA24" s="15">
        <f>75469.17+40057</f>
        <v>115526.17</v>
      </c>
      <c r="AB24" s="15">
        <f>47507.63+39552</f>
        <v>87059.63</v>
      </c>
      <c r="AC24" s="15">
        <f>34309.31+55079</f>
        <v>89388.31</v>
      </c>
      <c r="AD24" s="15">
        <f>33358.16+45214</f>
        <v>78572.160000000003</v>
      </c>
      <c r="AE24" s="15">
        <f>17624.21+72462</f>
        <v>90086.209999999992</v>
      </c>
      <c r="AF24" s="15">
        <f>50904+39597.89</f>
        <v>90501.89</v>
      </c>
      <c r="AG24" s="15">
        <f>32783.78+43254</f>
        <v>76037.78</v>
      </c>
      <c r="AH24" s="15">
        <f>51617.11+56140</f>
        <v>107757.11</v>
      </c>
      <c r="AI24" s="15">
        <f>102411.45+46522</f>
        <v>148933.45000000001</v>
      </c>
      <c r="AJ24" s="15">
        <f>95630.87+44298</f>
        <v>139928.87</v>
      </c>
      <c r="AK24" s="15">
        <f>70379.25+33673</f>
        <v>104052.25</v>
      </c>
      <c r="AL24" s="15">
        <f>63547.05+31470</f>
        <v>95017.05</v>
      </c>
      <c r="AM24" s="15">
        <f>56482.3+28486</f>
        <v>84968.3</v>
      </c>
      <c r="AN24" s="15">
        <f>27948.14+34645</f>
        <v>62593.14</v>
      </c>
      <c r="AO24" s="15">
        <f>39210.53+26224.08</f>
        <v>65434.61</v>
      </c>
    </row>
    <row r="25" spans="1:41" x14ac:dyDescent="0.25">
      <c r="A25" s="16">
        <v>19</v>
      </c>
      <c r="B25" s="3" t="s">
        <v>8</v>
      </c>
      <c r="C25" s="15">
        <v>2442.81</v>
      </c>
      <c r="D25" s="15">
        <v>29.55</v>
      </c>
      <c r="E25" s="15">
        <v>2385.85</v>
      </c>
      <c r="F25" s="15">
        <v>3589.06</v>
      </c>
      <c r="G25" s="15">
        <v>557.73</v>
      </c>
      <c r="H25" s="15">
        <v>1238.45</v>
      </c>
      <c r="I25" s="15">
        <v>167.3</v>
      </c>
      <c r="J25" s="15">
        <v>1450.2</v>
      </c>
      <c r="K25" s="15">
        <v>2439.7399999999998</v>
      </c>
      <c r="L25" s="15">
        <v>7198.5</v>
      </c>
      <c r="M25" s="15">
        <v>115.14</v>
      </c>
      <c r="N25" s="15">
        <v>1655.77</v>
      </c>
      <c r="O25" s="15">
        <v>4837.4799999999996</v>
      </c>
      <c r="P25" s="15">
        <v>1168.8799999999999</v>
      </c>
      <c r="Q25" s="15">
        <v>9925.3700000000008</v>
      </c>
      <c r="R25" s="15">
        <v>2817.77</v>
      </c>
      <c r="S25" s="15">
        <v>162.82</v>
      </c>
      <c r="T25" s="15">
        <v>5639.16</v>
      </c>
      <c r="U25" s="15">
        <v>619.95000000000005</v>
      </c>
      <c r="V25" s="15">
        <v>18457.18</v>
      </c>
      <c r="W25" s="15">
        <v>707.07999999999993</v>
      </c>
      <c r="X25" s="15">
        <v>265.45999999999998</v>
      </c>
      <c r="Y25" s="15">
        <v>1008.2</v>
      </c>
      <c r="Z25" s="15">
        <v>1419.27</v>
      </c>
      <c r="AA25" s="15">
        <v>2834.94</v>
      </c>
      <c r="AB25" s="15">
        <v>6139.35</v>
      </c>
      <c r="AC25" s="15">
        <v>5222.03</v>
      </c>
      <c r="AD25" s="15">
        <v>2657.8</v>
      </c>
      <c r="AE25" s="15">
        <v>6440.3899999999994</v>
      </c>
      <c r="AF25" s="15">
        <v>1476.11</v>
      </c>
      <c r="AG25" s="15">
        <v>16119.75</v>
      </c>
      <c r="AH25" s="15">
        <v>9769.2800000000007</v>
      </c>
      <c r="AI25" s="15">
        <v>20596.560000000001</v>
      </c>
      <c r="AJ25" s="15">
        <v>2353.6699999999996</v>
      </c>
      <c r="AK25" s="15">
        <v>4197.3</v>
      </c>
      <c r="AL25" s="15">
        <v>1248.6600000000001</v>
      </c>
      <c r="AM25" s="15">
        <v>1600.12</v>
      </c>
      <c r="AN25" s="15">
        <v>394.23</v>
      </c>
      <c r="AO25" s="15">
        <v>2020.85</v>
      </c>
    </row>
    <row r="26" spans="1:41" x14ac:dyDescent="0.25">
      <c r="A26" s="16">
        <v>20</v>
      </c>
      <c r="B26" s="3" t="s">
        <v>54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2420.33</v>
      </c>
      <c r="I26" s="15">
        <v>0</v>
      </c>
      <c r="J26" s="15">
        <v>0</v>
      </c>
      <c r="K26" s="15">
        <v>604.39</v>
      </c>
      <c r="L26" s="15">
        <v>0</v>
      </c>
      <c r="M26" s="15">
        <v>151.65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14262.38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5156.04</v>
      </c>
      <c r="Z26" s="15">
        <v>0</v>
      </c>
      <c r="AA26" s="15">
        <v>0</v>
      </c>
      <c r="AB26" s="15">
        <v>0</v>
      </c>
      <c r="AC26" s="15">
        <v>142.47</v>
      </c>
      <c r="AD26" s="15">
        <v>0</v>
      </c>
      <c r="AE26" s="15">
        <v>535.29999999999995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13352.53</v>
      </c>
      <c r="AL26" s="15">
        <v>0</v>
      </c>
      <c r="AM26" s="15">
        <v>0</v>
      </c>
      <c r="AN26" s="15">
        <v>0</v>
      </c>
      <c r="AO26" s="15">
        <v>0</v>
      </c>
    </row>
    <row r="27" spans="1:41" x14ac:dyDescent="0.25">
      <c r="A27" s="16">
        <v>21</v>
      </c>
      <c r="B27" s="3" t="s">
        <v>9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2241.3200000000002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</row>
    <row r="28" spans="1:41" x14ac:dyDescent="0.25">
      <c r="A28" s="16">
        <v>22</v>
      </c>
      <c r="B28" s="1" t="s">
        <v>31</v>
      </c>
      <c r="C28" s="6">
        <f>SUM(C23:C27)</f>
        <v>70400.53</v>
      </c>
      <c r="D28" s="6">
        <f t="shared" ref="D28:N28" si="15">SUM(D23:D27)</f>
        <v>32717.98</v>
      </c>
      <c r="E28" s="6">
        <f t="shared" si="15"/>
        <v>74930.37000000001</v>
      </c>
      <c r="F28" s="6">
        <f t="shared" si="15"/>
        <v>53347.69</v>
      </c>
      <c r="G28" s="6">
        <f t="shared" si="15"/>
        <v>88199.99</v>
      </c>
      <c r="H28" s="6">
        <f t="shared" si="15"/>
        <v>113397.64000000001</v>
      </c>
      <c r="I28" s="6">
        <f t="shared" si="15"/>
        <v>207955.43</v>
      </c>
      <c r="J28" s="6">
        <f>SUM(J23:J27)</f>
        <v>115863.18000000001</v>
      </c>
      <c r="K28" s="6">
        <f t="shared" si="15"/>
        <v>194580.35</v>
      </c>
      <c r="L28" s="6">
        <f t="shared" si="15"/>
        <v>237786.63</v>
      </c>
      <c r="M28" s="6">
        <f t="shared" si="15"/>
        <v>248313.12000000002</v>
      </c>
      <c r="N28" s="6">
        <f t="shared" si="15"/>
        <v>391260.91000000009</v>
      </c>
      <c r="O28" s="6">
        <f>SUM(O23:O27)</f>
        <v>208923.43000000002</v>
      </c>
      <c r="P28" s="6">
        <f>SUM(P23:P27)</f>
        <v>208410.1</v>
      </c>
      <c r="Q28" s="6">
        <f>SUM(Q23:Q27)</f>
        <v>163576.31</v>
      </c>
      <c r="R28" s="6">
        <f>SUM(R23:R27)</f>
        <v>141849.28</v>
      </c>
      <c r="S28" s="6">
        <f t="shared" ref="S28:T28" si="16">SUM(S23:S27)</f>
        <v>143973.5</v>
      </c>
      <c r="T28" s="6">
        <f t="shared" si="16"/>
        <v>180049.52</v>
      </c>
      <c r="U28" s="6">
        <f>SUM(U23:U27)</f>
        <v>149352.99000000002</v>
      </c>
      <c r="V28" s="6">
        <f t="shared" ref="V28:W28" si="17">SUM(V23:V27)</f>
        <v>237449.13</v>
      </c>
      <c r="W28" s="6">
        <f t="shared" si="17"/>
        <v>418836.87000000005</v>
      </c>
      <c r="X28" s="6">
        <f>SUM(X23:X27)</f>
        <v>137118.55000000002</v>
      </c>
      <c r="Y28" s="6">
        <f t="shared" ref="Y28:Z28" si="18">SUM(Y23:Y27)</f>
        <v>207010.91</v>
      </c>
      <c r="Z28" s="6">
        <f t="shared" si="18"/>
        <v>159064.87999999998</v>
      </c>
      <c r="AA28" s="6">
        <f>SUM(AA23:AA27)</f>
        <v>170683.18</v>
      </c>
      <c r="AB28" s="6">
        <f t="shared" ref="AB28:AC28" si="19">SUM(AB23:AB27)</f>
        <v>160347.6</v>
      </c>
      <c r="AC28" s="6">
        <f t="shared" si="19"/>
        <v>125308.98</v>
      </c>
      <c r="AD28" s="6">
        <f>SUM(AD23:AD27)</f>
        <v>110774.25000000001</v>
      </c>
      <c r="AE28" s="6">
        <f t="shared" ref="AE28:AF28" si="20">SUM(AE23:AE27)</f>
        <v>144465.94999999995</v>
      </c>
      <c r="AF28" s="6">
        <f t="shared" si="20"/>
        <v>147040.19999999998</v>
      </c>
      <c r="AG28" s="6">
        <f>SUM(AG23:AG27)</f>
        <v>147013.69</v>
      </c>
      <c r="AH28" s="6">
        <f t="shared" ref="AH28:AI28" si="21">SUM(AH23:AH27)</f>
        <v>190209.79</v>
      </c>
      <c r="AI28" s="6">
        <f t="shared" si="21"/>
        <v>255204.88</v>
      </c>
      <c r="AJ28" s="6">
        <f>SUM(AJ23:AJ27)</f>
        <v>191275.54</v>
      </c>
      <c r="AK28" s="6">
        <f t="shared" ref="AK28:AL28" si="22">SUM(AK23:AK27)</f>
        <v>166865.13999999998</v>
      </c>
      <c r="AL28" s="6">
        <f t="shared" si="22"/>
        <v>159979.66</v>
      </c>
      <c r="AM28" s="6">
        <f>SUM(AM23:AM27)</f>
        <v>140318.70000000001</v>
      </c>
      <c r="AN28" s="6">
        <f t="shared" ref="AN28:AO28" si="23">SUM(AN23:AN27)</f>
        <v>110337.68</v>
      </c>
      <c r="AO28" s="6">
        <f t="shared" si="23"/>
        <v>93978.180000000008</v>
      </c>
    </row>
    <row r="29" spans="1:41" x14ac:dyDescent="0.25">
      <c r="A29" s="16">
        <v>23</v>
      </c>
      <c r="B29" s="19" t="s">
        <v>4</v>
      </c>
      <c r="C29" s="68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</row>
    <row r="30" spans="1:41" x14ac:dyDescent="0.25">
      <c r="A30" s="16">
        <v>24</v>
      </c>
      <c r="B30" s="3" t="s">
        <v>6</v>
      </c>
      <c r="C30" s="15">
        <v>4661.32</v>
      </c>
      <c r="D30" s="15">
        <v>5093.8599999999997</v>
      </c>
      <c r="E30" s="15">
        <v>9338.57</v>
      </c>
      <c r="F30" s="15">
        <v>12550.9</v>
      </c>
      <c r="G30" s="15">
        <v>10874.9</v>
      </c>
      <c r="H30" s="15">
        <v>14022.09</v>
      </c>
      <c r="I30" s="15">
        <v>8396.27</v>
      </c>
      <c r="J30" s="15">
        <v>10307.76</v>
      </c>
      <c r="K30" s="15">
        <v>8629.51</v>
      </c>
      <c r="L30" s="15">
        <v>17353.330000000002</v>
      </c>
      <c r="M30" s="15">
        <v>5596.16</v>
      </c>
      <c r="N30" s="15">
        <v>6968.94</v>
      </c>
      <c r="O30" s="15">
        <v>5997.38</v>
      </c>
      <c r="P30" s="15">
        <v>4704.1099999999997</v>
      </c>
      <c r="Q30" s="15">
        <v>5378.32</v>
      </c>
      <c r="R30" s="15">
        <v>4081.12</v>
      </c>
      <c r="S30" s="15">
        <v>2755.6</v>
      </c>
      <c r="T30" s="15">
        <v>5349.53</v>
      </c>
      <c r="U30" s="15">
        <v>5711.2899999999991</v>
      </c>
      <c r="V30" s="15">
        <v>4881.55</v>
      </c>
      <c r="W30" s="15">
        <v>3782.04</v>
      </c>
      <c r="X30" s="15">
        <v>4748.7</v>
      </c>
      <c r="Y30" s="15">
        <v>9485.4599999999991</v>
      </c>
      <c r="Z30" s="15">
        <v>3118.48</v>
      </c>
      <c r="AA30" s="15">
        <v>7688.4</v>
      </c>
      <c r="AB30" s="15">
        <v>4731.5200000000004</v>
      </c>
      <c r="AC30" s="15">
        <v>3338.9</v>
      </c>
      <c r="AD30" s="15">
        <v>4206.2</v>
      </c>
      <c r="AE30" s="15">
        <v>4437.6099999999997</v>
      </c>
      <c r="AF30" s="15">
        <v>4807.3999999999996</v>
      </c>
      <c r="AG30" s="15">
        <v>5611.13</v>
      </c>
      <c r="AH30" s="15">
        <v>10409.31</v>
      </c>
      <c r="AI30" s="15">
        <v>3563.98</v>
      </c>
      <c r="AJ30" s="15">
        <v>4167.78</v>
      </c>
      <c r="AK30" s="15">
        <v>6210.46</v>
      </c>
      <c r="AL30" s="15">
        <v>5760</v>
      </c>
      <c r="AM30" s="15">
        <v>4835.47</v>
      </c>
      <c r="AN30" s="15">
        <v>4548.9399999999996</v>
      </c>
      <c r="AO30" s="15">
        <v>1486.51</v>
      </c>
    </row>
    <row r="31" spans="1:41" x14ac:dyDescent="0.25">
      <c r="A31" s="16">
        <v>25</v>
      </c>
      <c r="B31" s="3" t="s">
        <v>7</v>
      </c>
      <c r="C31" s="15">
        <f>2335.67</f>
        <v>2335.67</v>
      </c>
      <c r="D31" s="15">
        <v>704.27</v>
      </c>
      <c r="E31" s="15">
        <v>1452.61</v>
      </c>
      <c r="F31" s="15">
        <v>3773.2699999999995</v>
      </c>
      <c r="G31" s="15">
        <v>1768.1100000000001</v>
      </c>
      <c r="H31" s="15">
        <v>2424.9700000000003</v>
      </c>
      <c r="I31" s="15">
        <v>5942.66</v>
      </c>
      <c r="J31" s="15">
        <v>4757.67</v>
      </c>
      <c r="K31" s="15">
        <v>4803.95</v>
      </c>
      <c r="L31" s="15">
        <v>6087.32</v>
      </c>
      <c r="M31" s="15">
        <v>5422.73</v>
      </c>
      <c r="N31" s="15">
        <v>2886.7200000000003</v>
      </c>
      <c r="O31" s="15">
        <v>682.96</v>
      </c>
      <c r="P31" s="15">
        <v>1001.71</v>
      </c>
      <c r="Q31" s="15">
        <v>3189.07</v>
      </c>
      <c r="R31" s="15">
        <v>2033.97</v>
      </c>
      <c r="S31" s="15">
        <v>5588.85</v>
      </c>
      <c r="T31" s="15">
        <v>1536.08</v>
      </c>
      <c r="U31" s="15">
        <v>2314.2599999999998</v>
      </c>
      <c r="V31" s="15">
        <v>1576.35</v>
      </c>
      <c r="W31" s="15">
        <v>208</v>
      </c>
      <c r="X31" s="15">
        <v>3476.5</v>
      </c>
      <c r="Y31" s="15">
        <v>553.86</v>
      </c>
      <c r="Z31" s="15">
        <v>253.14</v>
      </c>
      <c r="AA31" s="15">
        <v>764.98</v>
      </c>
      <c r="AB31" s="15">
        <v>630.73</v>
      </c>
      <c r="AC31" s="15">
        <v>3974.02</v>
      </c>
      <c r="AD31" s="15">
        <v>3113.5</v>
      </c>
      <c r="AE31" s="15">
        <v>2896.78</v>
      </c>
      <c r="AF31" s="15">
        <v>322.79000000000002</v>
      </c>
      <c r="AG31" s="15">
        <v>560.71</v>
      </c>
      <c r="AH31" s="15">
        <v>3291.54</v>
      </c>
      <c r="AI31" s="15">
        <v>874.80000000000007</v>
      </c>
      <c r="AJ31" s="15">
        <v>716.65</v>
      </c>
      <c r="AK31" s="15">
        <v>5236.17</v>
      </c>
      <c r="AL31" s="15">
        <v>1287.17</v>
      </c>
      <c r="AM31" s="15">
        <v>674.03</v>
      </c>
      <c r="AN31" s="15">
        <v>1675.45</v>
      </c>
      <c r="AO31" s="15">
        <v>2985.59</v>
      </c>
    </row>
    <row r="32" spans="1:41" x14ac:dyDescent="0.25">
      <c r="A32" s="16">
        <v>26</v>
      </c>
      <c r="B32" s="3" t="s">
        <v>8</v>
      </c>
      <c r="C32" s="15">
        <v>45.16</v>
      </c>
      <c r="D32" s="15">
        <v>0</v>
      </c>
      <c r="E32" s="15">
        <v>278.92</v>
      </c>
      <c r="F32" s="15">
        <v>231.57999999999998</v>
      </c>
      <c r="G32" s="15">
        <v>2421.0500000000002</v>
      </c>
      <c r="H32" s="15">
        <v>176.96</v>
      </c>
      <c r="I32" s="15">
        <v>0</v>
      </c>
      <c r="J32" s="15">
        <v>0</v>
      </c>
      <c r="K32" s="15">
        <v>0</v>
      </c>
      <c r="L32" s="15">
        <v>56</v>
      </c>
      <c r="M32" s="15">
        <v>377.78</v>
      </c>
      <c r="N32" s="15">
        <v>112.85</v>
      </c>
      <c r="O32" s="15">
        <v>112.85</v>
      </c>
      <c r="P32" s="15">
        <v>570.33000000000004</v>
      </c>
      <c r="Q32" s="15">
        <v>29.75</v>
      </c>
      <c r="R32" s="15">
        <v>11.48</v>
      </c>
      <c r="S32" s="15">
        <v>798.91</v>
      </c>
      <c r="T32" s="15">
        <v>321.56</v>
      </c>
      <c r="U32" s="15">
        <v>1080.74</v>
      </c>
      <c r="V32" s="15">
        <v>493.28</v>
      </c>
      <c r="W32" s="15">
        <v>130.96</v>
      </c>
      <c r="X32" s="15">
        <v>17.34</v>
      </c>
      <c r="Y32" s="15">
        <v>315.48</v>
      </c>
      <c r="Z32" s="15">
        <v>183.57</v>
      </c>
      <c r="AA32" s="15">
        <v>211.44</v>
      </c>
      <c r="AB32" s="15">
        <v>198.42</v>
      </c>
      <c r="AC32" s="15">
        <v>135.59</v>
      </c>
      <c r="AD32" s="15">
        <v>0</v>
      </c>
      <c r="AE32" s="15">
        <v>693.29</v>
      </c>
      <c r="AF32" s="15">
        <v>165.73</v>
      </c>
      <c r="AG32" s="15">
        <v>0</v>
      </c>
      <c r="AH32" s="15">
        <v>0</v>
      </c>
      <c r="AI32" s="15">
        <v>0</v>
      </c>
      <c r="AJ32" s="15">
        <v>0</v>
      </c>
      <c r="AK32" s="15">
        <v>5042</v>
      </c>
      <c r="AL32" s="15">
        <v>202.74</v>
      </c>
      <c r="AM32" s="15">
        <v>0</v>
      </c>
      <c r="AN32" s="15">
        <v>0</v>
      </c>
      <c r="AO32" s="15">
        <v>44.9</v>
      </c>
    </row>
    <row r="33" spans="1:41" x14ac:dyDescent="0.25">
      <c r="A33" s="16">
        <v>27</v>
      </c>
      <c r="B33" s="3" t="s">
        <v>54</v>
      </c>
      <c r="C33" s="15">
        <v>0</v>
      </c>
      <c r="D33" s="15">
        <v>0</v>
      </c>
      <c r="E33" s="15">
        <v>0</v>
      </c>
      <c r="F33" s="15">
        <v>305.45999999999998</v>
      </c>
      <c r="G33" s="15">
        <v>0</v>
      </c>
      <c r="H33" s="15">
        <v>0</v>
      </c>
      <c r="I33" s="15">
        <v>0</v>
      </c>
      <c r="J33" s="15">
        <v>0</v>
      </c>
      <c r="K33" s="15">
        <v>1282.28</v>
      </c>
      <c r="L33" s="15">
        <v>105.32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242.59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</row>
    <row r="34" spans="1:41" x14ac:dyDescent="0.25">
      <c r="A34" s="16">
        <v>28</v>
      </c>
      <c r="B34" s="3" t="s">
        <v>9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2241.3200000000002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</row>
    <row r="35" spans="1:41" x14ac:dyDescent="0.25">
      <c r="A35" s="16">
        <v>29</v>
      </c>
      <c r="B35" s="1" t="s">
        <v>56</v>
      </c>
      <c r="C35" s="6">
        <f>SUM(C30:C34)</f>
        <v>7042.15</v>
      </c>
      <c r="D35" s="6">
        <f t="shared" ref="D35:N35" si="24">SUM(D30:D34)</f>
        <v>5798.1299999999992</v>
      </c>
      <c r="E35" s="6">
        <f t="shared" si="24"/>
        <v>11070.1</v>
      </c>
      <c r="F35" s="6">
        <f t="shared" si="24"/>
        <v>16861.21</v>
      </c>
      <c r="G35" s="6">
        <f t="shared" si="24"/>
        <v>15064.060000000001</v>
      </c>
      <c r="H35" s="6">
        <f t="shared" si="24"/>
        <v>16624.02</v>
      </c>
      <c r="I35" s="6">
        <f t="shared" si="24"/>
        <v>14338.93</v>
      </c>
      <c r="J35" s="6">
        <f t="shared" si="24"/>
        <v>15065.43</v>
      </c>
      <c r="K35" s="6">
        <f t="shared" si="24"/>
        <v>14715.74</v>
      </c>
      <c r="L35" s="6">
        <f t="shared" si="24"/>
        <v>23601.97</v>
      </c>
      <c r="M35" s="6">
        <f t="shared" si="24"/>
        <v>11396.67</v>
      </c>
      <c r="N35" s="6">
        <f t="shared" si="24"/>
        <v>9968.51</v>
      </c>
      <c r="O35" s="6">
        <f>SUM(O30:O34)</f>
        <v>6793.1900000000005</v>
      </c>
      <c r="P35" s="6">
        <f>SUM(P30:P34)</f>
        <v>6276.15</v>
      </c>
      <c r="Q35" s="6">
        <f>SUM(Q30:Q34)</f>
        <v>8597.14</v>
      </c>
      <c r="R35" s="6">
        <f>SUM(R30:R34)</f>
        <v>6126.57</v>
      </c>
      <c r="S35" s="6">
        <f t="shared" ref="S35:T35" si="25">SUM(S30:S34)</f>
        <v>11384.68</v>
      </c>
      <c r="T35" s="6">
        <f t="shared" si="25"/>
        <v>7207.17</v>
      </c>
      <c r="U35" s="6">
        <f>SUM(U30:U34)</f>
        <v>9106.2899999999991</v>
      </c>
      <c r="V35" s="6">
        <f t="shared" ref="V35:W35" si="26">SUM(V30:V34)</f>
        <v>6951.1799999999994</v>
      </c>
      <c r="W35" s="6">
        <f t="shared" si="26"/>
        <v>4121</v>
      </c>
      <c r="X35" s="6">
        <f>SUM(X30:X34)</f>
        <v>8242.5400000000009</v>
      </c>
      <c r="Y35" s="6">
        <f t="shared" ref="Y35:Z35" si="27">SUM(Y30:Y34)</f>
        <v>10354.799999999999</v>
      </c>
      <c r="Z35" s="6">
        <f t="shared" si="27"/>
        <v>3555.19</v>
      </c>
      <c r="AA35" s="6">
        <f>SUM(AA30:AA34)</f>
        <v>8664.82</v>
      </c>
      <c r="AB35" s="6">
        <f t="shared" ref="AB35:AC35" si="28">SUM(AB30:AB34)</f>
        <v>5560.67</v>
      </c>
      <c r="AC35" s="6">
        <f t="shared" si="28"/>
        <v>7448.51</v>
      </c>
      <c r="AD35" s="6">
        <f>SUM(AD30:AD34)</f>
        <v>7319.7</v>
      </c>
      <c r="AE35" s="6">
        <f t="shared" ref="AE35:AF35" si="29">SUM(AE30:AE34)</f>
        <v>8027.6799999999994</v>
      </c>
      <c r="AF35" s="6">
        <f t="shared" si="29"/>
        <v>5538.5099999999993</v>
      </c>
      <c r="AG35" s="6">
        <f>SUM(AG30:AG34)</f>
        <v>6171.84</v>
      </c>
      <c r="AH35" s="6">
        <f t="shared" ref="AH35:AI35" si="30">SUM(AH30:AH34)</f>
        <v>13700.849999999999</v>
      </c>
      <c r="AI35" s="6">
        <f t="shared" si="30"/>
        <v>4438.78</v>
      </c>
      <c r="AJ35" s="6">
        <f>SUM(AJ30:AJ34)</f>
        <v>4884.4299999999994</v>
      </c>
      <c r="AK35" s="6">
        <f t="shared" ref="AK35:AL35" si="31">SUM(AK30:AK34)</f>
        <v>16488.63</v>
      </c>
      <c r="AL35" s="6">
        <f t="shared" si="31"/>
        <v>7249.91</v>
      </c>
      <c r="AM35" s="6">
        <f>SUM(AM30:AM34)</f>
        <v>5509.5</v>
      </c>
      <c r="AN35" s="6">
        <f t="shared" ref="AN35:AO35" si="32">SUM(AN30:AN34)</f>
        <v>6224.3899999999994</v>
      </c>
      <c r="AO35" s="6">
        <f t="shared" si="32"/>
        <v>4517</v>
      </c>
    </row>
    <row r="36" spans="1:41" x14ac:dyDescent="0.25">
      <c r="A36" s="16">
        <v>30</v>
      </c>
      <c r="B36" s="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</row>
    <row r="37" spans="1:41" x14ac:dyDescent="0.25">
      <c r="A37" s="16">
        <v>31</v>
      </c>
      <c r="B37" s="25" t="s">
        <v>5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</row>
    <row r="38" spans="1:41" ht="15" customHeight="1" x14ac:dyDescent="0.25">
      <c r="A38" s="16">
        <v>32</v>
      </c>
      <c r="B38" s="19" t="s">
        <v>11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56" t="s">
        <v>84</v>
      </c>
      <c r="P38" s="57"/>
      <c r="Q38" s="58"/>
      <c r="R38" s="56" t="s">
        <v>85</v>
      </c>
      <c r="S38" s="57"/>
      <c r="T38" s="58"/>
      <c r="U38" s="56" t="s">
        <v>86</v>
      </c>
      <c r="V38" s="57"/>
      <c r="W38" s="58"/>
      <c r="X38" s="56" t="s">
        <v>87</v>
      </c>
      <c r="Y38" s="57"/>
      <c r="Z38" s="58"/>
      <c r="AA38" s="56" t="s">
        <v>88</v>
      </c>
      <c r="AB38" s="57"/>
      <c r="AC38" s="58"/>
      <c r="AD38" s="56" t="s">
        <v>90</v>
      </c>
      <c r="AE38" s="57"/>
      <c r="AF38" s="58"/>
      <c r="AG38" s="56" t="s">
        <v>91</v>
      </c>
      <c r="AH38" s="57"/>
      <c r="AI38" s="58"/>
      <c r="AJ38" s="56" t="s">
        <v>92</v>
      </c>
      <c r="AK38" s="57"/>
      <c r="AL38" s="58"/>
      <c r="AM38" s="56" t="s">
        <v>93</v>
      </c>
      <c r="AN38" s="57"/>
      <c r="AO38" s="58"/>
    </row>
    <row r="39" spans="1:41" ht="31.5" customHeight="1" x14ac:dyDescent="0.25">
      <c r="A39" s="16">
        <v>33</v>
      </c>
      <c r="B39" s="9" t="s">
        <v>10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59"/>
      <c r="P39" s="60"/>
      <c r="Q39" s="61"/>
      <c r="R39" s="59"/>
      <c r="S39" s="60"/>
      <c r="T39" s="61"/>
      <c r="U39" s="59"/>
      <c r="V39" s="60"/>
      <c r="W39" s="61"/>
      <c r="X39" s="59"/>
      <c r="Y39" s="60"/>
      <c r="Z39" s="61"/>
      <c r="AA39" s="59"/>
      <c r="AB39" s="60"/>
      <c r="AC39" s="61"/>
      <c r="AD39" s="59"/>
      <c r="AE39" s="60"/>
      <c r="AF39" s="61"/>
      <c r="AG39" s="59"/>
      <c r="AH39" s="60"/>
      <c r="AI39" s="61"/>
      <c r="AJ39" s="59"/>
      <c r="AK39" s="60"/>
      <c r="AL39" s="61"/>
      <c r="AM39" s="59"/>
      <c r="AN39" s="60"/>
      <c r="AO39" s="61"/>
    </row>
    <row r="40" spans="1:41" x14ac:dyDescent="0.25">
      <c r="A40" s="16">
        <v>34</v>
      </c>
      <c r="B40" s="19" t="s">
        <v>12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59"/>
      <c r="P40" s="60"/>
      <c r="Q40" s="61"/>
      <c r="R40" s="59"/>
      <c r="S40" s="60"/>
      <c r="T40" s="61"/>
      <c r="U40" s="59"/>
      <c r="V40" s="60"/>
      <c r="W40" s="61"/>
      <c r="X40" s="59"/>
      <c r="Y40" s="60"/>
      <c r="Z40" s="61"/>
      <c r="AA40" s="59"/>
      <c r="AB40" s="60"/>
      <c r="AC40" s="61"/>
      <c r="AD40" s="59"/>
      <c r="AE40" s="60"/>
      <c r="AF40" s="61"/>
      <c r="AG40" s="59"/>
      <c r="AH40" s="60"/>
      <c r="AI40" s="61"/>
      <c r="AJ40" s="59"/>
      <c r="AK40" s="60"/>
      <c r="AL40" s="61"/>
      <c r="AM40" s="59"/>
      <c r="AN40" s="60"/>
      <c r="AO40" s="61"/>
    </row>
    <row r="41" spans="1:41" x14ac:dyDescent="0.25">
      <c r="A41" s="16">
        <v>35</v>
      </c>
      <c r="B41" s="19" t="s">
        <v>13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2"/>
      <c r="P41" s="63"/>
      <c r="Q41" s="64"/>
      <c r="R41" s="62"/>
      <c r="S41" s="63"/>
      <c r="T41" s="64"/>
      <c r="U41" s="62"/>
      <c r="V41" s="63"/>
      <c r="W41" s="64"/>
      <c r="X41" s="62"/>
      <c r="Y41" s="63"/>
      <c r="Z41" s="64"/>
      <c r="AA41" s="62"/>
      <c r="AB41" s="63"/>
      <c r="AC41" s="64"/>
      <c r="AD41" s="62"/>
      <c r="AE41" s="63"/>
      <c r="AF41" s="64"/>
      <c r="AG41" s="62"/>
      <c r="AH41" s="63"/>
      <c r="AI41" s="64"/>
      <c r="AJ41" s="62"/>
      <c r="AK41" s="63"/>
      <c r="AL41" s="64"/>
      <c r="AM41" s="62"/>
      <c r="AN41" s="63"/>
      <c r="AO41" s="64"/>
    </row>
    <row r="42" spans="1:41" x14ac:dyDescent="0.25">
      <c r="A42" s="16">
        <v>36</v>
      </c>
      <c r="B42" s="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</row>
    <row r="43" spans="1:41" x14ac:dyDescent="0.25">
      <c r="A43" s="16">
        <v>37</v>
      </c>
      <c r="B43" s="25" t="s">
        <v>14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1:41" x14ac:dyDescent="0.25">
      <c r="A44" s="16">
        <v>38</v>
      </c>
      <c r="B44" s="9" t="s">
        <v>0</v>
      </c>
      <c r="C44" s="79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1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</row>
    <row r="45" spans="1:41" x14ac:dyDescent="0.25">
      <c r="A45" s="16">
        <v>39</v>
      </c>
      <c r="B45" s="4" t="s">
        <v>6</v>
      </c>
      <c r="C45" s="8">
        <v>11806</v>
      </c>
      <c r="D45" s="13">
        <v>11662</v>
      </c>
      <c r="E45" s="13">
        <v>11615</v>
      </c>
      <c r="F45" s="8">
        <v>11590</v>
      </c>
      <c r="G45" s="13">
        <v>11456</v>
      </c>
      <c r="H45" s="13">
        <v>11982</v>
      </c>
      <c r="I45" s="13">
        <v>11717</v>
      </c>
      <c r="J45" s="13">
        <v>11412</v>
      </c>
      <c r="K45" s="13">
        <v>11364</v>
      </c>
      <c r="L45" s="13">
        <v>11317</v>
      </c>
      <c r="M45" s="13">
        <v>11382</v>
      </c>
      <c r="N45" s="13">
        <v>11484</v>
      </c>
      <c r="O45" s="13">
        <v>11409</v>
      </c>
      <c r="P45" s="13">
        <v>11334</v>
      </c>
      <c r="Q45" s="13">
        <v>11247</v>
      </c>
      <c r="R45" s="13">
        <v>11240</v>
      </c>
      <c r="S45" s="13">
        <v>11068</v>
      </c>
      <c r="T45" s="13">
        <v>11277</v>
      </c>
      <c r="U45" s="13">
        <v>11170</v>
      </c>
      <c r="V45" s="13">
        <v>11174</v>
      </c>
      <c r="W45" s="13">
        <v>11196</v>
      </c>
      <c r="X45" s="13">
        <v>11233</v>
      </c>
      <c r="Y45" s="13">
        <v>11211</v>
      </c>
      <c r="Z45" s="13">
        <v>11262</v>
      </c>
      <c r="AA45" s="13">
        <v>11194</v>
      </c>
      <c r="AB45" s="13">
        <v>11064</v>
      </c>
      <c r="AC45" s="13">
        <v>11057</v>
      </c>
      <c r="AD45" s="13">
        <v>10922</v>
      </c>
      <c r="AE45" s="13">
        <v>10889</v>
      </c>
      <c r="AF45" s="13">
        <v>11051</v>
      </c>
      <c r="AG45" s="13">
        <v>11090</v>
      </c>
      <c r="AH45" s="13">
        <v>11067</v>
      </c>
      <c r="AI45" s="13">
        <v>11138</v>
      </c>
      <c r="AJ45" s="13">
        <v>11165</v>
      </c>
      <c r="AK45" s="13">
        <v>11181</v>
      </c>
      <c r="AL45" s="13">
        <v>11267</v>
      </c>
      <c r="AM45" s="13">
        <v>11301</v>
      </c>
      <c r="AN45" s="13">
        <v>11123</v>
      </c>
      <c r="AO45" s="13">
        <v>11059</v>
      </c>
    </row>
    <row r="46" spans="1:41" x14ac:dyDescent="0.25">
      <c r="A46" s="16">
        <v>40</v>
      </c>
      <c r="B46" s="4" t="s">
        <v>7</v>
      </c>
      <c r="C46" s="8">
        <v>2752</v>
      </c>
      <c r="D46" s="13">
        <v>2895</v>
      </c>
      <c r="E46" s="13">
        <v>2944</v>
      </c>
      <c r="F46" s="8">
        <v>2968</v>
      </c>
      <c r="G46" s="13">
        <v>3085</v>
      </c>
      <c r="H46" s="13">
        <v>2540</v>
      </c>
      <c r="I46" s="13">
        <v>2818</v>
      </c>
      <c r="J46" s="13">
        <v>3108</v>
      </c>
      <c r="K46" s="13">
        <v>3136</v>
      </c>
      <c r="L46" s="13">
        <v>3195</v>
      </c>
      <c r="M46" s="13">
        <v>3168</v>
      </c>
      <c r="N46" s="13">
        <v>3093</v>
      </c>
      <c r="O46" s="13">
        <v>3192</v>
      </c>
      <c r="P46" s="13">
        <v>3274</v>
      </c>
      <c r="Q46" s="13">
        <v>3348</v>
      </c>
      <c r="R46" s="13">
        <v>3329</v>
      </c>
      <c r="S46" s="13">
        <v>3465</v>
      </c>
      <c r="T46" s="13">
        <v>3245</v>
      </c>
      <c r="U46" s="13">
        <v>3362</v>
      </c>
      <c r="V46" s="13">
        <v>3357</v>
      </c>
      <c r="W46" s="13">
        <v>3360</v>
      </c>
      <c r="X46" s="13">
        <v>3357</v>
      </c>
      <c r="Y46" s="13">
        <v>3424</v>
      </c>
      <c r="Z46" s="13">
        <v>3414</v>
      </c>
      <c r="AA46" s="13">
        <v>3504</v>
      </c>
      <c r="AB46" s="13">
        <v>3632</v>
      </c>
      <c r="AC46" s="13">
        <v>3640</v>
      </c>
      <c r="AD46" s="13">
        <v>3738</v>
      </c>
      <c r="AE46" s="13">
        <v>3723</v>
      </c>
      <c r="AF46" s="13">
        <v>3564</v>
      </c>
      <c r="AG46" s="13">
        <v>3511</v>
      </c>
      <c r="AH46" s="13">
        <v>3575</v>
      </c>
      <c r="AI46" s="13">
        <v>3510</v>
      </c>
      <c r="AJ46" s="13">
        <v>3484</v>
      </c>
      <c r="AK46" s="13">
        <v>3529</v>
      </c>
      <c r="AL46" s="13">
        <v>3482</v>
      </c>
      <c r="AM46" s="13">
        <v>3480</v>
      </c>
      <c r="AN46" s="13">
        <v>3621</v>
      </c>
      <c r="AO46" s="13">
        <v>3680</v>
      </c>
    </row>
    <row r="47" spans="1:41" x14ac:dyDescent="0.25">
      <c r="A47" s="16">
        <v>41</v>
      </c>
      <c r="B47" s="4" t="s">
        <v>8</v>
      </c>
      <c r="C47" s="8">
        <v>1432</v>
      </c>
      <c r="D47" s="13">
        <v>1434</v>
      </c>
      <c r="E47" s="13">
        <v>1431</v>
      </c>
      <c r="F47" s="8">
        <v>1424</v>
      </c>
      <c r="G47" s="13">
        <v>1418</v>
      </c>
      <c r="H47" s="13">
        <v>1411</v>
      </c>
      <c r="I47" s="13">
        <v>1419</v>
      </c>
      <c r="J47" s="13">
        <v>1419</v>
      </c>
      <c r="K47" s="13">
        <v>1421</v>
      </c>
      <c r="L47" s="13">
        <v>1430</v>
      </c>
      <c r="M47" s="13">
        <v>1447</v>
      </c>
      <c r="N47" s="13">
        <v>1457</v>
      </c>
      <c r="O47" s="13">
        <v>1467</v>
      </c>
      <c r="P47" s="13">
        <v>1471</v>
      </c>
      <c r="Q47" s="13">
        <v>1466</v>
      </c>
      <c r="R47" s="13">
        <v>1460</v>
      </c>
      <c r="S47" s="13">
        <v>1452</v>
      </c>
      <c r="T47" s="13">
        <v>1427</v>
      </c>
      <c r="U47" s="13">
        <v>1424</v>
      </c>
      <c r="V47" s="13">
        <v>1424</v>
      </c>
      <c r="W47" s="13">
        <v>1427</v>
      </c>
      <c r="X47" s="13">
        <v>1440</v>
      </c>
      <c r="Y47" s="13">
        <v>1448</v>
      </c>
      <c r="Z47" s="13">
        <v>1452</v>
      </c>
      <c r="AA47" s="13">
        <v>1453</v>
      </c>
      <c r="AB47" s="13">
        <v>1455</v>
      </c>
      <c r="AC47" s="13">
        <v>1458</v>
      </c>
      <c r="AD47" s="13">
        <v>1454</v>
      </c>
      <c r="AE47" s="13">
        <v>1443</v>
      </c>
      <c r="AF47" s="13">
        <v>1447</v>
      </c>
      <c r="AG47" s="13">
        <v>1445</v>
      </c>
      <c r="AH47" s="13">
        <v>1449</v>
      </c>
      <c r="AI47" s="13">
        <v>1449</v>
      </c>
      <c r="AJ47" s="13">
        <v>1457</v>
      </c>
      <c r="AK47" s="13">
        <v>1469</v>
      </c>
      <c r="AL47" s="13">
        <v>1478</v>
      </c>
      <c r="AM47" s="13">
        <v>1480</v>
      </c>
      <c r="AN47" s="13">
        <v>1482</v>
      </c>
      <c r="AO47" s="13">
        <v>1482</v>
      </c>
    </row>
    <row r="48" spans="1:41" x14ac:dyDescent="0.25">
      <c r="A48" s="16">
        <v>42</v>
      </c>
      <c r="B48" s="4" t="s">
        <v>54</v>
      </c>
      <c r="C48" s="8">
        <v>266</v>
      </c>
      <c r="D48" s="13">
        <v>265</v>
      </c>
      <c r="E48" s="13">
        <v>265</v>
      </c>
      <c r="F48" s="8">
        <v>264</v>
      </c>
      <c r="G48" s="13">
        <v>262</v>
      </c>
      <c r="H48" s="13">
        <v>254</v>
      </c>
      <c r="I48" s="13">
        <v>247</v>
      </c>
      <c r="J48" s="13">
        <v>247</v>
      </c>
      <c r="K48" s="13">
        <v>248</v>
      </c>
      <c r="L48" s="13">
        <v>249</v>
      </c>
      <c r="M48" s="13">
        <v>254</v>
      </c>
      <c r="N48" s="13">
        <v>249</v>
      </c>
      <c r="O48" s="13">
        <v>249</v>
      </c>
      <c r="P48" s="13">
        <v>249</v>
      </c>
      <c r="Q48" s="13">
        <v>251</v>
      </c>
      <c r="R48" s="13">
        <v>251</v>
      </c>
      <c r="S48" s="13">
        <v>251</v>
      </c>
      <c r="T48" s="13">
        <v>256</v>
      </c>
      <c r="U48" s="13">
        <v>256</v>
      </c>
      <c r="V48" s="13">
        <v>256</v>
      </c>
      <c r="W48" s="13">
        <v>257</v>
      </c>
      <c r="X48" s="13">
        <v>260</v>
      </c>
      <c r="Y48" s="13">
        <v>261</v>
      </c>
      <c r="Z48" s="13">
        <v>262</v>
      </c>
      <c r="AA48" s="13">
        <v>263</v>
      </c>
      <c r="AB48" s="13">
        <v>262</v>
      </c>
      <c r="AC48" s="13">
        <v>263</v>
      </c>
      <c r="AD48" s="13">
        <v>262</v>
      </c>
      <c r="AE48" s="13">
        <v>263</v>
      </c>
      <c r="AF48" s="13">
        <v>255</v>
      </c>
      <c r="AG48" s="13">
        <v>249</v>
      </c>
      <c r="AH48" s="13">
        <v>249</v>
      </c>
      <c r="AI48" s="13">
        <v>249</v>
      </c>
      <c r="AJ48" s="13">
        <v>250</v>
      </c>
      <c r="AK48" s="13">
        <v>252</v>
      </c>
      <c r="AL48" s="13">
        <v>253</v>
      </c>
      <c r="AM48" s="13">
        <v>253</v>
      </c>
      <c r="AN48" s="13">
        <v>252</v>
      </c>
      <c r="AO48" s="13">
        <v>252</v>
      </c>
    </row>
    <row r="49" spans="1:41" x14ac:dyDescent="0.25">
      <c r="A49" s="16">
        <v>43</v>
      </c>
      <c r="B49" s="4" t="s">
        <v>9</v>
      </c>
      <c r="C49" s="8">
        <v>27</v>
      </c>
      <c r="D49" s="13">
        <v>27</v>
      </c>
      <c r="E49" s="13">
        <v>27</v>
      </c>
      <c r="F49" s="8">
        <v>27</v>
      </c>
      <c r="G49" s="13">
        <v>27</v>
      </c>
      <c r="H49" s="13">
        <v>27</v>
      </c>
      <c r="I49" s="13">
        <v>27</v>
      </c>
      <c r="J49" s="13">
        <v>27</v>
      </c>
      <c r="K49" s="13">
        <v>27</v>
      </c>
      <c r="L49" s="13">
        <v>27</v>
      </c>
      <c r="M49" s="13">
        <v>27</v>
      </c>
      <c r="N49" s="13">
        <v>27</v>
      </c>
      <c r="O49" s="13">
        <v>26</v>
      </c>
      <c r="P49" s="13">
        <v>26</v>
      </c>
      <c r="Q49" s="13">
        <v>26</v>
      </c>
      <c r="R49" s="13">
        <v>26</v>
      </c>
      <c r="S49" s="13">
        <v>26</v>
      </c>
      <c r="T49" s="13">
        <v>26</v>
      </c>
      <c r="U49" s="13">
        <v>28</v>
      </c>
      <c r="V49" s="13">
        <v>29</v>
      </c>
      <c r="W49" s="13">
        <v>27</v>
      </c>
      <c r="X49" s="13">
        <v>27</v>
      </c>
      <c r="Y49" s="13">
        <v>27</v>
      </c>
      <c r="Z49" s="13">
        <v>27</v>
      </c>
      <c r="AA49" s="13">
        <v>27</v>
      </c>
      <c r="AB49" s="13">
        <v>27</v>
      </c>
      <c r="AC49" s="13">
        <v>27</v>
      </c>
      <c r="AD49" s="13">
        <v>27</v>
      </c>
      <c r="AE49" s="13">
        <v>27</v>
      </c>
      <c r="AF49" s="13">
        <v>27</v>
      </c>
      <c r="AG49" s="13">
        <v>27</v>
      </c>
      <c r="AH49" s="13">
        <v>26</v>
      </c>
      <c r="AI49" s="13">
        <v>26</v>
      </c>
      <c r="AJ49" s="13">
        <v>26</v>
      </c>
      <c r="AK49" s="13">
        <v>26</v>
      </c>
      <c r="AL49" s="13">
        <v>26</v>
      </c>
      <c r="AM49" s="13">
        <v>26</v>
      </c>
      <c r="AN49" s="13">
        <v>26</v>
      </c>
      <c r="AO49" s="13">
        <v>26</v>
      </c>
    </row>
    <row r="50" spans="1:41" x14ac:dyDescent="0.25">
      <c r="A50" s="16">
        <v>44</v>
      </c>
      <c r="B50" s="11" t="s">
        <v>30</v>
      </c>
      <c r="C50" s="28">
        <v>16283</v>
      </c>
      <c r="D50" s="14">
        <v>16283</v>
      </c>
      <c r="E50" s="14">
        <v>16282</v>
      </c>
      <c r="F50" s="14">
        <f t="shared" ref="F50:M50" si="33">SUM(F45:F49)</f>
        <v>16273</v>
      </c>
      <c r="G50" s="14">
        <f t="shared" si="33"/>
        <v>16248</v>
      </c>
      <c r="H50" s="14">
        <f t="shared" si="33"/>
        <v>16214</v>
      </c>
      <c r="I50" s="14">
        <f t="shared" si="33"/>
        <v>16228</v>
      </c>
      <c r="J50" s="14">
        <f t="shared" si="33"/>
        <v>16213</v>
      </c>
      <c r="K50" s="14">
        <f t="shared" si="33"/>
        <v>16196</v>
      </c>
      <c r="L50" s="14">
        <f t="shared" si="33"/>
        <v>16218</v>
      </c>
      <c r="M50" s="14">
        <f t="shared" si="33"/>
        <v>16278</v>
      </c>
      <c r="N50" s="14">
        <v>16310</v>
      </c>
      <c r="O50" s="14">
        <v>16343</v>
      </c>
      <c r="P50" s="14">
        <v>16354</v>
      </c>
      <c r="Q50" s="14">
        <v>16338</v>
      </c>
      <c r="R50" s="14">
        <f>SUM(R45:R49)</f>
        <v>16306</v>
      </c>
      <c r="S50" s="14">
        <f t="shared" ref="S50:T50" si="34">SUM(S45:S49)</f>
        <v>16262</v>
      </c>
      <c r="T50" s="14">
        <f t="shared" si="34"/>
        <v>16231</v>
      </c>
      <c r="U50" s="14">
        <f>SUM(U45:U49)</f>
        <v>16240</v>
      </c>
      <c r="V50" s="14">
        <f t="shared" ref="V50:W50" si="35">SUM(V45:V49)</f>
        <v>16240</v>
      </c>
      <c r="W50" s="14">
        <f t="shared" si="35"/>
        <v>16267</v>
      </c>
      <c r="X50" s="14">
        <f>SUM(X45:X49)</f>
        <v>16317</v>
      </c>
      <c r="Y50" s="14">
        <f t="shared" ref="Y50:Z50" si="36">SUM(Y45:Y49)</f>
        <v>16371</v>
      </c>
      <c r="Z50" s="14">
        <f t="shared" si="36"/>
        <v>16417</v>
      </c>
      <c r="AA50" s="14">
        <v>16441</v>
      </c>
      <c r="AB50" s="14">
        <v>16440</v>
      </c>
      <c r="AC50" s="14">
        <f t="shared" ref="AC50:AO50" si="37">SUM(AC45:AC49)</f>
        <v>16445</v>
      </c>
      <c r="AD50" s="14">
        <f t="shared" si="37"/>
        <v>16403</v>
      </c>
      <c r="AE50" s="14">
        <f t="shared" si="37"/>
        <v>16345</v>
      </c>
      <c r="AF50" s="14">
        <f t="shared" si="37"/>
        <v>16344</v>
      </c>
      <c r="AG50" s="14">
        <f t="shared" si="37"/>
        <v>16322</v>
      </c>
      <c r="AH50" s="14">
        <f t="shared" si="37"/>
        <v>16366</v>
      </c>
      <c r="AI50" s="14">
        <f t="shared" si="37"/>
        <v>16372</v>
      </c>
      <c r="AJ50" s="14">
        <f t="shared" si="37"/>
        <v>16382</v>
      </c>
      <c r="AK50" s="14">
        <f t="shared" si="37"/>
        <v>16457</v>
      </c>
      <c r="AL50" s="14">
        <f t="shared" si="37"/>
        <v>16506</v>
      </c>
      <c r="AM50" s="14">
        <f t="shared" si="37"/>
        <v>16540</v>
      </c>
      <c r="AN50" s="14">
        <f t="shared" si="37"/>
        <v>16504</v>
      </c>
      <c r="AO50" s="14">
        <f t="shared" si="37"/>
        <v>16499</v>
      </c>
    </row>
    <row r="51" spans="1:41" ht="30" x14ac:dyDescent="0.25">
      <c r="A51" s="16">
        <v>45</v>
      </c>
      <c r="B51" s="9" t="s">
        <v>57</v>
      </c>
      <c r="C51" s="7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70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</row>
    <row r="52" spans="1:41" x14ac:dyDescent="0.25">
      <c r="A52" s="16">
        <v>46</v>
      </c>
      <c r="B52" s="4" t="s">
        <v>6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35</v>
      </c>
      <c r="J52" s="10">
        <v>19</v>
      </c>
      <c r="K52" s="10">
        <v>9</v>
      </c>
      <c r="L52" s="10">
        <v>31</v>
      </c>
      <c r="M52" s="77">
        <v>1</v>
      </c>
      <c r="N52" s="77">
        <v>1</v>
      </c>
      <c r="O52" s="54">
        <v>9</v>
      </c>
      <c r="P52" s="54">
        <v>21</v>
      </c>
      <c r="Q52" s="54">
        <v>15</v>
      </c>
      <c r="R52" s="50">
        <v>32</v>
      </c>
      <c r="S52" s="50">
        <v>42</v>
      </c>
      <c r="T52" s="50">
        <v>38</v>
      </c>
      <c r="U52" s="50">
        <v>40</v>
      </c>
      <c r="V52" s="50">
        <v>25</v>
      </c>
      <c r="W52" s="50">
        <v>14</v>
      </c>
      <c r="X52" s="50">
        <v>11</v>
      </c>
      <c r="Y52" s="50">
        <v>8</v>
      </c>
      <c r="Z52" s="50">
        <v>8</v>
      </c>
      <c r="AA52" s="50">
        <v>14</v>
      </c>
      <c r="AB52" s="50">
        <v>44</v>
      </c>
      <c r="AC52" s="50">
        <v>2</v>
      </c>
      <c r="AD52" s="50">
        <v>37</v>
      </c>
      <c r="AE52" s="50">
        <v>37</v>
      </c>
      <c r="AF52" s="50">
        <v>40</v>
      </c>
      <c r="AG52" s="50">
        <v>51</v>
      </c>
      <c r="AH52" s="50">
        <v>15</v>
      </c>
      <c r="AI52" s="50">
        <v>16</v>
      </c>
      <c r="AJ52" s="50">
        <v>16</v>
      </c>
      <c r="AK52" s="50">
        <v>7</v>
      </c>
      <c r="AL52" s="50">
        <v>6</v>
      </c>
      <c r="AM52" s="50">
        <v>6</v>
      </c>
      <c r="AN52" s="50">
        <v>24</v>
      </c>
      <c r="AO52" s="50">
        <v>37</v>
      </c>
    </row>
    <row r="53" spans="1:41" x14ac:dyDescent="0.25">
      <c r="A53" s="16">
        <v>47</v>
      </c>
      <c r="B53" s="4" t="s">
        <v>7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8</v>
      </c>
      <c r="K53" s="10">
        <v>4</v>
      </c>
      <c r="L53" s="10">
        <v>12</v>
      </c>
      <c r="M53" s="78"/>
      <c r="N53" s="78"/>
      <c r="O53" s="55"/>
      <c r="P53" s="55"/>
      <c r="Q53" s="55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</row>
    <row r="54" spans="1:41" x14ac:dyDescent="0.25">
      <c r="A54" s="16">
        <v>48</v>
      </c>
      <c r="B54" s="4" t="s">
        <v>8</v>
      </c>
      <c r="C54" s="10">
        <v>0</v>
      </c>
      <c r="D54" s="10">
        <v>0</v>
      </c>
      <c r="E54" s="10">
        <v>2</v>
      </c>
      <c r="F54" s="10">
        <v>1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36">
        <v>0</v>
      </c>
      <c r="P54" s="36">
        <v>3</v>
      </c>
      <c r="Q54" s="36">
        <v>1</v>
      </c>
      <c r="R54" s="36">
        <v>4</v>
      </c>
      <c r="S54" s="36">
        <v>5</v>
      </c>
      <c r="T54" s="36">
        <v>3</v>
      </c>
      <c r="U54" s="36">
        <v>2</v>
      </c>
      <c r="V54" s="36">
        <v>1</v>
      </c>
      <c r="W54" s="36">
        <v>1</v>
      </c>
      <c r="X54" s="36">
        <v>1</v>
      </c>
      <c r="Y54" s="36">
        <v>1</v>
      </c>
      <c r="Z54" s="36">
        <v>1</v>
      </c>
      <c r="AA54" s="36">
        <v>3</v>
      </c>
      <c r="AB54" s="36">
        <v>2</v>
      </c>
      <c r="AC54" s="36">
        <v>3</v>
      </c>
      <c r="AD54" s="36">
        <v>2</v>
      </c>
      <c r="AE54" s="36">
        <v>5</v>
      </c>
      <c r="AF54" s="36">
        <v>9</v>
      </c>
      <c r="AG54" s="36">
        <v>7</v>
      </c>
      <c r="AH54" s="36">
        <v>0</v>
      </c>
      <c r="AI54" s="36">
        <v>2</v>
      </c>
      <c r="AJ54" s="36">
        <v>3</v>
      </c>
      <c r="AK54" s="36">
        <v>1</v>
      </c>
      <c r="AL54" s="36">
        <v>2</v>
      </c>
      <c r="AM54" s="36">
        <v>0</v>
      </c>
      <c r="AN54" s="36">
        <v>3</v>
      </c>
      <c r="AO54" s="36">
        <v>1</v>
      </c>
    </row>
    <row r="55" spans="1:41" x14ac:dyDescent="0.25">
      <c r="A55" s="16">
        <v>49</v>
      </c>
      <c r="B55" s="4" t="s">
        <v>54</v>
      </c>
      <c r="C55" s="10">
        <v>0</v>
      </c>
      <c r="D55" s="10">
        <v>0</v>
      </c>
      <c r="E55" s="10">
        <v>0</v>
      </c>
      <c r="F55" s="10">
        <v>1</v>
      </c>
      <c r="G55" s="10">
        <v>2</v>
      </c>
      <c r="H55" s="10">
        <v>1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36">
        <v>0</v>
      </c>
      <c r="P55" s="36">
        <v>1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1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1</v>
      </c>
      <c r="AE55" s="36">
        <v>0</v>
      </c>
      <c r="AF55" s="36">
        <v>1</v>
      </c>
      <c r="AG55" s="36">
        <v>1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</row>
    <row r="56" spans="1:41" x14ac:dyDescent="0.25">
      <c r="A56" s="16">
        <v>50</v>
      </c>
      <c r="B56" s="4" t="s">
        <v>9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1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</row>
    <row r="57" spans="1:41" s="42" customFormat="1" x14ac:dyDescent="0.25">
      <c r="A57" s="22">
        <v>51</v>
      </c>
      <c r="B57" s="11" t="s">
        <v>31</v>
      </c>
      <c r="C57" s="12">
        <v>0</v>
      </c>
      <c r="D57" s="12">
        <f t="shared" ref="D57:N57" si="38">SUM(D52:D56)</f>
        <v>0</v>
      </c>
      <c r="E57" s="12">
        <f t="shared" si="38"/>
        <v>2</v>
      </c>
      <c r="F57" s="12">
        <f t="shared" si="38"/>
        <v>2</v>
      </c>
      <c r="G57" s="12">
        <f t="shared" si="38"/>
        <v>2</v>
      </c>
      <c r="H57" s="12">
        <f t="shared" si="38"/>
        <v>1</v>
      </c>
      <c r="I57" s="12">
        <f t="shared" si="38"/>
        <v>35</v>
      </c>
      <c r="J57" s="12">
        <f t="shared" si="38"/>
        <v>27</v>
      </c>
      <c r="K57" s="12">
        <f t="shared" si="38"/>
        <v>13</v>
      </c>
      <c r="L57" s="12">
        <f t="shared" si="38"/>
        <v>43</v>
      </c>
      <c r="M57" s="12">
        <f t="shared" si="38"/>
        <v>1</v>
      </c>
      <c r="N57" s="12">
        <f t="shared" si="38"/>
        <v>1</v>
      </c>
      <c r="O57" s="37">
        <f t="shared" ref="O57:Q57" si="39">SUM(O52:O56)</f>
        <v>9</v>
      </c>
      <c r="P57" s="37">
        <f t="shared" si="39"/>
        <v>25</v>
      </c>
      <c r="Q57" s="37">
        <f t="shared" si="39"/>
        <v>16</v>
      </c>
      <c r="R57" s="37">
        <f>SUM(R52:R56)</f>
        <v>36</v>
      </c>
      <c r="S57" s="37">
        <f>SUM(S52:S56)</f>
        <v>47</v>
      </c>
      <c r="T57" s="37">
        <f>SUM(T52:T56)</f>
        <v>41</v>
      </c>
      <c r="U57" s="37">
        <f>SUM(U52:U56)</f>
        <v>42</v>
      </c>
      <c r="V57" s="37">
        <f t="shared" ref="V57:W57" si="40">SUM(V52:V56)</f>
        <v>26</v>
      </c>
      <c r="W57" s="37">
        <f t="shared" si="40"/>
        <v>15</v>
      </c>
      <c r="X57" s="37">
        <f>SUM(X52:X56)</f>
        <v>13</v>
      </c>
      <c r="Y57" s="37">
        <f t="shared" ref="Y57:Z57" si="41">SUM(Y52:Y56)</f>
        <v>9</v>
      </c>
      <c r="Z57" s="37">
        <f t="shared" si="41"/>
        <v>9</v>
      </c>
      <c r="AA57" s="14">
        <v>17</v>
      </c>
      <c r="AB57" s="14">
        <v>46</v>
      </c>
      <c r="AC57" s="14">
        <f t="shared" ref="AC57" si="42">SUM(AC52:AC56)</f>
        <v>5</v>
      </c>
      <c r="AD57" s="14">
        <f>SUM(AD52:AD56)</f>
        <v>40</v>
      </c>
      <c r="AE57" s="14">
        <f t="shared" ref="AE57:AF57" si="43">SUM(AE52:AE56)</f>
        <v>42</v>
      </c>
      <c r="AF57" s="14">
        <f t="shared" si="43"/>
        <v>50</v>
      </c>
      <c r="AG57" s="14">
        <f>SUM(AG52:AG56)</f>
        <v>59</v>
      </c>
      <c r="AH57" s="14">
        <f t="shared" ref="AH57:AI57" si="44">SUM(AH52:AH56)</f>
        <v>15</v>
      </c>
      <c r="AI57" s="14">
        <f t="shared" si="44"/>
        <v>18</v>
      </c>
      <c r="AJ57" s="14">
        <f>SUM(AJ52:AJ56)</f>
        <v>19</v>
      </c>
      <c r="AK57" s="14">
        <f t="shared" ref="AK57:AO57" si="45">SUM(AK52:AK56)</f>
        <v>8</v>
      </c>
      <c r="AL57" s="14">
        <f t="shared" si="45"/>
        <v>8</v>
      </c>
      <c r="AM57" s="14">
        <f t="shared" si="45"/>
        <v>6</v>
      </c>
      <c r="AN57" s="14">
        <f t="shared" si="45"/>
        <v>27</v>
      </c>
      <c r="AO57" s="14">
        <f t="shared" si="45"/>
        <v>38</v>
      </c>
    </row>
    <row r="58" spans="1:41" ht="30" x14ac:dyDescent="0.25">
      <c r="A58" s="16">
        <v>52</v>
      </c>
      <c r="B58" s="9" t="s">
        <v>29</v>
      </c>
      <c r="C58" s="68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70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</row>
    <row r="59" spans="1:41" x14ac:dyDescent="0.25">
      <c r="A59" s="16">
        <v>53</v>
      </c>
      <c r="B59" s="4" t="s">
        <v>6</v>
      </c>
      <c r="C59" s="83">
        <v>0</v>
      </c>
      <c r="D59" s="77">
        <v>0</v>
      </c>
      <c r="E59" s="77">
        <v>0</v>
      </c>
      <c r="F59" s="77">
        <v>0</v>
      </c>
      <c r="G59" s="77">
        <v>0</v>
      </c>
      <c r="H59" s="77">
        <v>4</v>
      </c>
      <c r="I59" s="77">
        <v>156</v>
      </c>
      <c r="J59" s="77">
        <v>127</v>
      </c>
      <c r="K59" s="77">
        <v>89</v>
      </c>
      <c r="L59" s="77">
        <v>32</v>
      </c>
      <c r="M59" s="77">
        <v>29</v>
      </c>
      <c r="N59" s="77">
        <v>40</v>
      </c>
      <c r="O59" s="54">
        <v>98</v>
      </c>
      <c r="P59" s="54">
        <v>97</v>
      </c>
      <c r="Q59" s="54">
        <v>114</v>
      </c>
      <c r="R59" s="52">
        <v>192</v>
      </c>
      <c r="S59" s="52">
        <v>302</v>
      </c>
      <c r="T59" s="52">
        <v>222</v>
      </c>
      <c r="U59" s="52">
        <v>187</v>
      </c>
      <c r="V59" s="52">
        <v>135</v>
      </c>
      <c r="W59" s="52">
        <v>117</v>
      </c>
      <c r="X59" s="52">
        <v>122</v>
      </c>
      <c r="Y59" s="52">
        <v>56</v>
      </c>
      <c r="Z59" s="52">
        <v>97</v>
      </c>
      <c r="AA59" s="52">
        <v>129</v>
      </c>
      <c r="AB59" s="52">
        <v>197</v>
      </c>
      <c r="AC59" s="52">
        <v>183</v>
      </c>
      <c r="AD59" s="52">
        <v>279</v>
      </c>
      <c r="AE59" s="52">
        <v>372</v>
      </c>
      <c r="AF59" s="52">
        <v>297</v>
      </c>
      <c r="AG59" s="52">
        <v>232</v>
      </c>
      <c r="AH59" s="52">
        <v>73</v>
      </c>
      <c r="AI59" s="52">
        <v>154</v>
      </c>
      <c r="AJ59" s="52">
        <v>136</v>
      </c>
      <c r="AK59" s="52">
        <v>67</v>
      </c>
      <c r="AL59" s="52">
        <v>97</v>
      </c>
      <c r="AM59" s="52">
        <v>119</v>
      </c>
      <c r="AN59" s="52">
        <v>119</v>
      </c>
      <c r="AO59" s="52">
        <v>98</v>
      </c>
    </row>
    <row r="60" spans="1:41" x14ac:dyDescent="0.25">
      <c r="A60" s="16">
        <v>54</v>
      </c>
      <c r="B60" s="4" t="s">
        <v>7</v>
      </c>
      <c r="C60" s="83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55"/>
      <c r="P60" s="55"/>
      <c r="Q60" s="55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</row>
    <row r="61" spans="1:41" x14ac:dyDescent="0.25">
      <c r="A61" s="16">
        <v>55</v>
      </c>
      <c r="B61" s="4" t="s">
        <v>8</v>
      </c>
      <c r="C61" s="83">
        <v>21</v>
      </c>
      <c r="D61" s="77">
        <v>20</v>
      </c>
      <c r="E61" s="77">
        <v>18</v>
      </c>
      <c r="F61" s="77">
        <v>22</v>
      </c>
      <c r="G61" s="77">
        <v>20</v>
      </c>
      <c r="H61" s="77">
        <v>15</v>
      </c>
      <c r="I61" s="77">
        <v>2</v>
      </c>
      <c r="J61" s="77">
        <v>9</v>
      </c>
      <c r="K61" s="77">
        <v>8</v>
      </c>
      <c r="L61" s="77">
        <v>8</v>
      </c>
      <c r="M61" s="77">
        <v>7</v>
      </c>
      <c r="N61" s="77">
        <v>9</v>
      </c>
      <c r="O61" s="16">
        <v>2</v>
      </c>
      <c r="P61" s="16">
        <v>31</v>
      </c>
      <c r="Q61" s="16">
        <v>7</v>
      </c>
      <c r="R61" s="13">
        <v>19</v>
      </c>
      <c r="S61" s="13">
        <v>29</v>
      </c>
      <c r="T61" s="13">
        <v>21</v>
      </c>
      <c r="U61" s="13">
        <v>18</v>
      </c>
      <c r="V61" s="13">
        <v>3</v>
      </c>
      <c r="W61" s="13">
        <v>7</v>
      </c>
      <c r="X61" s="13">
        <v>7</v>
      </c>
      <c r="Y61" s="13">
        <v>7</v>
      </c>
      <c r="Z61" s="13">
        <v>9</v>
      </c>
      <c r="AA61" s="13">
        <v>11</v>
      </c>
      <c r="AB61" s="13">
        <v>20</v>
      </c>
      <c r="AC61" s="13">
        <v>24</v>
      </c>
      <c r="AD61" s="13">
        <v>25</v>
      </c>
      <c r="AE61" s="13">
        <v>29</v>
      </c>
      <c r="AF61" s="13">
        <v>21</v>
      </c>
      <c r="AG61" s="13">
        <v>19</v>
      </c>
      <c r="AH61" s="13">
        <v>2</v>
      </c>
      <c r="AI61" s="13">
        <v>13</v>
      </c>
      <c r="AJ61" s="13">
        <v>12</v>
      </c>
      <c r="AK61" s="13">
        <v>8</v>
      </c>
      <c r="AL61" s="13">
        <v>10</v>
      </c>
      <c r="AM61" s="13">
        <v>14</v>
      </c>
      <c r="AN61" s="13">
        <v>18</v>
      </c>
      <c r="AO61" s="13">
        <v>20</v>
      </c>
    </row>
    <row r="62" spans="1:41" x14ac:dyDescent="0.25">
      <c r="A62" s="16">
        <v>56</v>
      </c>
      <c r="B62" s="4" t="s">
        <v>54</v>
      </c>
      <c r="C62" s="83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16">
        <v>3</v>
      </c>
      <c r="P62" s="16">
        <v>3</v>
      </c>
      <c r="Q62" s="16">
        <v>4</v>
      </c>
      <c r="R62" s="13">
        <v>1</v>
      </c>
      <c r="S62" s="13">
        <v>4</v>
      </c>
      <c r="T62" s="13">
        <v>4</v>
      </c>
      <c r="U62" s="13">
        <v>7</v>
      </c>
      <c r="V62" s="13">
        <v>0</v>
      </c>
      <c r="W62" s="13">
        <v>3</v>
      </c>
      <c r="X62" s="13">
        <v>2</v>
      </c>
      <c r="Y62" s="13">
        <v>3</v>
      </c>
      <c r="Z62" s="13">
        <v>2</v>
      </c>
      <c r="AA62" s="13">
        <v>3</v>
      </c>
      <c r="AB62" s="13">
        <v>1</v>
      </c>
      <c r="AC62" s="13">
        <v>3</v>
      </c>
      <c r="AD62" s="13">
        <v>4</v>
      </c>
      <c r="AE62" s="13">
        <v>3</v>
      </c>
      <c r="AF62" s="13">
        <v>5</v>
      </c>
      <c r="AG62" s="13">
        <v>2</v>
      </c>
      <c r="AH62" s="13">
        <v>3</v>
      </c>
      <c r="AI62" s="13">
        <v>4</v>
      </c>
      <c r="AJ62" s="13">
        <v>0</v>
      </c>
      <c r="AK62" s="13">
        <v>0</v>
      </c>
      <c r="AL62" s="13">
        <v>2</v>
      </c>
      <c r="AM62" s="13">
        <v>3</v>
      </c>
      <c r="AN62" s="13">
        <v>2</v>
      </c>
      <c r="AO62" s="13">
        <v>4</v>
      </c>
    </row>
    <row r="63" spans="1:41" x14ac:dyDescent="0.25">
      <c r="A63" s="16">
        <v>57</v>
      </c>
      <c r="B63" s="4" t="s">
        <v>9</v>
      </c>
      <c r="C63" s="83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16">
        <v>1</v>
      </c>
      <c r="P63" s="16">
        <v>0</v>
      </c>
      <c r="Q63" s="16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1</v>
      </c>
      <c r="AA63" s="13">
        <v>0</v>
      </c>
      <c r="AB63" s="13">
        <v>0</v>
      </c>
      <c r="AC63" s="13">
        <v>0</v>
      </c>
      <c r="AD63" s="13">
        <v>0</v>
      </c>
      <c r="AE63" s="13">
        <v>0</v>
      </c>
      <c r="AF63" s="13">
        <v>0</v>
      </c>
      <c r="AG63" s="13">
        <v>0</v>
      </c>
      <c r="AH63" s="13">
        <v>0</v>
      </c>
      <c r="AI63" s="13">
        <v>0</v>
      </c>
      <c r="AJ63" s="13">
        <v>0</v>
      </c>
      <c r="AK63" s="13">
        <v>0</v>
      </c>
      <c r="AL63" s="13">
        <v>0</v>
      </c>
      <c r="AM63" s="13">
        <v>0</v>
      </c>
      <c r="AN63" s="13">
        <v>0</v>
      </c>
      <c r="AO63" s="13">
        <v>0</v>
      </c>
    </row>
    <row r="64" spans="1:41" s="42" customFormat="1" x14ac:dyDescent="0.25">
      <c r="A64" s="22">
        <v>58</v>
      </c>
      <c r="B64" s="11" t="s">
        <v>58</v>
      </c>
      <c r="C64" s="12">
        <f>SUM(C59:C63)</f>
        <v>21</v>
      </c>
      <c r="D64" s="12">
        <f t="shared" ref="D64:N64" si="46">SUM(D59:D63)</f>
        <v>20</v>
      </c>
      <c r="E64" s="12">
        <f t="shared" si="46"/>
        <v>18</v>
      </c>
      <c r="F64" s="12">
        <f t="shared" si="46"/>
        <v>22</v>
      </c>
      <c r="G64" s="12">
        <f t="shared" si="46"/>
        <v>20</v>
      </c>
      <c r="H64" s="12">
        <f t="shared" si="46"/>
        <v>19</v>
      </c>
      <c r="I64" s="12">
        <f t="shared" si="46"/>
        <v>158</v>
      </c>
      <c r="J64" s="12">
        <f t="shared" si="46"/>
        <v>136</v>
      </c>
      <c r="K64" s="12">
        <f t="shared" si="46"/>
        <v>97</v>
      </c>
      <c r="L64" s="12">
        <f t="shared" si="46"/>
        <v>40</v>
      </c>
      <c r="M64" s="12">
        <f t="shared" si="46"/>
        <v>36</v>
      </c>
      <c r="N64" s="12">
        <f t="shared" si="46"/>
        <v>49</v>
      </c>
      <c r="O64" s="22">
        <v>104</v>
      </c>
      <c r="P64" s="22">
        <v>131</v>
      </c>
      <c r="Q64" s="22">
        <v>125</v>
      </c>
      <c r="R64" s="14">
        <f>SUM(R59:R63)</f>
        <v>212</v>
      </c>
      <c r="S64" s="14">
        <f t="shared" ref="S64:T64" si="47">SUM(S59:S63)</f>
        <v>335</v>
      </c>
      <c r="T64" s="14">
        <f t="shared" si="47"/>
        <v>247</v>
      </c>
      <c r="U64" s="14">
        <f>SUM(U59:U63)</f>
        <v>212</v>
      </c>
      <c r="V64" s="14">
        <f t="shared" ref="V64:W64" si="48">SUM(V59:V63)</f>
        <v>138</v>
      </c>
      <c r="W64" s="14">
        <f t="shared" si="48"/>
        <v>127</v>
      </c>
      <c r="X64" s="14">
        <f>SUM(X59:X63)</f>
        <v>131</v>
      </c>
      <c r="Y64" s="14">
        <f t="shared" ref="Y64:Z64" si="49">SUM(Y59:Y63)</f>
        <v>66</v>
      </c>
      <c r="Z64" s="14">
        <f t="shared" si="49"/>
        <v>109</v>
      </c>
      <c r="AA64" s="14">
        <v>143</v>
      </c>
      <c r="AB64" s="14">
        <v>218</v>
      </c>
      <c r="AC64" s="14">
        <f t="shared" ref="AC64" si="50">SUM(AC59:AC63)</f>
        <v>210</v>
      </c>
      <c r="AD64" s="14">
        <f>SUM(AD59:AD63)</f>
        <v>308</v>
      </c>
      <c r="AE64" s="14">
        <f t="shared" ref="AE64:AF64" si="51">SUM(AE59:AE63)</f>
        <v>404</v>
      </c>
      <c r="AF64" s="14">
        <f t="shared" si="51"/>
        <v>323</v>
      </c>
      <c r="AG64" s="14">
        <f>SUM(AG59:AG63)</f>
        <v>253</v>
      </c>
      <c r="AH64" s="14">
        <f t="shared" ref="AH64:AI64" si="52">SUM(AH59:AH63)</f>
        <v>78</v>
      </c>
      <c r="AI64" s="14">
        <f t="shared" si="52"/>
        <v>171</v>
      </c>
      <c r="AJ64" s="14">
        <f>SUM(AJ59:AJ63)</f>
        <v>148</v>
      </c>
      <c r="AK64" s="14">
        <f t="shared" ref="AK64:AL64" si="53">SUM(AK59:AK63)</f>
        <v>75</v>
      </c>
      <c r="AL64" s="14">
        <f t="shared" si="53"/>
        <v>109</v>
      </c>
      <c r="AM64" s="14">
        <f>SUM(AM59:AM63)</f>
        <v>136</v>
      </c>
      <c r="AN64" s="14">
        <f t="shared" ref="AN64:AO64" si="54">SUM(AN59:AN63)</f>
        <v>139</v>
      </c>
      <c r="AO64" s="14">
        <f t="shared" si="54"/>
        <v>122</v>
      </c>
    </row>
    <row r="65" spans="1:41" ht="30" x14ac:dyDescent="0.25">
      <c r="A65" s="16">
        <v>59</v>
      </c>
      <c r="B65" s="9" t="s">
        <v>32</v>
      </c>
      <c r="C65" s="68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70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</row>
    <row r="66" spans="1:41" x14ac:dyDescent="0.25">
      <c r="A66" s="16">
        <v>60</v>
      </c>
      <c r="B66" s="4" t="s">
        <v>6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10</v>
      </c>
      <c r="J66" s="10">
        <v>11</v>
      </c>
      <c r="K66" s="10">
        <v>4</v>
      </c>
      <c r="L66" s="10">
        <v>16</v>
      </c>
      <c r="M66" s="77">
        <v>7</v>
      </c>
      <c r="N66" s="77">
        <v>1</v>
      </c>
      <c r="O66" s="54">
        <v>7</v>
      </c>
      <c r="P66" s="54">
        <v>11</v>
      </c>
      <c r="Q66" s="54">
        <v>9</v>
      </c>
      <c r="R66" s="54">
        <v>21</v>
      </c>
      <c r="S66" s="54">
        <v>17</v>
      </c>
      <c r="T66" s="54">
        <v>14</v>
      </c>
      <c r="U66" s="54">
        <v>21</v>
      </c>
      <c r="V66" s="54">
        <v>5</v>
      </c>
      <c r="W66" s="54">
        <v>13</v>
      </c>
      <c r="X66" s="54">
        <v>5</v>
      </c>
      <c r="Y66" s="54">
        <v>7</v>
      </c>
      <c r="Z66" s="54">
        <v>5</v>
      </c>
      <c r="AA66" s="54">
        <v>12</v>
      </c>
      <c r="AB66" s="54">
        <v>41</v>
      </c>
      <c r="AC66" s="54">
        <v>2</v>
      </c>
      <c r="AD66" s="54">
        <v>19</v>
      </c>
      <c r="AE66" s="54">
        <v>17</v>
      </c>
      <c r="AF66" s="54">
        <v>24</v>
      </c>
      <c r="AG66" s="54">
        <v>21</v>
      </c>
      <c r="AH66" s="54">
        <v>5</v>
      </c>
      <c r="AI66" s="54">
        <v>7</v>
      </c>
      <c r="AJ66" s="54">
        <v>11</v>
      </c>
      <c r="AK66" s="54">
        <v>4</v>
      </c>
      <c r="AL66" s="54">
        <v>6</v>
      </c>
      <c r="AM66" s="54">
        <v>3</v>
      </c>
      <c r="AN66" s="54">
        <v>19</v>
      </c>
      <c r="AO66" s="54">
        <v>27</v>
      </c>
    </row>
    <row r="67" spans="1:41" x14ac:dyDescent="0.25">
      <c r="A67" s="16">
        <v>61</v>
      </c>
      <c r="B67" s="4" t="s">
        <v>7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4</v>
      </c>
      <c r="K67" s="10">
        <v>1</v>
      </c>
      <c r="L67" s="10">
        <v>2</v>
      </c>
      <c r="M67" s="78"/>
      <c r="N67" s="78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</row>
    <row r="68" spans="1:41" x14ac:dyDescent="0.25">
      <c r="A68" s="16">
        <v>62</v>
      </c>
      <c r="B68" s="4" t="s">
        <v>8</v>
      </c>
      <c r="C68" s="10">
        <v>0</v>
      </c>
      <c r="D68" s="10">
        <v>0</v>
      </c>
      <c r="E68" s="10">
        <v>1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6">
        <v>1</v>
      </c>
      <c r="P68" s="16">
        <v>1</v>
      </c>
      <c r="Q68" s="16">
        <v>0</v>
      </c>
      <c r="R68" s="16">
        <v>0</v>
      </c>
      <c r="S68" s="16">
        <v>1</v>
      </c>
      <c r="T68" s="16">
        <v>0</v>
      </c>
      <c r="U68" s="16">
        <v>0</v>
      </c>
      <c r="V68" s="16">
        <v>0</v>
      </c>
      <c r="W68" s="16">
        <v>0</v>
      </c>
      <c r="X68" s="16">
        <v>1</v>
      </c>
      <c r="Y68" s="16">
        <v>0</v>
      </c>
      <c r="Z68" s="16">
        <v>0</v>
      </c>
      <c r="AA68" s="16">
        <v>2</v>
      </c>
      <c r="AB68" s="16">
        <v>1</v>
      </c>
      <c r="AC68" s="16">
        <v>0</v>
      </c>
      <c r="AD68" s="16">
        <v>0</v>
      </c>
      <c r="AE68" s="16">
        <v>1</v>
      </c>
      <c r="AF68" s="16">
        <v>1</v>
      </c>
      <c r="AG68" s="16">
        <v>0</v>
      </c>
      <c r="AH68" s="16">
        <v>0</v>
      </c>
      <c r="AI68" s="16">
        <v>0</v>
      </c>
      <c r="AJ68" s="16">
        <v>1</v>
      </c>
      <c r="AK68" s="16">
        <v>1</v>
      </c>
      <c r="AL68" s="16">
        <v>0</v>
      </c>
      <c r="AM68" s="16">
        <v>0</v>
      </c>
      <c r="AN68" s="16">
        <v>1</v>
      </c>
      <c r="AO68" s="16">
        <v>0</v>
      </c>
    </row>
    <row r="69" spans="1:41" x14ac:dyDescent="0.25">
      <c r="A69" s="16">
        <v>63</v>
      </c>
      <c r="B69" s="4" t="s">
        <v>54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1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6">
        <v>0</v>
      </c>
      <c r="P69" s="16">
        <v>1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1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0</v>
      </c>
      <c r="AN69" s="16">
        <v>0</v>
      </c>
      <c r="AO69" s="16">
        <v>0</v>
      </c>
    </row>
    <row r="70" spans="1:41" x14ac:dyDescent="0.25">
      <c r="A70" s="16">
        <v>64</v>
      </c>
      <c r="B70" s="4" t="s">
        <v>9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</row>
    <row r="71" spans="1:41" s="42" customFormat="1" x14ac:dyDescent="0.25">
      <c r="A71" s="22">
        <v>65</v>
      </c>
      <c r="B71" s="11" t="s">
        <v>58</v>
      </c>
      <c r="C71" s="12">
        <f>SUM(C66:C70)</f>
        <v>0</v>
      </c>
      <c r="D71" s="12">
        <f t="shared" ref="D71:N71" si="55">SUM(D66:D70)</f>
        <v>0</v>
      </c>
      <c r="E71" s="12">
        <f t="shared" si="55"/>
        <v>1</v>
      </c>
      <c r="F71" s="12">
        <f t="shared" si="55"/>
        <v>0</v>
      </c>
      <c r="G71" s="12">
        <f t="shared" si="55"/>
        <v>0</v>
      </c>
      <c r="H71" s="12">
        <f t="shared" si="55"/>
        <v>1</v>
      </c>
      <c r="I71" s="12">
        <f t="shared" si="55"/>
        <v>10</v>
      </c>
      <c r="J71" s="12">
        <f t="shared" si="55"/>
        <v>15</v>
      </c>
      <c r="K71" s="12">
        <f t="shared" si="55"/>
        <v>5</v>
      </c>
      <c r="L71" s="12">
        <f t="shared" si="55"/>
        <v>18</v>
      </c>
      <c r="M71" s="12">
        <f t="shared" si="55"/>
        <v>7</v>
      </c>
      <c r="N71" s="12">
        <f t="shared" si="55"/>
        <v>1</v>
      </c>
      <c r="O71" s="22">
        <v>8</v>
      </c>
      <c r="P71" s="22">
        <v>13</v>
      </c>
      <c r="Q71" s="22">
        <v>9</v>
      </c>
      <c r="R71" s="22">
        <f>SUM(R66:R70)</f>
        <v>21</v>
      </c>
      <c r="S71" s="22">
        <f>SUM(S66:S70)</f>
        <v>18</v>
      </c>
      <c r="T71" s="22">
        <f>SUM(T66:T70)</f>
        <v>14</v>
      </c>
      <c r="U71" s="22">
        <f>SUM(U66:U70)</f>
        <v>21</v>
      </c>
      <c r="V71" s="22">
        <f t="shared" ref="V71:W71" si="56">SUM(V66:V70)</f>
        <v>5</v>
      </c>
      <c r="W71" s="22">
        <f t="shared" si="56"/>
        <v>13</v>
      </c>
      <c r="X71" s="22">
        <f>SUM(X66:X70)</f>
        <v>6</v>
      </c>
      <c r="Y71" s="22">
        <f t="shared" ref="Y71:Z71" si="57">SUM(Y66:Y70)</f>
        <v>7</v>
      </c>
      <c r="Z71" s="22">
        <f t="shared" si="57"/>
        <v>5</v>
      </c>
      <c r="AA71" s="22">
        <v>14</v>
      </c>
      <c r="AB71" s="22">
        <v>42</v>
      </c>
      <c r="AC71" s="22">
        <f t="shared" ref="AC71" si="58">SUM(AC66:AC70)</f>
        <v>2</v>
      </c>
      <c r="AD71" s="22">
        <f>SUM(AD66:AD70)</f>
        <v>20</v>
      </c>
      <c r="AE71" s="22">
        <f t="shared" ref="AE71:AF71" si="59">SUM(AE66:AE70)</f>
        <v>18</v>
      </c>
      <c r="AF71" s="22">
        <f t="shared" si="59"/>
        <v>25</v>
      </c>
      <c r="AG71" s="22">
        <f>SUM(AG66:AG70)</f>
        <v>21</v>
      </c>
      <c r="AH71" s="22">
        <f t="shared" ref="AH71:AI71" si="60">SUM(AH66:AH70)</f>
        <v>5</v>
      </c>
      <c r="AI71" s="22">
        <f t="shared" si="60"/>
        <v>7</v>
      </c>
      <c r="AJ71" s="22">
        <f>SUM(AJ66:AJ70)</f>
        <v>12</v>
      </c>
      <c r="AK71" s="22">
        <f t="shared" ref="AK71:AO71" si="61">SUM(AK66:AK70)</f>
        <v>5</v>
      </c>
      <c r="AL71" s="22">
        <f t="shared" si="61"/>
        <v>6</v>
      </c>
      <c r="AM71" s="22">
        <f t="shared" si="61"/>
        <v>3</v>
      </c>
      <c r="AN71" s="22">
        <f t="shared" si="61"/>
        <v>20</v>
      </c>
      <c r="AO71" s="22">
        <f t="shared" si="61"/>
        <v>27</v>
      </c>
    </row>
    <row r="72" spans="1:41" ht="30" x14ac:dyDescent="0.25">
      <c r="A72" s="16">
        <v>66</v>
      </c>
      <c r="B72" s="9" t="s">
        <v>59</v>
      </c>
      <c r="C72" s="68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70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</row>
    <row r="73" spans="1:41" x14ac:dyDescent="0.25">
      <c r="A73" s="16">
        <v>67</v>
      </c>
      <c r="B73" s="4" t="s">
        <v>6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1</v>
      </c>
      <c r="J73" s="10">
        <v>21</v>
      </c>
      <c r="K73" s="10">
        <v>7</v>
      </c>
      <c r="L73" s="10">
        <v>12</v>
      </c>
      <c r="M73" s="10">
        <v>17</v>
      </c>
      <c r="N73" s="10">
        <v>3</v>
      </c>
      <c r="O73" s="10">
        <v>8</v>
      </c>
      <c r="P73" s="10">
        <v>6</v>
      </c>
      <c r="Q73" s="10">
        <v>13</v>
      </c>
      <c r="R73" s="16">
        <v>15</v>
      </c>
      <c r="S73" s="16">
        <v>19</v>
      </c>
      <c r="T73" s="16">
        <v>9</v>
      </c>
      <c r="U73" s="16">
        <v>15</v>
      </c>
      <c r="V73" s="16">
        <v>5</v>
      </c>
      <c r="W73" s="16">
        <v>8</v>
      </c>
      <c r="X73" s="16">
        <v>4</v>
      </c>
      <c r="Y73" s="16">
        <v>5</v>
      </c>
      <c r="Z73" s="16">
        <v>3</v>
      </c>
      <c r="AA73" s="16">
        <v>13</v>
      </c>
      <c r="AB73" s="16">
        <v>19</v>
      </c>
      <c r="AC73" s="16">
        <v>25</v>
      </c>
      <c r="AD73" s="16">
        <v>16</v>
      </c>
      <c r="AE73" s="16">
        <v>9</v>
      </c>
      <c r="AF73" s="16">
        <v>22</v>
      </c>
      <c r="AG73" s="16">
        <v>24</v>
      </c>
      <c r="AH73" s="16">
        <v>10</v>
      </c>
      <c r="AI73" s="16">
        <v>5</v>
      </c>
      <c r="AJ73" s="16">
        <v>4</v>
      </c>
      <c r="AK73" s="16">
        <v>8</v>
      </c>
      <c r="AL73" s="16">
        <v>4</v>
      </c>
      <c r="AM73" s="16">
        <v>5</v>
      </c>
      <c r="AN73" s="16">
        <v>15</v>
      </c>
      <c r="AO73" s="16">
        <v>22</v>
      </c>
    </row>
    <row r="74" spans="1:41" x14ac:dyDescent="0.25">
      <c r="A74" s="16">
        <v>68</v>
      </c>
      <c r="B74" s="4" t="s">
        <v>7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2</v>
      </c>
      <c r="K74" s="10">
        <v>8</v>
      </c>
      <c r="L74" s="10">
        <v>5</v>
      </c>
      <c r="M74" s="10">
        <v>6</v>
      </c>
      <c r="N74" s="10">
        <v>2</v>
      </c>
      <c r="O74" s="10">
        <v>1</v>
      </c>
      <c r="P74" s="10">
        <v>2</v>
      </c>
      <c r="Q74" s="10">
        <v>1</v>
      </c>
      <c r="R74" s="16">
        <v>2</v>
      </c>
      <c r="S74" s="16">
        <v>3</v>
      </c>
      <c r="T74" s="16">
        <v>2</v>
      </c>
      <c r="U74" s="16">
        <v>7</v>
      </c>
      <c r="V74" s="16">
        <v>6</v>
      </c>
      <c r="W74" s="16">
        <v>2</v>
      </c>
      <c r="X74" s="16">
        <v>2</v>
      </c>
      <c r="Y74" s="16">
        <v>2</v>
      </c>
      <c r="Z74" s="16">
        <v>1</v>
      </c>
      <c r="AA74" s="16">
        <v>2</v>
      </c>
      <c r="AB74" s="16">
        <v>2</v>
      </c>
      <c r="AC74" s="16">
        <v>1</v>
      </c>
      <c r="AD74" s="16">
        <v>3</v>
      </c>
      <c r="AE74" s="16">
        <v>10</v>
      </c>
      <c r="AF74" s="16">
        <v>7</v>
      </c>
      <c r="AG74" s="16">
        <v>1</v>
      </c>
      <c r="AH74" s="16">
        <v>2</v>
      </c>
      <c r="AI74" s="16">
        <v>1</v>
      </c>
      <c r="AJ74" s="16">
        <v>2</v>
      </c>
      <c r="AK74" s="16">
        <v>1</v>
      </c>
      <c r="AL74" s="16">
        <v>0</v>
      </c>
      <c r="AM74" s="16">
        <v>1</v>
      </c>
      <c r="AN74" s="16">
        <v>3</v>
      </c>
      <c r="AO74" s="16">
        <v>3</v>
      </c>
    </row>
    <row r="75" spans="1:41" x14ac:dyDescent="0.25">
      <c r="A75" s="16">
        <v>69</v>
      </c>
      <c r="B75" s="4" t="s">
        <v>8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1</v>
      </c>
      <c r="I75" s="10">
        <v>0</v>
      </c>
      <c r="J75" s="10">
        <v>0</v>
      </c>
      <c r="K75" s="10">
        <v>0</v>
      </c>
      <c r="L75" s="10">
        <v>0</v>
      </c>
      <c r="M75" s="10">
        <v>1</v>
      </c>
      <c r="N75" s="10">
        <v>1</v>
      </c>
      <c r="O75" s="10">
        <v>1</v>
      </c>
      <c r="P75" s="10">
        <v>0</v>
      </c>
      <c r="Q75" s="10">
        <v>1</v>
      </c>
      <c r="R75" s="16">
        <v>0</v>
      </c>
      <c r="S75" s="16">
        <v>0</v>
      </c>
      <c r="T75" s="16">
        <v>2</v>
      </c>
      <c r="U75" s="16">
        <v>0</v>
      </c>
      <c r="V75" s="16">
        <v>1</v>
      </c>
      <c r="W75" s="16">
        <v>0</v>
      </c>
      <c r="X75" s="16">
        <v>0</v>
      </c>
      <c r="Y75" s="16">
        <v>1</v>
      </c>
      <c r="Z75" s="16">
        <v>0</v>
      </c>
      <c r="AA75" s="16">
        <v>1</v>
      </c>
      <c r="AB75" s="16">
        <v>1</v>
      </c>
      <c r="AC75" s="16">
        <v>0</v>
      </c>
      <c r="AD75" s="16">
        <v>0</v>
      </c>
      <c r="AE75" s="16">
        <v>0</v>
      </c>
      <c r="AF75" s="16">
        <v>1</v>
      </c>
      <c r="AG75" s="16">
        <v>1</v>
      </c>
      <c r="AH75" s="16">
        <v>0</v>
      </c>
      <c r="AI75" s="16">
        <v>0</v>
      </c>
      <c r="AJ75" s="16">
        <v>0</v>
      </c>
      <c r="AK75" s="16">
        <v>5</v>
      </c>
      <c r="AL75" s="16">
        <v>0</v>
      </c>
      <c r="AM75" s="16">
        <v>0</v>
      </c>
      <c r="AN75" s="16">
        <v>0</v>
      </c>
      <c r="AO75" s="16">
        <v>2</v>
      </c>
    </row>
    <row r="76" spans="1:41" x14ac:dyDescent="0.25">
      <c r="A76" s="16">
        <v>70</v>
      </c>
      <c r="B76" s="4" t="s">
        <v>54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1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1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</row>
    <row r="77" spans="1:41" x14ac:dyDescent="0.25">
      <c r="A77" s="16">
        <v>71</v>
      </c>
      <c r="B77" s="4" t="s">
        <v>9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1</v>
      </c>
      <c r="N77" s="10">
        <v>0</v>
      </c>
      <c r="O77" s="10">
        <v>0</v>
      </c>
      <c r="P77" s="10">
        <v>0</v>
      </c>
      <c r="Q77" s="10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1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0</v>
      </c>
      <c r="AN77" s="16">
        <v>0</v>
      </c>
      <c r="AO77" s="16">
        <v>0</v>
      </c>
    </row>
    <row r="78" spans="1:41" s="42" customFormat="1" x14ac:dyDescent="0.25">
      <c r="A78" s="22">
        <v>72</v>
      </c>
      <c r="B78" s="11" t="s">
        <v>30</v>
      </c>
      <c r="C78" s="12">
        <v>0</v>
      </c>
      <c r="D78" s="12">
        <f t="shared" ref="D78:N78" si="62">SUM(D73:D77)</f>
        <v>0</v>
      </c>
      <c r="E78" s="12">
        <f t="shared" si="62"/>
        <v>0</v>
      </c>
      <c r="F78" s="12">
        <f t="shared" si="62"/>
        <v>0</v>
      </c>
      <c r="G78" s="12">
        <f t="shared" si="62"/>
        <v>0</v>
      </c>
      <c r="H78" s="12">
        <f t="shared" si="62"/>
        <v>1</v>
      </c>
      <c r="I78" s="12">
        <f t="shared" si="62"/>
        <v>1</v>
      </c>
      <c r="J78" s="12">
        <f t="shared" si="62"/>
        <v>23</v>
      </c>
      <c r="K78" s="12">
        <f t="shared" si="62"/>
        <v>15</v>
      </c>
      <c r="L78" s="12">
        <f t="shared" si="62"/>
        <v>17</v>
      </c>
      <c r="M78" s="12">
        <f t="shared" si="62"/>
        <v>25</v>
      </c>
      <c r="N78" s="12">
        <f t="shared" si="62"/>
        <v>6</v>
      </c>
      <c r="O78" s="12">
        <f>SUM(O73:O77)</f>
        <v>10</v>
      </c>
      <c r="P78" s="12">
        <f>SUM(P73:P77)</f>
        <v>8</v>
      </c>
      <c r="Q78" s="12">
        <f>SUM(Q73:Q77)</f>
        <v>16</v>
      </c>
      <c r="R78" s="22">
        <f>SUM(R73:R77)</f>
        <v>17</v>
      </c>
      <c r="S78" s="22">
        <f t="shared" ref="S78:T78" si="63">SUM(S73:S77)</f>
        <v>22</v>
      </c>
      <c r="T78" s="22">
        <f t="shared" si="63"/>
        <v>13</v>
      </c>
      <c r="U78" s="22">
        <f>SUM(U73:U77)</f>
        <v>22</v>
      </c>
      <c r="V78" s="22">
        <f>SUM(V73:V77)</f>
        <v>12</v>
      </c>
      <c r="W78" s="22">
        <f>SUM(W73:W77)</f>
        <v>11</v>
      </c>
      <c r="X78" s="22">
        <f t="shared" ref="X78:Z78" si="64">SUM(X73:X77)</f>
        <v>6</v>
      </c>
      <c r="Y78" s="22">
        <f t="shared" si="64"/>
        <v>8</v>
      </c>
      <c r="Z78" s="22">
        <f t="shared" si="64"/>
        <v>4</v>
      </c>
      <c r="AA78" s="22">
        <f>SUM(AA73:AA77)</f>
        <v>16</v>
      </c>
      <c r="AB78" s="22">
        <f t="shared" ref="AB78:AC78" si="65">SUM(AB73:AB77)</f>
        <v>22</v>
      </c>
      <c r="AC78" s="22">
        <f t="shared" si="65"/>
        <v>26</v>
      </c>
      <c r="AD78" s="22">
        <f>SUM(AD73:AD77)</f>
        <v>20</v>
      </c>
      <c r="AE78" s="22">
        <f t="shared" ref="AE78:AF78" si="66">SUM(AE73:AE77)</f>
        <v>19</v>
      </c>
      <c r="AF78" s="22">
        <f t="shared" si="66"/>
        <v>30</v>
      </c>
      <c r="AG78" s="22">
        <f>SUM(AG73:AG77)</f>
        <v>26</v>
      </c>
      <c r="AH78" s="22">
        <f t="shared" ref="AH78:AI78" si="67">SUM(AH73:AH77)</f>
        <v>12</v>
      </c>
      <c r="AI78" s="22">
        <f t="shared" si="67"/>
        <v>6</v>
      </c>
      <c r="AJ78" s="22">
        <f>SUM(AJ73:AJ77)</f>
        <v>6</v>
      </c>
      <c r="AK78" s="22">
        <f t="shared" ref="AK78:AL78" si="68">SUM(AK73:AK77)</f>
        <v>14</v>
      </c>
      <c r="AL78" s="22">
        <f t="shared" si="68"/>
        <v>4</v>
      </c>
      <c r="AM78" s="22">
        <f>SUM(AM73:AM77)</f>
        <v>6</v>
      </c>
      <c r="AN78" s="22">
        <f t="shared" ref="AN78:AO78" si="69">SUM(AN73:AN77)</f>
        <v>18</v>
      </c>
      <c r="AO78" s="22">
        <f t="shared" si="69"/>
        <v>27</v>
      </c>
    </row>
    <row r="79" spans="1:41" ht="30" x14ac:dyDescent="0.25">
      <c r="A79" s="16">
        <v>73</v>
      </c>
      <c r="B79" s="9" t="s">
        <v>34</v>
      </c>
      <c r="C79" s="68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70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</row>
    <row r="80" spans="1:41" x14ac:dyDescent="0.25">
      <c r="A80" s="16">
        <v>74</v>
      </c>
      <c r="B80" s="4" t="s">
        <v>6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0</v>
      </c>
      <c r="AF80" s="16">
        <v>0</v>
      </c>
      <c r="AG80" s="16">
        <v>1</v>
      </c>
      <c r="AH80" s="16">
        <v>6</v>
      </c>
      <c r="AI80" s="16">
        <v>3</v>
      </c>
      <c r="AJ80" s="16">
        <v>4</v>
      </c>
      <c r="AK80" s="16">
        <v>4</v>
      </c>
      <c r="AL80" s="16">
        <v>20</v>
      </c>
      <c r="AM80" s="16">
        <v>27</v>
      </c>
      <c r="AN80" s="16">
        <v>31</v>
      </c>
      <c r="AO80" s="16">
        <v>35</v>
      </c>
    </row>
    <row r="81" spans="1:41" x14ac:dyDescent="0.25">
      <c r="A81" s="16">
        <v>75</v>
      </c>
      <c r="B81" s="4" t="s">
        <v>7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>
        <v>1</v>
      </c>
      <c r="AM81" s="16">
        <v>3</v>
      </c>
      <c r="AN81" s="16">
        <v>3</v>
      </c>
      <c r="AO81" s="16">
        <v>3</v>
      </c>
    </row>
    <row r="82" spans="1:41" x14ac:dyDescent="0.25">
      <c r="A82" s="16">
        <v>76</v>
      </c>
      <c r="B82" s="4" t="s">
        <v>8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1</v>
      </c>
      <c r="AL82" s="16">
        <v>7</v>
      </c>
      <c r="AM82" s="16">
        <v>19</v>
      </c>
      <c r="AN82" s="16">
        <v>17</v>
      </c>
      <c r="AO82" s="16">
        <v>18</v>
      </c>
    </row>
    <row r="83" spans="1:41" x14ac:dyDescent="0.25">
      <c r="A83" s="16">
        <v>77</v>
      </c>
      <c r="B83" s="4" t="s">
        <v>54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1</v>
      </c>
      <c r="AL83" s="16">
        <v>8</v>
      </c>
      <c r="AM83" s="16">
        <v>0</v>
      </c>
      <c r="AN83" s="16">
        <v>0</v>
      </c>
      <c r="AO83" s="16">
        <v>0</v>
      </c>
    </row>
    <row r="84" spans="1:41" x14ac:dyDescent="0.25">
      <c r="A84" s="16">
        <v>78</v>
      </c>
      <c r="B84" s="4" t="s">
        <v>9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1</v>
      </c>
      <c r="AL84" s="16">
        <v>0</v>
      </c>
      <c r="AM84" s="16">
        <v>0</v>
      </c>
      <c r="AN84" s="16">
        <v>0</v>
      </c>
      <c r="AO84" s="16">
        <v>0</v>
      </c>
    </row>
    <row r="85" spans="1:41" s="42" customFormat="1" x14ac:dyDescent="0.25">
      <c r="A85" s="22">
        <v>79</v>
      </c>
      <c r="B85" s="11" t="s">
        <v>30</v>
      </c>
      <c r="C85" s="14">
        <f>SUM(C80:C84)</f>
        <v>0</v>
      </c>
      <c r="D85" s="14">
        <f t="shared" ref="D85:N85" si="70">SUM(D80:D84)</f>
        <v>0</v>
      </c>
      <c r="E85" s="14">
        <f t="shared" si="70"/>
        <v>0</v>
      </c>
      <c r="F85" s="14">
        <f t="shared" si="70"/>
        <v>0</v>
      </c>
      <c r="G85" s="14">
        <f t="shared" si="70"/>
        <v>0</v>
      </c>
      <c r="H85" s="14">
        <f t="shared" si="70"/>
        <v>0</v>
      </c>
      <c r="I85" s="14">
        <f t="shared" si="70"/>
        <v>0</v>
      </c>
      <c r="J85" s="14">
        <f t="shared" si="70"/>
        <v>0</v>
      </c>
      <c r="K85" s="14">
        <f t="shared" si="70"/>
        <v>0</v>
      </c>
      <c r="L85" s="14">
        <f t="shared" si="70"/>
        <v>0</v>
      </c>
      <c r="M85" s="14">
        <f t="shared" si="70"/>
        <v>0</v>
      </c>
      <c r="N85" s="14">
        <f t="shared" si="70"/>
        <v>0</v>
      </c>
      <c r="O85" s="22">
        <f>SUM(O80:O84)</f>
        <v>0</v>
      </c>
      <c r="P85" s="22">
        <f t="shared" ref="P85:Q85" si="71">SUM(P80:P84)</f>
        <v>0</v>
      </c>
      <c r="Q85" s="22">
        <f t="shared" si="71"/>
        <v>0</v>
      </c>
      <c r="R85" s="22">
        <f>SUM(R80:R84)</f>
        <v>0</v>
      </c>
      <c r="S85" s="22">
        <f t="shared" ref="S85:T85" si="72">SUM(S80:S84)</f>
        <v>0</v>
      </c>
      <c r="T85" s="22">
        <f t="shared" si="72"/>
        <v>0</v>
      </c>
      <c r="U85" s="22">
        <f>SUM(U80:U84)</f>
        <v>0</v>
      </c>
      <c r="V85" s="22">
        <f t="shared" ref="V85:W85" si="73">SUM(V80:V84)</f>
        <v>0</v>
      </c>
      <c r="W85" s="22">
        <f t="shared" si="73"/>
        <v>0</v>
      </c>
      <c r="X85" s="22">
        <f>SUM(X80:X84)</f>
        <v>0</v>
      </c>
      <c r="Y85" s="22">
        <f t="shared" ref="Y85:AC85" si="74">SUM(Y80:Y84)</f>
        <v>0</v>
      </c>
      <c r="Z85" s="22">
        <f t="shared" si="74"/>
        <v>0</v>
      </c>
      <c r="AA85" s="22">
        <f t="shared" si="74"/>
        <v>0</v>
      </c>
      <c r="AB85" s="22">
        <f t="shared" si="74"/>
        <v>0</v>
      </c>
      <c r="AC85" s="22">
        <f t="shared" si="74"/>
        <v>0</v>
      </c>
      <c r="AD85" s="22">
        <f>SUM(AD80:AD84)</f>
        <v>0</v>
      </c>
      <c r="AE85" s="22">
        <f t="shared" ref="AE85:AF85" si="75">SUM(AE80:AE84)</f>
        <v>0</v>
      </c>
      <c r="AF85" s="22">
        <f t="shared" si="75"/>
        <v>0</v>
      </c>
      <c r="AG85" s="22">
        <f>SUM(AG80:AG84)</f>
        <v>1</v>
      </c>
      <c r="AH85" s="22">
        <f t="shared" ref="AH85:AI85" si="76">SUM(AH80:AH84)</f>
        <v>6</v>
      </c>
      <c r="AI85" s="22">
        <f t="shared" si="76"/>
        <v>3</v>
      </c>
      <c r="AJ85" s="22">
        <f>SUM(AJ80:AJ84)</f>
        <v>4</v>
      </c>
      <c r="AK85" s="22">
        <f t="shared" ref="AK85:AL85" si="77">SUM(AK80:AK84)</f>
        <v>7</v>
      </c>
      <c r="AL85" s="22">
        <f t="shared" si="77"/>
        <v>36</v>
      </c>
      <c r="AM85" s="22">
        <f>SUM(AM80:AM84)</f>
        <v>49</v>
      </c>
      <c r="AN85" s="22">
        <f t="shared" ref="AN85:AO85" si="78">SUM(AN80:AN84)</f>
        <v>51</v>
      </c>
      <c r="AO85" s="22">
        <f t="shared" si="78"/>
        <v>56</v>
      </c>
    </row>
    <row r="86" spans="1:41" ht="30" x14ac:dyDescent="0.25">
      <c r="A86" s="16">
        <v>80</v>
      </c>
      <c r="B86" s="9" t="s">
        <v>62</v>
      </c>
      <c r="C86" s="68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70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</row>
    <row r="87" spans="1:41" x14ac:dyDescent="0.25">
      <c r="A87" s="16">
        <v>81</v>
      </c>
      <c r="B87" s="4" t="s">
        <v>61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6">
        <v>0</v>
      </c>
      <c r="AE87" s="16">
        <v>0</v>
      </c>
      <c r="AF87" s="16">
        <v>0</v>
      </c>
      <c r="AG87" s="16">
        <v>0</v>
      </c>
      <c r="AH87" s="16">
        <v>0</v>
      </c>
      <c r="AI87" s="16">
        <v>0</v>
      </c>
      <c r="AJ87" s="16">
        <v>0</v>
      </c>
      <c r="AK87" s="16">
        <v>0</v>
      </c>
      <c r="AL87" s="16">
        <v>0</v>
      </c>
      <c r="AM87" s="16">
        <v>0</v>
      </c>
      <c r="AN87" s="16">
        <v>0</v>
      </c>
      <c r="AO87" s="16">
        <v>0</v>
      </c>
    </row>
    <row r="88" spans="1:41" x14ac:dyDescent="0.25">
      <c r="A88" s="16">
        <v>82</v>
      </c>
      <c r="B88" s="4" t="s">
        <v>60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0</v>
      </c>
      <c r="AM88" s="16">
        <v>0</v>
      </c>
      <c r="AN88" s="16">
        <v>0</v>
      </c>
      <c r="AO88" s="16">
        <v>0</v>
      </c>
    </row>
    <row r="89" spans="1:41" x14ac:dyDescent="0.25">
      <c r="A89" s="16">
        <v>83</v>
      </c>
      <c r="B89" s="4" t="s">
        <v>8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187</v>
      </c>
      <c r="P89" s="13">
        <v>227</v>
      </c>
      <c r="Q89" s="13">
        <v>215</v>
      </c>
      <c r="R89" s="16">
        <v>150</v>
      </c>
      <c r="S89" s="16">
        <v>206</v>
      </c>
      <c r="T89" s="16">
        <v>139</v>
      </c>
      <c r="U89" s="16">
        <v>146</v>
      </c>
      <c r="V89" s="16">
        <f>153+39+2</f>
        <v>194</v>
      </c>
      <c r="W89" s="16">
        <f>128+28+3</f>
        <v>159</v>
      </c>
      <c r="X89" s="16">
        <v>202</v>
      </c>
      <c r="Y89" s="16">
        <v>170</v>
      </c>
      <c r="Z89" s="16">
        <v>196</v>
      </c>
      <c r="AA89" s="16">
        <v>184</v>
      </c>
      <c r="AB89" s="16">
        <f>168+51</f>
        <v>219</v>
      </c>
      <c r="AC89" s="16">
        <v>226</v>
      </c>
      <c r="AD89" s="16">
        <v>190</v>
      </c>
      <c r="AE89" s="16">
        <v>264</v>
      </c>
      <c r="AF89" s="16">
        <v>193</v>
      </c>
      <c r="AG89" s="16">
        <v>185</v>
      </c>
      <c r="AH89" s="16">
        <v>201</v>
      </c>
      <c r="AI89" s="16">
        <v>198</v>
      </c>
      <c r="AJ89" s="16">
        <v>177</v>
      </c>
      <c r="AK89" s="16">
        <v>27</v>
      </c>
      <c r="AL89" s="16">
        <v>0</v>
      </c>
      <c r="AM89" s="16">
        <v>182</v>
      </c>
      <c r="AN89" s="16">
        <v>215</v>
      </c>
      <c r="AO89" s="16">
        <v>163</v>
      </c>
    </row>
    <row r="90" spans="1:41" x14ac:dyDescent="0.25">
      <c r="A90" s="16">
        <v>84</v>
      </c>
      <c r="B90" s="4" t="s">
        <v>54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24</v>
      </c>
      <c r="P90" s="13">
        <v>25</v>
      </c>
      <c r="Q90" s="13">
        <v>21</v>
      </c>
      <c r="R90" s="16">
        <v>17</v>
      </c>
      <c r="S90" s="16">
        <v>19</v>
      </c>
      <c r="T90" s="16">
        <v>19</v>
      </c>
      <c r="U90" s="16">
        <v>15</v>
      </c>
      <c r="V90" s="16">
        <f>12+6</f>
        <v>18</v>
      </c>
      <c r="W90" s="16">
        <f>20+4</f>
        <v>24</v>
      </c>
      <c r="X90" s="16">
        <v>23</v>
      </c>
      <c r="Y90" s="16">
        <v>27</v>
      </c>
      <c r="Z90" s="16">
        <v>33</v>
      </c>
      <c r="AA90" s="16">
        <v>28</v>
      </c>
      <c r="AB90" s="16">
        <f>28+6</f>
        <v>34</v>
      </c>
      <c r="AC90" s="16">
        <v>25</v>
      </c>
      <c r="AD90" s="16">
        <v>25</v>
      </c>
      <c r="AE90" s="16">
        <v>34</v>
      </c>
      <c r="AF90" s="16">
        <v>23</v>
      </c>
      <c r="AG90" s="16">
        <v>16</v>
      </c>
      <c r="AH90" s="16">
        <v>25</v>
      </c>
      <c r="AI90" s="16">
        <v>21</v>
      </c>
      <c r="AJ90" s="16">
        <v>16</v>
      </c>
      <c r="AK90" s="16">
        <v>8</v>
      </c>
      <c r="AL90" s="16">
        <v>0</v>
      </c>
      <c r="AM90" s="16">
        <v>23</v>
      </c>
      <c r="AN90" s="16">
        <v>18</v>
      </c>
      <c r="AO90" s="16">
        <v>12</v>
      </c>
    </row>
    <row r="91" spans="1:41" x14ac:dyDescent="0.25">
      <c r="A91" s="16">
        <v>85</v>
      </c>
      <c r="B91" s="4" t="s">
        <v>9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3</v>
      </c>
      <c r="Q91" s="13">
        <v>4</v>
      </c>
      <c r="R91" s="16">
        <v>2</v>
      </c>
      <c r="S91" s="16">
        <v>4</v>
      </c>
      <c r="T91" s="16">
        <v>2</v>
      </c>
      <c r="U91" s="16">
        <v>5</v>
      </c>
      <c r="V91" s="16">
        <f>2+2</f>
        <v>4</v>
      </c>
      <c r="W91" s="16">
        <f>2+2</f>
        <v>4</v>
      </c>
      <c r="X91" s="16">
        <v>2</v>
      </c>
      <c r="Y91" s="16">
        <v>5</v>
      </c>
      <c r="Z91" s="16">
        <v>6</v>
      </c>
      <c r="AA91" s="16">
        <v>4</v>
      </c>
      <c r="AB91" s="16">
        <f>2+1</f>
        <v>3</v>
      </c>
      <c r="AC91" s="16">
        <v>3</v>
      </c>
      <c r="AD91" s="16">
        <v>4</v>
      </c>
      <c r="AE91" s="16">
        <v>3</v>
      </c>
      <c r="AF91" s="16">
        <v>3</v>
      </c>
      <c r="AG91" s="16">
        <v>2</v>
      </c>
      <c r="AH91" s="16">
        <v>2</v>
      </c>
      <c r="AI91" s="16">
        <v>4</v>
      </c>
      <c r="AJ91" s="16">
        <v>1</v>
      </c>
      <c r="AK91" s="16">
        <v>2</v>
      </c>
      <c r="AL91" s="16">
        <v>0</v>
      </c>
      <c r="AM91" s="16">
        <v>4</v>
      </c>
      <c r="AN91" s="16">
        <v>0</v>
      </c>
      <c r="AO91" s="16">
        <v>1</v>
      </c>
    </row>
    <row r="92" spans="1:41" x14ac:dyDescent="0.25">
      <c r="A92" s="16">
        <v>86</v>
      </c>
      <c r="B92" s="11" t="s">
        <v>30</v>
      </c>
      <c r="C92" s="14">
        <f>SUM(C87:C91)</f>
        <v>0</v>
      </c>
      <c r="D92" s="14">
        <f t="shared" ref="D92:N92" si="79">SUM(D87:D91)</f>
        <v>0</v>
      </c>
      <c r="E92" s="14">
        <f t="shared" si="79"/>
        <v>0</v>
      </c>
      <c r="F92" s="14">
        <f t="shared" si="79"/>
        <v>0</v>
      </c>
      <c r="G92" s="14">
        <f t="shared" si="79"/>
        <v>0</v>
      </c>
      <c r="H92" s="14">
        <f t="shared" si="79"/>
        <v>0</v>
      </c>
      <c r="I92" s="14">
        <f t="shared" si="79"/>
        <v>0</v>
      </c>
      <c r="J92" s="14">
        <f t="shared" si="79"/>
        <v>0</v>
      </c>
      <c r="K92" s="14">
        <f t="shared" si="79"/>
        <v>0</v>
      </c>
      <c r="L92" s="14">
        <f t="shared" si="79"/>
        <v>0</v>
      </c>
      <c r="M92" s="14">
        <f t="shared" si="79"/>
        <v>0</v>
      </c>
      <c r="N92" s="14">
        <f t="shared" si="79"/>
        <v>0</v>
      </c>
      <c r="O92" s="14">
        <f>SUM(O87:O91)</f>
        <v>211</v>
      </c>
      <c r="P92" s="14">
        <f t="shared" ref="P92:Q92" si="80">SUM(P87:P91)</f>
        <v>255</v>
      </c>
      <c r="Q92" s="14">
        <f t="shared" si="80"/>
        <v>240</v>
      </c>
      <c r="R92" s="22">
        <f>SUM(R87:R91)</f>
        <v>169</v>
      </c>
      <c r="S92" s="22">
        <f t="shared" ref="S92:T92" si="81">SUM(S87:S91)</f>
        <v>229</v>
      </c>
      <c r="T92" s="22">
        <f t="shared" si="81"/>
        <v>160</v>
      </c>
      <c r="U92" s="22">
        <f>SUM(U87:U91)</f>
        <v>166</v>
      </c>
      <c r="V92" s="22">
        <f t="shared" ref="V92:W92" si="82">SUM(V87:V91)</f>
        <v>216</v>
      </c>
      <c r="W92" s="22">
        <f t="shared" si="82"/>
        <v>187</v>
      </c>
      <c r="X92" s="22">
        <f>SUM(X87:X91)</f>
        <v>227</v>
      </c>
      <c r="Y92" s="22">
        <f t="shared" ref="Y92:Z92" si="83">SUM(Y87:Y91)</f>
        <v>202</v>
      </c>
      <c r="Z92" s="22">
        <f t="shared" si="83"/>
        <v>235</v>
      </c>
      <c r="AA92" s="22">
        <f>SUM(AA87:AA91)</f>
        <v>216</v>
      </c>
      <c r="AB92" s="22">
        <f t="shared" ref="AB92:AC92" si="84">SUM(AB87:AB91)</f>
        <v>256</v>
      </c>
      <c r="AC92" s="22">
        <f t="shared" si="84"/>
        <v>254</v>
      </c>
      <c r="AD92" s="22">
        <f>SUM(AD87:AD91)</f>
        <v>219</v>
      </c>
      <c r="AE92" s="22">
        <f t="shared" ref="AE92:AF92" si="85">SUM(AE87:AE91)</f>
        <v>301</v>
      </c>
      <c r="AF92" s="22">
        <f t="shared" si="85"/>
        <v>219</v>
      </c>
      <c r="AG92" s="22">
        <f>SUM(AG87:AG91)</f>
        <v>203</v>
      </c>
      <c r="AH92" s="22">
        <f t="shared" ref="AH92:AI92" si="86">SUM(AH87:AH91)</f>
        <v>228</v>
      </c>
      <c r="AI92" s="22">
        <f t="shared" si="86"/>
        <v>223</v>
      </c>
      <c r="AJ92" s="22">
        <f>SUM(AJ87:AJ91)</f>
        <v>194</v>
      </c>
      <c r="AK92" s="22">
        <f t="shared" ref="AK92:AL92" si="87">SUM(AK87:AK91)</f>
        <v>37</v>
      </c>
      <c r="AL92" s="22">
        <f t="shared" si="87"/>
        <v>0</v>
      </c>
      <c r="AM92" s="22">
        <f>SUM(AM87:AM91)</f>
        <v>209</v>
      </c>
      <c r="AN92" s="22">
        <f t="shared" ref="AN92:AO92" si="88">SUM(AN87:AN91)</f>
        <v>233</v>
      </c>
      <c r="AO92" s="22">
        <f t="shared" si="88"/>
        <v>176</v>
      </c>
    </row>
    <row r="93" spans="1:41" ht="45" x14ac:dyDescent="0.25">
      <c r="A93" s="16">
        <v>87</v>
      </c>
      <c r="B93" s="9" t="s">
        <v>82</v>
      </c>
      <c r="C93" s="68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70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</row>
    <row r="94" spans="1:41" x14ac:dyDescent="0.25">
      <c r="A94" s="16">
        <v>88</v>
      </c>
      <c r="B94" s="4" t="s">
        <v>6</v>
      </c>
      <c r="C94" s="7">
        <v>250</v>
      </c>
      <c r="D94" s="10">
        <v>260</v>
      </c>
      <c r="E94" s="10">
        <v>299</v>
      </c>
      <c r="F94" s="10">
        <v>315</v>
      </c>
      <c r="G94" s="10">
        <v>350</v>
      </c>
      <c r="H94" s="10">
        <v>463</v>
      </c>
      <c r="I94" s="10">
        <v>872</v>
      </c>
      <c r="J94" s="10">
        <v>835</v>
      </c>
      <c r="K94" s="10">
        <v>696</v>
      </c>
      <c r="L94" s="10">
        <v>685</v>
      </c>
      <c r="M94" s="10">
        <v>634</v>
      </c>
      <c r="N94" s="10">
        <v>539</v>
      </c>
      <c r="O94" s="16">
        <v>530</v>
      </c>
      <c r="P94" s="16">
        <v>623</v>
      </c>
      <c r="Q94" s="16">
        <v>618</v>
      </c>
      <c r="R94" s="16">
        <v>756</v>
      </c>
      <c r="S94" s="16">
        <v>767</v>
      </c>
      <c r="T94" s="16">
        <v>764</v>
      </c>
      <c r="U94" s="16">
        <v>693</v>
      </c>
      <c r="V94" s="16">
        <v>652</v>
      </c>
      <c r="W94" s="16">
        <v>617</v>
      </c>
      <c r="X94" s="16">
        <v>577</v>
      </c>
      <c r="Y94" s="16">
        <v>507</v>
      </c>
      <c r="Z94" s="16">
        <v>456</v>
      </c>
      <c r="AA94" s="16">
        <v>487</v>
      </c>
      <c r="AB94" s="16">
        <v>534</v>
      </c>
      <c r="AC94" s="16">
        <v>611</v>
      </c>
      <c r="AD94" s="16">
        <v>690</v>
      </c>
      <c r="AE94" s="16">
        <v>700</v>
      </c>
      <c r="AF94" s="16">
        <v>715</v>
      </c>
      <c r="AG94" s="47">
        <v>680</v>
      </c>
      <c r="AH94" s="47">
        <v>606</v>
      </c>
      <c r="AI94" s="47">
        <v>609</v>
      </c>
      <c r="AJ94" s="47">
        <v>534</v>
      </c>
      <c r="AK94" s="47">
        <v>543</v>
      </c>
      <c r="AL94" s="47">
        <v>479</v>
      </c>
      <c r="AM94" s="16">
        <v>529</v>
      </c>
      <c r="AN94" s="16">
        <v>683</v>
      </c>
      <c r="AO94" s="16">
        <v>649</v>
      </c>
    </row>
    <row r="95" spans="1:41" x14ac:dyDescent="0.25">
      <c r="A95" s="16">
        <v>89</v>
      </c>
      <c r="B95" s="4" t="s">
        <v>7</v>
      </c>
      <c r="C95" s="7">
        <v>234</v>
      </c>
      <c r="D95" s="10">
        <v>253</v>
      </c>
      <c r="E95" s="10">
        <v>276</v>
      </c>
      <c r="F95" s="10">
        <v>395</v>
      </c>
      <c r="G95" s="10">
        <v>496</v>
      </c>
      <c r="H95" s="10">
        <v>553</v>
      </c>
      <c r="I95" s="10">
        <v>673</v>
      </c>
      <c r="J95" s="10">
        <v>1071</v>
      </c>
      <c r="K95" s="10">
        <v>1133</v>
      </c>
      <c r="L95" s="10">
        <v>1127</v>
      </c>
      <c r="M95" s="10">
        <v>1021</v>
      </c>
      <c r="N95" s="10">
        <v>740</v>
      </c>
      <c r="O95" s="16">
        <v>664</v>
      </c>
      <c r="P95" s="16">
        <v>707</v>
      </c>
      <c r="Q95" s="16">
        <v>727</v>
      </c>
      <c r="R95" s="16">
        <v>858</v>
      </c>
      <c r="S95" s="16">
        <v>1081</v>
      </c>
      <c r="T95" s="16">
        <v>1076</v>
      </c>
      <c r="U95" s="16">
        <v>1177</v>
      </c>
      <c r="V95" s="16">
        <v>1054</v>
      </c>
      <c r="W95" s="16">
        <v>936</v>
      </c>
      <c r="X95" s="16">
        <v>855</v>
      </c>
      <c r="Y95" s="16">
        <v>716</v>
      </c>
      <c r="Z95" s="16">
        <v>567</v>
      </c>
      <c r="AA95" s="16">
        <v>541</v>
      </c>
      <c r="AB95" s="16">
        <v>602</v>
      </c>
      <c r="AC95" s="16">
        <v>643</v>
      </c>
      <c r="AD95" s="16">
        <v>656</v>
      </c>
      <c r="AE95" s="16">
        <v>958</v>
      </c>
      <c r="AF95" s="16">
        <v>955</v>
      </c>
      <c r="AG95" s="16">
        <v>870</v>
      </c>
      <c r="AH95" s="16">
        <v>811</v>
      </c>
      <c r="AI95" s="16">
        <v>721</v>
      </c>
      <c r="AJ95" s="16">
        <v>662</v>
      </c>
      <c r="AK95" s="16">
        <v>575</v>
      </c>
      <c r="AL95" s="16">
        <v>456</v>
      </c>
      <c r="AM95" s="16">
        <v>449</v>
      </c>
      <c r="AN95" s="16">
        <v>481</v>
      </c>
      <c r="AO95" s="16">
        <v>552</v>
      </c>
    </row>
    <row r="96" spans="1:41" x14ac:dyDescent="0.25">
      <c r="A96" s="16">
        <v>90</v>
      </c>
      <c r="B96" s="4" t="s">
        <v>8</v>
      </c>
      <c r="C96" s="7">
        <v>31</v>
      </c>
      <c r="D96" s="10">
        <v>27</v>
      </c>
      <c r="E96" s="10">
        <v>32</v>
      </c>
      <c r="F96" s="10">
        <v>40</v>
      </c>
      <c r="G96" s="10">
        <v>40</v>
      </c>
      <c r="H96" s="10">
        <v>40</v>
      </c>
      <c r="I96" s="10">
        <v>31</v>
      </c>
      <c r="J96" s="10">
        <v>32</v>
      </c>
      <c r="K96" s="10">
        <v>27</v>
      </c>
      <c r="L96" s="10">
        <v>21</v>
      </c>
      <c r="M96" s="10">
        <v>26</v>
      </c>
      <c r="N96" s="10">
        <v>25</v>
      </c>
      <c r="O96" s="16">
        <v>24</v>
      </c>
      <c r="P96" s="16">
        <v>31</v>
      </c>
      <c r="Q96" s="16">
        <v>30</v>
      </c>
      <c r="R96" s="16">
        <v>35</v>
      </c>
      <c r="S96" s="16">
        <v>34</v>
      </c>
      <c r="T96" s="16">
        <v>42</v>
      </c>
      <c r="U96" s="16">
        <v>38</v>
      </c>
      <c r="V96" s="16">
        <v>37</v>
      </c>
      <c r="W96" s="16">
        <v>29</v>
      </c>
      <c r="X96" s="16">
        <v>22</v>
      </c>
      <c r="Y96" s="16">
        <v>17</v>
      </c>
      <c r="Z96" s="16">
        <v>11</v>
      </c>
      <c r="AA96" s="47">
        <v>17</v>
      </c>
      <c r="AB96" s="47">
        <v>16</v>
      </c>
      <c r="AC96" s="16">
        <v>16</v>
      </c>
      <c r="AD96" s="16">
        <v>23</v>
      </c>
      <c r="AE96" s="16">
        <v>27</v>
      </c>
      <c r="AF96" s="16">
        <v>26</v>
      </c>
      <c r="AG96" s="16">
        <v>19</v>
      </c>
      <c r="AH96" s="16">
        <v>16</v>
      </c>
      <c r="AI96" s="16">
        <v>19</v>
      </c>
      <c r="AJ96" s="16">
        <v>13</v>
      </c>
      <c r="AK96" s="16">
        <v>14</v>
      </c>
      <c r="AL96" s="16">
        <v>19</v>
      </c>
      <c r="AM96" s="16">
        <v>24</v>
      </c>
      <c r="AN96" s="16">
        <v>19</v>
      </c>
      <c r="AO96" s="16">
        <v>25</v>
      </c>
    </row>
    <row r="97" spans="1:41" x14ac:dyDescent="0.25">
      <c r="A97" s="16">
        <v>91</v>
      </c>
      <c r="B97" s="4" t="s">
        <v>54</v>
      </c>
      <c r="C97" s="7">
        <v>3</v>
      </c>
      <c r="D97" s="10">
        <v>2</v>
      </c>
      <c r="E97" s="10">
        <v>1</v>
      </c>
      <c r="F97" s="10">
        <v>1</v>
      </c>
      <c r="G97" s="10">
        <v>1</v>
      </c>
      <c r="H97" s="10">
        <v>1</v>
      </c>
      <c r="I97" s="10">
        <v>1</v>
      </c>
      <c r="J97" s="10">
        <v>1</v>
      </c>
      <c r="K97" s="10">
        <v>1</v>
      </c>
      <c r="L97" s="10">
        <v>1</v>
      </c>
      <c r="M97" s="10">
        <v>2</v>
      </c>
      <c r="N97" s="10">
        <v>1</v>
      </c>
      <c r="O97" s="16">
        <v>1</v>
      </c>
      <c r="P97" s="16">
        <v>1</v>
      </c>
      <c r="Q97" s="16">
        <v>2</v>
      </c>
      <c r="R97" s="16">
        <v>1</v>
      </c>
      <c r="S97" s="16">
        <v>1</v>
      </c>
      <c r="T97" s="16">
        <v>2</v>
      </c>
      <c r="U97" s="16">
        <v>2</v>
      </c>
      <c r="V97" s="16">
        <v>2</v>
      </c>
      <c r="W97" s="16">
        <v>1</v>
      </c>
      <c r="X97" s="16">
        <v>2</v>
      </c>
      <c r="Y97" s="16">
        <v>3</v>
      </c>
      <c r="Z97" s="16">
        <v>1</v>
      </c>
      <c r="AA97" s="47">
        <v>1</v>
      </c>
      <c r="AB97" s="47">
        <v>4</v>
      </c>
      <c r="AC97" s="16">
        <v>3</v>
      </c>
      <c r="AD97" s="16">
        <v>2</v>
      </c>
      <c r="AE97" s="16">
        <v>2</v>
      </c>
      <c r="AF97" s="16">
        <v>1</v>
      </c>
      <c r="AG97" s="16">
        <v>1</v>
      </c>
      <c r="AH97" s="16">
        <v>0</v>
      </c>
      <c r="AI97" s="16">
        <v>1</v>
      </c>
      <c r="AJ97" s="16">
        <v>1</v>
      </c>
      <c r="AK97" s="16">
        <v>2</v>
      </c>
      <c r="AL97" s="16">
        <v>2</v>
      </c>
      <c r="AM97" s="16">
        <v>2</v>
      </c>
      <c r="AN97" s="16">
        <v>2</v>
      </c>
      <c r="AO97" s="16">
        <v>1</v>
      </c>
    </row>
    <row r="98" spans="1:41" x14ac:dyDescent="0.25">
      <c r="A98" s="16">
        <v>92</v>
      </c>
      <c r="B98" s="4" t="s">
        <v>9</v>
      </c>
      <c r="C98" s="7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47">
        <v>0</v>
      </c>
      <c r="AB98" s="47">
        <v>0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0</v>
      </c>
      <c r="AN98" s="16">
        <v>0</v>
      </c>
      <c r="AO98" s="16">
        <v>0</v>
      </c>
    </row>
    <row r="99" spans="1:41" x14ac:dyDescent="0.25">
      <c r="A99" s="16">
        <v>93</v>
      </c>
      <c r="B99" s="11" t="s">
        <v>30</v>
      </c>
      <c r="C99" s="12">
        <f t="shared" ref="C99" si="89">SUM(C94:C98)</f>
        <v>518</v>
      </c>
      <c r="D99" s="12">
        <v>396</v>
      </c>
      <c r="E99" s="12">
        <v>432</v>
      </c>
      <c r="F99" s="12">
        <f t="shared" ref="F99:N99" si="90">SUM(F94:F98)</f>
        <v>751</v>
      </c>
      <c r="G99" s="12">
        <f t="shared" si="90"/>
        <v>887</v>
      </c>
      <c r="H99" s="12">
        <f t="shared" si="90"/>
        <v>1057</v>
      </c>
      <c r="I99" s="12">
        <f t="shared" si="90"/>
        <v>1577</v>
      </c>
      <c r="J99" s="12">
        <f t="shared" si="90"/>
        <v>1939</v>
      </c>
      <c r="K99" s="12">
        <f t="shared" si="90"/>
        <v>1857</v>
      </c>
      <c r="L99" s="12">
        <f t="shared" si="90"/>
        <v>1834</v>
      </c>
      <c r="M99" s="12">
        <f t="shared" si="90"/>
        <v>1683</v>
      </c>
      <c r="N99" s="12">
        <f t="shared" si="90"/>
        <v>1305</v>
      </c>
      <c r="O99" s="22">
        <f>SUM(O94:O98)</f>
        <v>1219</v>
      </c>
      <c r="P99" s="22">
        <f t="shared" ref="P99:Q99" si="91">SUM(P94:P98)</f>
        <v>1362</v>
      </c>
      <c r="Q99" s="22">
        <f t="shared" si="91"/>
        <v>1377</v>
      </c>
      <c r="R99" s="22">
        <f>SUM(R94:R98)</f>
        <v>1650</v>
      </c>
      <c r="S99" s="22">
        <f>SUM(S94:S98)</f>
        <v>1883</v>
      </c>
      <c r="T99" s="22">
        <f>SUM(T94:T98)</f>
        <v>1884</v>
      </c>
      <c r="U99" s="22">
        <f>SUM(U94:U98)</f>
        <v>1910</v>
      </c>
      <c r="V99" s="22">
        <f t="shared" ref="V99:W99" si="92">SUM(V94:V98)</f>
        <v>1745</v>
      </c>
      <c r="W99" s="22">
        <f t="shared" si="92"/>
        <v>1583</v>
      </c>
      <c r="X99" s="22">
        <f>SUM(X94:X98)</f>
        <v>1456</v>
      </c>
      <c r="Y99" s="22">
        <f t="shared" ref="Y99:AO99" si="93">SUM(Y94:Y98)</f>
        <v>1243</v>
      </c>
      <c r="Z99" s="22">
        <f t="shared" si="93"/>
        <v>1035</v>
      </c>
      <c r="AA99" s="22">
        <f t="shared" si="93"/>
        <v>1046</v>
      </c>
      <c r="AB99" s="22">
        <f t="shared" si="93"/>
        <v>1156</v>
      </c>
      <c r="AC99" s="22">
        <f t="shared" si="93"/>
        <v>1273</v>
      </c>
      <c r="AD99" s="22">
        <f t="shared" si="93"/>
        <v>1371</v>
      </c>
      <c r="AE99" s="22">
        <f t="shared" si="93"/>
        <v>1687</v>
      </c>
      <c r="AF99" s="22">
        <f t="shared" si="93"/>
        <v>1697</v>
      </c>
      <c r="AG99" s="22">
        <f t="shared" si="93"/>
        <v>1570</v>
      </c>
      <c r="AH99" s="22">
        <f t="shared" si="93"/>
        <v>1433</v>
      </c>
      <c r="AI99" s="22">
        <f t="shared" si="93"/>
        <v>1350</v>
      </c>
      <c r="AJ99" s="22">
        <f t="shared" si="93"/>
        <v>1210</v>
      </c>
      <c r="AK99" s="22">
        <f t="shared" si="93"/>
        <v>1134</v>
      </c>
      <c r="AL99" s="22">
        <f t="shared" si="93"/>
        <v>956</v>
      </c>
      <c r="AM99" s="22">
        <f t="shared" si="93"/>
        <v>1004</v>
      </c>
      <c r="AN99" s="22">
        <f t="shared" si="93"/>
        <v>1185</v>
      </c>
      <c r="AO99" s="22">
        <f t="shared" si="93"/>
        <v>1227</v>
      </c>
    </row>
    <row r="100" spans="1:41" ht="30" x14ac:dyDescent="0.25">
      <c r="A100" s="16">
        <v>94</v>
      </c>
      <c r="B100" s="9" t="s">
        <v>67</v>
      </c>
      <c r="C100" s="7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70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</row>
    <row r="101" spans="1:41" x14ac:dyDescent="0.25">
      <c r="A101" s="16">
        <v>95</v>
      </c>
      <c r="B101" s="4" t="s">
        <v>6</v>
      </c>
      <c r="C101" s="10">
        <v>9</v>
      </c>
      <c r="D101" s="10">
        <v>4</v>
      </c>
      <c r="E101" s="10">
        <v>7</v>
      </c>
      <c r="F101" s="10">
        <v>4</v>
      </c>
      <c r="G101" s="10">
        <v>5</v>
      </c>
      <c r="H101" s="10">
        <v>7</v>
      </c>
      <c r="I101" s="10">
        <v>8</v>
      </c>
      <c r="J101" s="10">
        <v>10</v>
      </c>
      <c r="K101" s="10">
        <v>9</v>
      </c>
      <c r="L101" s="10">
        <v>11</v>
      </c>
      <c r="M101" s="10">
        <v>17</v>
      </c>
      <c r="N101" s="10">
        <v>7</v>
      </c>
      <c r="O101" s="10">
        <v>11</v>
      </c>
      <c r="P101" s="10">
        <v>12</v>
      </c>
      <c r="Q101" s="10">
        <v>13</v>
      </c>
      <c r="R101" s="16">
        <v>11</v>
      </c>
      <c r="S101" s="16">
        <v>15</v>
      </c>
      <c r="T101" s="16">
        <v>20</v>
      </c>
      <c r="U101" s="16">
        <v>17</v>
      </c>
      <c r="V101" s="16">
        <v>16</v>
      </c>
      <c r="W101" s="16">
        <v>14</v>
      </c>
      <c r="X101" s="16">
        <v>22</v>
      </c>
      <c r="Y101" s="16">
        <v>16</v>
      </c>
      <c r="Z101" s="16">
        <v>7</v>
      </c>
      <c r="AA101" s="16">
        <v>12</v>
      </c>
      <c r="AB101" s="16">
        <v>5</v>
      </c>
      <c r="AC101" s="16">
        <v>12</v>
      </c>
      <c r="AD101" s="16">
        <v>9</v>
      </c>
      <c r="AE101" s="16">
        <v>6</v>
      </c>
      <c r="AF101" s="16">
        <v>7</v>
      </c>
      <c r="AG101" s="16">
        <v>8</v>
      </c>
      <c r="AH101" s="16">
        <v>10</v>
      </c>
      <c r="AI101" s="16">
        <v>13</v>
      </c>
      <c r="AJ101" s="16">
        <v>13</v>
      </c>
      <c r="AK101" s="16">
        <v>10</v>
      </c>
      <c r="AL101" s="16">
        <v>10</v>
      </c>
      <c r="AM101" s="16">
        <v>11</v>
      </c>
      <c r="AN101" s="16">
        <v>72</v>
      </c>
      <c r="AO101" s="16">
        <v>10</v>
      </c>
    </row>
    <row r="102" spans="1:41" x14ac:dyDescent="0.25">
      <c r="A102" s="16">
        <v>96</v>
      </c>
      <c r="B102" s="4" t="s">
        <v>7</v>
      </c>
      <c r="C102" s="10">
        <v>2</v>
      </c>
      <c r="D102" s="10">
        <v>3</v>
      </c>
      <c r="E102" s="10">
        <v>7</v>
      </c>
      <c r="F102" s="10">
        <v>1</v>
      </c>
      <c r="G102" s="10">
        <v>1</v>
      </c>
      <c r="H102" s="10">
        <v>2</v>
      </c>
      <c r="I102" s="10">
        <v>5</v>
      </c>
      <c r="J102" s="10">
        <v>2</v>
      </c>
      <c r="K102" s="10">
        <v>2</v>
      </c>
      <c r="L102" s="10">
        <v>3</v>
      </c>
      <c r="M102" s="10">
        <v>3</v>
      </c>
      <c r="N102" s="10">
        <v>8</v>
      </c>
      <c r="O102" s="10">
        <v>2</v>
      </c>
      <c r="P102" s="10">
        <v>1</v>
      </c>
      <c r="Q102" s="10">
        <v>2</v>
      </c>
      <c r="R102" s="16">
        <v>5</v>
      </c>
      <c r="S102" s="16">
        <v>3</v>
      </c>
      <c r="T102" s="16">
        <v>9</v>
      </c>
      <c r="U102" s="16">
        <v>2</v>
      </c>
      <c r="V102" s="16">
        <v>2</v>
      </c>
      <c r="W102" s="16">
        <v>3</v>
      </c>
      <c r="X102" s="16">
        <v>6</v>
      </c>
      <c r="Y102" s="16">
        <v>5</v>
      </c>
      <c r="Z102" s="16">
        <v>7</v>
      </c>
      <c r="AA102" s="16">
        <v>2</v>
      </c>
      <c r="AB102" s="16">
        <v>4</v>
      </c>
      <c r="AC102" s="16">
        <v>3</v>
      </c>
      <c r="AD102" s="16">
        <v>6</v>
      </c>
      <c r="AE102" s="16">
        <v>9</v>
      </c>
      <c r="AF102" s="16">
        <v>8</v>
      </c>
      <c r="AG102" s="16">
        <v>3</v>
      </c>
      <c r="AH102" s="16">
        <v>7</v>
      </c>
      <c r="AI102" s="16">
        <v>6</v>
      </c>
      <c r="AJ102" s="16">
        <v>6</v>
      </c>
      <c r="AK102" s="16">
        <v>10</v>
      </c>
      <c r="AL102" s="16">
        <v>5</v>
      </c>
      <c r="AM102" s="16">
        <v>1</v>
      </c>
      <c r="AN102" s="16">
        <v>26</v>
      </c>
      <c r="AO102" s="16">
        <v>6</v>
      </c>
    </row>
    <row r="103" spans="1:41" x14ac:dyDescent="0.25">
      <c r="A103" s="16">
        <v>97</v>
      </c>
      <c r="B103" s="4" t="s">
        <v>8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1</v>
      </c>
      <c r="K103" s="10">
        <v>1</v>
      </c>
      <c r="L103" s="10">
        <v>3</v>
      </c>
      <c r="M103" s="10">
        <v>2</v>
      </c>
      <c r="N103" s="10">
        <v>0</v>
      </c>
      <c r="O103" s="10">
        <v>0</v>
      </c>
      <c r="P103" s="10">
        <v>0</v>
      </c>
      <c r="Q103" s="10">
        <v>0</v>
      </c>
      <c r="R103" s="16">
        <v>1</v>
      </c>
      <c r="S103" s="16">
        <v>1</v>
      </c>
      <c r="T103" s="16">
        <v>2</v>
      </c>
      <c r="U103" s="16">
        <v>0</v>
      </c>
      <c r="V103" s="16">
        <v>0</v>
      </c>
      <c r="W103" s="16">
        <v>0</v>
      </c>
      <c r="X103" s="16">
        <v>2</v>
      </c>
      <c r="Y103" s="16">
        <v>3</v>
      </c>
      <c r="Z103" s="16">
        <v>0</v>
      </c>
      <c r="AA103" s="16">
        <v>0</v>
      </c>
      <c r="AB103" s="16">
        <v>0</v>
      </c>
      <c r="AC103" s="16">
        <v>2</v>
      </c>
      <c r="AD103" s="16">
        <v>2</v>
      </c>
      <c r="AE103" s="16">
        <v>0</v>
      </c>
      <c r="AF103" s="16">
        <v>2</v>
      </c>
      <c r="AG103" s="16">
        <v>2</v>
      </c>
      <c r="AH103" s="16">
        <v>0</v>
      </c>
      <c r="AI103" s="16">
        <v>1</v>
      </c>
      <c r="AJ103" s="16">
        <v>0</v>
      </c>
      <c r="AK103" s="16">
        <v>1</v>
      </c>
      <c r="AL103" s="16">
        <v>0</v>
      </c>
      <c r="AM103" s="16">
        <v>0</v>
      </c>
      <c r="AN103" s="16">
        <v>5</v>
      </c>
      <c r="AO103" s="16">
        <v>0</v>
      </c>
    </row>
    <row r="104" spans="1:41" x14ac:dyDescent="0.25">
      <c r="A104" s="16">
        <v>98</v>
      </c>
      <c r="B104" s="4" t="s">
        <v>54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16">
        <v>0</v>
      </c>
    </row>
    <row r="105" spans="1:41" x14ac:dyDescent="0.25">
      <c r="A105" s="16">
        <v>99</v>
      </c>
      <c r="B105" s="4" t="s">
        <v>9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16">
        <v>0</v>
      </c>
    </row>
    <row r="106" spans="1:41" x14ac:dyDescent="0.25">
      <c r="A106" s="16">
        <v>100</v>
      </c>
      <c r="B106" s="11" t="s">
        <v>30</v>
      </c>
      <c r="C106" s="12">
        <f t="shared" ref="C106:N106" si="94">SUM(C101:C105)</f>
        <v>11</v>
      </c>
      <c r="D106" s="12">
        <f t="shared" si="94"/>
        <v>7</v>
      </c>
      <c r="E106" s="12">
        <f t="shared" si="94"/>
        <v>14</v>
      </c>
      <c r="F106" s="12">
        <f t="shared" si="94"/>
        <v>5</v>
      </c>
      <c r="G106" s="12">
        <f t="shared" si="94"/>
        <v>6</v>
      </c>
      <c r="H106" s="12">
        <f t="shared" si="94"/>
        <v>9</v>
      </c>
      <c r="I106" s="12">
        <f t="shared" si="94"/>
        <v>13</v>
      </c>
      <c r="J106" s="12">
        <f t="shared" si="94"/>
        <v>13</v>
      </c>
      <c r="K106" s="12">
        <f t="shared" si="94"/>
        <v>12</v>
      </c>
      <c r="L106" s="12">
        <f t="shared" si="94"/>
        <v>17</v>
      </c>
      <c r="M106" s="12">
        <f t="shared" si="94"/>
        <v>22</v>
      </c>
      <c r="N106" s="12">
        <f t="shared" si="94"/>
        <v>15</v>
      </c>
      <c r="O106" s="12">
        <f>SUM(O101:O105)</f>
        <v>13</v>
      </c>
      <c r="P106" s="12">
        <f>SUM(P101:P105)</f>
        <v>13</v>
      </c>
      <c r="Q106" s="12">
        <f>SUM(Q101:Q105)</f>
        <v>15</v>
      </c>
      <c r="R106" s="22">
        <f>SUM(R101:R105)</f>
        <v>17</v>
      </c>
      <c r="S106" s="22">
        <f t="shared" ref="S106:T106" si="95">SUM(S101:S105)</f>
        <v>19</v>
      </c>
      <c r="T106" s="22">
        <f t="shared" si="95"/>
        <v>31</v>
      </c>
      <c r="U106" s="22">
        <f>SUM(U101:U105)</f>
        <v>19</v>
      </c>
      <c r="V106" s="22">
        <f t="shared" ref="V106:W106" si="96">SUM(V101:V105)</f>
        <v>18</v>
      </c>
      <c r="W106" s="22">
        <f t="shared" si="96"/>
        <v>17</v>
      </c>
      <c r="X106" s="22">
        <f>SUM(X101:X105)</f>
        <v>30</v>
      </c>
      <c r="Y106" s="22">
        <f t="shared" ref="Y106:Z106" si="97">SUM(Y101:Y105)</f>
        <v>24</v>
      </c>
      <c r="Z106" s="22">
        <f t="shared" si="97"/>
        <v>14</v>
      </c>
      <c r="AA106" s="22">
        <f>SUM(AA101:AA105)</f>
        <v>14</v>
      </c>
      <c r="AB106" s="22">
        <f t="shared" ref="AB106:AC106" si="98">SUM(AB101:AB105)</f>
        <v>9</v>
      </c>
      <c r="AC106" s="22">
        <f t="shared" si="98"/>
        <v>17</v>
      </c>
      <c r="AD106" s="22">
        <f>SUM(AD101:AD105)</f>
        <v>17</v>
      </c>
      <c r="AE106" s="22">
        <f t="shared" ref="AE106:AF106" si="99">SUM(AE101:AE105)</f>
        <v>15</v>
      </c>
      <c r="AF106" s="22">
        <f t="shared" si="99"/>
        <v>17</v>
      </c>
      <c r="AG106" s="22">
        <f>SUM(AG101:AG105)</f>
        <v>13</v>
      </c>
      <c r="AH106" s="22">
        <f t="shared" ref="AH106:AI106" si="100">SUM(AH101:AH105)</f>
        <v>17</v>
      </c>
      <c r="AI106" s="22">
        <f t="shared" si="100"/>
        <v>20</v>
      </c>
      <c r="AJ106" s="22">
        <f>SUM(AJ101:AJ105)</f>
        <v>19</v>
      </c>
      <c r="AK106" s="22">
        <f t="shared" ref="AK106:AL106" si="101">SUM(AK101:AK105)</f>
        <v>21</v>
      </c>
      <c r="AL106" s="22">
        <f t="shared" si="101"/>
        <v>15</v>
      </c>
      <c r="AM106" s="22">
        <f>SUM(AM101:AM105)</f>
        <v>12</v>
      </c>
      <c r="AN106" s="22">
        <f t="shared" ref="AN106:AO106" si="102">SUM(AN101:AN105)</f>
        <v>103</v>
      </c>
      <c r="AO106" s="22">
        <f t="shared" si="102"/>
        <v>16</v>
      </c>
    </row>
    <row r="107" spans="1:41" ht="30" x14ac:dyDescent="0.25">
      <c r="A107" s="16">
        <v>101</v>
      </c>
      <c r="B107" s="9" t="s">
        <v>37</v>
      </c>
      <c r="C107" s="68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70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</row>
    <row r="108" spans="1:41" x14ac:dyDescent="0.25">
      <c r="A108" s="16">
        <v>102</v>
      </c>
      <c r="B108" s="4" t="s">
        <v>6</v>
      </c>
      <c r="C108" s="10">
        <v>88</v>
      </c>
      <c r="D108" s="10">
        <v>94</v>
      </c>
      <c r="E108" s="10">
        <v>131</v>
      </c>
      <c r="F108" s="10">
        <v>127</v>
      </c>
      <c r="G108" s="10">
        <v>151</v>
      </c>
      <c r="H108" s="10">
        <v>265</v>
      </c>
      <c r="I108" s="10">
        <v>536</v>
      </c>
      <c r="J108" s="10">
        <v>199</v>
      </c>
      <c r="K108" s="10">
        <v>230</v>
      </c>
      <c r="L108" s="10">
        <v>303</v>
      </c>
      <c r="M108" s="10">
        <v>239</v>
      </c>
      <c r="N108" s="10">
        <v>187</v>
      </c>
      <c r="O108" s="10">
        <v>255</v>
      </c>
      <c r="P108" s="10">
        <v>333</v>
      </c>
      <c r="Q108" s="10">
        <v>245</v>
      </c>
      <c r="R108" s="16">
        <v>428</v>
      </c>
      <c r="S108" s="16">
        <v>379</v>
      </c>
      <c r="T108" s="16">
        <v>353</v>
      </c>
      <c r="U108" s="16">
        <v>288</v>
      </c>
      <c r="V108" s="16">
        <v>304</v>
      </c>
      <c r="W108" s="16">
        <v>263</v>
      </c>
      <c r="X108" s="16">
        <v>224</v>
      </c>
      <c r="Y108" s="16">
        <v>203</v>
      </c>
      <c r="Z108" s="16">
        <v>222</v>
      </c>
      <c r="AA108" s="16">
        <v>268</v>
      </c>
      <c r="AB108" s="16">
        <v>312</v>
      </c>
      <c r="AC108" s="16">
        <v>293</v>
      </c>
      <c r="AD108" s="16">
        <v>386</v>
      </c>
      <c r="AE108" s="16">
        <v>293</v>
      </c>
      <c r="AF108" s="16">
        <v>326</v>
      </c>
      <c r="AG108" s="16">
        <v>280</v>
      </c>
      <c r="AH108" s="16">
        <v>271</v>
      </c>
      <c r="AI108" s="16">
        <v>276</v>
      </c>
      <c r="AJ108" s="16">
        <v>215</v>
      </c>
      <c r="AK108" s="16">
        <v>234</v>
      </c>
      <c r="AL108" s="16">
        <v>213</v>
      </c>
      <c r="AM108" s="16">
        <v>301</v>
      </c>
      <c r="AN108" s="16">
        <v>399</v>
      </c>
      <c r="AO108" s="16">
        <v>336</v>
      </c>
    </row>
    <row r="109" spans="1:41" x14ac:dyDescent="0.25">
      <c r="A109" s="16">
        <v>103</v>
      </c>
      <c r="B109" s="4" t="s">
        <v>7</v>
      </c>
      <c r="C109" s="10">
        <v>50</v>
      </c>
      <c r="D109" s="10">
        <v>65</v>
      </c>
      <c r="E109" s="10">
        <v>62</v>
      </c>
      <c r="F109" s="10">
        <v>59</v>
      </c>
      <c r="G109" s="10">
        <v>46</v>
      </c>
      <c r="H109" s="10">
        <v>74</v>
      </c>
      <c r="I109" s="10">
        <v>115</v>
      </c>
      <c r="J109" s="10">
        <v>130</v>
      </c>
      <c r="K109" s="10">
        <v>49</v>
      </c>
      <c r="L109" s="10">
        <v>53</v>
      </c>
      <c r="M109" s="10">
        <v>25</v>
      </c>
      <c r="N109" s="10">
        <v>17</v>
      </c>
      <c r="O109" s="10">
        <v>57</v>
      </c>
      <c r="P109" s="10">
        <v>61</v>
      </c>
      <c r="Q109" s="10">
        <v>47</v>
      </c>
      <c r="R109" s="16">
        <v>77</v>
      </c>
      <c r="S109" s="16">
        <v>140</v>
      </c>
      <c r="T109" s="16">
        <v>97</v>
      </c>
      <c r="U109" s="16">
        <v>126</v>
      </c>
      <c r="V109" s="16">
        <v>77</v>
      </c>
      <c r="W109" s="16">
        <v>75</v>
      </c>
      <c r="X109" s="16">
        <v>87</v>
      </c>
      <c r="Y109" s="16">
        <v>69</v>
      </c>
      <c r="Z109" s="16">
        <v>27</v>
      </c>
      <c r="AA109" s="16">
        <v>70</v>
      </c>
      <c r="AB109" s="16">
        <v>70</v>
      </c>
      <c r="AC109" s="16">
        <v>91</v>
      </c>
      <c r="AD109" s="16">
        <v>98</v>
      </c>
      <c r="AE109" s="16">
        <v>264</v>
      </c>
      <c r="AF109" s="16">
        <v>178</v>
      </c>
      <c r="AG109" s="16">
        <v>126</v>
      </c>
      <c r="AH109" s="16">
        <v>128</v>
      </c>
      <c r="AI109" s="16">
        <v>124</v>
      </c>
      <c r="AJ109" s="16">
        <v>122</v>
      </c>
      <c r="AK109" s="16">
        <v>81</v>
      </c>
      <c r="AL109" s="16">
        <v>66</v>
      </c>
      <c r="AM109" s="16">
        <v>113</v>
      </c>
      <c r="AN109" s="16">
        <v>101</v>
      </c>
      <c r="AO109" s="16">
        <v>115</v>
      </c>
    </row>
    <row r="110" spans="1:41" x14ac:dyDescent="0.25">
      <c r="A110" s="16">
        <v>104</v>
      </c>
      <c r="B110" s="4" t="s">
        <v>8</v>
      </c>
      <c r="C110" s="10">
        <v>17</v>
      </c>
      <c r="D110" s="10">
        <v>10</v>
      </c>
      <c r="E110" s="10">
        <v>32</v>
      </c>
      <c r="F110" s="10">
        <v>29</v>
      </c>
      <c r="G110" s="10">
        <v>25</v>
      </c>
      <c r="H110" s="10">
        <v>31</v>
      </c>
      <c r="I110" s="10">
        <v>5</v>
      </c>
      <c r="J110" s="10">
        <v>18</v>
      </c>
      <c r="K110" s="10">
        <v>12</v>
      </c>
      <c r="L110" s="10">
        <v>8</v>
      </c>
      <c r="M110" s="10">
        <v>19</v>
      </c>
      <c r="N110" s="10">
        <v>16</v>
      </c>
      <c r="O110" s="10">
        <v>13</v>
      </c>
      <c r="P110" s="10">
        <v>22</v>
      </c>
      <c r="Q110" s="10">
        <v>18</v>
      </c>
      <c r="R110" s="16">
        <v>30</v>
      </c>
      <c r="S110" s="16">
        <v>22</v>
      </c>
      <c r="T110" s="16">
        <v>23</v>
      </c>
      <c r="U110" s="16">
        <v>17</v>
      </c>
      <c r="V110" s="16">
        <v>23</v>
      </c>
      <c r="W110" s="16">
        <v>12</v>
      </c>
      <c r="X110" s="16">
        <v>7</v>
      </c>
      <c r="Y110" s="16">
        <v>12</v>
      </c>
      <c r="Z110" s="16">
        <v>7</v>
      </c>
      <c r="AA110" s="16">
        <v>12</v>
      </c>
      <c r="AB110" s="16">
        <v>10</v>
      </c>
      <c r="AC110" s="16">
        <v>22</v>
      </c>
      <c r="AD110" s="16">
        <v>26</v>
      </c>
      <c r="AE110" s="16">
        <v>13</v>
      </c>
      <c r="AF110" s="16">
        <v>18</v>
      </c>
      <c r="AG110" s="16">
        <v>9</v>
      </c>
      <c r="AH110" s="16">
        <v>17</v>
      </c>
      <c r="AI110" s="16">
        <v>15</v>
      </c>
      <c r="AJ110" s="16">
        <v>8</v>
      </c>
      <c r="AK110" s="16">
        <v>16</v>
      </c>
      <c r="AL110" s="16">
        <v>15</v>
      </c>
      <c r="AM110" s="16">
        <v>12</v>
      </c>
      <c r="AN110" s="16">
        <v>9</v>
      </c>
      <c r="AO110" s="16">
        <v>24</v>
      </c>
    </row>
    <row r="111" spans="1:41" x14ac:dyDescent="0.25">
      <c r="A111" s="16">
        <v>105</v>
      </c>
      <c r="B111" s="4" t="s">
        <v>54</v>
      </c>
      <c r="C111" s="10">
        <v>2</v>
      </c>
      <c r="D111" s="10">
        <v>3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1</v>
      </c>
      <c r="N111" s="10">
        <v>0</v>
      </c>
      <c r="O111" s="10">
        <v>1</v>
      </c>
      <c r="P111" s="10">
        <v>1</v>
      </c>
      <c r="Q111" s="10">
        <v>1</v>
      </c>
      <c r="R111" s="16">
        <v>2</v>
      </c>
      <c r="S111" s="16">
        <v>0</v>
      </c>
      <c r="T111" s="16">
        <v>2</v>
      </c>
      <c r="U111" s="16">
        <v>2</v>
      </c>
      <c r="V111" s="16">
        <v>1</v>
      </c>
      <c r="W111" s="16">
        <v>0</v>
      </c>
      <c r="X111" s="16">
        <v>1</v>
      </c>
      <c r="Y111" s="16">
        <v>2</v>
      </c>
      <c r="Z111" s="16">
        <v>0</v>
      </c>
      <c r="AA111" s="16">
        <v>1</v>
      </c>
      <c r="AB111" s="16">
        <v>4</v>
      </c>
      <c r="AC111" s="16">
        <v>1</v>
      </c>
      <c r="AD111" s="16">
        <v>4</v>
      </c>
      <c r="AE111" s="16">
        <v>1</v>
      </c>
      <c r="AF111" s="16">
        <v>0</v>
      </c>
      <c r="AG111" s="16">
        <v>0</v>
      </c>
      <c r="AH111" s="16">
        <v>0</v>
      </c>
      <c r="AI111" s="16">
        <v>2</v>
      </c>
      <c r="AJ111" s="16">
        <v>1</v>
      </c>
      <c r="AK111" s="16">
        <v>1</v>
      </c>
      <c r="AL111" s="16">
        <v>1</v>
      </c>
      <c r="AM111" s="16">
        <v>1</v>
      </c>
      <c r="AN111" s="16">
        <v>0</v>
      </c>
      <c r="AO111" s="16">
        <v>0</v>
      </c>
    </row>
    <row r="112" spans="1:41" x14ac:dyDescent="0.25">
      <c r="A112" s="16">
        <v>106</v>
      </c>
      <c r="B112" s="4" t="s">
        <v>9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0</v>
      </c>
      <c r="AN112" s="16">
        <v>0</v>
      </c>
      <c r="AO112" s="16">
        <v>0</v>
      </c>
    </row>
    <row r="113" spans="1:41" x14ac:dyDescent="0.25">
      <c r="A113" s="16">
        <v>107</v>
      </c>
      <c r="B113" s="11" t="s">
        <v>30</v>
      </c>
      <c r="C113" s="12">
        <f>SUM(C108:C112)</f>
        <v>157</v>
      </c>
      <c r="D113" s="12">
        <f t="shared" ref="D113:O113" si="103">SUM(D108:D112)</f>
        <v>172</v>
      </c>
      <c r="E113" s="12">
        <f t="shared" si="103"/>
        <v>225</v>
      </c>
      <c r="F113" s="12">
        <f t="shared" si="103"/>
        <v>215</v>
      </c>
      <c r="G113" s="12">
        <f t="shared" si="103"/>
        <v>222</v>
      </c>
      <c r="H113" s="12">
        <f t="shared" si="103"/>
        <v>370</v>
      </c>
      <c r="I113" s="12">
        <f t="shared" si="103"/>
        <v>656</v>
      </c>
      <c r="J113" s="12">
        <f t="shared" si="103"/>
        <v>347</v>
      </c>
      <c r="K113" s="12">
        <f t="shared" si="103"/>
        <v>291</v>
      </c>
      <c r="L113" s="12">
        <f t="shared" si="103"/>
        <v>364</v>
      </c>
      <c r="M113" s="12">
        <f t="shared" si="103"/>
        <v>284</v>
      </c>
      <c r="N113" s="12">
        <f t="shared" si="103"/>
        <v>220</v>
      </c>
      <c r="O113" s="12">
        <f t="shared" si="103"/>
        <v>326</v>
      </c>
      <c r="P113" s="12">
        <f>SUM(P108:P112)</f>
        <v>417</v>
      </c>
      <c r="Q113" s="12">
        <f>SUM(Q108:Q112)</f>
        <v>311</v>
      </c>
      <c r="R113" s="22">
        <f>SUM(R108:R112)</f>
        <v>537</v>
      </c>
      <c r="S113" s="22">
        <f t="shared" ref="S113:T113" si="104">SUM(S108:S112)</f>
        <v>541</v>
      </c>
      <c r="T113" s="22">
        <f t="shared" si="104"/>
        <v>475</v>
      </c>
      <c r="U113" s="22">
        <f>SUM(U108:U112)</f>
        <v>433</v>
      </c>
      <c r="V113" s="22">
        <f t="shared" ref="V113:W113" si="105">SUM(V108:V112)</f>
        <v>405</v>
      </c>
      <c r="W113" s="22">
        <f t="shared" si="105"/>
        <v>350</v>
      </c>
      <c r="X113" s="22">
        <f>SUM(X108:X112)</f>
        <v>319</v>
      </c>
      <c r="Y113" s="22">
        <f t="shared" ref="Y113:Z113" si="106">SUM(Y108:Y112)</f>
        <v>286</v>
      </c>
      <c r="Z113" s="22">
        <f t="shared" si="106"/>
        <v>256</v>
      </c>
      <c r="AA113" s="22">
        <f>SUM(AA108:AA112)</f>
        <v>351</v>
      </c>
      <c r="AB113" s="22">
        <f t="shared" ref="AB113:AC113" si="107">SUM(AB108:AB112)</f>
        <v>396</v>
      </c>
      <c r="AC113" s="22">
        <f t="shared" si="107"/>
        <v>407</v>
      </c>
      <c r="AD113" s="22">
        <f>SUM(AD108:AD112)</f>
        <v>514</v>
      </c>
      <c r="AE113" s="22">
        <f t="shared" ref="AE113:AF113" si="108">SUM(AE108:AE112)</f>
        <v>571</v>
      </c>
      <c r="AF113" s="22">
        <f t="shared" si="108"/>
        <v>522</v>
      </c>
      <c r="AG113" s="22">
        <f>SUM(AG108:AG112)</f>
        <v>415</v>
      </c>
      <c r="AH113" s="22">
        <f t="shared" ref="AH113:AI113" si="109">SUM(AH108:AH112)</f>
        <v>416</v>
      </c>
      <c r="AI113" s="22">
        <f t="shared" si="109"/>
        <v>417</v>
      </c>
      <c r="AJ113" s="22">
        <f>SUM(AJ108:AJ112)</f>
        <v>346</v>
      </c>
      <c r="AK113" s="22">
        <f t="shared" ref="AK113:AL113" si="110">SUM(AK108:AK112)</f>
        <v>332</v>
      </c>
      <c r="AL113" s="22">
        <f t="shared" si="110"/>
        <v>295</v>
      </c>
      <c r="AM113" s="22">
        <f>SUM(AM108:AM112)</f>
        <v>427</v>
      </c>
      <c r="AN113" s="22">
        <f t="shared" ref="AN113:AO113" si="111">SUM(AN108:AN112)</f>
        <v>509</v>
      </c>
      <c r="AO113" s="22">
        <f t="shared" si="111"/>
        <v>475</v>
      </c>
    </row>
    <row r="114" spans="1:41" ht="30" x14ac:dyDescent="0.25">
      <c r="A114" s="16">
        <v>108</v>
      </c>
      <c r="B114" s="9" t="s">
        <v>52</v>
      </c>
      <c r="C114" s="68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70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</row>
    <row r="115" spans="1:41" x14ac:dyDescent="0.25">
      <c r="A115" s="16">
        <v>109</v>
      </c>
      <c r="B115" s="4" t="s">
        <v>6</v>
      </c>
      <c r="C115" s="10">
        <v>7</v>
      </c>
      <c r="D115" s="10">
        <v>7</v>
      </c>
      <c r="E115" s="10">
        <v>6</v>
      </c>
      <c r="F115" s="10">
        <v>5</v>
      </c>
      <c r="G115" s="10">
        <v>4</v>
      </c>
      <c r="H115" s="10">
        <v>5</v>
      </c>
      <c r="I115" s="10">
        <v>11</v>
      </c>
      <c r="J115" s="10">
        <v>12</v>
      </c>
      <c r="K115" s="10">
        <v>11</v>
      </c>
      <c r="L115" s="10">
        <v>11</v>
      </c>
      <c r="M115" s="10">
        <v>7</v>
      </c>
      <c r="N115" s="10">
        <v>19</v>
      </c>
      <c r="O115" s="10">
        <v>25</v>
      </c>
      <c r="P115" s="10">
        <v>17</v>
      </c>
      <c r="Q115" s="10">
        <v>7</v>
      </c>
      <c r="R115" s="16">
        <v>7</v>
      </c>
      <c r="S115" s="16">
        <v>13</v>
      </c>
      <c r="T115" s="16">
        <v>5</v>
      </c>
      <c r="U115" s="16">
        <v>11</v>
      </c>
      <c r="V115" s="16">
        <v>18</v>
      </c>
      <c r="W115" s="16">
        <v>10</v>
      </c>
      <c r="X115" s="16">
        <v>9</v>
      </c>
      <c r="Y115" s="16">
        <v>5</v>
      </c>
      <c r="Z115" s="16">
        <v>13</v>
      </c>
      <c r="AA115" s="16">
        <v>8</v>
      </c>
      <c r="AB115" s="16">
        <v>7</v>
      </c>
      <c r="AC115" s="16">
        <v>12</v>
      </c>
      <c r="AD115" s="16">
        <v>15</v>
      </c>
      <c r="AE115" s="16">
        <v>2</v>
      </c>
      <c r="AF115" s="16">
        <v>6</v>
      </c>
      <c r="AG115" s="16">
        <v>8</v>
      </c>
      <c r="AH115" s="16">
        <v>12</v>
      </c>
      <c r="AI115" s="16">
        <v>8</v>
      </c>
      <c r="AJ115" s="16">
        <v>9</v>
      </c>
      <c r="AK115" s="16">
        <v>6</v>
      </c>
      <c r="AL115" s="16">
        <v>13</v>
      </c>
      <c r="AM115" s="16">
        <v>14</v>
      </c>
      <c r="AN115" s="16">
        <v>14</v>
      </c>
      <c r="AO115" s="16">
        <v>17</v>
      </c>
    </row>
    <row r="116" spans="1:41" x14ac:dyDescent="0.25">
      <c r="A116" s="16">
        <v>110</v>
      </c>
      <c r="B116" s="4" t="s">
        <v>7</v>
      </c>
      <c r="C116" s="10">
        <v>4</v>
      </c>
      <c r="D116" s="10">
        <v>0</v>
      </c>
      <c r="E116" s="10">
        <v>4</v>
      </c>
      <c r="F116" s="10">
        <v>2</v>
      </c>
      <c r="G116" s="10">
        <v>1</v>
      </c>
      <c r="H116" s="10">
        <v>0</v>
      </c>
      <c r="I116" s="10">
        <v>0</v>
      </c>
      <c r="J116" s="10">
        <v>10</v>
      </c>
      <c r="K116" s="10">
        <v>3</v>
      </c>
      <c r="L116" s="10">
        <v>1</v>
      </c>
      <c r="M116" s="10">
        <v>0</v>
      </c>
      <c r="N116" s="10">
        <v>1</v>
      </c>
      <c r="O116" s="10">
        <v>4</v>
      </c>
      <c r="P116" s="10">
        <v>4</v>
      </c>
      <c r="Q116" s="10">
        <v>0</v>
      </c>
      <c r="R116" s="16">
        <v>3</v>
      </c>
      <c r="S116" s="16">
        <v>2</v>
      </c>
      <c r="T116" s="16">
        <v>5</v>
      </c>
      <c r="U116" s="16">
        <v>2</v>
      </c>
      <c r="V116" s="16">
        <v>6</v>
      </c>
      <c r="W116" s="16">
        <v>1</v>
      </c>
      <c r="X116" s="16">
        <v>3</v>
      </c>
      <c r="Y116" s="16">
        <v>2</v>
      </c>
      <c r="Z116" s="16">
        <v>0</v>
      </c>
      <c r="AA116" s="16">
        <v>5</v>
      </c>
      <c r="AB116" s="16">
        <v>1</v>
      </c>
      <c r="AC116" s="16">
        <v>4</v>
      </c>
      <c r="AD116" s="16">
        <v>4</v>
      </c>
      <c r="AE116" s="16">
        <v>3</v>
      </c>
      <c r="AF116" s="16">
        <v>5</v>
      </c>
      <c r="AG116" s="16">
        <v>4</v>
      </c>
      <c r="AH116" s="16">
        <v>10</v>
      </c>
      <c r="AI116" s="16">
        <v>7</v>
      </c>
      <c r="AJ116" s="16">
        <v>10</v>
      </c>
      <c r="AK116" s="16">
        <v>4</v>
      </c>
      <c r="AL116" s="16">
        <v>4</v>
      </c>
      <c r="AM116" s="16">
        <v>3</v>
      </c>
      <c r="AN116" s="16">
        <v>7</v>
      </c>
      <c r="AO116" s="16">
        <v>3</v>
      </c>
    </row>
    <row r="117" spans="1:41" x14ac:dyDescent="0.25">
      <c r="A117" s="16">
        <v>111</v>
      </c>
      <c r="B117" s="4" t="s">
        <v>8</v>
      </c>
      <c r="C117" s="10">
        <v>0</v>
      </c>
      <c r="D117" s="10">
        <v>0</v>
      </c>
      <c r="E117" s="10">
        <v>0</v>
      </c>
      <c r="F117" s="10">
        <v>3</v>
      </c>
      <c r="G117" s="10">
        <v>1</v>
      </c>
      <c r="H117" s="10">
        <v>3</v>
      </c>
      <c r="I117" s="10">
        <v>0</v>
      </c>
      <c r="J117" s="10">
        <v>1</v>
      </c>
      <c r="K117" s="10">
        <v>0</v>
      </c>
      <c r="L117" s="10">
        <v>0</v>
      </c>
      <c r="M117" s="10">
        <v>1</v>
      </c>
      <c r="N117" s="10">
        <v>0</v>
      </c>
      <c r="O117" s="10">
        <v>0</v>
      </c>
      <c r="P117" s="10">
        <v>1</v>
      </c>
      <c r="Q117" s="10">
        <v>1</v>
      </c>
      <c r="R117" s="16">
        <v>2</v>
      </c>
      <c r="S117" s="16">
        <v>0</v>
      </c>
      <c r="T117" s="16">
        <v>2</v>
      </c>
      <c r="U117" s="16">
        <v>0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2</v>
      </c>
      <c r="AD117" s="16">
        <v>1</v>
      </c>
      <c r="AE117" s="16">
        <v>0</v>
      </c>
      <c r="AF117" s="16">
        <v>0</v>
      </c>
      <c r="AG117" s="16">
        <v>0</v>
      </c>
      <c r="AH117" s="16">
        <v>0</v>
      </c>
      <c r="AI117" s="16">
        <v>1</v>
      </c>
      <c r="AJ117" s="16">
        <v>0</v>
      </c>
      <c r="AK117" s="16">
        <v>2</v>
      </c>
      <c r="AL117" s="16">
        <v>1</v>
      </c>
      <c r="AM117" s="16">
        <v>1</v>
      </c>
      <c r="AN117" s="16">
        <v>1</v>
      </c>
      <c r="AO117" s="16">
        <v>2</v>
      </c>
    </row>
    <row r="118" spans="1:41" x14ac:dyDescent="0.25">
      <c r="A118" s="16">
        <v>112</v>
      </c>
      <c r="B118" s="4" t="s">
        <v>54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v>0</v>
      </c>
      <c r="AD118" s="16">
        <v>0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0</v>
      </c>
      <c r="AL118" s="16">
        <v>0</v>
      </c>
      <c r="AM118" s="16">
        <v>0</v>
      </c>
      <c r="AN118" s="16">
        <v>0</v>
      </c>
      <c r="AO118" s="16">
        <v>0</v>
      </c>
    </row>
    <row r="119" spans="1:41" x14ac:dyDescent="0.25">
      <c r="A119" s="16">
        <v>113</v>
      </c>
      <c r="B119" s="4" t="s">
        <v>9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6">
        <v>0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</row>
    <row r="120" spans="1:41" x14ac:dyDescent="0.25">
      <c r="A120" s="16">
        <v>114</v>
      </c>
      <c r="B120" s="11" t="s">
        <v>30</v>
      </c>
      <c r="C120" s="12">
        <f>SUM(C115:C119)</f>
        <v>11</v>
      </c>
      <c r="D120" s="12">
        <f t="shared" ref="D120:N120" si="112">SUM(D115:D119)</f>
        <v>7</v>
      </c>
      <c r="E120" s="12">
        <f t="shared" si="112"/>
        <v>10</v>
      </c>
      <c r="F120" s="12">
        <f t="shared" si="112"/>
        <v>10</v>
      </c>
      <c r="G120" s="12">
        <f t="shared" si="112"/>
        <v>6</v>
      </c>
      <c r="H120" s="12">
        <f t="shared" si="112"/>
        <v>8</v>
      </c>
      <c r="I120" s="12">
        <f t="shared" si="112"/>
        <v>11</v>
      </c>
      <c r="J120" s="12">
        <f t="shared" si="112"/>
        <v>23</v>
      </c>
      <c r="K120" s="12">
        <f t="shared" si="112"/>
        <v>14</v>
      </c>
      <c r="L120" s="12">
        <f t="shared" si="112"/>
        <v>12</v>
      </c>
      <c r="M120" s="12">
        <f t="shared" si="112"/>
        <v>8</v>
      </c>
      <c r="N120" s="12">
        <f t="shared" si="112"/>
        <v>20</v>
      </c>
      <c r="O120" s="12">
        <f>SUM(O115:O119)</f>
        <v>29</v>
      </c>
      <c r="P120" s="12">
        <f t="shared" ref="P120:Q120" si="113">SUM(P115:P119)</f>
        <v>22</v>
      </c>
      <c r="Q120" s="12">
        <f t="shared" si="113"/>
        <v>8</v>
      </c>
      <c r="R120" s="22">
        <f>SUM(R115:R119)</f>
        <v>12</v>
      </c>
      <c r="S120" s="22">
        <f t="shared" ref="S120:T120" si="114">SUM(S115:S119)</f>
        <v>15</v>
      </c>
      <c r="T120" s="22">
        <f t="shared" si="114"/>
        <v>12</v>
      </c>
      <c r="U120" s="22">
        <f>SUM(U115:U119)</f>
        <v>13</v>
      </c>
      <c r="V120" s="22">
        <f t="shared" ref="V120:W120" si="115">SUM(V115:V119)</f>
        <v>24</v>
      </c>
      <c r="W120" s="22">
        <f t="shared" si="115"/>
        <v>11</v>
      </c>
      <c r="X120" s="22">
        <f>SUM(X115:X119)</f>
        <v>12</v>
      </c>
      <c r="Y120" s="22">
        <f t="shared" ref="Y120:Z120" si="116">SUM(Y115:Y119)</f>
        <v>7</v>
      </c>
      <c r="Z120" s="22">
        <f t="shared" si="116"/>
        <v>13</v>
      </c>
      <c r="AA120" s="22">
        <f>SUM(AA115:AA119)</f>
        <v>13</v>
      </c>
      <c r="AB120" s="22">
        <f t="shared" ref="AB120:AC120" si="117">SUM(AB115:AB119)</f>
        <v>8</v>
      </c>
      <c r="AC120" s="22">
        <f t="shared" si="117"/>
        <v>18</v>
      </c>
      <c r="AD120" s="22">
        <f>SUM(AD115:AD119)</f>
        <v>20</v>
      </c>
      <c r="AE120" s="22">
        <f t="shared" ref="AE120:AF120" si="118">SUM(AE115:AE119)</f>
        <v>5</v>
      </c>
      <c r="AF120" s="22">
        <f t="shared" si="118"/>
        <v>11</v>
      </c>
      <c r="AG120" s="22">
        <f>SUM(AG115:AG119)</f>
        <v>12</v>
      </c>
      <c r="AH120" s="22">
        <f t="shared" ref="AH120:AI120" si="119">SUM(AH115:AH119)</f>
        <v>22</v>
      </c>
      <c r="AI120" s="22">
        <f t="shared" si="119"/>
        <v>16</v>
      </c>
      <c r="AJ120" s="22">
        <f>SUM(AJ115:AJ119)</f>
        <v>19</v>
      </c>
      <c r="AK120" s="22">
        <f t="shared" ref="AK120:AL120" si="120">SUM(AK115:AK119)</f>
        <v>12</v>
      </c>
      <c r="AL120" s="22">
        <f t="shared" si="120"/>
        <v>18</v>
      </c>
      <c r="AM120" s="22">
        <f>SUM(AM115:AM119)</f>
        <v>18</v>
      </c>
      <c r="AN120" s="22">
        <f t="shared" ref="AN120:AO120" si="121">SUM(AN115:AN119)</f>
        <v>22</v>
      </c>
      <c r="AO120" s="22">
        <f t="shared" si="121"/>
        <v>22</v>
      </c>
    </row>
    <row r="121" spans="1:41" ht="30" x14ac:dyDescent="0.25">
      <c r="A121" s="16">
        <v>115</v>
      </c>
      <c r="B121" s="9" t="s">
        <v>77</v>
      </c>
      <c r="C121" s="68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70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</row>
    <row r="122" spans="1:41" x14ac:dyDescent="0.25">
      <c r="A122" s="16">
        <v>116</v>
      </c>
      <c r="B122" s="4" t="s">
        <v>6</v>
      </c>
      <c r="C122" s="10" t="s">
        <v>69</v>
      </c>
      <c r="D122" s="10" t="s">
        <v>69</v>
      </c>
      <c r="E122" s="10" t="s">
        <v>69</v>
      </c>
      <c r="F122" s="31" t="s">
        <v>69</v>
      </c>
      <c r="G122" s="31" t="s">
        <v>69</v>
      </c>
      <c r="H122" s="31" t="s">
        <v>69</v>
      </c>
      <c r="I122" s="31" t="s">
        <v>69</v>
      </c>
      <c r="J122" s="31" t="s">
        <v>69</v>
      </c>
      <c r="K122" s="31" t="s">
        <v>69</v>
      </c>
      <c r="L122" s="31" t="s">
        <v>69</v>
      </c>
      <c r="M122" s="31" t="s">
        <v>69</v>
      </c>
      <c r="N122" s="31" t="s">
        <v>69</v>
      </c>
      <c r="O122" s="44" t="s">
        <v>69</v>
      </c>
      <c r="P122" s="44" t="s">
        <v>69</v>
      </c>
      <c r="Q122" s="44" t="s">
        <v>69</v>
      </c>
      <c r="R122" s="44" t="s">
        <v>69</v>
      </c>
      <c r="S122" s="44" t="s">
        <v>69</v>
      </c>
      <c r="T122" s="44" t="s">
        <v>69</v>
      </c>
      <c r="U122" s="45" t="s">
        <v>69</v>
      </c>
      <c r="V122" s="45" t="s">
        <v>69</v>
      </c>
      <c r="W122" s="45" t="s">
        <v>69</v>
      </c>
      <c r="X122" s="46" t="s">
        <v>69</v>
      </c>
      <c r="Y122" s="46" t="s">
        <v>69</v>
      </c>
      <c r="Z122" s="46" t="s">
        <v>69</v>
      </c>
      <c r="AA122" s="48" t="s">
        <v>69</v>
      </c>
      <c r="AB122" s="48" t="s">
        <v>69</v>
      </c>
      <c r="AC122" s="48" t="s">
        <v>69</v>
      </c>
      <c r="AD122" s="48" t="s">
        <v>69</v>
      </c>
      <c r="AE122" s="48" t="s">
        <v>69</v>
      </c>
      <c r="AF122" s="48" t="s">
        <v>69</v>
      </c>
      <c r="AG122" s="48" t="s">
        <v>69</v>
      </c>
      <c r="AH122" s="48" t="s">
        <v>69</v>
      </c>
      <c r="AI122" s="48" t="s">
        <v>69</v>
      </c>
      <c r="AJ122" s="48" t="s">
        <v>69</v>
      </c>
      <c r="AK122" s="48" t="s">
        <v>69</v>
      </c>
      <c r="AL122" s="48" t="s">
        <v>69</v>
      </c>
      <c r="AM122" s="49" t="s">
        <v>69</v>
      </c>
      <c r="AN122" s="49" t="s">
        <v>69</v>
      </c>
      <c r="AO122" s="49" t="s">
        <v>69</v>
      </c>
    </row>
    <row r="123" spans="1:41" x14ac:dyDescent="0.25">
      <c r="A123" s="16">
        <v>117</v>
      </c>
      <c r="B123" s="4" t="s">
        <v>7</v>
      </c>
      <c r="C123" s="13">
        <v>2752</v>
      </c>
      <c r="D123" s="13">
        <v>2895</v>
      </c>
      <c r="E123" s="13">
        <v>2930</v>
      </c>
      <c r="F123" s="26">
        <v>2989</v>
      </c>
      <c r="G123" s="26">
        <v>3071</v>
      </c>
      <c r="H123" s="26">
        <v>3910</v>
      </c>
      <c r="I123" s="26">
        <v>2818</v>
      </c>
      <c r="J123" s="26">
        <v>3108</v>
      </c>
      <c r="K123" s="26">
        <v>3135</v>
      </c>
      <c r="L123" s="26">
        <v>3194</v>
      </c>
      <c r="M123" s="26">
        <v>3168</v>
      </c>
      <c r="N123" s="26">
        <v>3093</v>
      </c>
      <c r="O123" s="26">
        <v>3191</v>
      </c>
      <c r="P123" s="26">
        <v>3273</v>
      </c>
      <c r="Q123" s="26">
        <v>3348</v>
      </c>
      <c r="R123" s="26">
        <v>3309</v>
      </c>
      <c r="S123" s="26">
        <v>3458</v>
      </c>
      <c r="T123" s="26">
        <v>3240</v>
      </c>
      <c r="U123" s="26">
        <v>3354</v>
      </c>
      <c r="V123" s="26">
        <v>3357</v>
      </c>
      <c r="W123" s="26">
        <v>3359</v>
      </c>
      <c r="X123" s="26">
        <v>3357</v>
      </c>
      <c r="Y123" s="26">
        <v>3407</v>
      </c>
      <c r="Z123" s="26">
        <v>3414</v>
      </c>
      <c r="AA123" s="26">
        <v>3499</v>
      </c>
      <c r="AB123" s="26">
        <v>3631</v>
      </c>
      <c r="AC123" s="26">
        <v>3638</v>
      </c>
      <c r="AD123" s="26">
        <v>3645</v>
      </c>
      <c r="AE123" s="26">
        <v>3721</v>
      </c>
      <c r="AF123" s="26">
        <v>3563</v>
      </c>
      <c r="AG123" s="26">
        <v>3491</v>
      </c>
      <c r="AH123" s="26">
        <v>3574</v>
      </c>
      <c r="AI123" s="26">
        <v>3510</v>
      </c>
      <c r="AJ123" s="26">
        <v>3484</v>
      </c>
      <c r="AK123" s="26">
        <v>3514</v>
      </c>
      <c r="AL123" s="26">
        <v>3414</v>
      </c>
      <c r="AM123" s="26">
        <v>3476</v>
      </c>
      <c r="AN123" s="26">
        <v>3620</v>
      </c>
      <c r="AO123" s="26">
        <f>3625</f>
        <v>3625</v>
      </c>
    </row>
    <row r="124" spans="1:41" x14ac:dyDescent="0.25">
      <c r="A124" s="16">
        <v>118</v>
      </c>
      <c r="B124" s="4" t="s">
        <v>8</v>
      </c>
      <c r="C124" s="10" t="s">
        <v>69</v>
      </c>
      <c r="D124" s="10" t="s">
        <v>69</v>
      </c>
      <c r="E124" s="10" t="s">
        <v>69</v>
      </c>
      <c r="F124" s="31" t="s">
        <v>69</v>
      </c>
      <c r="G124" s="31" t="s">
        <v>69</v>
      </c>
      <c r="H124" s="31" t="s">
        <v>69</v>
      </c>
      <c r="I124" s="31" t="s">
        <v>69</v>
      </c>
      <c r="J124" s="31" t="s">
        <v>69</v>
      </c>
      <c r="K124" s="31" t="s">
        <v>69</v>
      </c>
      <c r="L124" s="31" t="s">
        <v>69</v>
      </c>
      <c r="M124" s="31" t="s">
        <v>69</v>
      </c>
      <c r="N124" s="31" t="s">
        <v>69</v>
      </c>
      <c r="O124" s="44" t="s">
        <v>69</v>
      </c>
      <c r="P124" s="44" t="s">
        <v>69</v>
      </c>
      <c r="Q124" s="44" t="s">
        <v>69</v>
      </c>
      <c r="R124" s="44" t="s">
        <v>69</v>
      </c>
      <c r="S124" s="44" t="s">
        <v>69</v>
      </c>
      <c r="T124" s="44" t="s">
        <v>69</v>
      </c>
      <c r="U124" s="45" t="s">
        <v>69</v>
      </c>
      <c r="V124" s="45" t="s">
        <v>69</v>
      </c>
      <c r="W124" s="45" t="s">
        <v>69</v>
      </c>
      <c r="X124" s="46" t="s">
        <v>69</v>
      </c>
      <c r="Y124" s="46" t="s">
        <v>69</v>
      </c>
      <c r="Z124" s="46" t="s">
        <v>69</v>
      </c>
      <c r="AA124" s="48" t="s">
        <v>69</v>
      </c>
      <c r="AB124" s="48" t="s">
        <v>69</v>
      </c>
      <c r="AC124" s="48" t="s">
        <v>69</v>
      </c>
      <c r="AD124" s="48" t="s">
        <v>69</v>
      </c>
      <c r="AE124" s="48" t="s">
        <v>69</v>
      </c>
      <c r="AF124" s="48" t="s">
        <v>69</v>
      </c>
      <c r="AG124" s="48" t="s">
        <v>69</v>
      </c>
      <c r="AH124" s="48" t="s">
        <v>69</v>
      </c>
      <c r="AI124" s="48" t="s">
        <v>69</v>
      </c>
      <c r="AJ124" s="48" t="s">
        <v>69</v>
      </c>
      <c r="AK124" s="48" t="s">
        <v>69</v>
      </c>
      <c r="AL124" s="48" t="s">
        <v>69</v>
      </c>
      <c r="AM124" s="49" t="s">
        <v>69</v>
      </c>
      <c r="AN124" s="49" t="s">
        <v>69</v>
      </c>
      <c r="AO124" s="49" t="s">
        <v>69</v>
      </c>
    </row>
    <row r="125" spans="1:41" x14ac:dyDescent="0.25">
      <c r="A125" s="16">
        <v>119</v>
      </c>
      <c r="B125" s="4" t="s">
        <v>54</v>
      </c>
      <c r="C125" s="10" t="s">
        <v>69</v>
      </c>
      <c r="D125" s="10" t="s">
        <v>69</v>
      </c>
      <c r="E125" s="10" t="s">
        <v>69</v>
      </c>
      <c r="F125" s="31" t="s">
        <v>69</v>
      </c>
      <c r="G125" s="31" t="s">
        <v>69</v>
      </c>
      <c r="H125" s="31" t="s">
        <v>69</v>
      </c>
      <c r="I125" s="31" t="s">
        <v>69</v>
      </c>
      <c r="J125" s="31" t="s">
        <v>69</v>
      </c>
      <c r="K125" s="31" t="s">
        <v>69</v>
      </c>
      <c r="L125" s="31" t="s">
        <v>69</v>
      </c>
      <c r="M125" s="31" t="s">
        <v>69</v>
      </c>
      <c r="N125" s="31" t="s">
        <v>69</v>
      </c>
      <c r="O125" s="44" t="s">
        <v>69</v>
      </c>
      <c r="P125" s="44" t="s">
        <v>69</v>
      </c>
      <c r="Q125" s="44" t="s">
        <v>69</v>
      </c>
      <c r="R125" s="44" t="s">
        <v>69</v>
      </c>
      <c r="S125" s="44" t="s">
        <v>69</v>
      </c>
      <c r="T125" s="44" t="s">
        <v>69</v>
      </c>
      <c r="U125" s="45" t="s">
        <v>69</v>
      </c>
      <c r="V125" s="45" t="s">
        <v>69</v>
      </c>
      <c r="W125" s="45" t="s">
        <v>69</v>
      </c>
      <c r="X125" s="46" t="s">
        <v>69</v>
      </c>
      <c r="Y125" s="46" t="s">
        <v>69</v>
      </c>
      <c r="Z125" s="46" t="s">
        <v>69</v>
      </c>
      <c r="AA125" s="48" t="s">
        <v>69</v>
      </c>
      <c r="AB125" s="48" t="s">
        <v>69</v>
      </c>
      <c r="AC125" s="48" t="s">
        <v>69</v>
      </c>
      <c r="AD125" s="48" t="s">
        <v>69</v>
      </c>
      <c r="AE125" s="48" t="s">
        <v>69</v>
      </c>
      <c r="AF125" s="48" t="s">
        <v>69</v>
      </c>
      <c r="AG125" s="48" t="s">
        <v>69</v>
      </c>
      <c r="AH125" s="48" t="s">
        <v>69</v>
      </c>
      <c r="AI125" s="48" t="s">
        <v>69</v>
      </c>
      <c r="AJ125" s="48" t="s">
        <v>69</v>
      </c>
      <c r="AK125" s="48" t="s">
        <v>69</v>
      </c>
      <c r="AL125" s="48" t="s">
        <v>69</v>
      </c>
      <c r="AM125" s="49" t="s">
        <v>69</v>
      </c>
      <c r="AN125" s="49" t="s">
        <v>69</v>
      </c>
      <c r="AO125" s="49" t="s">
        <v>69</v>
      </c>
    </row>
    <row r="126" spans="1:41" x14ac:dyDescent="0.25">
      <c r="A126" s="16">
        <v>120</v>
      </c>
      <c r="B126" s="4" t="s">
        <v>9</v>
      </c>
      <c r="C126" s="10" t="s">
        <v>69</v>
      </c>
      <c r="D126" s="10" t="s">
        <v>69</v>
      </c>
      <c r="E126" s="10" t="s">
        <v>69</v>
      </c>
      <c r="F126" s="31" t="s">
        <v>69</v>
      </c>
      <c r="G126" s="31" t="s">
        <v>69</v>
      </c>
      <c r="H126" s="31" t="s">
        <v>69</v>
      </c>
      <c r="I126" s="31" t="s">
        <v>69</v>
      </c>
      <c r="J126" s="31" t="s">
        <v>69</v>
      </c>
      <c r="K126" s="31" t="s">
        <v>69</v>
      </c>
      <c r="L126" s="31" t="s">
        <v>69</v>
      </c>
      <c r="M126" s="31" t="s">
        <v>69</v>
      </c>
      <c r="N126" s="31" t="s">
        <v>69</v>
      </c>
      <c r="O126" s="44" t="s">
        <v>69</v>
      </c>
      <c r="P126" s="44" t="s">
        <v>69</v>
      </c>
      <c r="Q126" s="44" t="s">
        <v>69</v>
      </c>
      <c r="R126" s="44" t="s">
        <v>69</v>
      </c>
      <c r="S126" s="44" t="s">
        <v>69</v>
      </c>
      <c r="T126" s="44" t="s">
        <v>69</v>
      </c>
      <c r="U126" s="45" t="s">
        <v>69</v>
      </c>
      <c r="V126" s="45" t="s">
        <v>69</v>
      </c>
      <c r="W126" s="45" t="s">
        <v>69</v>
      </c>
      <c r="X126" s="46" t="s">
        <v>69</v>
      </c>
      <c r="Y126" s="46" t="s">
        <v>69</v>
      </c>
      <c r="Z126" s="46" t="s">
        <v>69</v>
      </c>
      <c r="AA126" s="48" t="s">
        <v>69</v>
      </c>
      <c r="AB126" s="48" t="s">
        <v>69</v>
      </c>
      <c r="AC126" s="48" t="s">
        <v>69</v>
      </c>
      <c r="AD126" s="48" t="s">
        <v>69</v>
      </c>
      <c r="AE126" s="48" t="s">
        <v>69</v>
      </c>
      <c r="AF126" s="48" t="s">
        <v>69</v>
      </c>
      <c r="AG126" s="48" t="s">
        <v>69</v>
      </c>
      <c r="AH126" s="48" t="s">
        <v>69</v>
      </c>
      <c r="AI126" s="48" t="s">
        <v>69</v>
      </c>
      <c r="AJ126" s="48" t="s">
        <v>69</v>
      </c>
      <c r="AK126" s="48" t="s">
        <v>69</v>
      </c>
      <c r="AL126" s="48" t="s">
        <v>69</v>
      </c>
      <c r="AM126" s="49" t="s">
        <v>69</v>
      </c>
      <c r="AN126" s="49" t="s">
        <v>69</v>
      </c>
      <c r="AO126" s="49" t="s">
        <v>69</v>
      </c>
    </row>
    <row r="127" spans="1:41" x14ac:dyDescent="0.25">
      <c r="A127" s="16">
        <v>121</v>
      </c>
      <c r="B127" s="11" t="s">
        <v>30</v>
      </c>
      <c r="C127" s="14">
        <f>SUM(C122:C126)</f>
        <v>2752</v>
      </c>
      <c r="D127" s="14">
        <f t="shared" ref="D127:W127" si="122">SUM(D122:D126)</f>
        <v>2895</v>
      </c>
      <c r="E127" s="14">
        <f t="shared" si="122"/>
        <v>2930</v>
      </c>
      <c r="F127" s="14">
        <f t="shared" si="122"/>
        <v>2989</v>
      </c>
      <c r="G127" s="14">
        <f t="shared" si="122"/>
        <v>3071</v>
      </c>
      <c r="H127" s="14">
        <f t="shared" si="122"/>
        <v>3910</v>
      </c>
      <c r="I127" s="14">
        <f t="shared" si="122"/>
        <v>2818</v>
      </c>
      <c r="J127" s="14">
        <f t="shared" si="122"/>
        <v>3108</v>
      </c>
      <c r="K127" s="14">
        <f t="shared" si="122"/>
        <v>3135</v>
      </c>
      <c r="L127" s="14">
        <f t="shared" si="122"/>
        <v>3194</v>
      </c>
      <c r="M127" s="14">
        <f t="shared" si="122"/>
        <v>3168</v>
      </c>
      <c r="N127" s="14">
        <f t="shared" si="122"/>
        <v>3093</v>
      </c>
      <c r="O127" s="14">
        <f t="shared" si="122"/>
        <v>3191</v>
      </c>
      <c r="P127" s="14">
        <f t="shared" si="122"/>
        <v>3273</v>
      </c>
      <c r="Q127" s="14">
        <f t="shared" si="122"/>
        <v>3348</v>
      </c>
      <c r="R127" s="14">
        <f t="shared" si="122"/>
        <v>3309</v>
      </c>
      <c r="S127" s="14">
        <f t="shared" si="122"/>
        <v>3458</v>
      </c>
      <c r="T127" s="14">
        <f t="shared" si="122"/>
        <v>3240</v>
      </c>
      <c r="U127" s="14">
        <f t="shared" si="122"/>
        <v>3354</v>
      </c>
      <c r="V127" s="14">
        <f t="shared" si="122"/>
        <v>3357</v>
      </c>
      <c r="W127" s="14">
        <f t="shared" si="122"/>
        <v>3359</v>
      </c>
      <c r="X127" s="14">
        <f>SUM(X123)</f>
        <v>3357</v>
      </c>
      <c r="Y127" s="14">
        <f t="shared" ref="Y127:Z127" si="123">SUM(Y123)</f>
        <v>3407</v>
      </c>
      <c r="Z127" s="14">
        <f t="shared" si="123"/>
        <v>3414</v>
      </c>
      <c r="AA127" s="14">
        <f t="shared" ref="AA127:AO127" si="124">SUM(AA122:AA126)</f>
        <v>3499</v>
      </c>
      <c r="AB127" s="14">
        <f t="shared" si="124"/>
        <v>3631</v>
      </c>
      <c r="AC127" s="14">
        <f t="shared" si="124"/>
        <v>3638</v>
      </c>
      <c r="AD127" s="14">
        <f t="shared" si="124"/>
        <v>3645</v>
      </c>
      <c r="AE127" s="14">
        <f t="shared" si="124"/>
        <v>3721</v>
      </c>
      <c r="AF127" s="14">
        <f t="shared" si="124"/>
        <v>3563</v>
      </c>
      <c r="AG127" s="14">
        <f t="shared" si="124"/>
        <v>3491</v>
      </c>
      <c r="AH127" s="14">
        <f t="shared" si="124"/>
        <v>3574</v>
      </c>
      <c r="AI127" s="14">
        <f t="shared" si="124"/>
        <v>3510</v>
      </c>
      <c r="AJ127" s="14">
        <f t="shared" si="124"/>
        <v>3484</v>
      </c>
      <c r="AK127" s="14">
        <f t="shared" si="124"/>
        <v>3514</v>
      </c>
      <c r="AL127" s="14">
        <f t="shared" si="124"/>
        <v>3414</v>
      </c>
      <c r="AM127" s="14">
        <f t="shared" si="124"/>
        <v>3476</v>
      </c>
      <c r="AN127" s="14">
        <f t="shared" si="124"/>
        <v>3620</v>
      </c>
      <c r="AO127" s="14">
        <f t="shared" si="124"/>
        <v>3625</v>
      </c>
    </row>
    <row r="128" spans="1:41" ht="30" x14ac:dyDescent="0.25">
      <c r="A128" s="16">
        <v>122</v>
      </c>
      <c r="B128" s="9" t="s">
        <v>48</v>
      </c>
      <c r="C128" s="68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70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</row>
    <row r="129" spans="1:41" x14ac:dyDescent="0.25">
      <c r="A129" s="16">
        <v>123</v>
      </c>
      <c r="B129" s="4" t="s">
        <v>6</v>
      </c>
      <c r="C129" s="10" t="s">
        <v>69</v>
      </c>
      <c r="D129" s="10" t="s">
        <v>69</v>
      </c>
      <c r="E129" s="10" t="s">
        <v>69</v>
      </c>
      <c r="F129" s="10" t="s">
        <v>69</v>
      </c>
      <c r="G129" s="10" t="s">
        <v>69</v>
      </c>
      <c r="H129" s="10" t="s">
        <v>69</v>
      </c>
      <c r="I129" s="16" t="s">
        <v>69</v>
      </c>
      <c r="J129" s="16" t="s">
        <v>69</v>
      </c>
      <c r="K129" s="16" t="s">
        <v>69</v>
      </c>
      <c r="L129" s="10" t="s">
        <v>69</v>
      </c>
      <c r="M129" s="10" t="s">
        <v>69</v>
      </c>
      <c r="N129" s="10" t="s">
        <v>69</v>
      </c>
      <c r="O129" s="44" t="s">
        <v>69</v>
      </c>
      <c r="P129" s="44" t="s">
        <v>69</v>
      </c>
      <c r="Q129" s="44" t="s">
        <v>69</v>
      </c>
      <c r="R129" s="44" t="s">
        <v>69</v>
      </c>
      <c r="S129" s="44" t="s">
        <v>69</v>
      </c>
      <c r="T129" s="44" t="s">
        <v>69</v>
      </c>
      <c r="U129" s="45" t="s">
        <v>69</v>
      </c>
      <c r="V129" s="45" t="s">
        <v>69</v>
      </c>
      <c r="W129" s="45" t="s">
        <v>69</v>
      </c>
      <c r="X129" s="46" t="s">
        <v>69</v>
      </c>
      <c r="Y129" s="46" t="s">
        <v>69</v>
      </c>
      <c r="Z129" s="46" t="s">
        <v>69</v>
      </c>
      <c r="AA129" s="48" t="s">
        <v>69</v>
      </c>
      <c r="AB129" s="48" t="s">
        <v>69</v>
      </c>
      <c r="AC129" s="48" t="s">
        <v>69</v>
      </c>
      <c r="AD129" s="48" t="s">
        <v>69</v>
      </c>
      <c r="AE129" s="48" t="s">
        <v>69</v>
      </c>
      <c r="AF129" s="48" t="s">
        <v>69</v>
      </c>
      <c r="AG129" s="48" t="s">
        <v>69</v>
      </c>
      <c r="AH129" s="48" t="s">
        <v>69</v>
      </c>
      <c r="AI129" s="48" t="s">
        <v>69</v>
      </c>
      <c r="AJ129" s="48" t="s">
        <v>69</v>
      </c>
      <c r="AK129" s="48" t="s">
        <v>69</v>
      </c>
      <c r="AL129" s="48" t="s">
        <v>69</v>
      </c>
      <c r="AM129" s="49" t="s">
        <v>69</v>
      </c>
      <c r="AN129" s="49" t="s">
        <v>69</v>
      </c>
      <c r="AO129" s="49" t="s">
        <v>69</v>
      </c>
    </row>
    <row r="130" spans="1:41" x14ac:dyDescent="0.25">
      <c r="A130" s="16">
        <v>124</v>
      </c>
      <c r="B130" s="4" t="s">
        <v>7</v>
      </c>
      <c r="C130" s="10">
        <v>82</v>
      </c>
      <c r="D130" s="10">
        <v>89</v>
      </c>
      <c r="E130" s="10">
        <v>75</v>
      </c>
      <c r="F130" s="10">
        <v>112</v>
      </c>
      <c r="G130" s="10">
        <v>125</v>
      </c>
      <c r="H130" s="10">
        <v>782</v>
      </c>
      <c r="I130" s="16">
        <v>99</v>
      </c>
      <c r="J130" s="16">
        <v>96</v>
      </c>
      <c r="K130" s="16">
        <v>149</v>
      </c>
      <c r="L130" s="10">
        <v>157</v>
      </c>
      <c r="M130" s="10">
        <v>209</v>
      </c>
      <c r="N130" s="10">
        <v>168</v>
      </c>
      <c r="O130" s="26">
        <v>115</v>
      </c>
      <c r="P130" s="26">
        <v>98</v>
      </c>
      <c r="Q130" s="26">
        <v>85</v>
      </c>
      <c r="R130" s="26">
        <v>152</v>
      </c>
      <c r="S130" s="26">
        <v>110</v>
      </c>
      <c r="T130" s="26">
        <v>369</v>
      </c>
      <c r="U130" s="26">
        <v>163</v>
      </c>
      <c r="V130" s="26">
        <v>172</v>
      </c>
      <c r="W130" s="26">
        <v>163</v>
      </c>
      <c r="X130" s="26">
        <v>160</v>
      </c>
      <c r="Y130" s="26">
        <v>134</v>
      </c>
      <c r="Z130" s="26">
        <v>126</v>
      </c>
      <c r="AA130" s="26">
        <v>134</v>
      </c>
      <c r="AB130" s="26">
        <v>113</v>
      </c>
      <c r="AC130" s="26">
        <v>153</v>
      </c>
      <c r="AD130" s="26">
        <v>204</v>
      </c>
      <c r="AE130" s="26">
        <v>151</v>
      </c>
      <c r="AF130" s="26">
        <v>282</v>
      </c>
      <c r="AG130" s="26">
        <v>181</v>
      </c>
      <c r="AH130" s="26">
        <v>141</v>
      </c>
      <c r="AI130" s="26">
        <v>156</v>
      </c>
      <c r="AJ130" s="26">
        <v>129</v>
      </c>
      <c r="AK130" s="26">
        <v>150</v>
      </c>
      <c r="AL130" s="26">
        <v>126</v>
      </c>
      <c r="AM130" s="26">
        <v>125</v>
      </c>
      <c r="AN130" s="26">
        <v>155</v>
      </c>
      <c r="AO130" s="26">
        <v>146</v>
      </c>
    </row>
    <row r="131" spans="1:41" x14ac:dyDescent="0.25">
      <c r="A131" s="16">
        <v>125</v>
      </c>
      <c r="B131" s="4" t="s">
        <v>8</v>
      </c>
      <c r="C131" s="10" t="s">
        <v>69</v>
      </c>
      <c r="D131" s="10" t="s">
        <v>69</v>
      </c>
      <c r="E131" s="10" t="s">
        <v>69</v>
      </c>
      <c r="F131" s="10" t="s">
        <v>69</v>
      </c>
      <c r="G131" s="10" t="s">
        <v>69</v>
      </c>
      <c r="H131" s="10" t="s">
        <v>69</v>
      </c>
      <c r="I131" s="16" t="s">
        <v>69</v>
      </c>
      <c r="J131" s="16" t="s">
        <v>69</v>
      </c>
      <c r="K131" s="16" t="s">
        <v>69</v>
      </c>
      <c r="L131" s="10" t="s">
        <v>69</v>
      </c>
      <c r="M131" s="10" t="s">
        <v>69</v>
      </c>
      <c r="N131" s="10" t="s">
        <v>69</v>
      </c>
      <c r="O131" s="44" t="s">
        <v>69</v>
      </c>
      <c r="P131" s="44" t="s">
        <v>69</v>
      </c>
      <c r="Q131" s="44" t="s">
        <v>69</v>
      </c>
      <c r="R131" s="44" t="s">
        <v>69</v>
      </c>
      <c r="S131" s="44" t="s">
        <v>69</v>
      </c>
      <c r="T131" s="44" t="s">
        <v>69</v>
      </c>
      <c r="U131" s="45" t="s">
        <v>69</v>
      </c>
      <c r="V131" s="45" t="s">
        <v>69</v>
      </c>
      <c r="W131" s="45" t="s">
        <v>69</v>
      </c>
      <c r="X131" s="46" t="s">
        <v>69</v>
      </c>
      <c r="Y131" s="46" t="s">
        <v>69</v>
      </c>
      <c r="Z131" s="46" t="s">
        <v>69</v>
      </c>
      <c r="AA131" s="48" t="s">
        <v>69</v>
      </c>
      <c r="AB131" s="48" t="s">
        <v>69</v>
      </c>
      <c r="AC131" s="48" t="s">
        <v>69</v>
      </c>
      <c r="AD131" s="48" t="s">
        <v>69</v>
      </c>
      <c r="AE131" s="48" t="s">
        <v>69</v>
      </c>
      <c r="AF131" s="48" t="s">
        <v>69</v>
      </c>
      <c r="AG131" s="48" t="s">
        <v>69</v>
      </c>
      <c r="AH131" s="48" t="s">
        <v>69</v>
      </c>
      <c r="AI131" s="48" t="s">
        <v>69</v>
      </c>
      <c r="AJ131" s="48" t="s">
        <v>69</v>
      </c>
      <c r="AK131" s="48" t="s">
        <v>69</v>
      </c>
      <c r="AL131" s="48" t="s">
        <v>69</v>
      </c>
      <c r="AM131" s="49" t="s">
        <v>69</v>
      </c>
      <c r="AN131" s="49" t="s">
        <v>69</v>
      </c>
      <c r="AO131" s="49" t="s">
        <v>69</v>
      </c>
    </row>
    <row r="132" spans="1:41" x14ac:dyDescent="0.25">
      <c r="A132" s="16">
        <v>126</v>
      </c>
      <c r="B132" s="4" t="s">
        <v>54</v>
      </c>
      <c r="C132" s="10" t="s">
        <v>69</v>
      </c>
      <c r="D132" s="10" t="s">
        <v>69</v>
      </c>
      <c r="E132" s="10" t="s">
        <v>69</v>
      </c>
      <c r="F132" s="10" t="s">
        <v>69</v>
      </c>
      <c r="G132" s="10" t="s">
        <v>69</v>
      </c>
      <c r="H132" s="10" t="s">
        <v>69</v>
      </c>
      <c r="I132" s="16" t="s">
        <v>69</v>
      </c>
      <c r="J132" s="16" t="s">
        <v>69</v>
      </c>
      <c r="K132" s="16" t="s">
        <v>69</v>
      </c>
      <c r="L132" s="10" t="s">
        <v>69</v>
      </c>
      <c r="M132" s="10" t="s">
        <v>69</v>
      </c>
      <c r="N132" s="10" t="s">
        <v>69</v>
      </c>
      <c r="O132" s="44" t="s">
        <v>69</v>
      </c>
      <c r="P132" s="44" t="s">
        <v>69</v>
      </c>
      <c r="Q132" s="44" t="s">
        <v>69</v>
      </c>
      <c r="R132" s="44" t="s">
        <v>69</v>
      </c>
      <c r="S132" s="44" t="s">
        <v>69</v>
      </c>
      <c r="T132" s="44" t="s">
        <v>69</v>
      </c>
      <c r="U132" s="45" t="s">
        <v>69</v>
      </c>
      <c r="V132" s="45" t="s">
        <v>69</v>
      </c>
      <c r="W132" s="45" t="s">
        <v>69</v>
      </c>
      <c r="X132" s="46" t="s">
        <v>69</v>
      </c>
      <c r="Y132" s="46" t="s">
        <v>69</v>
      </c>
      <c r="Z132" s="46" t="s">
        <v>69</v>
      </c>
      <c r="AA132" s="48" t="s">
        <v>69</v>
      </c>
      <c r="AB132" s="48" t="s">
        <v>69</v>
      </c>
      <c r="AC132" s="48" t="s">
        <v>69</v>
      </c>
      <c r="AD132" s="48" t="s">
        <v>69</v>
      </c>
      <c r="AE132" s="48" t="s">
        <v>69</v>
      </c>
      <c r="AF132" s="48" t="s">
        <v>69</v>
      </c>
      <c r="AG132" s="48" t="s">
        <v>69</v>
      </c>
      <c r="AH132" s="48" t="s">
        <v>69</v>
      </c>
      <c r="AI132" s="48" t="s">
        <v>69</v>
      </c>
      <c r="AJ132" s="48" t="s">
        <v>69</v>
      </c>
      <c r="AK132" s="48" t="s">
        <v>69</v>
      </c>
      <c r="AL132" s="48" t="s">
        <v>69</v>
      </c>
      <c r="AM132" s="49" t="s">
        <v>69</v>
      </c>
      <c r="AN132" s="49" t="s">
        <v>69</v>
      </c>
      <c r="AO132" s="49" t="s">
        <v>69</v>
      </c>
    </row>
    <row r="133" spans="1:41" x14ac:dyDescent="0.25">
      <c r="A133" s="16">
        <v>127</v>
      </c>
      <c r="B133" s="4" t="s">
        <v>9</v>
      </c>
      <c r="C133" s="10" t="s">
        <v>69</v>
      </c>
      <c r="D133" s="10" t="s">
        <v>69</v>
      </c>
      <c r="E133" s="10" t="s">
        <v>69</v>
      </c>
      <c r="F133" s="10" t="s">
        <v>69</v>
      </c>
      <c r="G133" s="10" t="s">
        <v>69</v>
      </c>
      <c r="H133" s="10" t="s">
        <v>69</v>
      </c>
      <c r="I133" s="16" t="s">
        <v>69</v>
      </c>
      <c r="J133" s="16" t="s">
        <v>69</v>
      </c>
      <c r="K133" s="16" t="s">
        <v>69</v>
      </c>
      <c r="L133" s="10" t="s">
        <v>69</v>
      </c>
      <c r="M133" s="10" t="s">
        <v>69</v>
      </c>
      <c r="N133" s="10" t="s">
        <v>69</v>
      </c>
      <c r="O133" s="44" t="s">
        <v>69</v>
      </c>
      <c r="P133" s="44" t="s">
        <v>69</v>
      </c>
      <c r="Q133" s="44" t="s">
        <v>69</v>
      </c>
      <c r="R133" s="44" t="s">
        <v>69</v>
      </c>
      <c r="S133" s="44" t="s">
        <v>69</v>
      </c>
      <c r="T133" s="44" t="s">
        <v>69</v>
      </c>
      <c r="U133" s="45" t="s">
        <v>69</v>
      </c>
      <c r="V133" s="45" t="s">
        <v>69</v>
      </c>
      <c r="W133" s="45" t="s">
        <v>69</v>
      </c>
      <c r="X133" s="46" t="s">
        <v>69</v>
      </c>
      <c r="Y133" s="46" t="s">
        <v>69</v>
      </c>
      <c r="Z133" s="46" t="s">
        <v>69</v>
      </c>
      <c r="AA133" s="48" t="s">
        <v>69</v>
      </c>
      <c r="AB133" s="48" t="s">
        <v>69</v>
      </c>
      <c r="AC133" s="48" t="s">
        <v>69</v>
      </c>
      <c r="AD133" s="48" t="s">
        <v>69</v>
      </c>
      <c r="AE133" s="48" t="s">
        <v>69</v>
      </c>
      <c r="AF133" s="48" t="s">
        <v>69</v>
      </c>
      <c r="AG133" s="48" t="s">
        <v>69</v>
      </c>
      <c r="AH133" s="48" t="s">
        <v>69</v>
      </c>
      <c r="AI133" s="48" t="s">
        <v>69</v>
      </c>
      <c r="AJ133" s="48" t="s">
        <v>69</v>
      </c>
      <c r="AK133" s="48" t="s">
        <v>69</v>
      </c>
      <c r="AL133" s="48" t="s">
        <v>69</v>
      </c>
      <c r="AM133" s="49" t="s">
        <v>69</v>
      </c>
      <c r="AN133" s="49" t="s">
        <v>69</v>
      </c>
      <c r="AO133" s="49" t="s">
        <v>69</v>
      </c>
    </row>
    <row r="134" spans="1:41" x14ac:dyDescent="0.25">
      <c r="A134" s="16">
        <v>128</v>
      </c>
      <c r="B134" s="11" t="s">
        <v>30</v>
      </c>
      <c r="C134" s="12">
        <f>SUM(C129:C133)</f>
        <v>82</v>
      </c>
      <c r="D134" s="12">
        <f t="shared" ref="D134:W134" si="125">SUM(D129:D133)</f>
        <v>89</v>
      </c>
      <c r="E134" s="12">
        <f t="shared" si="125"/>
        <v>75</v>
      </c>
      <c r="F134" s="12">
        <f t="shared" si="125"/>
        <v>112</v>
      </c>
      <c r="G134" s="12">
        <f t="shared" si="125"/>
        <v>125</v>
      </c>
      <c r="H134" s="12">
        <f t="shared" si="125"/>
        <v>782</v>
      </c>
      <c r="I134" s="12">
        <f t="shared" si="125"/>
        <v>99</v>
      </c>
      <c r="J134" s="12">
        <f t="shared" si="125"/>
        <v>96</v>
      </c>
      <c r="K134" s="12">
        <f t="shared" si="125"/>
        <v>149</v>
      </c>
      <c r="L134" s="12">
        <f t="shared" si="125"/>
        <v>157</v>
      </c>
      <c r="M134" s="12">
        <f t="shared" si="125"/>
        <v>209</v>
      </c>
      <c r="N134" s="12">
        <f t="shared" si="125"/>
        <v>168</v>
      </c>
      <c r="O134" s="14">
        <f t="shared" si="125"/>
        <v>115</v>
      </c>
      <c r="P134" s="14">
        <f t="shared" si="125"/>
        <v>98</v>
      </c>
      <c r="Q134" s="14">
        <f t="shared" si="125"/>
        <v>85</v>
      </c>
      <c r="R134" s="14">
        <f t="shared" si="125"/>
        <v>152</v>
      </c>
      <c r="S134" s="14">
        <f t="shared" si="125"/>
        <v>110</v>
      </c>
      <c r="T134" s="14">
        <f t="shared" si="125"/>
        <v>369</v>
      </c>
      <c r="U134" s="14">
        <f t="shared" si="125"/>
        <v>163</v>
      </c>
      <c r="V134" s="14">
        <f t="shared" si="125"/>
        <v>172</v>
      </c>
      <c r="W134" s="14">
        <f t="shared" si="125"/>
        <v>163</v>
      </c>
      <c r="X134" s="14">
        <f t="shared" ref="X134:AO134" si="126">SUM(X129:X133)</f>
        <v>160</v>
      </c>
      <c r="Y134" s="14">
        <f t="shared" si="126"/>
        <v>134</v>
      </c>
      <c r="Z134" s="14">
        <f t="shared" si="126"/>
        <v>126</v>
      </c>
      <c r="AA134" s="14">
        <f t="shared" si="126"/>
        <v>134</v>
      </c>
      <c r="AB134" s="14">
        <f t="shared" si="126"/>
        <v>113</v>
      </c>
      <c r="AC134" s="14">
        <f t="shared" si="126"/>
        <v>153</v>
      </c>
      <c r="AD134" s="14">
        <f t="shared" si="126"/>
        <v>204</v>
      </c>
      <c r="AE134" s="14">
        <f t="shared" si="126"/>
        <v>151</v>
      </c>
      <c r="AF134" s="14">
        <f t="shared" si="126"/>
        <v>282</v>
      </c>
      <c r="AG134" s="14">
        <f t="shared" si="126"/>
        <v>181</v>
      </c>
      <c r="AH134" s="14">
        <f t="shared" si="126"/>
        <v>141</v>
      </c>
      <c r="AI134" s="14">
        <f t="shared" si="126"/>
        <v>156</v>
      </c>
      <c r="AJ134" s="14">
        <f t="shared" si="126"/>
        <v>129</v>
      </c>
      <c r="AK134" s="14">
        <f t="shared" si="126"/>
        <v>150</v>
      </c>
      <c r="AL134" s="14">
        <f t="shared" si="126"/>
        <v>126</v>
      </c>
      <c r="AM134" s="14">
        <f t="shared" si="126"/>
        <v>125</v>
      </c>
      <c r="AN134" s="14">
        <f t="shared" si="126"/>
        <v>155</v>
      </c>
      <c r="AO134" s="14">
        <f t="shared" si="126"/>
        <v>146</v>
      </c>
    </row>
    <row r="135" spans="1:41" ht="30" x14ac:dyDescent="0.25">
      <c r="A135" s="16">
        <v>129</v>
      </c>
      <c r="B135" s="9" t="s">
        <v>68</v>
      </c>
      <c r="C135" s="68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70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</row>
    <row r="136" spans="1:41" x14ac:dyDescent="0.25">
      <c r="A136" s="16">
        <v>130</v>
      </c>
      <c r="B136" s="4" t="s">
        <v>6</v>
      </c>
      <c r="C136" s="10" t="s">
        <v>69</v>
      </c>
      <c r="D136" s="10" t="s">
        <v>69</v>
      </c>
      <c r="E136" s="10" t="s">
        <v>69</v>
      </c>
      <c r="F136" s="10" t="s">
        <v>69</v>
      </c>
      <c r="G136" s="10" t="s">
        <v>69</v>
      </c>
      <c r="H136" s="10" t="s">
        <v>69</v>
      </c>
      <c r="I136" s="16" t="s">
        <v>69</v>
      </c>
      <c r="J136" s="16" t="s">
        <v>69</v>
      </c>
      <c r="K136" s="16" t="s">
        <v>69</v>
      </c>
      <c r="L136" s="10" t="s">
        <v>69</v>
      </c>
      <c r="M136" s="10" t="s">
        <v>69</v>
      </c>
      <c r="N136" s="10" t="s">
        <v>69</v>
      </c>
      <c r="O136" s="44" t="s">
        <v>69</v>
      </c>
      <c r="P136" s="44" t="s">
        <v>69</v>
      </c>
      <c r="Q136" s="44" t="s">
        <v>69</v>
      </c>
      <c r="R136" s="44" t="s">
        <v>69</v>
      </c>
      <c r="S136" s="44" t="s">
        <v>69</v>
      </c>
      <c r="T136" s="44" t="s">
        <v>69</v>
      </c>
      <c r="U136" s="45" t="s">
        <v>69</v>
      </c>
      <c r="V136" s="45" t="s">
        <v>69</v>
      </c>
      <c r="W136" s="45" t="s">
        <v>69</v>
      </c>
      <c r="X136" s="46" t="s">
        <v>69</v>
      </c>
      <c r="Y136" s="46" t="s">
        <v>69</v>
      </c>
      <c r="Z136" s="46" t="s">
        <v>69</v>
      </c>
      <c r="AA136" s="48" t="s">
        <v>69</v>
      </c>
      <c r="AB136" s="48" t="s">
        <v>69</v>
      </c>
      <c r="AC136" s="48" t="s">
        <v>69</v>
      </c>
      <c r="AD136" s="48" t="s">
        <v>69</v>
      </c>
      <c r="AE136" s="48" t="s">
        <v>69</v>
      </c>
      <c r="AF136" s="48" t="s">
        <v>69</v>
      </c>
      <c r="AG136" s="48" t="s">
        <v>69</v>
      </c>
      <c r="AH136" s="48" t="s">
        <v>69</v>
      </c>
      <c r="AI136" s="48" t="s">
        <v>69</v>
      </c>
      <c r="AJ136" s="48" t="s">
        <v>69</v>
      </c>
      <c r="AK136" s="48" t="s">
        <v>69</v>
      </c>
      <c r="AL136" s="48" t="s">
        <v>69</v>
      </c>
      <c r="AM136" s="49" t="s">
        <v>69</v>
      </c>
      <c r="AN136" s="49" t="s">
        <v>69</v>
      </c>
      <c r="AO136" s="49" t="s">
        <v>69</v>
      </c>
    </row>
    <row r="137" spans="1:41" x14ac:dyDescent="0.25">
      <c r="A137" s="16">
        <v>131</v>
      </c>
      <c r="B137" s="4" t="s">
        <v>7</v>
      </c>
      <c r="C137" s="10">
        <v>81</v>
      </c>
      <c r="D137" s="10">
        <v>232</v>
      </c>
      <c r="E137" s="10">
        <v>89</v>
      </c>
      <c r="F137" s="10">
        <v>171</v>
      </c>
      <c r="G137" s="10">
        <v>207</v>
      </c>
      <c r="H137" s="10">
        <v>246</v>
      </c>
      <c r="I137" s="16">
        <v>301</v>
      </c>
      <c r="J137" s="16">
        <v>384</v>
      </c>
      <c r="K137" s="16">
        <v>179</v>
      </c>
      <c r="L137" s="10">
        <v>216</v>
      </c>
      <c r="M137" s="10">
        <v>165</v>
      </c>
      <c r="N137" s="10">
        <v>110</v>
      </c>
      <c r="O137" s="26">
        <v>214</v>
      </c>
      <c r="P137" s="26">
        <v>180</v>
      </c>
      <c r="Q137" s="26">
        <v>160</v>
      </c>
      <c r="R137" s="26">
        <v>113</v>
      </c>
      <c r="S137" s="26">
        <v>259</v>
      </c>
      <c r="T137" s="26">
        <v>151</v>
      </c>
      <c r="U137" s="26">
        <v>277</v>
      </c>
      <c r="V137" s="26">
        <v>175</v>
      </c>
      <c r="W137" s="26">
        <v>165</v>
      </c>
      <c r="X137" s="26">
        <v>158</v>
      </c>
      <c r="Y137" s="26">
        <v>184</v>
      </c>
      <c r="Z137" s="26">
        <v>133</v>
      </c>
      <c r="AA137" s="26">
        <v>219</v>
      </c>
      <c r="AB137" s="26">
        <v>245</v>
      </c>
      <c r="AC137" s="26">
        <v>160</v>
      </c>
      <c r="AD137" s="26">
        <v>211</v>
      </c>
      <c r="AE137" s="26">
        <v>227</v>
      </c>
      <c r="AF137" s="26">
        <v>124</v>
      </c>
      <c r="AG137" s="26">
        <v>109</v>
      </c>
      <c r="AH137" s="26">
        <v>224</v>
      </c>
      <c r="AI137" s="26">
        <v>92</v>
      </c>
      <c r="AJ137" s="26">
        <v>103</v>
      </c>
      <c r="AK137" s="26">
        <v>180</v>
      </c>
      <c r="AL137" s="26">
        <v>133</v>
      </c>
      <c r="AM137" s="26">
        <v>119</v>
      </c>
      <c r="AN137" s="26">
        <v>299</v>
      </c>
      <c r="AO137" s="26">
        <v>151</v>
      </c>
    </row>
    <row r="138" spans="1:41" x14ac:dyDescent="0.25">
      <c r="A138" s="16">
        <v>132</v>
      </c>
      <c r="B138" s="4" t="s">
        <v>8</v>
      </c>
      <c r="C138" s="10" t="s">
        <v>69</v>
      </c>
      <c r="D138" s="10" t="s">
        <v>69</v>
      </c>
      <c r="E138" s="10" t="s">
        <v>69</v>
      </c>
      <c r="F138" s="10" t="s">
        <v>69</v>
      </c>
      <c r="G138" s="10" t="s">
        <v>69</v>
      </c>
      <c r="H138" s="10" t="s">
        <v>69</v>
      </c>
      <c r="I138" s="16" t="s">
        <v>69</v>
      </c>
      <c r="J138" s="16" t="s">
        <v>69</v>
      </c>
      <c r="K138" s="16" t="s">
        <v>69</v>
      </c>
      <c r="L138" s="10" t="s">
        <v>69</v>
      </c>
      <c r="M138" s="10" t="s">
        <v>69</v>
      </c>
      <c r="N138" s="10" t="s">
        <v>69</v>
      </c>
      <c r="O138" s="44" t="s">
        <v>69</v>
      </c>
      <c r="P138" s="44" t="s">
        <v>69</v>
      </c>
      <c r="Q138" s="44" t="s">
        <v>69</v>
      </c>
      <c r="R138" s="44" t="s">
        <v>69</v>
      </c>
      <c r="S138" s="44" t="s">
        <v>69</v>
      </c>
      <c r="T138" s="44" t="s">
        <v>69</v>
      </c>
      <c r="U138" s="45" t="s">
        <v>69</v>
      </c>
      <c r="V138" s="45" t="s">
        <v>69</v>
      </c>
      <c r="W138" s="45" t="s">
        <v>69</v>
      </c>
      <c r="X138" s="46" t="s">
        <v>69</v>
      </c>
      <c r="Y138" s="46" t="s">
        <v>69</v>
      </c>
      <c r="Z138" s="46" t="s">
        <v>69</v>
      </c>
      <c r="AA138" s="48" t="s">
        <v>69</v>
      </c>
      <c r="AB138" s="48" t="s">
        <v>69</v>
      </c>
      <c r="AC138" s="48" t="s">
        <v>69</v>
      </c>
      <c r="AD138" s="48" t="s">
        <v>69</v>
      </c>
      <c r="AE138" s="48" t="s">
        <v>69</v>
      </c>
      <c r="AF138" s="48" t="s">
        <v>69</v>
      </c>
      <c r="AG138" s="48" t="s">
        <v>69</v>
      </c>
      <c r="AH138" s="48" t="s">
        <v>69</v>
      </c>
      <c r="AI138" s="48" t="s">
        <v>69</v>
      </c>
      <c r="AJ138" s="48" t="s">
        <v>69</v>
      </c>
      <c r="AK138" s="48" t="s">
        <v>69</v>
      </c>
      <c r="AL138" s="48" t="s">
        <v>69</v>
      </c>
      <c r="AM138" s="49" t="s">
        <v>69</v>
      </c>
      <c r="AN138" s="49" t="s">
        <v>69</v>
      </c>
      <c r="AO138" s="49" t="s">
        <v>69</v>
      </c>
    </row>
    <row r="139" spans="1:41" x14ac:dyDescent="0.25">
      <c r="A139" s="16">
        <v>133</v>
      </c>
      <c r="B139" s="4" t="s">
        <v>54</v>
      </c>
      <c r="C139" s="10" t="s">
        <v>69</v>
      </c>
      <c r="D139" s="10" t="s">
        <v>69</v>
      </c>
      <c r="E139" s="10" t="s">
        <v>69</v>
      </c>
      <c r="F139" s="10" t="s">
        <v>69</v>
      </c>
      <c r="G139" s="10" t="s">
        <v>69</v>
      </c>
      <c r="H139" s="10" t="s">
        <v>69</v>
      </c>
      <c r="I139" s="16" t="s">
        <v>69</v>
      </c>
      <c r="J139" s="16" t="s">
        <v>69</v>
      </c>
      <c r="K139" s="16" t="s">
        <v>69</v>
      </c>
      <c r="L139" s="10" t="s">
        <v>69</v>
      </c>
      <c r="M139" s="10" t="s">
        <v>69</v>
      </c>
      <c r="N139" s="10" t="s">
        <v>69</v>
      </c>
      <c r="O139" s="44" t="s">
        <v>69</v>
      </c>
      <c r="P139" s="44" t="s">
        <v>69</v>
      </c>
      <c r="Q139" s="44" t="s">
        <v>69</v>
      </c>
      <c r="R139" s="44" t="s">
        <v>69</v>
      </c>
      <c r="S139" s="44" t="s">
        <v>69</v>
      </c>
      <c r="T139" s="44" t="s">
        <v>69</v>
      </c>
      <c r="U139" s="45" t="s">
        <v>69</v>
      </c>
      <c r="V139" s="45" t="s">
        <v>69</v>
      </c>
      <c r="W139" s="45" t="s">
        <v>69</v>
      </c>
      <c r="X139" s="46" t="s">
        <v>69</v>
      </c>
      <c r="Y139" s="46" t="s">
        <v>69</v>
      </c>
      <c r="Z139" s="46" t="s">
        <v>69</v>
      </c>
      <c r="AA139" s="48" t="s">
        <v>69</v>
      </c>
      <c r="AB139" s="48" t="s">
        <v>69</v>
      </c>
      <c r="AC139" s="48" t="s">
        <v>69</v>
      </c>
      <c r="AD139" s="48" t="s">
        <v>69</v>
      </c>
      <c r="AE139" s="48" t="s">
        <v>69</v>
      </c>
      <c r="AF139" s="48" t="s">
        <v>69</v>
      </c>
      <c r="AG139" s="48" t="s">
        <v>69</v>
      </c>
      <c r="AH139" s="48" t="s">
        <v>69</v>
      </c>
      <c r="AI139" s="48" t="s">
        <v>69</v>
      </c>
      <c r="AJ139" s="48" t="s">
        <v>69</v>
      </c>
      <c r="AK139" s="48" t="s">
        <v>69</v>
      </c>
      <c r="AL139" s="48" t="s">
        <v>69</v>
      </c>
      <c r="AM139" s="49" t="s">
        <v>69</v>
      </c>
      <c r="AN139" s="49" t="s">
        <v>69</v>
      </c>
      <c r="AO139" s="49" t="s">
        <v>69</v>
      </c>
    </row>
    <row r="140" spans="1:41" x14ac:dyDescent="0.25">
      <c r="A140" s="16">
        <v>134</v>
      </c>
      <c r="B140" s="4" t="s">
        <v>9</v>
      </c>
      <c r="C140" s="10" t="s">
        <v>69</v>
      </c>
      <c r="D140" s="10" t="s">
        <v>69</v>
      </c>
      <c r="E140" s="10" t="s">
        <v>69</v>
      </c>
      <c r="F140" s="10" t="s">
        <v>69</v>
      </c>
      <c r="G140" s="10" t="s">
        <v>69</v>
      </c>
      <c r="H140" s="10" t="s">
        <v>69</v>
      </c>
      <c r="I140" s="16" t="s">
        <v>69</v>
      </c>
      <c r="J140" s="16" t="s">
        <v>69</v>
      </c>
      <c r="K140" s="16" t="s">
        <v>69</v>
      </c>
      <c r="L140" s="10" t="s">
        <v>69</v>
      </c>
      <c r="M140" s="10" t="s">
        <v>69</v>
      </c>
      <c r="N140" s="10" t="s">
        <v>69</v>
      </c>
      <c r="O140" s="44" t="s">
        <v>69</v>
      </c>
      <c r="P140" s="44" t="s">
        <v>69</v>
      </c>
      <c r="Q140" s="44" t="s">
        <v>69</v>
      </c>
      <c r="R140" s="44" t="s">
        <v>69</v>
      </c>
      <c r="S140" s="44" t="s">
        <v>69</v>
      </c>
      <c r="T140" s="44" t="s">
        <v>69</v>
      </c>
      <c r="U140" s="45" t="s">
        <v>69</v>
      </c>
      <c r="V140" s="45" t="s">
        <v>69</v>
      </c>
      <c r="W140" s="45" t="s">
        <v>69</v>
      </c>
      <c r="X140" s="46" t="s">
        <v>69</v>
      </c>
      <c r="Y140" s="46" t="s">
        <v>69</v>
      </c>
      <c r="Z140" s="46" t="s">
        <v>69</v>
      </c>
      <c r="AA140" s="48" t="s">
        <v>69</v>
      </c>
      <c r="AB140" s="48" t="s">
        <v>69</v>
      </c>
      <c r="AC140" s="48" t="s">
        <v>69</v>
      </c>
      <c r="AD140" s="48" t="s">
        <v>69</v>
      </c>
      <c r="AE140" s="48" t="s">
        <v>69</v>
      </c>
      <c r="AF140" s="48" t="s">
        <v>69</v>
      </c>
      <c r="AG140" s="48" t="s">
        <v>69</v>
      </c>
      <c r="AH140" s="48" t="s">
        <v>69</v>
      </c>
      <c r="AI140" s="48" t="s">
        <v>69</v>
      </c>
      <c r="AJ140" s="48" t="s">
        <v>69</v>
      </c>
      <c r="AK140" s="48" t="s">
        <v>69</v>
      </c>
      <c r="AL140" s="48" t="s">
        <v>69</v>
      </c>
      <c r="AM140" s="49" t="s">
        <v>69</v>
      </c>
      <c r="AN140" s="49" t="s">
        <v>69</v>
      </c>
      <c r="AO140" s="49" t="s">
        <v>69</v>
      </c>
    </row>
    <row r="141" spans="1:41" x14ac:dyDescent="0.25">
      <c r="A141" s="16">
        <v>135</v>
      </c>
      <c r="B141" s="11" t="s">
        <v>30</v>
      </c>
      <c r="C141" s="12">
        <f>SUM(C136:C140)</f>
        <v>81</v>
      </c>
      <c r="D141" s="12">
        <f t="shared" ref="D141:W141" si="127">SUM(D136:D140)</f>
        <v>232</v>
      </c>
      <c r="E141" s="12">
        <f t="shared" si="127"/>
        <v>89</v>
      </c>
      <c r="F141" s="12">
        <f t="shared" si="127"/>
        <v>171</v>
      </c>
      <c r="G141" s="12">
        <f t="shared" si="127"/>
        <v>207</v>
      </c>
      <c r="H141" s="12">
        <f t="shared" si="127"/>
        <v>246</v>
      </c>
      <c r="I141" s="12">
        <f t="shared" si="127"/>
        <v>301</v>
      </c>
      <c r="J141" s="12">
        <f t="shared" si="127"/>
        <v>384</v>
      </c>
      <c r="K141" s="12">
        <f t="shared" si="127"/>
        <v>179</v>
      </c>
      <c r="L141" s="12">
        <f t="shared" si="127"/>
        <v>216</v>
      </c>
      <c r="M141" s="12">
        <f t="shared" si="127"/>
        <v>165</v>
      </c>
      <c r="N141" s="12">
        <f t="shared" si="127"/>
        <v>110</v>
      </c>
      <c r="O141" s="14">
        <f t="shared" si="127"/>
        <v>214</v>
      </c>
      <c r="P141" s="14">
        <f t="shared" si="127"/>
        <v>180</v>
      </c>
      <c r="Q141" s="14">
        <f t="shared" si="127"/>
        <v>160</v>
      </c>
      <c r="R141" s="14">
        <f t="shared" si="127"/>
        <v>113</v>
      </c>
      <c r="S141" s="14">
        <f t="shared" si="127"/>
        <v>259</v>
      </c>
      <c r="T141" s="14">
        <f t="shared" si="127"/>
        <v>151</v>
      </c>
      <c r="U141" s="14">
        <f t="shared" si="127"/>
        <v>277</v>
      </c>
      <c r="V141" s="14">
        <f t="shared" si="127"/>
        <v>175</v>
      </c>
      <c r="W141" s="14">
        <f t="shared" si="127"/>
        <v>165</v>
      </c>
      <c r="X141" s="14">
        <f t="shared" ref="X141:AO141" si="128">SUM(X136:X140)</f>
        <v>158</v>
      </c>
      <c r="Y141" s="14">
        <f t="shared" si="128"/>
        <v>184</v>
      </c>
      <c r="Z141" s="14">
        <f t="shared" si="128"/>
        <v>133</v>
      </c>
      <c r="AA141" s="14">
        <f t="shared" si="128"/>
        <v>219</v>
      </c>
      <c r="AB141" s="14">
        <f t="shared" si="128"/>
        <v>245</v>
      </c>
      <c r="AC141" s="14">
        <f t="shared" si="128"/>
        <v>160</v>
      </c>
      <c r="AD141" s="14">
        <f t="shared" si="128"/>
        <v>211</v>
      </c>
      <c r="AE141" s="14">
        <f t="shared" si="128"/>
        <v>227</v>
      </c>
      <c r="AF141" s="14">
        <f t="shared" si="128"/>
        <v>124</v>
      </c>
      <c r="AG141" s="14">
        <f t="shared" si="128"/>
        <v>109</v>
      </c>
      <c r="AH141" s="14">
        <f t="shared" si="128"/>
        <v>224</v>
      </c>
      <c r="AI141" s="14">
        <f t="shared" si="128"/>
        <v>92</v>
      </c>
      <c r="AJ141" s="14">
        <f t="shared" si="128"/>
        <v>103</v>
      </c>
      <c r="AK141" s="14">
        <f t="shared" si="128"/>
        <v>180</v>
      </c>
      <c r="AL141" s="14">
        <f t="shared" si="128"/>
        <v>133</v>
      </c>
      <c r="AM141" s="14">
        <f t="shared" si="128"/>
        <v>119</v>
      </c>
      <c r="AN141" s="14">
        <f t="shared" si="128"/>
        <v>299</v>
      </c>
      <c r="AO141" s="14">
        <f t="shared" si="128"/>
        <v>151</v>
      </c>
    </row>
    <row r="142" spans="1:41" ht="30" x14ac:dyDescent="0.25">
      <c r="A142" s="16">
        <v>136</v>
      </c>
      <c r="B142" s="9" t="s">
        <v>63</v>
      </c>
      <c r="C142" s="68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70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</row>
    <row r="143" spans="1:41" x14ac:dyDescent="0.25">
      <c r="A143" s="16">
        <v>137</v>
      </c>
      <c r="B143" s="4" t="s">
        <v>6</v>
      </c>
      <c r="C143" s="15" t="s">
        <v>69</v>
      </c>
      <c r="D143" s="15" t="s">
        <v>69</v>
      </c>
      <c r="E143" s="15" t="s">
        <v>69</v>
      </c>
      <c r="F143" s="15" t="s">
        <v>69</v>
      </c>
      <c r="G143" s="15" t="s">
        <v>69</v>
      </c>
      <c r="H143" s="15" t="s">
        <v>69</v>
      </c>
      <c r="I143" s="15" t="s">
        <v>69</v>
      </c>
      <c r="J143" s="15" t="s">
        <v>69</v>
      </c>
      <c r="K143" s="15" t="s">
        <v>69</v>
      </c>
      <c r="L143" s="15" t="s">
        <v>69</v>
      </c>
      <c r="M143" s="15" t="s">
        <v>69</v>
      </c>
      <c r="N143" s="15" t="s">
        <v>69</v>
      </c>
      <c r="O143" s="15" t="s">
        <v>69</v>
      </c>
      <c r="P143" s="15" t="s">
        <v>69</v>
      </c>
      <c r="Q143" s="15" t="s">
        <v>69</v>
      </c>
      <c r="R143" s="15" t="s">
        <v>69</v>
      </c>
      <c r="S143" s="15" t="s">
        <v>69</v>
      </c>
      <c r="T143" s="15" t="s">
        <v>69</v>
      </c>
      <c r="U143" s="16" t="s">
        <v>69</v>
      </c>
      <c r="V143" s="16" t="s">
        <v>69</v>
      </c>
      <c r="W143" s="16" t="s">
        <v>69</v>
      </c>
      <c r="X143" s="16" t="s">
        <v>69</v>
      </c>
      <c r="Y143" s="16" t="s">
        <v>69</v>
      </c>
      <c r="Z143" s="16" t="s">
        <v>69</v>
      </c>
      <c r="AA143" s="16" t="s">
        <v>69</v>
      </c>
      <c r="AB143" s="16" t="s">
        <v>69</v>
      </c>
      <c r="AC143" s="16" t="s">
        <v>69</v>
      </c>
      <c r="AD143" s="16" t="s">
        <v>69</v>
      </c>
      <c r="AE143" s="16" t="s">
        <v>69</v>
      </c>
      <c r="AF143" s="16" t="s">
        <v>69</v>
      </c>
      <c r="AG143" s="16" t="s">
        <v>69</v>
      </c>
      <c r="AH143" s="16" t="s">
        <v>69</v>
      </c>
      <c r="AI143" s="16" t="s">
        <v>69</v>
      </c>
      <c r="AJ143" s="16" t="s">
        <v>69</v>
      </c>
      <c r="AK143" s="16" t="s">
        <v>69</v>
      </c>
      <c r="AL143" s="16" t="s">
        <v>69</v>
      </c>
      <c r="AM143" s="16" t="s">
        <v>69</v>
      </c>
      <c r="AN143" s="16" t="s">
        <v>69</v>
      </c>
      <c r="AO143" s="16" t="s">
        <v>69</v>
      </c>
    </row>
    <row r="144" spans="1:41" x14ac:dyDescent="0.25">
      <c r="A144" s="16">
        <v>138</v>
      </c>
      <c r="B144" s="4" t="s">
        <v>7</v>
      </c>
      <c r="C144" s="13">
        <v>6</v>
      </c>
      <c r="D144" s="13">
        <v>3</v>
      </c>
      <c r="E144" s="13">
        <v>8</v>
      </c>
      <c r="F144" s="13">
        <v>5</v>
      </c>
      <c r="G144" s="13">
        <v>7</v>
      </c>
      <c r="H144" s="13">
        <v>7</v>
      </c>
      <c r="I144" s="13">
        <v>15</v>
      </c>
      <c r="J144" s="13">
        <v>14</v>
      </c>
      <c r="K144" s="13">
        <v>14</v>
      </c>
      <c r="L144" s="13">
        <v>18</v>
      </c>
      <c r="M144" s="13">
        <v>22</v>
      </c>
      <c r="N144" s="13">
        <v>96</v>
      </c>
      <c r="O144" s="16">
        <v>9</v>
      </c>
      <c r="P144" s="16">
        <v>2</v>
      </c>
      <c r="Q144" s="16">
        <v>8</v>
      </c>
      <c r="R144" s="16">
        <v>11</v>
      </c>
      <c r="S144" s="16">
        <v>14</v>
      </c>
      <c r="T144" s="16">
        <v>16</v>
      </c>
      <c r="U144" s="16">
        <v>17</v>
      </c>
      <c r="V144" s="16">
        <v>30</v>
      </c>
      <c r="W144" s="16">
        <v>37</v>
      </c>
      <c r="X144" s="16">
        <v>27</v>
      </c>
      <c r="Y144" s="16">
        <v>8</v>
      </c>
      <c r="Z144" s="16">
        <v>10</v>
      </c>
      <c r="AA144" s="16">
        <v>5</v>
      </c>
      <c r="AB144" s="16">
        <v>15</v>
      </c>
      <c r="AC144" s="16">
        <v>9</v>
      </c>
      <c r="AD144" s="16">
        <v>9</v>
      </c>
      <c r="AE144" s="16">
        <v>27</v>
      </c>
      <c r="AF144" s="16">
        <v>23</v>
      </c>
      <c r="AG144" s="16">
        <v>65</v>
      </c>
      <c r="AH144" s="16">
        <v>54</v>
      </c>
      <c r="AI144" s="16">
        <v>32</v>
      </c>
      <c r="AJ144" s="16">
        <v>29</v>
      </c>
      <c r="AK144" s="16">
        <v>12</v>
      </c>
      <c r="AL144" s="16">
        <v>16</v>
      </c>
      <c r="AM144" s="16">
        <v>16</v>
      </c>
      <c r="AN144" s="16">
        <v>18</v>
      </c>
      <c r="AO144" s="16">
        <v>11</v>
      </c>
    </row>
    <row r="145" spans="1:41" x14ac:dyDescent="0.25">
      <c r="A145" s="16">
        <v>139</v>
      </c>
      <c r="B145" s="4" t="s">
        <v>73</v>
      </c>
      <c r="C145" s="13">
        <v>1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2</v>
      </c>
      <c r="J145" s="13">
        <v>0</v>
      </c>
      <c r="K145" s="13">
        <v>3</v>
      </c>
      <c r="L145" s="13">
        <v>0</v>
      </c>
      <c r="M145" s="13">
        <v>0</v>
      </c>
      <c r="N145" s="13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0</v>
      </c>
      <c r="AD145" s="16">
        <v>0</v>
      </c>
      <c r="AE145" s="16">
        <v>0</v>
      </c>
      <c r="AF145" s="16">
        <v>0</v>
      </c>
      <c r="AG145" s="16">
        <v>0</v>
      </c>
      <c r="AH145" s="16">
        <v>0</v>
      </c>
      <c r="AI145" s="16">
        <v>0</v>
      </c>
      <c r="AJ145" s="16">
        <v>0</v>
      </c>
      <c r="AK145" s="16">
        <v>0</v>
      </c>
      <c r="AL145" s="16">
        <v>0</v>
      </c>
      <c r="AM145" s="16">
        <v>0</v>
      </c>
      <c r="AN145" s="16">
        <v>0</v>
      </c>
      <c r="AO145" s="16">
        <v>0</v>
      </c>
    </row>
    <row r="146" spans="1:41" x14ac:dyDescent="0.25">
      <c r="A146" s="16">
        <v>140</v>
      </c>
      <c r="B146" s="4" t="s">
        <v>54</v>
      </c>
      <c r="C146" s="15" t="s">
        <v>69</v>
      </c>
      <c r="D146" s="15" t="s">
        <v>69</v>
      </c>
      <c r="E146" s="15" t="s">
        <v>69</v>
      </c>
      <c r="F146" s="15" t="s">
        <v>69</v>
      </c>
      <c r="G146" s="15" t="s">
        <v>69</v>
      </c>
      <c r="H146" s="15" t="s">
        <v>69</v>
      </c>
      <c r="I146" s="15" t="s">
        <v>69</v>
      </c>
      <c r="J146" s="15" t="s">
        <v>69</v>
      </c>
      <c r="K146" s="15" t="s">
        <v>69</v>
      </c>
      <c r="L146" s="15" t="s">
        <v>69</v>
      </c>
      <c r="M146" s="15" t="s">
        <v>69</v>
      </c>
      <c r="N146" s="15" t="s">
        <v>69</v>
      </c>
      <c r="O146" s="15" t="s">
        <v>69</v>
      </c>
      <c r="P146" s="15" t="s">
        <v>69</v>
      </c>
      <c r="Q146" s="15" t="s">
        <v>69</v>
      </c>
      <c r="R146" s="15" t="s">
        <v>69</v>
      </c>
      <c r="S146" s="15" t="s">
        <v>69</v>
      </c>
      <c r="T146" s="15" t="s">
        <v>69</v>
      </c>
      <c r="U146" s="16" t="s">
        <v>69</v>
      </c>
      <c r="V146" s="16" t="s">
        <v>69</v>
      </c>
      <c r="W146" s="16" t="s">
        <v>69</v>
      </c>
      <c r="X146" s="16" t="s">
        <v>69</v>
      </c>
      <c r="Y146" s="16" t="s">
        <v>69</v>
      </c>
      <c r="Z146" s="16" t="s">
        <v>69</v>
      </c>
      <c r="AA146" s="16" t="s">
        <v>69</v>
      </c>
      <c r="AB146" s="16" t="s">
        <v>69</v>
      </c>
      <c r="AC146" s="16" t="s">
        <v>69</v>
      </c>
      <c r="AD146" s="16" t="s">
        <v>69</v>
      </c>
      <c r="AE146" s="16" t="s">
        <v>69</v>
      </c>
      <c r="AF146" s="16" t="s">
        <v>69</v>
      </c>
      <c r="AG146" s="16" t="s">
        <v>69</v>
      </c>
      <c r="AH146" s="16" t="s">
        <v>69</v>
      </c>
      <c r="AI146" s="16" t="s">
        <v>69</v>
      </c>
      <c r="AJ146" s="16" t="s">
        <v>69</v>
      </c>
      <c r="AK146" s="16" t="s">
        <v>69</v>
      </c>
      <c r="AL146" s="16" t="s">
        <v>69</v>
      </c>
      <c r="AM146" s="16" t="s">
        <v>69</v>
      </c>
      <c r="AN146" s="16" t="s">
        <v>69</v>
      </c>
      <c r="AO146" s="16" t="s">
        <v>69</v>
      </c>
    </row>
    <row r="147" spans="1:41" x14ac:dyDescent="0.25">
      <c r="A147" s="16">
        <v>141</v>
      </c>
      <c r="B147" s="4" t="s">
        <v>9</v>
      </c>
      <c r="C147" s="15" t="s">
        <v>69</v>
      </c>
      <c r="D147" s="15" t="s">
        <v>69</v>
      </c>
      <c r="E147" s="15" t="s">
        <v>69</v>
      </c>
      <c r="F147" s="15" t="s">
        <v>69</v>
      </c>
      <c r="G147" s="15" t="s">
        <v>69</v>
      </c>
      <c r="H147" s="15" t="s">
        <v>69</v>
      </c>
      <c r="I147" s="15" t="s">
        <v>69</v>
      </c>
      <c r="J147" s="15" t="s">
        <v>69</v>
      </c>
      <c r="K147" s="15" t="s">
        <v>69</v>
      </c>
      <c r="L147" s="15" t="s">
        <v>69</v>
      </c>
      <c r="M147" s="15" t="s">
        <v>69</v>
      </c>
      <c r="N147" s="15" t="s">
        <v>69</v>
      </c>
      <c r="O147" s="15" t="s">
        <v>69</v>
      </c>
      <c r="P147" s="15" t="s">
        <v>69</v>
      </c>
      <c r="Q147" s="15" t="s">
        <v>69</v>
      </c>
      <c r="R147" s="15" t="s">
        <v>69</v>
      </c>
      <c r="S147" s="15" t="s">
        <v>69</v>
      </c>
      <c r="T147" s="15" t="s">
        <v>69</v>
      </c>
      <c r="U147" s="16" t="s">
        <v>69</v>
      </c>
      <c r="V147" s="16" t="s">
        <v>69</v>
      </c>
      <c r="W147" s="16" t="s">
        <v>69</v>
      </c>
      <c r="X147" s="16" t="s">
        <v>69</v>
      </c>
      <c r="Y147" s="16" t="s">
        <v>69</v>
      </c>
      <c r="Z147" s="16" t="s">
        <v>69</v>
      </c>
      <c r="AA147" s="16" t="s">
        <v>69</v>
      </c>
      <c r="AB147" s="16" t="s">
        <v>69</v>
      </c>
      <c r="AC147" s="16" t="s">
        <v>69</v>
      </c>
      <c r="AD147" s="16" t="s">
        <v>69</v>
      </c>
      <c r="AE147" s="16" t="s">
        <v>69</v>
      </c>
      <c r="AF147" s="16" t="s">
        <v>69</v>
      </c>
      <c r="AG147" s="16" t="s">
        <v>69</v>
      </c>
      <c r="AH147" s="16" t="s">
        <v>69</v>
      </c>
      <c r="AI147" s="16" t="s">
        <v>69</v>
      </c>
      <c r="AJ147" s="16" t="s">
        <v>69</v>
      </c>
      <c r="AK147" s="16" t="s">
        <v>69</v>
      </c>
      <c r="AL147" s="16" t="s">
        <v>69</v>
      </c>
      <c r="AM147" s="16" t="s">
        <v>69</v>
      </c>
      <c r="AN147" s="16" t="s">
        <v>69</v>
      </c>
      <c r="AO147" s="16" t="s">
        <v>69</v>
      </c>
    </row>
    <row r="148" spans="1:41" x14ac:dyDescent="0.25">
      <c r="A148" s="16">
        <v>142</v>
      </c>
      <c r="B148" s="11" t="s">
        <v>30</v>
      </c>
      <c r="C148" s="14">
        <f>SUM(C143:C147)</f>
        <v>7</v>
      </c>
      <c r="D148" s="14">
        <f t="shared" ref="D148:N148" si="129">SUM(D143:D147)</f>
        <v>3</v>
      </c>
      <c r="E148" s="14">
        <f t="shared" si="129"/>
        <v>8</v>
      </c>
      <c r="F148" s="14">
        <f t="shared" si="129"/>
        <v>5</v>
      </c>
      <c r="G148" s="14">
        <f t="shared" si="129"/>
        <v>7</v>
      </c>
      <c r="H148" s="14">
        <f t="shared" si="129"/>
        <v>7</v>
      </c>
      <c r="I148" s="14">
        <f t="shared" si="129"/>
        <v>17</v>
      </c>
      <c r="J148" s="14">
        <f t="shared" si="129"/>
        <v>14</v>
      </c>
      <c r="K148" s="14">
        <f t="shared" si="129"/>
        <v>17</v>
      </c>
      <c r="L148" s="14">
        <f t="shared" si="129"/>
        <v>18</v>
      </c>
      <c r="M148" s="14">
        <f t="shared" si="129"/>
        <v>22</v>
      </c>
      <c r="N148" s="14">
        <f t="shared" si="129"/>
        <v>96</v>
      </c>
      <c r="O148" s="22">
        <f>SUM(O144:O147)</f>
        <v>9</v>
      </c>
      <c r="P148" s="22">
        <f t="shared" ref="P148:W148" si="130">SUM(P144:P147)</f>
        <v>2</v>
      </c>
      <c r="Q148" s="22">
        <f t="shared" si="130"/>
        <v>8</v>
      </c>
      <c r="R148" s="22">
        <f t="shared" si="130"/>
        <v>11</v>
      </c>
      <c r="S148" s="22">
        <f t="shared" si="130"/>
        <v>14</v>
      </c>
      <c r="T148" s="22">
        <f t="shared" si="130"/>
        <v>16</v>
      </c>
      <c r="U148" s="22">
        <f t="shared" si="130"/>
        <v>17</v>
      </c>
      <c r="V148" s="22">
        <f t="shared" si="130"/>
        <v>30</v>
      </c>
      <c r="W148" s="22">
        <f t="shared" si="130"/>
        <v>37</v>
      </c>
      <c r="X148" s="22">
        <f t="shared" ref="X148:Z148" si="131">SUM(X144:X147)</f>
        <v>27</v>
      </c>
      <c r="Y148" s="22">
        <f t="shared" si="131"/>
        <v>8</v>
      </c>
      <c r="Z148" s="22">
        <f t="shared" si="131"/>
        <v>10</v>
      </c>
      <c r="AA148" s="22">
        <f>SUM(AA144:AA147)</f>
        <v>5</v>
      </c>
      <c r="AB148" s="22">
        <f t="shared" ref="AB148:AC148" si="132">SUM(AB144:AB147)</f>
        <v>15</v>
      </c>
      <c r="AC148" s="22">
        <f t="shared" si="132"/>
        <v>9</v>
      </c>
      <c r="AD148" s="22">
        <f>SUM(AD144:AD147)</f>
        <v>9</v>
      </c>
      <c r="AE148" s="22">
        <f t="shared" ref="AE148:AF148" si="133">SUM(AE144:AE147)</f>
        <v>27</v>
      </c>
      <c r="AF148" s="22">
        <f t="shared" si="133"/>
        <v>23</v>
      </c>
      <c r="AG148" s="22">
        <f>SUM(AG144:AG147)</f>
        <v>65</v>
      </c>
      <c r="AH148" s="22">
        <f t="shared" ref="AH148:AI148" si="134">SUM(AH144:AH147)</f>
        <v>54</v>
      </c>
      <c r="AI148" s="22">
        <f t="shared" si="134"/>
        <v>32</v>
      </c>
      <c r="AJ148" s="22">
        <f>SUM(AJ144:AJ147)</f>
        <v>29</v>
      </c>
      <c r="AK148" s="22">
        <f t="shared" ref="AK148:AL148" si="135">SUM(AK144:AK147)</f>
        <v>12</v>
      </c>
      <c r="AL148" s="22">
        <f t="shared" si="135"/>
        <v>16</v>
      </c>
      <c r="AM148" s="22">
        <f>SUM(AM144:AM147)</f>
        <v>16</v>
      </c>
      <c r="AN148" s="22">
        <f t="shared" ref="AN148:AO148" si="136">SUM(AN144:AN147)</f>
        <v>18</v>
      </c>
      <c r="AO148" s="22">
        <f t="shared" si="136"/>
        <v>11</v>
      </c>
    </row>
    <row r="149" spans="1:41" ht="30" x14ac:dyDescent="0.25">
      <c r="A149" s="16">
        <v>143</v>
      </c>
      <c r="B149" s="9" t="s">
        <v>64</v>
      </c>
      <c r="C149" s="68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70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</row>
    <row r="150" spans="1:41" x14ac:dyDescent="0.25">
      <c r="A150" s="16">
        <v>144</v>
      </c>
      <c r="B150" s="4" t="s">
        <v>6</v>
      </c>
      <c r="C150" s="15" t="s">
        <v>69</v>
      </c>
      <c r="D150" s="15" t="s">
        <v>69</v>
      </c>
      <c r="E150" s="15" t="s">
        <v>69</v>
      </c>
      <c r="F150" s="15" t="s">
        <v>69</v>
      </c>
      <c r="G150" s="15" t="s">
        <v>69</v>
      </c>
      <c r="H150" s="15" t="s">
        <v>69</v>
      </c>
      <c r="I150" s="15" t="s">
        <v>69</v>
      </c>
      <c r="J150" s="15" t="s">
        <v>69</v>
      </c>
      <c r="K150" s="15" t="s">
        <v>69</v>
      </c>
      <c r="L150" s="15" t="s">
        <v>69</v>
      </c>
      <c r="M150" s="15" t="s">
        <v>69</v>
      </c>
      <c r="N150" s="15" t="s">
        <v>69</v>
      </c>
      <c r="O150" s="15" t="s">
        <v>69</v>
      </c>
      <c r="P150" s="15" t="s">
        <v>69</v>
      </c>
      <c r="Q150" s="15" t="s">
        <v>69</v>
      </c>
      <c r="R150" s="15" t="s">
        <v>69</v>
      </c>
      <c r="S150" s="15" t="s">
        <v>69</v>
      </c>
      <c r="T150" s="15" t="s">
        <v>69</v>
      </c>
      <c r="U150" s="16" t="s">
        <v>69</v>
      </c>
      <c r="V150" s="16" t="s">
        <v>69</v>
      </c>
      <c r="W150" s="16" t="s">
        <v>69</v>
      </c>
      <c r="X150" s="16" t="s">
        <v>69</v>
      </c>
      <c r="Y150" s="16" t="s">
        <v>69</v>
      </c>
      <c r="Z150" s="16" t="s">
        <v>69</v>
      </c>
      <c r="AA150" s="16" t="s">
        <v>69</v>
      </c>
      <c r="AB150" s="16" t="s">
        <v>69</v>
      </c>
      <c r="AC150" s="16" t="s">
        <v>69</v>
      </c>
      <c r="AD150" s="16" t="s">
        <v>69</v>
      </c>
      <c r="AE150" s="16" t="s">
        <v>69</v>
      </c>
      <c r="AF150" s="16" t="s">
        <v>69</v>
      </c>
      <c r="AG150" s="16" t="s">
        <v>69</v>
      </c>
      <c r="AH150" s="16" t="s">
        <v>69</v>
      </c>
      <c r="AI150" s="16" t="s">
        <v>69</v>
      </c>
      <c r="AJ150" s="16" t="s">
        <v>69</v>
      </c>
      <c r="AK150" s="16" t="s">
        <v>69</v>
      </c>
      <c r="AL150" s="16" t="s">
        <v>69</v>
      </c>
      <c r="AM150" s="16" t="s">
        <v>69</v>
      </c>
      <c r="AN150" s="16" t="s">
        <v>69</v>
      </c>
      <c r="AO150" s="16" t="s">
        <v>69</v>
      </c>
    </row>
    <row r="151" spans="1:41" x14ac:dyDescent="0.25">
      <c r="A151" s="16">
        <v>145</v>
      </c>
      <c r="B151" s="4" t="s">
        <v>7</v>
      </c>
      <c r="C151" s="13">
        <v>21</v>
      </c>
      <c r="D151" s="13">
        <v>28</v>
      </c>
      <c r="E151" s="13">
        <v>42</v>
      </c>
      <c r="F151" s="13">
        <v>102</v>
      </c>
      <c r="G151" s="13">
        <v>104</v>
      </c>
      <c r="H151" s="13">
        <v>146</v>
      </c>
      <c r="I151" s="13">
        <v>160</v>
      </c>
      <c r="J151" s="13">
        <v>403</v>
      </c>
      <c r="K151" s="13">
        <v>199</v>
      </c>
      <c r="L151" s="13">
        <v>142</v>
      </c>
      <c r="M151" s="13">
        <v>62</v>
      </c>
      <c r="N151" s="13">
        <v>50</v>
      </c>
      <c r="O151" s="16">
        <v>59</v>
      </c>
      <c r="P151" s="16">
        <v>80</v>
      </c>
      <c r="Q151" s="16">
        <v>89</v>
      </c>
      <c r="R151" s="16">
        <v>146</v>
      </c>
      <c r="S151" s="16">
        <v>278</v>
      </c>
      <c r="T151" s="16">
        <v>175</v>
      </c>
      <c r="U151" s="16">
        <v>211</v>
      </c>
      <c r="V151" s="16">
        <v>93</v>
      </c>
      <c r="W151" s="16">
        <v>89</v>
      </c>
      <c r="X151" s="16">
        <v>54</v>
      </c>
      <c r="Y151" s="16">
        <v>32</v>
      </c>
      <c r="Z151" s="16">
        <v>44</v>
      </c>
      <c r="AA151" s="16">
        <v>21</v>
      </c>
      <c r="AB151" s="16">
        <v>61</v>
      </c>
      <c r="AC151" s="16">
        <v>58</v>
      </c>
      <c r="AD151" s="16">
        <v>62</v>
      </c>
      <c r="AE151" s="16">
        <v>183</v>
      </c>
      <c r="AF151" s="16">
        <v>79</v>
      </c>
      <c r="AG151" s="16">
        <v>65</v>
      </c>
      <c r="AH151" s="16">
        <v>63</v>
      </c>
      <c r="AI151" s="16">
        <v>44</v>
      </c>
      <c r="AJ151" s="16">
        <v>42</v>
      </c>
      <c r="AK151" s="16">
        <v>27</v>
      </c>
      <c r="AL151" s="16">
        <v>19</v>
      </c>
      <c r="AM151" s="16">
        <v>43</v>
      </c>
      <c r="AN151" s="16">
        <v>58</v>
      </c>
      <c r="AO151" s="16">
        <v>40</v>
      </c>
    </row>
    <row r="152" spans="1:41" x14ac:dyDescent="0.25">
      <c r="A152" s="16">
        <v>146</v>
      </c>
      <c r="B152" s="4" t="s">
        <v>73</v>
      </c>
      <c r="C152" s="13">
        <v>5</v>
      </c>
      <c r="D152" s="13">
        <v>0</v>
      </c>
      <c r="E152" s="13">
        <v>2</v>
      </c>
      <c r="F152" s="13">
        <v>0</v>
      </c>
      <c r="G152" s="13">
        <v>3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0</v>
      </c>
      <c r="AK152" s="16">
        <v>0</v>
      </c>
      <c r="AL152" s="16">
        <v>0</v>
      </c>
      <c r="AM152" s="16">
        <v>0</v>
      </c>
      <c r="AN152" s="16">
        <v>0</v>
      </c>
      <c r="AO152" s="16">
        <v>0</v>
      </c>
    </row>
    <row r="153" spans="1:41" x14ac:dyDescent="0.25">
      <c r="A153" s="16">
        <v>147</v>
      </c>
      <c r="B153" s="4" t="s">
        <v>54</v>
      </c>
      <c r="C153" s="15" t="s">
        <v>69</v>
      </c>
      <c r="D153" s="15" t="s">
        <v>69</v>
      </c>
      <c r="E153" s="15" t="s">
        <v>69</v>
      </c>
      <c r="F153" s="15" t="s">
        <v>69</v>
      </c>
      <c r="G153" s="15" t="s">
        <v>69</v>
      </c>
      <c r="H153" s="15" t="s">
        <v>69</v>
      </c>
      <c r="I153" s="15" t="s">
        <v>69</v>
      </c>
      <c r="J153" s="15" t="s">
        <v>69</v>
      </c>
      <c r="K153" s="15" t="s">
        <v>69</v>
      </c>
      <c r="L153" s="15" t="s">
        <v>69</v>
      </c>
      <c r="M153" s="15" t="s">
        <v>69</v>
      </c>
      <c r="N153" s="15" t="s">
        <v>69</v>
      </c>
      <c r="O153" s="15" t="s">
        <v>69</v>
      </c>
      <c r="P153" s="15" t="s">
        <v>69</v>
      </c>
      <c r="Q153" s="15" t="s">
        <v>69</v>
      </c>
      <c r="R153" s="15" t="s">
        <v>69</v>
      </c>
      <c r="S153" s="15" t="s">
        <v>69</v>
      </c>
      <c r="T153" s="15" t="s">
        <v>69</v>
      </c>
      <c r="U153" s="16" t="s">
        <v>69</v>
      </c>
      <c r="V153" s="16" t="s">
        <v>69</v>
      </c>
      <c r="W153" s="16" t="s">
        <v>69</v>
      </c>
      <c r="X153" s="16" t="s">
        <v>69</v>
      </c>
      <c r="Y153" s="16" t="s">
        <v>69</v>
      </c>
      <c r="Z153" s="16" t="s">
        <v>69</v>
      </c>
      <c r="AA153" s="16" t="s">
        <v>69</v>
      </c>
      <c r="AB153" s="16" t="s">
        <v>69</v>
      </c>
      <c r="AC153" s="16" t="s">
        <v>69</v>
      </c>
      <c r="AD153" s="16" t="s">
        <v>69</v>
      </c>
      <c r="AE153" s="16" t="s">
        <v>69</v>
      </c>
      <c r="AF153" s="16" t="s">
        <v>69</v>
      </c>
      <c r="AG153" s="16" t="s">
        <v>69</v>
      </c>
      <c r="AH153" s="16" t="s">
        <v>69</v>
      </c>
      <c r="AI153" s="16" t="s">
        <v>69</v>
      </c>
      <c r="AJ153" s="16" t="s">
        <v>69</v>
      </c>
      <c r="AK153" s="16" t="s">
        <v>69</v>
      </c>
      <c r="AL153" s="16" t="s">
        <v>69</v>
      </c>
      <c r="AM153" s="16" t="s">
        <v>69</v>
      </c>
      <c r="AN153" s="16" t="s">
        <v>69</v>
      </c>
      <c r="AO153" s="16" t="s">
        <v>69</v>
      </c>
    </row>
    <row r="154" spans="1:41" x14ac:dyDescent="0.25">
      <c r="A154" s="16">
        <v>148</v>
      </c>
      <c r="B154" s="4" t="s">
        <v>9</v>
      </c>
      <c r="C154" s="15" t="s">
        <v>69</v>
      </c>
      <c r="D154" s="15" t="s">
        <v>69</v>
      </c>
      <c r="E154" s="15" t="s">
        <v>69</v>
      </c>
      <c r="F154" s="15" t="s">
        <v>69</v>
      </c>
      <c r="G154" s="15" t="s">
        <v>69</v>
      </c>
      <c r="H154" s="15" t="s">
        <v>69</v>
      </c>
      <c r="I154" s="15" t="s">
        <v>69</v>
      </c>
      <c r="J154" s="15" t="s">
        <v>69</v>
      </c>
      <c r="K154" s="15" t="s">
        <v>69</v>
      </c>
      <c r="L154" s="15" t="s">
        <v>69</v>
      </c>
      <c r="M154" s="15" t="s">
        <v>69</v>
      </c>
      <c r="N154" s="15" t="s">
        <v>69</v>
      </c>
      <c r="O154" s="15" t="s">
        <v>69</v>
      </c>
      <c r="P154" s="15" t="s">
        <v>69</v>
      </c>
      <c r="Q154" s="15" t="s">
        <v>69</v>
      </c>
      <c r="R154" s="15" t="s">
        <v>69</v>
      </c>
      <c r="S154" s="15" t="s">
        <v>69</v>
      </c>
      <c r="T154" s="15" t="s">
        <v>69</v>
      </c>
      <c r="U154" s="16" t="s">
        <v>69</v>
      </c>
      <c r="V154" s="16" t="s">
        <v>69</v>
      </c>
      <c r="W154" s="16" t="s">
        <v>69</v>
      </c>
      <c r="X154" s="16" t="s">
        <v>69</v>
      </c>
      <c r="Y154" s="16" t="s">
        <v>69</v>
      </c>
      <c r="Z154" s="16" t="s">
        <v>69</v>
      </c>
      <c r="AA154" s="16" t="s">
        <v>69</v>
      </c>
      <c r="AB154" s="16" t="s">
        <v>69</v>
      </c>
      <c r="AC154" s="16" t="s">
        <v>69</v>
      </c>
      <c r="AD154" s="16" t="s">
        <v>69</v>
      </c>
      <c r="AE154" s="16" t="s">
        <v>69</v>
      </c>
      <c r="AF154" s="16" t="s">
        <v>69</v>
      </c>
      <c r="AG154" s="16" t="s">
        <v>69</v>
      </c>
      <c r="AH154" s="16" t="s">
        <v>69</v>
      </c>
      <c r="AI154" s="16" t="s">
        <v>69</v>
      </c>
      <c r="AJ154" s="16" t="s">
        <v>69</v>
      </c>
      <c r="AK154" s="16" t="s">
        <v>69</v>
      </c>
      <c r="AL154" s="16" t="s">
        <v>69</v>
      </c>
      <c r="AM154" s="16" t="s">
        <v>69</v>
      </c>
      <c r="AN154" s="16" t="s">
        <v>69</v>
      </c>
      <c r="AO154" s="16" t="s">
        <v>69</v>
      </c>
    </row>
    <row r="155" spans="1:41" x14ac:dyDescent="0.25">
      <c r="A155" s="16">
        <v>149</v>
      </c>
      <c r="B155" s="11" t="s">
        <v>30</v>
      </c>
      <c r="C155" s="14">
        <f>SUM(C150:C154)</f>
        <v>26</v>
      </c>
      <c r="D155" s="14">
        <f t="shared" ref="D155:N155" si="137">SUM(D150:D154)</f>
        <v>28</v>
      </c>
      <c r="E155" s="14">
        <f t="shared" si="137"/>
        <v>44</v>
      </c>
      <c r="F155" s="14">
        <f t="shared" si="137"/>
        <v>102</v>
      </c>
      <c r="G155" s="14">
        <f t="shared" si="137"/>
        <v>107</v>
      </c>
      <c r="H155" s="14">
        <f t="shared" si="137"/>
        <v>147</v>
      </c>
      <c r="I155" s="14">
        <f t="shared" si="137"/>
        <v>160</v>
      </c>
      <c r="J155" s="14">
        <f t="shared" si="137"/>
        <v>403</v>
      </c>
      <c r="K155" s="14">
        <f t="shared" si="137"/>
        <v>199</v>
      </c>
      <c r="L155" s="14">
        <f t="shared" si="137"/>
        <v>142</v>
      </c>
      <c r="M155" s="14">
        <f t="shared" si="137"/>
        <v>62</v>
      </c>
      <c r="N155" s="14">
        <f t="shared" si="137"/>
        <v>50</v>
      </c>
      <c r="O155" s="22">
        <f>SUM(O151:O154)</f>
        <v>59</v>
      </c>
      <c r="P155" s="22">
        <f t="shared" ref="P155:W155" si="138">SUM(P151:P154)</f>
        <v>80</v>
      </c>
      <c r="Q155" s="22">
        <f t="shared" si="138"/>
        <v>89</v>
      </c>
      <c r="R155" s="22">
        <f t="shared" si="138"/>
        <v>146</v>
      </c>
      <c r="S155" s="22">
        <f t="shared" si="138"/>
        <v>278</v>
      </c>
      <c r="T155" s="22">
        <f t="shared" si="138"/>
        <v>175</v>
      </c>
      <c r="U155" s="22">
        <f t="shared" si="138"/>
        <v>211</v>
      </c>
      <c r="V155" s="22">
        <f t="shared" si="138"/>
        <v>93</v>
      </c>
      <c r="W155" s="22">
        <f t="shared" si="138"/>
        <v>89</v>
      </c>
      <c r="X155" s="22">
        <f t="shared" ref="X155:Z155" si="139">SUM(X151:X154)</f>
        <v>54</v>
      </c>
      <c r="Y155" s="22">
        <f t="shared" si="139"/>
        <v>32</v>
      </c>
      <c r="Z155" s="22">
        <f t="shared" si="139"/>
        <v>44</v>
      </c>
      <c r="AA155" s="22">
        <f>SUM(AA151:AA154)</f>
        <v>21</v>
      </c>
      <c r="AB155" s="22">
        <f t="shared" ref="AB155:AC155" si="140">SUM(AB151:AB154)</f>
        <v>61</v>
      </c>
      <c r="AC155" s="22">
        <f t="shared" si="140"/>
        <v>58</v>
      </c>
      <c r="AD155" s="22">
        <f>SUM(AD151:AD154)</f>
        <v>62</v>
      </c>
      <c r="AE155" s="22">
        <f t="shared" ref="AE155:AF155" si="141">SUM(AE151:AE154)</f>
        <v>183</v>
      </c>
      <c r="AF155" s="22">
        <f t="shared" si="141"/>
        <v>79</v>
      </c>
      <c r="AG155" s="22">
        <f>SUM(AG151:AG154)</f>
        <v>65</v>
      </c>
      <c r="AH155" s="22">
        <f t="shared" ref="AH155:AI155" si="142">SUM(AH151:AH154)</f>
        <v>63</v>
      </c>
      <c r="AI155" s="22">
        <f t="shared" si="142"/>
        <v>44</v>
      </c>
      <c r="AJ155" s="22">
        <f>SUM(AJ151:AJ154)</f>
        <v>42</v>
      </c>
      <c r="AK155" s="22">
        <f t="shared" ref="AK155:AL155" si="143">SUM(AK151:AK154)</f>
        <v>27</v>
      </c>
      <c r="AL155" s="22">
        <f t="shared" si="143"/>
        <v>19</v>
      </c>
      <c r="AM155" s="22">
        <f>SUM(AM151:AM154)</f>
        <v>43</v>
      </c>
      <c r="AN155" s="22">
        <f t="shared" ref="AN155:AO155" si="144">SUM(AN151:AN154)</f>
        <v>58</v>
      </c>
      <c r="AO155" s="22">
        <f t="shared" si="144"/>
        <v>40</v>
      </c>
    </row>
    <row r="156" spans="1:41" ht="30" x14ac:dyDescent="0.25">
      <c r="A156" s="16">
        <v>150</v>
      </c>
      <c r="B156" s="9" t="s">
        <v>65</v>
      </c>
      <c r="C156" s="68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70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</row>
    <row r="157" spans="1:41" x14ac:dyDescent="0.25">
      <c r="A157" s="16">
        <v>151</v>
      </c>
      <c r="B157" s="4" t="s">
        <v>6</v>
      </c>
      <c r="C157" s="15" t="s">
        <v>69</v>
      </c>
      <c r="D157" s="15" t="s">
        <v>69</v>
      </c>
      <c r="E157" s="15" t="s">
        <v>69</v>
      </c>
      <c r="F157" s="15" t="s">
        <v>69</v>
      </c>
      <c r="G157" s="15" t="s">
        <v>69</v>
      </c>
      <c r="H157" s="15" t="s">
        <v>69</v>
      </c>
      <c r="I157" s="15" t="s">
        <v>69</v>
      </c>
      <c r="J157" s="15" t="s">
        <v>69</v>
      </c>
      <c r="K157" s="15" t="s">
        <v>69</v>
      </c>
      <c r="L157" s="15" t="s">
        <v>69</v>
      </c>
      <c r="M157" s="15" t="s">
        <v>69</v>
      </c>
      <c r="N157" s="15" t="s">
        <v>69</v>
      </c>
      <c r="O157" s="15" t="s">
        <v>69</v>
      </c>
      <c r="P157" s="15" t="s">
        <v>69</v>
      </c>
      <c r="Q157" s="15" t="s">
        <v>69</v>
      </c>
      <c r="R157" s="15" t="s">
        <v>69</v>
      </c>
      <c r="S157" s="15" t="s">
        <v>69</v>
      </c>
      <c r="T157" s="15" t="s">
        <v>69</v>
      </c>
      <c r="U157" s="16" t="s">
        <v>69</v>
      </c>
      <c r="V157" s="16" t="s">
        <v>69</v>
      </c>
      <c r="W157" s="16" t="s">
        <v>69</v>
      </c>
      <c r="X157" s="16" t="s">
        <v>69</v>
      </c>
      <c r="Y157" s="16" t="s">
        <v>69</v>
      </c>
      <c r="Z157" s="16" t="s">
        <v>69</v>
      </c>
      <c r="AA157" s="16" t="s">
        <v>69</v>
      </c>
      <c r="AB157" s="16" t="s">
        <v>69</v>
      </c>
      <c r="AC157" s="16" t="s">
        <v>69</v>
      </c>
      <c r="AD157" s="16" t="s">
        <v>69</v>
      </c>
      <c r="AE157" s="16" t="s">
        <v>69</v>
      </c>
      <c r="AF157" s="16" t="s">
        <v>69</v>
      </c>
      <c r="AG157" s="16" t="s">
        <v>69</v>
      </c>
      <c r="AH157" s="16" t="s">
        <v>69</v>
      </c>
      <c r="AI157" s="16" t="s">
        <v>69</v>
      </c>
      <c r="AJ157" s="16" t="s">
        <v>69</v>
      </c>
      <c r="AK157" s="16" t="s">
        <v>69</v>
      </c>
      <c r="AL157" s="16" t="s">
        <v>69</v>
      </c>
      <c r="AM157" s="16" t="s">
        <v>69</v>
      </c>
      <c r="AN157" s="16" t="s">
        <v>69</v>
      </c>
      <c r="AO157" s="16" t="s">
        <v>69</v>
      </c>
    </row>
    <row r="158" spans="1:41" x14ac:dyDescent="0.25">
      <c r="A158" s="16">
        <v>152</v>
      </c>
      <c r="B158" s="4" t="s">
        <v>7</v>
      </c>
      <c r="C158" s="15" t="s">
        <v>69</v>
      </c>
      <c r="D158" s="15" t="s">
        <v>69</v>
      </c>
      <c r="E158" s="15" t="s">
        <v>69</v>
      </c>
      <c r="F158" s="15" t="s">
        <v>69</v>
      </c>
      <c r="G158" s="15" t="s">
        <v>69</v>
      </c>
      <c r="H158" s="15" t="s">
        <v>69</v>
      </c>
      <c r="I158" s="15" t="s">
        <v>69</v>
      </c>
      <c r="J158" s="15" t="s">
        <v>69</v>
      </c>
      <c r="K158" s="15" t="s">
        <v>69</v>
      </c>
      <c r="L158" s="15" t="s">
        <v>69</v>
      </c>
      <c r="M158" s="15" t="s">
        <v>69</v>
      </c>
      <c r="N158" s="15" t="s">
        <v>69</v>
      </c>
      <c r="O158" s="15" t="s">
        <v>69</v>
      </c>
      <c r="P158" s="15" t="s">
        <v>69</v>
      </c>
      <c r="Q158" s="15" t="s">
        <v>69</v>
      </c>
      <c r="R158" s="15" t="s">
        <v>69</v>
      </c>
      <c r="S158" s="15" t="s">
        <v>69</v>
      </c>
      <c r="T158" s="15" t="s">
        <v>69</v>
      </c>
      <c r="U158" s="16" t="s">
        <v>69</v>
      </c>
      <c r="V158" s="16" t="s">
        <v>69</v>
      </c>
      <c r="W158" s="16" t="s">
        <v>69</v>
      </c>
      <c r="X158" s="16" t="s">
        <v>69</v>
      </c>
      <c r="Y158" s="16" t="s">
        <v>69</v>
      </c>
      <c r="Z158" s="16" t="s">
        <v>69</v>
      </c>
      <c r="AA158" s="16" t="s">
        <v>69</v>
      </c>
      <c r="AB158" s="16" t="s">
        <v>69</v>
      </c>
      <c r="AC158" s="16" t="s">
        <v>69</v>
      </c>
      <c r="AD158" s="16" t="s">
        <v>69</v>
      </c>
      <c r="AE158" s="16" t="s">
        <v>69</v>
      </c>
      <c r="AF158" s="16" t="s">
        <v>69</v>
      </c>
      <c r="AG158" s="16" t="s">
        <v>69</v>
      </c>
      <c r="AH158" s="16" t="s">
        <v>69</v>
      </c>
      <c r="AI158" s="16" t="s">
        <v>69</v>
      </c>
      <c r="AJ158" s="16" t="s">
        <v>69</v>
      </c>
      <c r="AK158" s="16" t="s">
        <v>69</v>
      </c>
      <c r="AL158" s="16" t="s">
        <v>69</v>
      </c>
      <c r="AM158" s="16" t="s">
        <v>69</v>
      </c>
      <c r="AN158" s="16" t="s">
        <v>69</v>
      </c>
      <c r="AO158" s="16" t="s">
        <v>69</v>
      </c>
    </row>
    <row r="159" spans="1:41" x14ac:dyDescent="0.25">
      <c r="A159" s="16">
        <v>153</v>
      </c>
      <c r="B159" s="4" t="s">
        <v>8</v>
      </c>
      <c r="C159" s="15" t="s">
        <v>69</v>
      </c>
      <c r="D159" s="15" t="s">
        <v>69</v>
      </c>
      <c r="E159" s="15" t="s">
        <v>69</v>
      </c>
      <c r="F159" s="15" t="s">
        <v>69</v>
      </c>
      <c r="G159" s="15" t="s">
        <v>69</v>
      </c>
      <c r="H159" s="15" t="s">
        <v>69</v>
      </c>
      <c r="I159" s="15" t="s">
        <v>69</v>
      </c>
      <c r="J159" s="15" t="s">
        <v>69</v>
      </c>
      <c r="K159" s="15" t="s">
        <v>69</v>
      </c>
      <c r="L159" s="15" t="s">
        <v>69</v>
      </c>
      <c r="M159" s="15" t="s">
        <v>69</v>
      </c>
      <c r="N159" s="15" t="s">
        <v>69</v>
      </c>
      <c r="O159" s="15" t="s">
        <v>69</v>
      </c>
      <c r="P159" s="15" t="s">
        <v>69</v>
      </c>
      <c r="Q159" s="15" t="s">
        <v>69</v>
      </c>
      <c r="R159" s="15" t="s">
        <v>69</v>
      </c>
      <c r="S159" s="15" t="s">
        <v>69</v>
      </c>
      <c r="T159" s="15" t="s">
        <v>69</v>
      </c>
      <c r="U159" s="16" t="s">
        <v>69</v>
      </c>
      <c r="V159" s="16" t="s">
        <v>69</v>
      </c>
      <c r="W159" s="16" t="s">
        <v>69</v>
      </c>
      <c r="X159" s="16" t="s">
        <v>69</v>
      </c>
      <c r="Y159" s="16" t="s">
        <v>69</v>
      </c>
      <c r="Z159" s="16" t="s">
        <v>69</v>
      </c>
      <c r="AA159" s="16" t="s">
        <v>69</v>
      </c>
      <c r="AB159" s="16" t="s">
        <v>69</v>
      </c>
      <c r="AC159" s="16" t="s">
        <v>69</v>
      </c>
      <c r="AD159" s="16" t="s">
        <v>69</v>
      </c>
      <c r="AE159" s="16" t="s">
        <v>69</v>
      </c>
      <c r="AF159" s="16" t="s">
        <v>69</v>
      </c>
      <c r="AG159" s="16" t="s">
        <v>69</v>
      </c>
      <c r="AH159" s="16" t="s">
        <v>69</v>
      </c>
      <c r="AI159" s="16" t="s">
        <v>69</v>
      </c>
      <c r="AJ159" s="16" t="s">
        <v>69</v>
      </c>
      <c r="AK159" s="16" t="s">
        <v>69</v>
      </c>
      <c r="AL159" s="16" t="s">
        <v>69</v>
      </c>
      <c r="AM159" s="16" t="s">
        <v>69</v>
      </c>
      <c r="AN159" s="16" t="s">
        <v>69</v>
      </c>
      <c r="AO159" s="16" t="s">
        <v>69</v>
      </c>
    </row>
    <row r="160" spans="1:41" x14ac:dyDescent="0.25">
      <c r="A160" s="16">
        <v>154</v>
      </c>
      <c r="B160" s="4" t="s">
        <v>54</v>
      </c>
      <c r="C160" s="15" t="s">
        <v>69</v>
      </c>
      <c r="D160" s="15" t="s">
        <v>69</v>
      </c>
      <c r="E160" s="15" t="s">
        <v>69</v>
      </c>
      <c r="F160" s="15" t="s">
        <v>69</v>
      </c>
      <c r="G160" s="15" t="s">
        <v>69</v>
      </c>
      <c r="H160" s="15" t="s">
        <v>69</v>
      </c>
      <c r="I160" s="15" t="s">
        <v>69</v>
      </c>
      <c r="J160" s="15" t="s">
        <v>69</v>
      </c>
      <c r="K160" s="15" t="s">
        <v>69</v>
      </c>
      <c r="L160" s="15" t="s">
        <v>69</v>
      </c>
      <c r="M160" s="15" t="s">
        <v>69</v>
      </c>
      <c r="N160" s="15" t="s">
        <v>69</v>
      </c>
      <c r="O160" s="15" t="s">
        <v>69</v>
      </c>
      <c r="P160" s="15" t="s">
        <v>69</v>
      </c>
      <c r="Q160" s="15" t="s">
        <v>69</v>
      </c>
      <c r="R160" s="15" t="s">
        <v>69</v>
      </c>
      <c r="S160" s="15" t="s">
        <v>69</v>
      </c>
      <c r="T160" s="15" t="s">
        <v>69</v>
      </c>
      <c r="U160" s="16" t="s">
        <v>69</v>
      </c>
      <c r="V160" s="16" t="s">
        <v>69</v>
      </c>
      <c r="W160" s="16" t="s">
        <v>69</v>
      </c>
      <c r="X160" s="16" t="s">
        <v>69</v>
      </c>
      <c r="Y160" s="16" t="s">
        <v>69</v>
      </c>
      <c r="Z160" s="16" t="s">
        <v>69</v>
      </c>
      <c r="AA160" s="16" t="s">
        <v>69</v>
      </c>
      <c r="AB160" s="16" t="s">
        <v>69</v>
      </c>
      <c r="AC160" s="16" t="s">
        <v>69</v>
      </c>
      <c r="AD160" s="16" t="s">
        <v>69</v>
      </c>
      <c r="AE160" s="16" t="s">
        <v>69</v>
      </c>
      <c r="AF160" s="16" t="s">
        <v>69</v>
      </c>
      <c r="AG160" s="16" t="s">
        <v>69</v>
      </c>
      <c r="AH160" s="16" t="s">
        <v>69</v>
      </c>
      <c r="AI160" s="16" t="s">
        <v>69</v>
      </c>
      <c r="AJ160" s="16" t="s">
        <v>69</v>
      </c>
      <c r="AK160" s="16" t="s">
        <v>69</v>
      </c>
      <c r="AL160" s="16" t="s">
        <v>69</v>
      </c>
      <c r="AM160" s="16" t="s">
        <v>69</v>
      </c>
      <c r="AN160" s="16" t="s">
        <v>69</v>
      </c>
      <c r="AO160" s="16" t="s">
        <v>69</v>
      </c>
    </row>
    <row r="161" spans="1:41" x14ac:dyDescent="0.25">
      <c r="A161" s="16">
        <v>155</v>
      </c>
      <c r="B161" s="4" t="s">
        <v>9</v>
      </c>
      <c r="C161" s="15" t="s">
        <v>69</v>
      </c>
      <c r="D161" s="15" t="s">
        <v>69</v>
      </c>
      <c r="E161" s="15" t="s">
        <v>69</v>
      </c>
      <c r="F161" s="15" t="s">
        <v>69</v>
      </c>
      <c r="G161" s="15" t="s">
        <v>69</v>
      </c>
      <c r="H161" s="15" t="s">
        <v>69</v>
      </c>
      <c r="I161" s="15" t="s">
        <v>69</v>
      </c>
      <c r="J161" s="15" t="s">
        <v>69</v>
      </c>
      <c r="K161" s="15" t="s">
        <v>69</v>
      </c>
      <c r="L161" s="15" t="s">
        <v>69</v>
      </c>
      <c r="M161" s="15" t="s">
        <v>69</v>
      </c>
      <c r="N161" s="15" t="s">
        <v>69</v>
      </c>
      <c r="O161" s="15" t="s">
        <v>69</v>
      </c>
      <c r="P161" s="15" t="s">
        <v>69</v>
      </c>
      <c r="Q161" s="15" t="s">
        <v>69</v>
      </c>
      <c r="R161" s="15" t="s">
        <v>69</v>
      </c>
      <c r="S161" s="15" t="s">
        <v>69</v>
      </c>
      <c r="T161" s="15" t="s">
        <v>69</v>
      </c>
      <c r="U161" s="16" t="s">
        <v>69</v>
      </c>
      <c r="V161" s="16" t="s">
        <v>69</v>
      </c>
      <c r="W161" s="16" t="s">
        <v>69</v>
      </c>
      <c r="X161" s="16" t="s">
        <v>69</v>
      </c>
      <c r="Y161" s="16" t="s">
        <v>69</v>
      </c>
      <c r="Z161" s="16" t="s">
        <v>69</v>
      </c>
      <c r="AA161" s="16" t="s">
        <v>69</v>
      </c>
      <c r="AB161" s="16" t="s">
        <v>69</v>
      </c>
      <c r="AC161" s="16" t="s">
        <v>69</v>
      </c>
      <c r="AD161" s="16" t="s">
        <v>69</v>
      </c>
      <c r="AE161" s="16" t="s">
        <v>69</v>
      </c>
      <c r="AF161" s="16" t="s">
        <v>69</v>
      </c>
      <c r="AG161" s="16" t="s">
        <v>69</v>
      </c>
      <c r="AH161" s="16" t="s">
        <v>69</v>
      </c>
      <c r="AI161" s="16" t="s">
        <v>69</v>
      </c>
      <c r="AJ161" s="16" t="s">
        <v>69</v>
      </c>
      <c r="AK161" s="16" t="s">
        <v>69</v>
      </c>
      <c r="AL161" s="16" t="s">
        <v>69</v>
      </c>
      <c r="AM161" s="16" t="s">
        <v>69</v>
      </c>
      <c r="AN161" s="16" t="s">
        <v>69</v>
      </c>
      <c r="AO161" s="16" t="s">
        <v>69</v>
      </c>
    </row>
    <row r="162" spans="1:41" x14ac:dyDescent="0.25">
      <c r="A162" s="16">
        <v>156</v>
      </c>
      <c r="B162" s="11" t="s">
        <v>30</v>
      </c>
      <c r="C162" s="15" t="s">
        <v>69</v>
      </c>
      <c r="D162" s="15" t="s">
        <v>69</v>
      </c>
      <c r="E162" s="15" t="s">
        <v>69</v>
      </c>
      <c r="F162" s="15" t="s">
        <v>69</v>
      </c>
      <c r="G162" s="15" t="s">
        <v>69</v>
      </c>
      <c r="H162" s="15" t="s">
        <v>69</v>
      </c>
      <c r="I162" s="15" t="s">
        <v>69</v>
      </c>
      <c r="J162" s="15" t="s">
        <v>69</v>
      </c>
      <c r="K162" s="15" t="s">
        <v>69</v>
      </c>
      <c r="L162" s="15" t="s">
        <v>69</v>
      </c>
      <c r="M162" s="15" t="s">
        <v>69</v>
      </c>
      <c r="N162" s="15" t="s">
        <v>69</v>
      </c>
      <c r="O162" s="15" t="s">
        <v>69</v>
      </c>
      <c r="P162" s="15" t="s">
        <v>69</v>
      </c>
      <c r="Q162" s="15" t="s">
        <v>69</v>
      </c>
      <c r="R162" s="15" t="s">
        <v>69</v>
      </c>
      <c r="S162" s="15" t="s">
        <v>69</v>
      </c>
      <c r="T162" s="15" t="s">
        <v>69</v>
      </c>
      <c r="U162" s="16" t="s">
        <v>69</v>
      </c>
      <c r="V162" s="16" t="s">
        <v>69</v>
      </c>
      <c r="W162" s="16" t="s">
        <v>69</v>
      </c>
      <c r="X162" s="16" t="s">
        <v>69</v>
      </c>
      <c r="Y162" s="16" t="s">
        <v>69</v>
      </c>
      <c r="Z162" s="16" t="s">
        <v>69</v>
      </c>
      <c r="AA162" s="16" t="s">
        <v>69</v>
      </c>
      <c r="AB162" s="16" t="s">
        <v>69</v>
      </c>
      <c r="AC162" s="16" t="s">
        <v>69</v>
      </c>
      <c r="AD162" s="16" t="s">
        <v>69</v>
      </c>
      <c r="AE162" s="16" t="s">
        <v>69</v>
      </c>
      <c r="AF162" s="16" t="s">
        <v>69</v>
      </c>
      <c r="AG162" s="16" t="s">
        <v>69</v>
      </c>
      <c r="AH162" s="16" t="s">
        <v>69</v>
      </c>
      <c r="AI162" s="16" t="s">
        <v>69</v>
      </c>
      <c r="AJ162" s="16" t="s">
        <v>69</v>
      </c>
      <c r="AK162" s="16" t="s">
        <v>69</v>
      </c>
      <c r="AL162" s="16" t="s">
        <v>69</v>
      </c>
      <c r="AM162" s="16" t="s">
        <v>69</v>
      </c>
      <c r="AN162" s="16" t="s">
        <v>69</v>
      </c>
      <c r="AO162" s="16" t="s">
        <v>69</v>
      </c>
    </row>
    <row r="163" spans="1:41" ht="30" x14ac:dyDescent="0.25">
      <c r="A163" s="16">
        <v>157</v>
      </c>
      <c r="B163" s="9" t="s">
        <v>66</v>
      </c>
      <c r="C163" s="68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70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</row>
    <row r="164" spans="1:41" x14ac:dyDescent="0.25">
      <c r="A164" s="16">
        <v>158</v>
      </c>
      <c r="B164" s="3" t="s">
        <v>6</v>
      </c>
      <c r="C164" s="15" t="s">
        <v>69</v>
      </c>
      <c r="D164" s="15" t="s">
        <v>69</v>
      </c>
      <c r="E164" s="15" t="s">
        <v>69</v>
      </c>
      <c r="F164" s="15" t="s">
        <v>69</v>
      </c>
      <c r="G164" s="15" t="s">
        <v>69</v>
      </c>
      <c r="H164" s="15" t="s">
        <v>69</v>
      </c>
      <c r="I164" s="15" t="s">
        <v>69</v>
      </c>
      <c r="J164" s="15" t="s">
        <v>69</v>
      </c>
      <c r="K164" s="15" t="s">
        <v>69</v>
      </c>
      <c r="L164" s="15" t="s">
        <v>69</v>
      </c>
      <c r="M164" s="15" t="s">
        <v>69</v>
      </c>
      <c r="N164" s="15" t="s">
        <v>69</v>
      </c>
      <c r="O164" s="15" t="s">
        <v>69</v>
      </c>
      <c r="P164" s="15" t="s">
        <v>69</v>
      </c>
      <c r="Q164" s="15" t="s">
        <v>69</v>
      </c>
      <c r="R164" s="15" t="s">
        <v>69</v>
      </c>
      <c r="S164" s="15" t="s">
        <v>69</v>
      </c>
      <c r="T164" s="15" t="s">
        <v>69</v>
      </c>
      <c r="U164" s="16" t="s">
        <v>69</v>
      </c>
      <c r="V164" s="16" t="s">
        <v>69</v>
      </c>
      <c r="W164" s="16" t="s">
        <v>69</v>
      </c>
      <c r="X164" s="16" t="s">
        <v>69</v>
      </c>
      <c r="Y164" s="16" t="s">
        <v>69</v>
      </c>
      <c r="Z164" s="16" t="s">
        <v>69</v>
      </c>
      <c r="AA164" s="16" t="s">
        <v>69</v>
      </c>
      <c r="AB164" s="16" t="s">
        <v>69</v>
      </c>
      <c r="AC164" s="16" t="s">
        <v>69</v>
      </c>
      <c r="AD164" s="16" t="s">
        <v>69</v>
      </c>
      <c r="AE164" s="16" t="s">
        <v>69</v>
      </c>
      <c r="AF164" s="16" t="s">
        <v>69</v>
      </c>
      <c r="AG164" s="16" t="s">
        <v>69</v>
      </c>
      <c r="AH164" s="16" t="s">
        <v>69</v>
      </c>
      <c r="AI164" s="16" t="s">
        <v>69</v>
      </c>
      <c r="AJ164" s="16" t="s">
        <v>69</v>
      </c>
      <c r="AK164" s="16" t="s">
        <v>69</v>
      </c>
      <c r="AL164" s="16" t="s">
        <v>69</v>
      </c>
      <c r="AM164" s="16" t="s">
        <v>69</v>
      </c>
      <c r="AN164" s="16" t="s">
        <v>69</v>
      </c>
      <c r="AO164" s="16" t="s">
        <v>69</v>
      </c>
    </row>
    <row r="165" spans="1:41" x14ac:dyDescent="0.25">
      <c r="A165" s="16">
        <v>159</v>
      </c>
      <c r="B165" s="3" t="s">
        <v>7</v>
      </c>
      <c r="C165" s="13">
        <v>14</v>
      </c>
      <c r="D165" s="13">
        <v>8</v>
      </c>
      <c r="E165" s="13">
        <v>10</v>
      </c>
      <c r="F165" s="13">
        <v>8</v>
      </c>
      <c r="G165" s="13">
        <v>10</v>
      </c>
      <c r="H165" s="13">
        <v>96</v>
      </c>
      <c r="I165" s="13">
        <v>49</v>
      </c>
      <c r="J165" s="13">
        <v>25</v>
      </c>
      <c r="K165" s="13">
        <v>89</v>
      </c>
      <c r="L165" s="13">
        <v>57</v>
      </c>
      <c r="M165" s="13">
        <v>113</v>
      </c>
      <c r="N165" s="13">
        <v>245</v>
      </c>
      <c r="O165" s="16">
        <v>106</v>
      </c>
      <c r="P165" s="16">
        <v>63</v>
      </c>
      <c r="Q165" s="16">
        <v>67</v>
      </c>
      <c r="R165" s="16">
        <v>23</v>
      </c>
      <c r="S165" s="16">
        <v>109</v>
      </c>
      <c r="T165" s="38">
        <v>122</v>
      </c>
      <c r="U165" s="16">
        <v>127</v>
      </c>
      <c r="V165" s="16">
        <v>191</v>
      </c>
      <c r="W165" s="38">
        <v>261</v>
      </c>
      <c r="X165" s="16">
        <v>127</v>
      </c>
      <c r="Y165" s="16">
        <v>129</v>
      </c>
      <c r="Z165" s="38">
        <v>142</v>
      </c>
      <c r="AA165" s="16">
        <v>108</v>
      </c>
      <c r="AB165" s="16">
        <v>29</v>
      </c>
      <c r="AC165" s="38">
        <v>70</v>
      </c>
      <c r="AD165" s="16">
        <v>86</v>
      </c>
      <c r="AE165" s="16">
        <v>43</v>
      </c>
      <c r="AF165" s="38">
        <v>48</v>
      </c>
      <c r="AG165" s="16">
        <v>73</v>
      </c>
      <c r="AH165" s="16">
        <v>97</v>
      </c>
      <c r="AI165" s="38">
        <v>124</v>
      </c>
      <c r="AJ165" s="16">
        <v>78</v>
      </c>
      <c r="AK165" s="16">
        <v>64</v>
      </c>
      <c r="AL165" s="38">
        <v>69</v>
      </c>
      <c r="AM165" s="16">
        <v>56</v>
      </c>
      <c r="AN165" s="16">
        <v>42</v>
      </c>
      <c r="AO165" s="38">
        <v>28</v>
      </c>
    </row>
    <row r="166" spans="1:41" x14ac:dyDescent="0.25">
      <c r="A166" s="16">
        <v>160</v>
      </c>
      <c r="B166" s="3" t="s">
        <v>73</v>
      </c>
      <c r="C166" s="13">
        <v>6</v>
      </c>
      <c r="D166" s="13">
        <v>1</v>
      </c>
      <c r="E166" s="13">
        <v>6</v>
      </c>
      <c r="F166" s="13">
        <v>0</v>
      </c>
      <c r="G166" s="13">
        <v>1</v>
      </c>
      <c r="H166" s="13">
        <v>2</v>
      </c>
      <c r="I166" s="13">
        <v>1</v>
      </c>
      <c r="J166" s="13">
        <v>0</v>
      </c>
      <c r="K166" s="13">
        <v>1</v>
      </c>
      <c r="L166" s="13">
        <v>0</v>
      </c>
      <c r="M166" s="13">
        <v>0</v>
      </c>
      <c r="N166" s="13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0</v>
      </c>
      <c r="AK166" s="16">
        <v>0</v>
      </c>
      <c r="AL166" s="16">
        <v>0</v>
      </c>
      <c r="AM166" s="16">
        <v>0</v>
      </c>
      <c r="AN166" s="16">
        <v>0</v>
      </c>
      <c r="AO166" s="16">
        <v>0</v>
      </c>
    </row>
    <row r="167" spans="1:41" x14ac:dyDescent="0.25">
      <c r="A167" s="16">
        <v>161</v>
      </c>
      <c r="B167" s="3" t="s">
        <v>54</v>
      </c>
      <c r="C167" s="15" t="s">
        <v>69</v>
      </c>
      <c r="D167" s="15" t="s">
        <v>69</v>
      </c>
      <c r="E167" s="15" t="s">
        <v>69</v>
      </c>
      <c r="F167" s="15" t="s">
        <v>69</v>
      </c>
      <c r="G167" s="15" t="s">
        <v>69</v>
      </c>
      <c r="H167" s="15" t="s">
        <v>69</v>
      </c>
      <c r="I167" s="15" t="s">
        <v>69</v>
      </c>
      <c r="J167" s="15" t="s">
        <v>69</v>
      </c>
      <c r="K167" s="15" t="s">
        <v>69</v>
      </c>
      <c r="L167" s="15" t="s">
        <v>69</v>
      </c>
      <c r="M167" s="15" t="s">
        <v>69</v>
      </c>
      <c r="N167" s="15" t="s">
        <v>69</v>
      </c>
      <c r="O167" s="15" t="s">
        <v>69</v>
      </c>
      <c r="P167" s="15" t="s">
        <v>69</v>
      </c>
      <c r="Q167" s="15" t="s">
        <v>69</v>
      </c>
      <c r="R167" s="15" t="s">
        <v>69</v>
      </c>
      <c r="S167" s="15" t="s">
        <v>69</v>
      </c>
      <c r="T167" s="15" t="s">
        <v>69</v>
      </c>
      <c r="U167" s="16" t="s">
        <v>69</v>
      </c>
      <c r="V167" s="16" t="s">
        <v>69</v>
      </c>
      <c r="W167" s="16" t="s">
        <v>69</v>
      </c>
      <c r="X167" s="16" t="s">
        <v>69</v>
      </c>
      <c r="Y167" s="16" t="s">
        <v>69</v>
      </c>
      <c r="Z167" s="16" t="s">
        <v>69</v>
      </c>
      <c r="AA167" s="16" t="s">
        <v>69</v>
      </c>
      <c r="AB167" s="16" t="s">
        <v>69</v>
      </c>
      <c r="AC167" s="16" t="s">
        <v>69</v>
      </c>
      <c r="AD167" s="16" t="s">
        <v>69</v>
      </c>
      <c r="AE167" s="16" t="s">
        <v>69</v>
      </c>
      <c r="AF167" s="16" t="s">
        <v>69</v>
      </c>
      <c r="AG167" s="16" t="s">
        <v>69</v>
      </c>
      <c r="AH167" s="16" t="s">
        <v>69</v>
      </c>
      <c r="AI167" s="16" t="s">
        <v>69</v>
      </c>
      <c r="AJ167" s="16" t="s">
        <v>69</v>
      </c>
      <c r="AK167" s="16" t="s">
        <v>69</v>
      </c>
      <c r="AL167" s="16" t="s">
        <v>69</v>
      </c>
      <c r="AM167" s="16" t="s">
        <v>69</v>
      </c>
      <c r="AN167" s="16" t="s">
        <v>69</v>
      </c>
      <c r="AO167" s="16" t="s">
        <v>69</v>
      </c>
    </row>
    <row r="168" spans="1:41" x14ac:dyDescent="0.25">
      <c r="A168" s="16">
        <v>162</v>
      </c>
      <c r="B168" s="3" t="s">
        <v>9</v>
      </c>
      <c r="C168" s="15" t="s">
        <v>69</v>
      </c>
      <c r="D168" s="15" t="s">
        <v>69</v>
      </c>
      <c r="E168" s="15" t="s">
        <v>69</v>
      </c>
      <c r="F168" s="15" t="s">
        <v>69</v>
      </c>
      <c r="G168" s="15" t="s">
        <v>69</v>
      </c>
      <c r="H168" s="15" t="s">
        <v>69</v>
      </c>
      <c r="I168" s="15" t="s">
        <v>69</v>
      </c>
      <c r="J168" s="15" t="s">
        <v>69</v>
      </c>
      <c r="K168" s="15" t="s">
        <v>69</v>
      </c>
      <c r="L168" s="15" t="s">
        <v>69</v>
      </c>
      <c r="M168" s="15" t="s">
        <v>69</v>
      </c>
      <c r="N168" s="15" t="s">
        <v>69</v>
      </c>
      <c r="O168" s="15" t="s">
        <v>69</v>
      </c>
      <c r="P168" s="15" t="s">
        <v>69</v>
      </c>
      <c r="Q168" s="15" t="s">
        <v>69</v>
      </c>
      <c r="R168" s="15" t="s">
        <v>69</v>
      </c>
      <c r="S168" s="15" t="s">
        <v>69</v>
      </c>
      <c r="T168" s="15" t="s">
        <v>69</v>
      </c>
      <c r="U168" s="16" t="s">
        <v>69</v>
      </c>
      <c r="V168" s="16" t="s">
        <v>69</v>
      </c>
      <c r="W168" s="16" t="s">
        <v>69</v>
      </c>
      <c r="X168" s="16" t="s">
        <v>69</v>
      </c>
      <c r="Y168" s="16" t="s">
        <v>69</v>
      </c>
      <c r="Z168" s="16" t="s">
        <v>69</v>
      </c>
      <c r="AA168" s="16" t="s">
        <v>69</v>
      </c>
      <c r="AB168" s="16" t="s">
        <v>69</v>
      </c>
      <c r="AC168" s="16" t="s">
        <v>69</v>
      </c>
      <c r="AD168" s="16" t="s">
        <v>69</v>
      </c>
      <c r="AE168" s="16" t="s">
        <v>69</v>
      </c>
      <c r="AF168" s="16" t="s">
        <v>69</v>
      </c>
      <c r="AG168" s="16" t="s">
        <v>69</v>
      </c>
      <c r="AH168" s="16" t="s">
        <v>69</v>
      </c>
      <c r="AI168" s="16" t="s">
        <v>69</v>
      </c>
      <c r="AJ168" s="16" t="s">
        <v>69</v>
      </c>
      <c r="AK168" s="16" t="s">
        <v>69</v>
      </c>
      <c r="AL168" s="16" t="s">
        <v>69</v>
      </c>
      <c r="AM168" s="16" t="s">
        <v>69</v>
      </c>
      <c r="AN168" s="16" t="s">
        <v>69</v>
      </c>
      <c r="AO168" s="16" t="s">
        <v>69</v>
      </c>
    </row>
    <row r="169" spans="1:41" x14ac:dyDescent="0.25">
      <c r="A169" s="16">
        <v>163</v>
      </c>
      <c r="B169" s="1" t="s">
        <v>30</v>
      </c>
      <c r="C169" s="14">
        <f>SUM(C164:C168)</f>
        <v>20</v>
      </c>
      <c r="D169" s="14">
        <f t="shared" ref="D169:N169" si="145">SUM(D164:D168)</f>
        <v>9</v>
      </c>
      <c r="E169" s="14">
        <f t="shared" si="145"/>
        <v>16</v>
      </c>
      <c r="F169" s="14">
        <f t="shared" si="145"/>
        <v>8</v>
      </c>
      <c r="G169" s="14">
        <f t="shared" si="145"/>
        <v>11</v>
      </c>
      <c r="H169" s="14">
        <f t="shared" si="145"/>
        <v>98</v>
      </c>
      <c r="I169" s="14">
        <f t="shared" si="145"/>
        <v>50</v>
      </c>
      <c r="J169" s="14">
        <f t="shared" si="145"/>
        <v>25</v>
      </c>
      <c r="K169" s="14">
        <f t="shared" si="145"/>
        <v>90</v>
      </c>
      <c r="L169" s="14">
        <f t="shared" si="145"/>
        <v>57</v>
      </c>
      <c r="M169" s="14">
        <f t="shared" si="145"/>
        <v>113</v>
      </c>
      <c r="N169" s="14">
        <f t="shared" si="145"/>
        <v>245</v>
      </c>
      <c r="O169" s="22">
        <f>SUM(O165:O168)</f>
        <v>106</v>
      </c>
      <c r="P169" s="22">
        <f t="shared" ref="P169:T169" si="146">SUM(P165:P168)</f>
        <v>63</v>
      </c>
      <c r="Q169" s="22">
        <f t="shared" si="146"/>
        <v>67</v>
      </c>
      <c r="R169" s="22">
        <f t="shared" si="146"/>
        <v>23</v>
      </c>
      <c r="S169" s="22">
        <f t="shared" si="146"/>
        <v>109</v>
      </c>
      <c r="T169" s="22">
        <f t="shared" si="146"/>
        <v>122</v>
      </c>
      <c r="U169" s="22">
        <f>SUM(U164:U168)</f>
        <v>127</v>
      </c>
      <c r="V169" s="22">
        <f t="shared" ref="V169:W169" si="147">SUM(V164:V168)</f>
        <v>191</v>
      </c>
      <c r="W169" s="22">
        <f t="shared" si="147"/>
        <v>261</v>
      </c>
      <c r="X169" s="22">
        <f>SUM(X164:X168)</f>
        <v>127</v>
      </c>
      <c r="Y169" s="22">
        <f t="shared" ref="Y169:Z169" si="148">SUM(Y164:Y168)</f>
        <v>129</v>
      </c>
      <c r="Z169" s="22">
        <f t="shared" si="148"/>
        <v>142</v>
      </c>
      <c r="AA169" s="22">
        <f>SUM(AA165:AA168)</f>
        <v>108</v>
      </c>
      <c r="AB169" s="22">
        <f t="shared" ref="AB169:AC169" si="149">SUM(AB165:AB168)</f>
        <v>29</v>
      </c>
      <c r="AC169" s="22">
        <f t="shared" si="149"/>
        <v>70</v>
      </c>
      <c r="AD169" s="22">
        <f>SUM(AD165:AD168)</f>
        <v>86</v>
      </c>
      <c r="AE169" s="22">
        <f t="shared" ref="AE169:AF169" si="150">SUM(AE165:AE168)</f>
        <v>43</v>
      </c>
      <c r="AF169" s="22">
        <f t="shared" si="150"/>
        <v>48</v>
      </c>
      <c r="AG169" s="22">
        <f>SUM(AG165:AG168)</f>
        <v>73</v>
      </c>
      <c r="AH169" s="22">
        <f t="shared" ref="AH169:AI169" si="151">SUM(AH165:AH168)</f>
        <v>97</v>
      </c>
      <c r="AI169" s="22">
        <f t="shared" si="151"/>
        <v>124</v>
      </c>
      <c r="AJ169" s="22">
        <f>SUM(AJ165:AJ168)</f>
        <v>78</v>
      </c>
      <c r="AK169" s="22">
        <f t="shared" ref="AK169:AL169" si="152">SUM(AK165:AK168)</f>
        <v>64</v>
      </c>
      <c r="AL169" s="22">
        <f t="shared" si="152"/>
        <v>69</v>
      </c>
      <c r="AM169" s="22">
        <f>SUM(AM165:AM168)</f>
        <v>56</v>
      </c>
      <c r="AN169" s="22">
        <f t="shared" ref="AN169:AO169" si="153">SUM(AN165:AN168)</f>
        <v>42</v>
      </c>
      <c r="AO169" s="22">
        <f t="shared" si="153"/>
        <v>28</v>
      </c>
    </row>
    <row r="170" spans="1:41" ht="30" x14ac:dyDescent="0.25">
      <c r="A170" s="16">
        <v>164</v>
      </c>
      <c r="B170" s="9" t="s">
        <v>79</v>
      </c>
      <c r="C170" s="12">
        <v>81</v>
      </c>
      <c r="D170" s="12">
        <v>234</v>
      </c>
      <c r="E170" s="12">
        <v>125</v>
      </c>
      <c r="F170" s="12">
        <v>163</v>
      </c>
      <c r="G170" s="12">
        <v>202</v>
      </c>
      <c r="H170" s="12">
        <v>101</v>
      </c>
      <c r="I170" s="12">
        <v>302</v>
      </c>
      <c r="J170" s="12">
        <v>387</v>
      </c>
      <c r="K170" s="12">
        <v>178</v>
      </c>
      <c r="L170" s="12">
        <v>216</v>
      </c>
      <c r="M170" s="12">
        <v>166</v>
      </c>
      <c r="N170" s="12">
        <v>94</v>
      </c>
      <c r="O170" s="39">
        <v>214</v>
      </c>
      <c r="P170" s="39">
        <v>179</v>
      </c>
      <c r="Q170" s="39">
        <v>159</v>
      </c>
      <c r="R170" s="39">
        <v>113</v>
      </c>
      <c r="S170" s="39">
        <v>247</v>
      </c>
      <c r="T170" s="39">
        <v>148</v>
      </c>
      <c r="U170" s="22">
        <v>277</v>
      </c>
      <c r="V170" s="22">
        <v>170</v>
      </c>
      <c r="W170" s="22">
        <v>178</v>
      </c>
      <c r="X170" s="22">
        <v>158</v>
      </c>
      <c r="Y170" s="22">
        <v>187</v>
      </c>
      <c r="Z170" s="22">
        <v>118</v>
      </c>
      <c r="AA170" s="22">
        <v>221</v>
      </c>
      <c r="AB170" s="22">
        <v>240</v>
      </c>
      <c r="AC170" s="22">
        <v>161</v>
      </c>
      <c r="AD170" s="22">
        <v>216</v>
      </c>
      <c r="AE170" s="22">
        <v>130</v>
      </c>
      <c r="AF170" s="22">
        <v>125</v>
      </c>
      <c r="AG170" s="22">
        <v>112</v>
      </c>
      <c r="AH170" s="22">
        <v>207</v>
      </c>
      <c r="AI170" s="22">
        <v>91</v>
      </c>
      <c r="AJ170" s="22">
        <v>104</v>
      </c>
      <c r="AK170" s="22">
        <v>186</v>
      </c>
      <c r="AL170" s="22">
        <v>76</v>
      </c>
      <c r="AM170" s="22">
        <v>124</v>
      </c>
      <c r="AN170" s="22">
        <v>296</v>
      </c>
      <c r="AO170" s="22">
        <v>150</v>
      </c>
    </row>
    <row r="171" spans="1:41" ht="30" x14ac:dyDescent="0.25">
      <c r="A171" s="16">
        <v>165</v>
      </c>
      <c r="B171" s="9" t="s">
        <v>38</v>
      </c>
      <c r="C171" s="12">
        <v>82</v>
      </c>
      <c r="D171" s="12">
        <v>90</v>
      </c>
      <c r="E171" s="12">
        <v>76</v>
      </c>
      <c r="F171" s="12">
        <v>113</v>
      </c>
      <c r="G171" s="12">
        <v>112</v>
      </c>
      <c r="H171" s="12">
        <v>570</v>
      </c>
      <c r="I171" s="12">
        <v>100</v>
      </c>
      <c r="J171" s="12">
        <v>97</v>
      </c>
      <c r="K171" s="12">
        <v>149</v>
      </c>
      <c r="L171" s="12">
        <v>159</v>
      </c>
      <c r="M171" s="12">
        <v>192</v>
      </c>
      <c r="N171" s="12">
        <v>169</v>
      </c>
      <c r="O171" s="39">
        <v>115</v>
      </c>
      <c r="P171" s="39">
        <v>97</v>
      </c>
      <c r="Q171" s="39">
        <v>85</v>
      </c>
      <c r="R171" s="39">
        <v>132</v>
      </c>
      <c r="S171" s="39">
        <v>111</v>
      </c>
      <c r="T171" s="39">
        <v>372</v>
      </c>
      <c r="U171" s="22">
        <v>164</v>
      </c>
      <c r="V171" s="22">
        <v>178</v>
      </c>
      <c r="W171" s="22">
        <v>149</v>
      </c>
      <c r="X171" s="22">
        <v>160</v>
      </c>
      <c r="Y171" s="22">
        <v>120</v>
      </c>
      <c r="Z171" s="22">
        <v>127</v>
      </c>
      <c r="AA171" s="22">
        <v>133</v>
      </c>
      <c r="AB171" s="22">
        <v>113</v>
      </c>
      <c r="AC171" s="22">
        <v>155</v>
      </c>
      <c r="AD171" s="22">
        <v>118</v>
      </c>
      <c r="AE171" s="22">
        <v>247</v>
      </c>
      <c r="AF171" s="22">
        <v>284</v>
      </c>
      <c r="AG171" s="22">
        <v>164</v>
      </c>
      <c r="AH171" s="22">
        <v>142</v>
      </c>
      <c r="AI171" s="22">
        <v>156</v>
      </c>
      <c r="AJ171" s="22">
        <v>131</v>
      </c>
      <c r="AK171" s="22">
        <v>141</v>
      </c>
      <c r="AL171" s="22">
        <v>124</v>
      </c>
      <c r="AM171" s="22">
        <v>125</v>
      </c>
      <c r="AN171" s="22">
        <v>155</v>
      </c>
      <c r="AO171" s="22">
        <v>160</v>
      </c>
    </row>
    <row r="172" spans="1:41" ht="30" x14ac:dyDescent="0.25">
      <c r="A172" s="16">
        <v>166</v>
      </c>
      <c r="B172" s="9" t="s">
        <v>78</v>
      </c>
      <c r="C172" s="68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70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</row>
    <row r="173" spans="1:41" x14ac:dyDescent="0.25">
      <c r="A173" s="16">
        <v>167</v>
      </c>
      <c r="B173" s="3" t="s">
        <v>6</v>
      </c>
      <c r="C173" s="31">
        <v>0</v>
      </c>
      <c r="D173" s="31">
        <v>0</v>
      </c>
      <c r="E173" s="31">
        <v>0</v>
      </c>
      <c r="F173" s="31">
        <v>0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44">
        <v>0</v>
      </c>
      <c r="P173" s="44">
        <v>0</v>
      </c>
      <c r="Q173" s="44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  <c r="AG173" s="16">
        <v>0</v>
      </c>
      <c r="AH173" s="16">
        <v>0</v>
      </c>
      <c r="AI173" s="16">
        <v>0</v>
      </c>
      <c r="AJ173" s="16">
        <v>0</v>
      </c>
      <c r="AK173" s="16">
        <v>0</v>
      </c>
      <c r="AL173" s="16">
        <v>0</v>
      </c>
      <c r="AM173" s="16">
        <v>0</v>
      </c>
      <c r="AN173" s="16">
        <v>0</v>
      </c>
      <c r="AO173" s="16">
        <v>0</v>
      </c>
    </row>
    <row r="174" spans="1:41" x14ac:dyDescent="0.25">
      <c r="A174" s="16">
        <v>168</v>
      </c>
      <c r="B174" s="3" t="s">
        <v>7</v>
      </c>
      <c r="C174" s="31">
        <v>0</v>
      </c>
      <c r="D174" s="31">
        <v>0</v>
      </c>
      <c r="E174" s="31">
        <v>0</v>
      </c>
      <c r="F174" s="31">
        <v>0</v>
      </c>
      <c r="G174" s="31">
        <v>0</v>
      </c>
      <c r="H174" s="31">
        <v>0</v>
      </c>
      <c r="I174" s="31">
        <v>0</v>
      </c>
      <c r="J174" s="31">
        <v>0</v>
      </c>
      <c r="K174" s="31">
        <v>0</v>
      </c>
      <c r="L174" s="31">
        <v>0</v>
      </c>
      <c r="M174" s="31">
        <v>0</v>
      </c>
      <c r="N174" s="31">
        <v>0</v>
      </c>
      <c r="O174" s="44">
        <v>0</v>
      </c>
      <c r="P174" s="44">
        <v>0</v>
      </c>
      <c r="Q174" s="44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v>0</v>
      </c>
      <c r="AO174" s="16">
        <v>0</v>
      </c>
    </row>
    <row r="175" spans="1:41" x14ac:dyDescent="0.25">
      <c r="A175" s="16">
        <v>169</v>
      </c>
      <c r="B175" s="3" t="s">
        <v>8</v>
      </c>
      <c r="C175" s="31">
        <v>3</v>
      </c>
      <c r="D175" s="31">
        <v>4</v>
      </c>
      <c r="E175" s="31">
        <v>2</v>
      </c>
      <c r="F175" s="31">
        <v>2</v>
      </c>
      <c r="G175" s="31">
        <v>2</v>
      </c>
      <c r="H175" s="31">
        <v>1</v>
      </c>
      <c r="I175" s="31">
        <v>0</v>
      </c>
      <c r="J175" s="31">
        <v>0</v>
      </c>
      <c r="K175" s="31">
        <v>0</v>
      </c>
      <c r="L175" s="31">
        <v>0</v>
      </c>
      <c r="M175" s="31">
        <v>0</v>
      </c>
      <c r="N175" s="31">
        <v>0</v>
      </c>
      <c r="O175" s="44">
        <v>0</v>
      </c>
      <c r="P175" s="44">
        <v>0</v>
      </c>
      <c r="Q175" s="44">
        <v>0</v>
      </c>
      <c r="R175" s="16">
        <v>5</v>
      </c>
      <c r="S175" s="16">
        <v>7</v>
      </c>
      <c r="T175" s="16">
        <v>0</v>
      </c>
      <c r="U175" s="16">
        <v>2</v>
      </c>
      <c r="V175" s="16">
        <v>1</v>
      </c>
      <c r="W175" s="16">
        <v>1</v>
      </c>
      <c r="X175" s="16">
        <v>1</v>
      </c>
      <c r="Y175" s="16">
        <v>1</v>
      </c>
      <c r="Z175" s="16">
        <v>2</v>
      </c>
      <c r="AA175" s="16">
        <v>0</v>
      </c>
      <c r="AB175" s="16">
        <v>0</v>
      </c>
      <c r="AC175" s="16">
        <v>0</v>
      </c>
      <c r="AD175" s="16">
        <v>0</v>
      </c>
      <c r="AE175" s="16">
        <v>0</v>
      </c>
      <c r="AF175" s="16">
        <v>1</v>
      </c>
      <c r="AG175" s="16">
        <v>0</v>
      </c>
      <c r="AH175" s="16">
        <v>0</v>
      </c>
      <c r="AI175" s="16">
        <v>1</v>
      </c>
      <c r="AJ175" s="16">
        <v>1</v>
      </c>
      <c r="AK175" s="16">
        <v>2</v>
      </c>
      <c r="AL175" s="16">
        <v>1</v>
      </c>
      <c r="AM175" s="16">
        <v>0</v>
      </c>
      <c r="AN175" s="16">
        <v>0</v>
      </c>
      <c r="AO175" s="16">
        <v>1</v>
      </c>
    </row>
    <row r="176" spans="1:41" x14ac:dyDescent="0.25">
      <c r="A176" s="16">
        <v>170</v>
      </c>
      <c r="B176" s="3" t="s">
        <v>54</v>
      </c>
      <c r="C176" s="31">
        <v>0</v>
      </c>
      <c r="D176" s="31">
        <v>0</v>
      </c>
      <c r="E176" s="31">
        <v>0</v>
      </c>
      <c r="F176" s="31">
        <v>0</v>
      </c>
      <c r="G176" s="31">
        <v>0</v>
      </c>
      <c r="H176" s="31">
        <v>0</v>
      </c>
      <c r="I176" s="31">
        <v>0</v>
      </c>
      <c r="J176" s="31">
        <v>0</v>
      </c>
      <c r="K176" s="31">
        <v>0</v>
      </c>
      <c r="L176" s="31">
        <v>0</v>
      </c>
      <c r="M176" s="31">
        <v>0</v>
      </c>
      <c r="N176" s="31">
        <v>0</v>
      </c>
      <c r="O176" s="44">
        <v>1</v>
      </c>
      <c r="P176" s="44">
        <v>0</v>
      </c>
      <c r="Q176" s="44">
        <v>0</v>
      </c>
      <c r="R176" s="16">
        <v>0</v>
      </c>
      <c r="S176" s="16">
        <v>0</v>
      </c>
      <c r="T176" s="16">
        <v>6</v>
      </c>
      <c r="U176" s="16">
        <v>0</v>
      </c>
      <c r="V176" s="16">
        <v>0</v>
      </c>
      <c r="W176" s="16">
        <v>0</v>
      </c>
      <c r="X176" s="16">
        <v>0</v>
      </c>
      <c r="Y176" s="16">
        <v>2</v>
      </c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16">
        <v>1</v>
      </c>
      <c r="AH176" s="16">
        <v>1</v>
      </c>
      <c r="AI176" s="16">
        <v>1</v>
      </c>
      <c r="AJ176" s="16">
        <v>0</v>
      </c>
      <c r="AK176" s="16">
        <v>1</v>
      </c>
      <c r="AL176" s="16">
        <v>0</v>
      </c>
      <c r="AM176" s="16">
        <v>0</v>
      </c>
      <c r="AN176" s="16">
        <v>0</v>
      </c>
      <c r="AO176" s="16">
        <v>1</v>
      </c>
    </row>
    <row r="177" spans="1:41" x14ac:dyDescent="0.25">
      <c r="A177" s="16">
        <v>171</v>
      </c>
      <c r="B177" s="3" t="s">
        <v>9</v>
      </c>
      <c r="C177" s="31">
        <v>0</v>
      </c>
      <c r="D177" s="31">
        <v>0</v>
      </c>
      <c r="E177" s="31">
        <v>0</v>
      </c>
      <c r="F177" s="31">
        <v>0</v>
      </c>
      <c r="G177" s="31">
        <v>0</v>
      </c>
      <c r="H177" s="31">
        <v>0</v>
      </c>
      <c r="I177" s="31">
        <v>0</v>
      </c>
      <c r="J177" s="31">
        <v>0</v>
      </c>
      <c r="K177" s="31">
        <v>0</v>
      </c>
      <c r="L177" s="31">
        <v>0</v>
      </c>
      <c r="M177" s="31">
        <v>0</v>
      </c>
      <c r="N177" s="31">
        <v>0</v>
      </c>
      <c r="O177" s="44">
        <v>0</v>
      </c>
      <c r="P177" s="44">
        <v>0</v>
      </c>
      <c r="Q177" s="44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  <c r="AJ177" s="16">
        <v>0</v>
      </c>
      <c r="AK177" s="16">
        <v>0</v>
      </c>
      <c r="AL177" s="16">
        <v>0</v>
      </c>
      <c r="AM177" s="16">
        <v>0</v>
      </c>
      <c r="AN177" s="16">
        <v>0</v>
      </c>
      <c r="AO177" s="16">
        <v>0</v>
      </c>
    </row>
    <row r="178" spans="1:41" x14ac:dyDescent="0.25">
      <c r="A178" s="16">
        <v>172</v>
      </c>
      <c r="B178" s="1" t="s">
        <v>30</v>
      </c>
      <c r="C178" s="29">
        <f>SUM(C173:C177)</f>
        <v>3</v>
      </c>
      <c r="D178" s="29">
        <f>SUM(D173:D177)</f>
        <v>4</v>
      </c>
      <c r="E178" s="29">
        <f t="shared" ref="E178:N178" si="154">SUM(E173:E177)</f>
        <v>2</v>
      </c>
      <c r="F178" s="29">
        <f t="shared" si="154"/>
        <v>2</v>
      </c>
      <c r="G178" s="29">
        <f t="shared" si="154"/>
        <v>2</v>
      </c>
      <c r="H178" s="29">
        <f t="shared" si="154"/>
        <v>1</v>
      </c>
      <c r="I178" s="29">
        <f t="shared" si="154"/>
        <v>0</v>
      </c>
      <c r="J178" s="29">
        <f t="shared" si="154"/>
        <v>0</v>
      </c>
      <c r="K178" s="29">
        <f t="shared" si="154"/>
        <v>0</v>
      </c>
      <c r="L178" s="29">
        <f t="shared" si="154"/>
        <v>0</v>
      </c>
      <c r="M178" s="29">
        <f t="shared" si="154"/>
        <v>0</v>
      </c>
      <c r="N178" s="29">
        <f t="shared" si="154"/>
        <v>0</v>
      </c>
      <c r="O178" s="29">
        <f>SUM(O173:O177)</f>
        <v>1</v>
      </c>
      <c r="P178" s="29">
        <f t="shared" ref="P178:T178" si="155">SUM(P173:P177)</f>
        <v>0</v>
      </c>
      <c r="Q178" s="29">
        <f t="shared" si="155"/>
        <v>0</v>
      </c>
      <c r="R178" s="29">
        <f t="shared" si="155"/>
        <v>5</v>
      </c>
      <c r="S178" s="29">
        <f t="shared" si="155"/>
        <v>7</v>
      </c>
      <c r="T178" s="29">
        <f t="shared" si="155"/>
        <v>6</v>
      </c>
      <c r="U178" s="22">
        <f>SUM(U173:U177)</f>
        <v>2</v>
      </c>
      <c r="V178" s="22">
        <f t="shared" ref="V178:W178" si="156">SUM(V173:V177)</f>
        <v>1</v>
      </c>
      <c r="W178" s="22">
        <f t="shared" si="156"/>
        <v>1</v>
      </c>
      <c r="X178" s="22">
        <f>SUM(X173:X177)</f>
        <v>1</v>
      </c>
      <c r="Y178" s="22">
        <f t="shared" ref="Y178:Z178" si="157">SUM(Y173:Y177)</f>
        <v>3</v>
      </c>
      <c r="Z178" s="22">
        <f t="shared" si="157"/>
        <v>2</v>
      </c>
      <c r="AA178" s="22">
        <f>SUM(AA173:AA177)</f>
        <v>0</v>
      </c>
      <c r="AB178" s="22">
        <f t="shared" ref="AB178:AC178" si="158">SUM(AB173:AB177)</f>
        <v>0</v>
      </c>
      <c r="AC178" s="22">
        <f t="shared" si="158"/>
        <v>0</v>
      </c>
      <c r="AD178" s="22">
        <f>SUM(AD173:AD177)</f>
        <v>0</v>
      </c>
      <c r="AE178" s="22">
        <f t="shared" ref="AE178:AF178" si="159">SUM(AE173:AE177)</f>
        <v>0</v>
      </c>
      <c r="AF178" s="22">
        <f t="shared" si="159"/>
        <v>1</v>
      </c>
      <c r="AG178" s="22">
        <f>SUM(AG173:AG177)</f>
        <v>1</v>
      </c>
      <c r="AH178" s="22">
        <f t="shared" ref="AH178:AI178" si="160">SUM(AH173:AH177)</f>
        <v>1</v>
      </c>
      <c r="AI178" s="22">
        <f t="shared" si="160"/>
        <v>2</v>
      </c>
      <c r="AJ178" s="22">
        <f>SUM(AJ173:AJ177)</f>
        <v>1</v>
      </c>
      <c r="AK178" s="22">
        <f t="shared" ref="AK178:AL178" si="161">SUM(AK173:AK177)</f>
        <v>3</v>
      </c>
      <c r="AL178" s="22">
        <f t="shared" si="161"/>
        <v>1</v>
      </c>
      <c r="AM178" s="22">
        <f>SUM(AM173:AM177)</f>
        <v>0</v>
      </c>
      <c r="AN178" s="22">
        <f t="shared" ref="AN178:AO178" si="162">SUM(AN173:AN177)</f>
        <v>0</v>
      </c>
      <c r="AO178" s="22">
        <f t="shared" si="162"/>
        <v>2</v>
      </c>
    </row>
    <row r="179" spans="1:41" ht="30" x14ac:dyDescent="0.25">
      <c r="A179" s="16">
        <v>173</v>
      </c>
      <c r="B179" s="9" t="s">
        <v>75</v>
      </c>
      <c r="C179" s="68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70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</row>
    <row r="180" spans="1:41" x14ac:dyDescent="0.25">
      <c r="A180" s="16">
        <v>174</v>
      </c>
      <c r="B180" s="3" t="s">
        <v>6</v>
      </c>
      <c r="C180" s="10">
        <v>0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  <c r="AH180" s="16">
        <v>0</v>
      </c>
      <c r="AI180" s="16">
        <v>0</v>
      </c>
      <c r="AJ180" s="16">
        <v>0</v>
      </c>
      <c r="AK180" s="16">
        <v>0</v>
      </c>
      <c r="AL180" s="16">
        <v>0</v>
      </c>
      <c r="AM180" s="16">
        <v>0</v>
      </c>
      <c r="AN180" s="16">
        <v>0</v>
      </c>
      <c r="AO180" s="16">
        <v>0</v>
      </c>
    </row>
    <row r="181" spans="1:41" x14ac:dyDescent="0.25">
      <c r="A181" s="16">
        <v>175</v>
      </c>
      <c r="B181" s="3" t="s">
        <v>7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0</v>
      </c>
      <c r="AG181" s="16">
        <v>0</v>
      </c>
      <c r="AH181" s="16">
        <v>0</v>
      </c>
      <c r="AI181" s="16">
        <v>0</v>
      </c>
      <c r="AJ181" s="16">
        <v>0</v>
      </c>
      <c r="AK181" s="16">
        <v>0</v>
      </c>
      <c r="AL181" s="16">
        <v>0</v>
      </c>
      <c r="AM181" s="16">
        <v>0</v>
      </c>
      <c r="AN181" s="16">
        <v>0</v>
      </c>
      <c r="AO181" s="16">
        <v>0</v>
      </c>
    </row>
    <row r="182" spans="1:41" x14ac:dyDescent="0.25">
      <c r="A182" s="16">
        <v>176</v>
      </c>
      <c r="B182" s="3" t="s">
        <v>8</v>
      </c>
      <c r="C182" s="10">
        <v>4</v>
      </c>
      <c r="D182" s="10">
        <v>0</v>
      </c>
      <c r="E182" s="10">
        <v>2</v>
      </c>
      <c r="F182" s="10">
        <v>1</v>
      </c>
      <c r="G182" s="10">
        <v>0</v>
      </c>
      <c r="H182" s="10">
        <v>2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6">
        <v>1</v>
      </c>
      <c r="S182" s="16">
        <v>0</v>
      </c>
      <c r="T182" s="16">
        <v>1</v>
      </c>
      <c r="U182" s="16">
        <v>1</v>
      </c>
      <c r="V182" s="16">
        <v>1</v>
      </c>
      <c r="W182" s="16">
        <v>1</v>
      </c>
      <c r="X182" s="16">
        <v>0</v>
      </c>
      <c r="Y182" s="16">
        <v>1</v>
      </c>
      <c r="Z182" s="16">
        <v>1</v>
      </c>
      <c r="AA182" s="16">
        <v>0</v>
      </c>
      <c r="AB182" s="16">
        <v>0</v>
      </c>
      <c r="AC182" s="16">
        <v>0</v>
      </c>
      <c r="AD182" s="16">
        <v>0</v>
      </c>
      <c r="AE182" s="16">
        <v>1</v>
      </c>
      <c r="AF182" s="16">
        <v>0</v>
      </c>
      <c r="AG182" s="16">
        <v>1</v>
      </c>
      <c r="AH182" s="16">
        <v>0</v>
      </c>
      <c r="AI182" s="16">
        <v>0</v>
      </c>
      <c r="AJ182" s="16">
        <v>0</v>
      </c>
      <c r="AK182" s="16">
        <v>1</v>
      </c>
      <c r="AL182" s="16">
        <v>0</v>
      </c>
      <c r="AM182" s="16">
        <v>0</v>
      </c>
      <c r="AN182" s="16">
        <v>0</v>
      </c>
      <c r="AO182" s="16">
        <v>1</v>
      </c>
    </row>
    <row r="183" spans="1:41" x14ac:dyDescent="0.25">
      <c r="A183" s="16">
        <v>177</v>
      </c>
      <c r="B183" s="3" t="s">
        <v>54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1</v>
      </c>
      <c r="K183" s="10">
        <v>0</v>
      </c>
      <c r="L183" s="10">
        <v>0</v>
      </c>
      <c r="M183" s="10">
        <v>1</v>
      </c>
      <c r="N183" s="10">
        <v>0</v>
      </c>
      <c r="O183" s="10">
        <v>0</v>
      </c>
      <c r="P183" s="10">
        <v>0</v>
      </c>
      <c r="Q183" s="10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2</v>
      </c>
      <c r="Y183" s="16">
        <v>1</v>
      </c>
      <c r="Z183" s="16">
        <v>0</v>
      </c>
      <c r="AA183" s="16">
        <v>0</v>
      </c>
      <c r="AB183" s="16">
        <v>1</v>
      </c>
      <c r="AC183" s="16">
        <v>0</v>
      </c>
      <c r="AD183" s="16">
        <v>0</v>
      </c>
      <c r="AE183" s="16">
        <v>0</v>
      </c>
      <c r="AF183" s="16">
        <v>1</v>
      </c>
      <c r="AG183" s="16">
        <v>0</v>
      </c>
      <c r="AH183" s="16">
        <v>0</v>
      </c>
      <c r="AI183" s="16">
        <v>0</v>
      </c>
      <c r="AJ183" s="16">
        <v>0</v>
      </c>
      <c r="AK183" s="16">
        <v>0</v>
      </c>
      <c r="AL183" s="16">
        <v>0</v>
      </c>
      <c r="AM183" s="16">
        <v>1</v>
      </c>
      <c r="AN183" s="16">
        <v>0</v>
      </c>
      <c r="AO183" s="16">
        <v>0</v>
      </c>
    </row>
    <row r="184" spans="1:41" x14ac:dyDescent="0.25">
      <c r="A184" s="16">
        <v>178</v>
      </c>
      <c r="B184" s="3" t="s">
        <v>9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0</v>
      </c>
      <c r="AE184" s="16">
        <v>0</v>
      </c>
      <c r="AF184" s="16">
        <v>0</v>
      </c>
      <c r="AG184" s="16">
        <v>0</v>
      </c>
      <c r="AH184" s="16">
        <v>0</v>
      </c>
      <c r="AI184" s="16">
        <v>0</v>
      </c>
      <c r="AJ184" s="16">
        <v>0</v>
      </c>
      <c r="AK184" s="16">
        <v>0</v>
      </c>
      <c r="AL184" s="16">
        <v>0</v>
      </c>
      <c r="AM184" s="16">
        <v>0</v>
      </c>
      <c r="AN184" s="16">
        <v>0</v>
      </c>
      <c r="AO184" s="16">
        <v>0</v>
      </c>
    </row>
    <row r="185" spans="1:41" x14ac:dyDescent="0.25">
      <c r="A185" s="16">
        <v>179</v>
      </c>
      <c r="B185" s="1" t="s">
        <v>30</v>
      </c>
      <c r="C185" s="12">
        <f>SUM(C180:C184)</f>
        <v>4</v>
      </c>
      <c r="D185" s="12">
        <f t="shared" ref="D185:N185" si="163">SUM(D180:D184)</f>
        <v>0</v>
      </c>
      <c r="E185" s="12">
        <f t="shared" si="163"/>
        <v>2</v>
      </c>
      <c r="F185" s="12">
        <f t="shared" si="163"/>
        <v>1</v>
      </c>
      <c r="G185" s="12">
        <f t="shared" si="163"/>
        <v>0</v>
      </c>
      <c r="H185" s="12">
        <f t="shared" si="163"/>
        <v>2</v>
      </c>
      <c r="I185" s="12">
        <f t="shared" si="163"/>
        <v>0</v>
      </c>
      <c r="J185" s="12">
        <f t="shared" si="163"/>
        <v>1</v>
      </c>
      <c r="K185" s="12">
        <f t="shared" si="163"/>
        <v>0</v>
      </c>
      <c r="L185" s="12">
        <f t="shared" si="163"/>
        <v>0</v>
      </c>
      <c r="M185" s="12">
        <f t="shared" si="163"/>
        <v>1</v>
      </c>
      <c r="N185" s="12">
        <f t="shared" si="163"/>
        <v>0</v>
      </c>
      <c r="O185" s="12">
        <f>SUM(O180:O184)</f>
        <v>0</v>
      </c>
      <c r="P185" s="12">
        <f t="shared" ref="P185:T185" si="164">SUM(P180:P184)</f>
        <v>0</v>
      </c>
      <c r="Q185" s="12">
        <f t="shared" si="164"/>
        <v>0</v>
      </c>
      <c r="R185" s="12">
        <f t="shared" si="164"/>
        <v>1</v>
      </c>
      <c r="S185" s="12">
        <f t="shared" si="164"/>
        <v>0</v>
      </c>
      <c r="T185" s="12">
        <f t="shared" si="164"/>
        <v>1</v>
      </c>
      <c r="U185" s="22">
        <f>SUM(U180:U184)</f>
        <v>1</v>
      </c>
      <c r="V185" s="22">
        <f t="shared" ref="V185:W185" si="165">SUM(V180:V184)</f>
        <v>1</v>
      </c>
      <c r="W185" s="22">
        <f t="shared" si="165"/>
        <v>1</v>
      </c>
      <c r="X185" s="22">
        <f>SUM(X180:X184)</f>
        <v>2</v>
      </c>
      <c r="Y185" s="22">
        <f t="shared" ref="Y185:AO185" si="166">SUM(Y180:Y184)</f>
        <v>2</v>
      </c>
      <c r="Z185" s="22">
        <f t="shared" si="166"/>
        <v>1</v>
      </c>
      <c r="AA185" s="22">
        <f t="shared" si="166"/>
        <v>0</v>
      </c>
      <c r="AB185" s="22">
        <f t="shared" si="166"/>
        <v>1</v>
      </c>
      <c r="AC185" s="22">
        <f t="shared" si="166"/>
        <v>0</v>
      </c>
      <c r="AD185" s="22">
        <f t="shared" si="166"/>
        <v>0</v>
      </c>
      <c r="AE185" s="22">
        <f t="shared" si="166"/>
        <v>1</v>
      </c>
      <c r="AF185" s="22">
        <f t="shared" si="166"/>
        <v>1</v>
      </c>
      <c r="AG185" s="22">
        <f t="shared" si="166"/>
        <v>1</v>
      </c>
      <c r="AH185" s="22">
        <f t="shared" si="166"/>
        <v>0</v>
      </c>
      <c r="AI185" s="22">
        <f t="shared" si="166"/>
        <v>0</v>
      </c>
      <c r="AJ185" s="22">
        <f t="shared" si="166"/>
        <v>0</v>
      </c>
      <c r="AK185" s="22">
        <f t="shared" si="166"/>
        <v>1</v>
      </c>
      <c r="AL185" s="22">
        <f t="shared" si="166"/>
        <v>0</v>
      </c>
      <c r="AM185" s="22">
        <f t="shared" si="166"/>
        <v>1</v>
      </c>
      <c r="AN185" s="22">
        <f t="shared" si="166"/>
        <v>0</v>
      </c>
      <c r="AO185" s="22">
        <f t="shared" si="166"/>
        <v>1</v>
      </c>
    </row>
    <row r="186" spans="1:41" ht="30" x14ac:dyDescent="0.25">
      <c r="A186" s="16">
        <v>180</v>
      </c>
      <c r="B186" s="9" t="s">
        <v>76</v>
      </c>
      <c r="C186" s="68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70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</row>
    <row r="187" spans="1:41" x14ac:dyDescent="0.25">
      <c r="A187" s="16">
        <v>181</v>
      </c>
      <c r="B187" s="3" t="s">
        <v>6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0</v>
      </c>
      <c r="AH187" s="16">
        <v>0</v>
      </c>
      <c r="AI187" s="16">
        <v>0</v>
      </c>
      <c r="AJ187" s="16">
        <v>0</v>
      </c>
      <c r="AK187" s="16">
        <v>0</v>
      </c>
      <c r="AL187" s="16">
        <v>0</v>
      </c>
      <c r="AM187" s="16">
        <v>0</v>
      </c>
      <c r="AN187" s="16">
        <v>0</v>
      </c>
      <c r="AO187" s="16">
        <v>0</v>
      </c>
    </row>
    <row r="188" spans="1:41" x14ac:dyDescent="0.25">
      <c r="A188" s="16">
        <v>182</v>
      </c>
      <c r="B188" s="3" t="s">
        <v>7</v>
      </c>
      <c r="C188" s="10">
        <v>0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  <c r="AH188" s="16">
        <v>0</v>
      </c>
      <c r="AI188" s="16">
        <v>0</v>
      </c>
      <c r="AJ188" s="16">
        <v>0</v>
      </c>
      <c r="AK188" s="16">
        <v>0</v>
      </c>
      <c r="AL188" s="16">
        <v>0</v>
      </c>
      <c r="AM188" s="16">
        <v>0</v>
      </c>
      <c r="AN188" s="16">
        <v>0</v>
      </c>
      <c r="AO188" s="16">
        <v>0</v>
      </c>
    </row>
    <row r="189" spans="1:41" x14ac:dyDescent="0.25">
      <c r="A189" s="16">
        <v>183</v>
      </c>
      <c r="B189" s="3" t="s">
        <v>8</v>
      </c>
      <c r="C189" s="10">
        <v>0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10">
        <v>0</v>
      </c>
      <c r="K189" s="10">
        <v>1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1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1</v>
      </c>
      <c r="X189" s="16">
        <v>1</v>
      </c>
      <c r="Y189" s="16">
        <v>1</v>
      </c>
      <c r="Z189" s="16">
        <v>0</v>
      </c>
      <c r="AA189" s="16">
        <v>0</v>
      </c>
      <c r="AB189" s="16">
        <v>1</v>
      </c>
      <c r="AC189" s="16">
        <v>0</v>
      </c>
      <c r="AD189" s="16">
        <v>0</v>
      </c>
      <c r="AE189" s="16">
        <v>0</v>
      </c>
      <c r="AF189" s="16">
        <v>0</v>
      </c>
      <c r="AG189" s="16">
        <v>0</v>
      </c>
      <c r="AH189" s="16">
        <v>0</v>
      </c>
      <c r="AI189" s="16">
        <v>1</v>
      </c>
      <c r="AJ189" s="16">
        <v>0</v>
      </c>
      <c r="AK189" s="16">
        <v>0</v>
      </c>
      <c r="AL189" s="16">
        <v>0</v>
      </c>
      <c r="AM189" s="16">
        <v>0</v>
      </c>
      <c r="AN189" s="16">
        <v>0</v>
      </c>
      <c r="AO189" s="16">
        <v>0</v>
      </c>
    </row>
    <row r="190" spans="1:41" x14ac:dyDescent="0.25">
      <c r="A190" s="16">
        <v>184</v>
      </c>
      <c r="B190" s="3" t="s">
        <v>54</v>
      </c>
      <c r="C190" s="10">
        <v>0</v>
      </c>
      <c r="D190" s="10">
        <v>0</v>
      </c>
      <c r="E190" s="10">
        <v>2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6">
        <v>0</v>
      </c>
      <c r="S190" s="16">
        <v>1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0</v>
      </c>
      <c r="AE190" s="16">
        <v>0</v>
      </c>
      <c r="AF190" s="16">
        <v>0</v>
      </c>
      <c r="AG190" s="16">
        <v>0</v>
      </c>
      <c r="AH190" s="16">
        <v>0</v>
      </c>
      <c r="AI190" s="16">
        <v>0</v>
      </c>
      <c r="AJ190" s="16">
        <v>0</v>
      </c>
      <c r="AK190" s="16">
        <v>0</v>
      </c>
      <c r="AL190" s="16">
        <v>0</v>
      </c>
      <c r="AM190" s="16">
        <v>0</v>
      </c>
      <c r="AN190" s="16">
        <v>0</v>
      </c>
      <c r="AO190" s="16">
        <v>0</v>
      </c>
    </row>
    <row r="191" spans="1:41" x14ac:dyDescent="0.25">
      <c r="A191" s="16">
        <v>185</v>
      </c>
      <c r="B191" s="3" t="s">
        <v>9</v>
      </c>
      <c r="C191" s="10">
        <v>0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0</v>
      </c>
      <c r="AE191" s="16">
        <v>0</v>
      </c>
      <c r="AF191" s="16">
        <v>0</v>
      </c>
      <c r="AG191" s="16">
        <v>0</v>
      </c>
      <c r="AH191" s="16">
        <v>0</v>
      </c>
      <c r="AI191" s="16">
        <v>0</v>
      </c>
      <c r="AJ191" s="16">
        <v>0</v>
      </c>
      <c r="AK191" s="16">
        <v>0</v>
      </c>
      <c r="AL191" s="16">
        <v>0</v>
      </c>
      <c r="AM191" s="16">
        <v>0</v>
      </c>
      <c r="AN191" s="16">
        <v>0</v>
      </c>
      <c r="AO191" s="16">
        <v>0</v>
      </c>
    </row>
    <row r="192" spans="1:41" x14ac:dyDescent="0.25">
      <c r="A192" s="16">
        <v>186</v>
      </c>
      <c r="B192" s="1" t="s">
        <v>30</v>
      </c>
      <c r="C192" s="12">
        <f>SUM(C187:C191)</f>
        <v>0</v>
      </c>
      <c r="D192" s="12">
        <f t="shared" ref="D192:N192" si="167">SUM(D187:D191)</f>
        <v>0</v>
      </c>
      <c r="E192" s="12">
        <f t="shared" si="167"/>
        <v>2</v>
      </c>
      <c r="F192" s="12">
        <f t="shared" si="167"/>
        <v>0</v>
      </c>
      <c r="G192" s="12">
        <f t="shared" si="167"/>
        <v>0</v>
      </c>
      <c r="H192" s="12">
        <f t="shared" si="167"/>
        <v>0</v>
      </c>
      <c r="I192" s="12">
        <f t="shared" si="167"/>
        <v>0</v>
      </c>
      <c r="J192" s="12">
        <f t="shared" si="167"/>
        <v>0</v>
      </c>
      <c r="K192" s="12">
        <f t="shared" si="167"/>
        <v>1</v>
      </c>
      <c r="L192" s="12">
        <f t="shared" si="167"/>
        <v>0</v>
      </c>
      <c r="M192" s="12">
        <f t="shared" si="167"/>
        <v>0</v>
      </c>
      <c r="N192" s="12">
        <f t="shared" si="167"/>
        <v>0</v>
      </c>
      <c r="O192" s="12">
        <f>SUM(O187:O191)</f>
        <v>0</v>
      </c>
      <c r="P192" s="12">
        <f t="shared" ref="P192:Q192" si="168">SUM(P187:P191)</f>
        <v>0</v>
      </c>
      <c r="Q192" s="12">
        <f t="shared" si="168"/>
        <v>1</v>
      </c>
      <c r="R192" s="22">
        <f>SUM(R187:R191)</f>
        <v>0</v>
      </c>
      <c r="S192" s="22">
        <f t="shared" ref="S192:T192" si="169">SUM(S187:S191)</f>
        <v>1</v>
      </c>
      <c r="T192" s="22">
        <f t="shared" si="169"/>
        <v>0</v>
      </c>
      <c r="U192" s="22">
        <f>SUM(U187:U191)</f>
        <v>0</v>
      </c>
      <c r="V192" s="22">
        <f t="shared" ref="V192:W192" si="170">SUM(V187:V191)</f>
        <v>0</v>
      </c>
      <c r="W192" s="22">
        <f t="shared" si="170"/>
        <v>1</v>
      </c>
      <c r="X192" s="22">
        <f>SUM(X187:X191)</f>
        <v>1</v>
      </c>
      <c r="Y192" s="22">
        <f t="shared" ref="Y192:Z192" si="171">SUM(Y187:Y191)</f>
        <v>1</v>
      </c>
      <c r="Z192" s="22">
        <f t="shared" si="171"/>
        <v>0</v>
      </c>
      <c r="AA192" s="22">
        <f>SUM(AA187:AA191)</f>
        <v>0</v>
      </c>
      <c r="AB192" s="22">
        <f t="shared" ref="AB192:AC192" si="172">SUM(AB187:AB191)</f>
        <v>1</v>
      </c>
      <c r="AC192" s="22">
        <f t="shared" si="172"/>
        <v>0</v>
      </c>
      <c r="AD192" s="22">
        <f>SUM(AD187:AD191)</f>
        <v>0</v>
      </c>
      <c r="AE192" s="22">
        <f t="shared" ref="AE192:AF192" si="173">SUM(AE187:AE191)</f>
        <v>0</v>
      </c>
      <c r="AF192" s="22">
        <f t="shared" si="173"/>
        <v>0</v>
      </c>
      <c r="AG192" s="22">
        <f>SUM(AG187:AG191)</f>
        <v>0</v>
      </c>
      <c r="AH192" s="22">
        <f t="shared" ref="AH192:AI192" si="174">SUM(AH187:AH191)</f>
        <v>0</v>
      </c>
      <c r="AI192" s="22">
        <f t="shared" si="174"/>
        <v>1</v>
      </c>
      <c r="AJ192" s="22">
        <f>SUM(AJ187:AJ191)</f>
        <v>0</v>
      </c>
      <c r="AK192" s="22">
        <f t="shared" ref="AK192:AL192" si="175">SUM(AK187:AK191)</f>
        <v>0</v>
      </c>
      <c r="AL192" s="22">
        <f t="shared" si="175"/>
        <v>0</v>
      </c>
      <c r="AM192" s="22">
        <f>SUM(AM187:AM191)</f>
        <v>0</v>
      </c>
      <c r="AN192" s="22">
        <f t="shared" ref="AN192:AO192" si="176">SUM(AN187:AN191)</f>
        <v>0</v>
      </c>
      <c r="AO192" s="22">
        <f t="shared" si="176"/>
        <v>0</v>
      </c>
    </row>
    <row r="193" spans="1:41" ht="30" x14ac:dyDescent="0.25">
      <c r="A193" s="16">
        <v>187</v>
      </c>
      <c r="B193" s="9" t="s">
        <v>70</v>
      </c>
      <c r="C193" s="68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70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</row>
    <row r="194" spans="1:41" x14ac:dyDescent="0.25">
      <c r="A194" s="16">
        <v>188</v>
      </c>
      <c r="B194" s="17" t="s">
        <v>6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0</v>
      </c>
      <c r="AI194" s="16">
        <v>0</v>
      </c>
      <c r="AJ194" s="16">
        <v>0</v>
      </c>
      <c r="AK194" s="16">
        <v>0</v>
      </c>
      <c r="AL194" s="16">
        <v>0</v>
      </c>
      <c r="AM194" s="16">
        <v>0</v>
      </c>
      <c r="AN194" s="16">
        <v>0</v>
      </c>
      <c r="AO194" s="16">
        <v>0</v>
      </c>
    </row>
    <row r="195" spans="1:41" x14ac:dyDescent="0.25">
      <c r="A195" s="16">
        <v>189</v>
      </c>
      <c r="B195" s="17" t="s">
        <v>7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6">
        <v>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0</v>
      </c>
      <c r="AK195" s="16">
        <v>0</v>
      </c>
      <c r="AL195" s="16">
        <v>0</v>
      </c>
      <c r="AM195" s="16">
        <v>0</v>
      </c>
      <c r="AN195" s="16">
        <v>0</v>
      </c>
      <c r="AO195" s="16">
        <v>0</v>
      </c>
    </row>
    <row r="196" spans="1:41" x14ac:dyDescent="0.25">
      <c r="A196" s="16">
        <v>190</v>
      </c>
      <c r="B196" s="17" t="s">
        <v>8</v>
      </c>
      <c r="C196" s="10">
        <v>1</v>
      </c>
      <c r="D196" s="10">
        <v>0</v>
      </c>
      <c r="E196" s="10">
        <v>0</v>
      </c>
      <c r="F196" s="10">
        <v>3</v>
      </c>
      <c r="G196" s="10">
        <v>0</v>
      </c>
      <c r="H196" s="10">
        <v>0</v>
      </c>
      <c r="I196" s="10">
        <v>0</v>
      </c>
      <c r="J196" s="10">
        <v>2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1</v>
      </c>
      <c r="Q196" s="10">
        <v>1</v>
      </c>
      <c r="R196" s="16">
        <v>4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4</v>
      </c>
      <c r="Y196" s="16">
        <v>1</v>
      </c>
      <c r="Z196" s="16">
        <v>0</v>
      </c>
      <c r="AA196" s="16">
        <v>1</v>
      </c>
      <c r="AB196" s="16">
        <v>0</v>
      </c>
      <c r="AC196" s="16">
        <v>0</v>
      </c>
      <c r="AD196" s="16">
        <v>1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1</v>
      </c>
      <c r="AK196" s="16">
        <v>0</v>
      </c>
      <c r="AL196" s="16">
        <v>0</v>
      </c>
      <c r="AM196" s="16">
        <v>0</v>
      </c>
      <c r="AN196" s="16">
        <v>1</v>
      </c>
      <c r="AO196" s="16">
        <v>0</v>
      </c>
    </row>
    <row r="197" spans="1:41" x14ac:dyDescent="0.25">
      <c r="A197" s="16">
        <v>191</v>
      </c>
      <c r="B197" s="17" t="s">
        <v>54</v>
      </c>
      <c r="C197" s="10">
        <v>0</v>
      </c>
      <c r="D197" s="10">
        <v>0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1</v>
      </c>
      <c r="R197" s="16">
        <v>0</v>
      </c>
      <c r="S197" s="16">
        <v>2</v>
      </c>
      <c r="T197" s="16">
        <v>0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1</v>
      </c>
      <c r="AC197" s="16">
        <v>2</v>
      </c>
      <c r="AD197" s="16">
        <v>0</v>
      </c>
      <c r="AE197" s="16">
        <v>1</v>
      </c>
      <c r="AF197" s="16">
        <v>0</v>
      </c>
      <c r="AG197" s="16">
        <v>0</v>
      </c>
      <c r="AH197" s="16">
        <v>0</v>
      </c>
      <c r="AI197" s="16">
        <v>0</v>
      </c>
      <c r="AJ197" s="16">
        <v>0</v>
      </c>
      <c r="AK197" s="16">
        <v>0</v>
      </c>
      <c r="AL197" s="16">
        <v>1</v>
      </c>
      <c r="AM197" s="16">
        <v>0</v>
      </c>
      <c r="AN197" s="16">
        <v>0</v>
      </c>
      <c r="AO197" s="16">
        <v>0</v>
      </c>
    </row>
    <row r="198" spans="1:41" x14ac:dyDescent="0.25">
      <c r="A198" s="16">
        <v>192</v>
      </c>
      <c r="B198" s="17" t="s">
        <v>9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6">
        <v>0</v>
      </c>
      <c r="S198" s="16">
        <v>0</v>
      </c>
      <c r="T198" s="16">
        <v>0</v>
      </c>
      <c r="U198" s="16">
        <v>0</v>
      </c>
      <c r="V198" s="16">
        <v>0</v>
      </c>
      <c r="W198" s="16">
        <v>0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0</v>
      </c>
      <c r="AE198" s="16">
        <v>0</v>
      </c>
      <c r="AF198" s="16">
        <v>0</v>
      </c>
      <c r="AG198" s="16">
        <v>0</v>
      </c>
      <c r="AH198" s="16">
        <v>0</v>
      </c>
      <c r="AI198" s="16">
        <v>0</v>
      </c>
      <c r="AJ198" s="16">
        <v>0</v>
      </c>
      <c r="AK198" s="16">
        <v>0</v>
      </c>
      <c r="AL198" s="16">
        <v>0</v>
      </c>
      <c r="AM198" s="16">
        <v>0</v>
      </c>
      <c r="AN198" s="16">
        <v>0</v>
      </c>
      <c r="AO198" s="16">
        <v>0</v>
      </c>
    </row>
    <row r="199" spans="1:41" x14ac:dyDescent="0.25">
      <c r="A199" s="16">
        <v>193</v>
      </c>
      <c r="B199" s="18" t="s">
        <v>30</v>
      </c>
      <c r="C199" s="12">
        <f>SUM(C194:C198)</f>
        <v>1</v>
      </c>
      <c r="D199" s="12">
        <f t="shared" ref="D199:N199" si="177">SUM(D194:D198)</f>
        <v>0</v>
      </c>
      <c r="E199" s="12">
        <f t="shared" si="177"/>
        <v>0</v>
      </c>
      <c r="F199" s="12">
        <f t="shared" si="177"/>
        <v>3</v>
      </c>
      <c r="G199" s="12">
        <f t="shared" si="177"/>
        <v>0</v>
      </c>
      <c r="H199" s="12">
        <f t="shared" si="177"/>
        <v>0</v>
      </c>
      <c r="I199" s="12">
        <f t="shared" si="177"/>
        <v>0</v>
      </c>
      <c r="J199" s="12">
        <f t="shared" si="177"/>
        <v>2</v>
      </c>
      <c r="K199" s="12">
        <f t="shared" si="177"/>
        <v>0</v>
      </c>
      <c r="L199" s="12">
        <f t="shared" si="177"/>
        <v>0</v>
      </c>
      <c r="M199" s="12">
        <f t="shared" si="177"/>
        <v>0</v>
      </c>
      <c r="N199" s="12">
        <f t="shared" si="177"/>
        <v>0</v>
      </c>
      <c r="O199" s="12">
        <f>SUM(O194:O198)</f>
        <v>0</v>
      </c>
      <c r="P199" s="12">
        <f t="shared" ref="P199:Q199" si="178">SUM(P194:P198)</f>
        <v>1</v>
      </c>
      <c r="Q199" s="12">
        <f t="shared" si="178"/>
        <v>2</v>
      </c>
      <c r="R199" s="22">
        <f>SUM(R194:R198)</f>
        <v>4</v>
      </c>
      <c r="S199" s="22">
        <f t="shared" ref="S199:T199" si="179">SUM(S194:S198)</f>
        <v>2</v>
      </c>
      <c r="T199" s="22">
        <f t="shared" si="179"/>
        <v>0</v>
      </c>
      <c r="U199" s="22">
        <f>SUM(U194:U198)</f>
        <v>0</v>
      </c>
      <c r="V199" s="22">
        <f t="shared" ref="V199:W199" si="180">SUM(V194:V198)</f>
        <v>0</v>
      </c>
      <c r="W199" s="22">
        <f t="shared" si="180"/>
        <v>0</v>
      </c>
      <c r="X199" s="22">
        <f>SUM(X194:X198)</f>
        <v>4</v>
      </c>
      <c r="Y199" s="22">
        <f t="shared" ref="Y199:Z199" si="181">SUM(Y194:Y198)</f>
        <v>1</v>
      </c>
      <c r="Z199" s="22">
        <f t="shared" si="181"/>
        <v>0</v>
      </c>
      <c r="AA199" s="22">
        <f>SUM(AA194:AA198)</f>
        <v>1</v>
      </c>
      <c r="AB199" s="22">
        <f t="shared" ref="AB199:AC199" si="182">SUM(AB194:AB198)</f>
        <v>1</v>
      </c>
      <c r="AC199" s="22">
        <f t="shared" si="182"/>
        <v>2</v>
      </c>
      <c r="AD199" s="22">
        <f>SUM(AD194:AD198)</f>
        <v>1</v>
      </c>
      <c r="AE199" s="22">
        <f t="shared" ref="AE199:AF199" si="183">SUM(AE194:AE198)</f>
        <v>1</v>
      </c>
      <c r="AF199" s="22">
        <f t="shared" si="183"/>
        <v>0</v>
      </c>
      <c r="AG199" s="22">
        <f>SUM(AG194:AG198)</f>
        <v>0</v>
      </c>
      <c r="AH199" s="22">
        <f t="shared" ref="AH199:AI199" si="184">SUM(AH194:AH198)</f>
        <v>0</v>
      </c>
      <c r="AI199" s="22">
        <f t="shared" si="184"/>
        <v>0</v>
      </c>
      <c r="AJ199" s="22">
        <f>SUM(AJ194:AJ198)</f>
        <v>1</v>
      </c>
      <c r="AK199" s="22">
        <f t="shared" ref="AK199:AL199" si="185">SUM(AK194:AK198)</f>
        <v>0</v>
      </c>
      <c r="AL199" s="22">
        <f t="shared" si="185"/>
        <v>1</v>
      </c>
      <c r="AM199" s="22">
        <f>SUM(AM194:AM198)</f>
        <v>0</v>
      </c>
      <c r="AN199" s="22">
        <f t="shared" ref="AN199:AO199" si="186">SUM(AN194:AN198)</f>
        <v>1</v>
      </c>
      <c r="AO199" s="22">
        <f t="shared" si="186"/>
        <v>0</v>
      </c>
    </row>
  </sheetData>
  <mergeCells count="147">
    <mergeCell ref="A1:AO1"/>
    <mergeCell ref="A2:AO2"/>
    <mergeCell ref="A3:AO3"/>
    <mergeCell ref="AN52:AN53"/>
    <mergeCell ref="AO52:AO53"/>
    <mergeCell ref="AM59:AM60"/>
    <mergeCell ref="AN59:AN60"/>
    <mergeCell ref="AO59:AO60"/>
    <mergeCell ref="AM66:AM67"/>
    <mergeCell ref="AN66:AN67"/>
    <mergeCell ref="AO66:AO67"/>
    <mergeCell ref="AM38:AO41"/>
    <mergeCell ref="AH52:AH53"/>
    <mergeCell ref="AI52:AI53"/>
    <mergeCell ref="AG59:AG60"/>
    <mergeCell ref="AH59:AH60"/>
    <mergeCell ref="AI59:AI60"/>
    <mergeCell ref="AG66:AG67"/>
    <mergeCell ref="AH66:AH67"/>
    <mergeCell ref="AI66:AI67"/>
    <mergeCell ref="AM52:AM53"/>
    <mergeCell ref="S66:S67"/>
    <mergeCell ref="T66:T67"/>
    <mergeCell ref="R52:R53"/>
    <mergeCell ref="S52:S53"/>
    <mergeCell ref="T52:T53"/>
    <mergeCell ref="R59:R60"/>
    <mergeCell ref="S59:S60"/>
    <mergeCell ref="T59:T60"/>
    <mergeCell ref="AG52:AG53"/>
    <mergeCell ref="C186:N186"/>
    <mergeCell ref="C156:N156"/>
    <mergeCell ref="C193:N193"/>
    <mergeCell ref="F61:F63"/>
    <mergeCell ref="G61:G63"/>
    <mergeCell ref="H61:H63"/>
    <mergeCell ref="I61:I63"/>
    <mergeCell ref="J61:J63"/>
    <mergeCell ref="K61:K63"/>
    <mergeCell ref="C114:N114"/>
    <mergeCell ref="C72:N72"/>
    <mergeCell ref="C79:N79"/>
    <mergeCell ref="C86:N86"/>
    <mergeCell ref="C93:N93"/>
    <mergeCell ref="C100:N100"/>
    <mergeCell ref="C107:N107"/>
    <mergeCell ref="N61:N63"/>
    <mergeCell ref="C163:N163"/>
    <mergeCell ref="C121:N121"/>
    <mergeCell ref="C128:N128"/>
    <mergeCell ref="C135:N135"/>
    <mergeCell ref="C142:N142"/>
    <mergeCell ref="C149:N149"/>
    <mergeCell ref="L61:L63"/>
    <mergeCell ref="R38:T41"/>
    <mergeCell ref="U38:W41"/>
    <mergeCell ref="C59:C60"/>
    <mergeCell ref="C61:C63"/>
    <mergeCell ref="D59:D60"/>
    <mergeCell ref="D61:D63"/>
    <mergeCell ref="M61:M63"/>
    <mergeCell ref="C172:N172"/>
    <mergeCell ref="C179:N179"/>
    <mergeCell ref="Q66:Q67"/>
    <mergeCell ref="M66:M67"/>
    <mergeCell ref="N66:N67"/>
    <mergeCell ref="O59:O60"/>
    <mergeCell ref="P59:P60"/>
    <mergeCell ref="Q59:Q60"/>
    <mergeCell ref="M52:M53"/>
    <mergeCell ref="N52:N53"/>
    <mergeCell ref="O52:O53"/>
    <mergeCell ref="P52:P53"/>
    <mergeCell ref="Q52:Q53"/>
    <mergeCell ref="N59:N60"/>
    <mergeCell ref="O66:O67"/>
    <mergeCell ref="P66:P67"/>
    <mergeCell ref="R66:R67"/>
    <mergeCell ref="AB59:AB60"/>
    <mergeCell ref="AC59:AC60"/>
    <mergeCell ref="AD38:AF41"/>
    <mergeCell ref="U66:U67"/>
    <mergeCell ref="V66:V67"/>
    <mergeCell ref="W66:W67"/>
    <mergeCell ref="C44:N44"/>
    <mergeCell ref="C51:N51"/>
    <mergeCell ref="C58:N58"/>
    <mergeCell ref="C65:N65"/>
    <mergeCell ref="I59:I60"/>
    <mergeCell ref="J59:J60"/>
    <mergeCell ref="K59:K60"/>
    <mergeCell ref="E59:E60"/>
    <mergeCell ref="E61:E63"/>
    <mergeCell ref="F59:F60"/>
    <mergeCell ref="G59:G60"/>
    <mergeCell ref="U52:U53"/>
    <mergeCell ref="V52:V53"/>
    <mergeCell ref="W52:W53"/>
    <mergeCell ref="U59:U60"/>
    <mergeCell ref="V59:V60"/>
    <mergeCell ref="W59:W60"/>
    <mergeCell ref="O38:Q41"/>
    <mergeCell ref="H59:H60"/>
    <mergeCell ref="L59:L60"/>
    <mergeCell ref="M59:M60"/>
    <mergeCell ref="AD66:AD67"/>
    <mergeCell ref="AE66:AE67"/>
    <mergeCell ref="AF66:AF67"/>
    <mergeCell ref="X38:Z41"/>
    <mergeCell ref="X66:X67"/>
    <mergeCell ref="Y66:Y67"/>
    <mergeCell ref="Z66:Z67"/>
    <mergeCell ref="X52:X53"/>
    <mergeCell ref="Y52:Y53"/>
    <mergeCell ref="Z52:Z53"/>
    <mergeCell ref="X59:X60"/>
    <mergeCell ref="Y59:Y60"/>
    <mergeCell ref="Z59:Z60"/>
    <mergeCell ref="AA66:AA67"/>
    <mergeCell ref="AB66:AB67"/>
    <mergeCell ref="AC66:AC67"/>
    <mergeCell ref="AA38:AC41"/>
    <mergeCell ref="AA52:AA53"/>
    <mergeCell ref="AB52:AB53"/>
    <mergeCell ref="AC52:AC53"/>
    <mergeCell ref="AA59:AA60"/>
    <mergeCell ref="AJ66:AJ67"/>
    <mergeCell ref="AK66:AK67"/>
    <mergeCell ref="AL66:AL67"/>
    <mergeCell ref="AG38:AI41"/>
    <mergeCell ref="AJ38:AL41"/>
    <mergeCell ref="AJ52:AJ53"/>
    <mergeCell ref="AK52:AK53"/>
    <mergeCell ref="AL52:AL53"/>
    <mergeCell ref="AJ59:AJ60"/>
    <mergeCell ref="AK59:AK60"/>
    <mergeCell ref="AL59:AL60"/>
    <mergeCell ref="AD52:AD53"/>
    <mergeCell ref="AE52:AE53"/>
    <mergeCell ref="AF52:AF53"/>
    <mergeCell ref="AD59:AD60"/>
    <mergeCell ref="AE59:AE60"/>
    <mergeCell ref="AF59:AF60"/>
    <mergeCell ref="C22:N22"/>
    <mergeCell ref="C8:N8"/>
    <mergeCell ref="C15:N15"/>
    <mergeCell ref="C29:N29"/>
  </mergeCells>
  <pageMargins left="0.7" right="0.7" top="0.75" bottom="0.75" header="0.3" footer="0.3"/>
  <pageSetup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Fitchburg G&amp;E (Electric)</vt:lpstr>
      <vt:lpstr>Fitchburg G&amp;E (Gas)</vt:lpstr>
      <vt:lpstr>'Fitchburg G&amp;E (Electric)'!Print_Area</vt:lpstr>
      <vt:lpstr>'Fitchburg G&amp;E (Gas)'!Print_Area</vt:lpstr>
      <vt:lpstr>'Fitchburg G&amp;E (Electric)'!Print_Titles</vt:lpstr>
      <vt:lpstr>'Fitchburg G&amp;E (Gas)'!Print_Titles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Goulding, Christopher</dc:creator>
  <cp:lastModifiedBy>Goulding, Christopher</cp:lastModifiedBy>
  <cp:lastPrinted>2024-04-15T20:27:50Z</cp:lastPrinted>
  <dcterms:created xsi:type="dcterms:W3CDTF">2021-01-08T15:53:00Z</dcterms:created>
  <dcterms:modified xsi:type="dcterms:W3CDTF">2024-04-15T20:28:08Z</dcterms:modified>
</cp:coreProperties>
</file>