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.sharepoint.com/teams/grpgridmodernization/Shared Documents/Reporting &amp; Metrics/Annual Reports/2023 Annual Report/"/>
    </mc:Choice>
  </mc:AlternateContent>
  <xr:revisionPtr revIDLastSave="162" documentId="8_{4EFBEEAF-3C76-445D-9901-8330BF689AC8}" xr6:coauthVersionLast="47" xr6:coauthVersionMax="47" xr10:uidLastSave="{2F686311-B181-45CC-80F5-1118C8A632FC}"/>
  <bookViews>
    <workbookView xWindow="28680" yWindow="-120" windowWidth="29040" windowHeight="15720" xr2:uid="{BC815EC8-46C3-4330-8FC1-E9B5B1F82A85}"/>
  </bookViews>
  <sheets>
    <sheet name="5a. 2022 Spending" sheetId="1" r:id="rId1"/>
    <sheet name="5b. 2023 Spending" sheetId="2" r:id="rId2"/>
    <sheet name="5e. Cummulative Spending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" i="1" l="1"/>
  <c r="P46" i="1"/>
  <c r="M32" i="3" l="1"/>
  <c r="O15" i="2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9" i="3"/>
  <c r="W46" i="2"/>
  <c r="X46" i="2"/>
  <c r="Y46" i="2"/>
  <c r="Z46" i="2"/>
  <c r="W10" i="3"/>
  <c r="X10" i="3"/>
  <c r="Y10" i="3"/>
  <c r="Z10" i="3"/>
  <c r="W11" i="3"/>
  <c r="X11" i="3"/>
  <c r="Y11" i="3"/>
  <c r="Z11" i="3"/>
  <c r="W12" i="3"/>
  <c r="X12" i="3"/>
  <c r="Y12" i="3"/>
  <c r="Z12" i="3"/>
  <c r="W13" i="3"/>
  <c r="X13" i="3"/>
  <c r="Y13" i="3"/>
  <c r="Z13" i="3"/>
  <c r="W14" i="3"/>
  <c r="X14" i="3"/>
  <c r="Y14" i="3"/>
  <c r="Z14" i="3"/>
  <c r="W15" i="3"/>
  <c r="X15" i="3"/>
  <c r="Y15" i="3"/>
  <c r="Z15" i="3"/>
  <c r="W16" i="3"/>
  <c r="X16" i="3"/>
  <c r="Y16" i="3"/>
  <c r="Z16" i="3"/>
  <c r="W17" i="3"/>
  <c r="X17" i="3"/>
  <c r="Y17" i="3"/>
  <c r="Z17" i="3"/>
  <c r="W18" i="3"/>
  <c r="X18" i="3"/>
  <c r="Y18" i="3"/>
  <c r="Z18" i="3"/>
  <c r="W19" i="3"/>
  <c r="X19" i="3"/>
  <c r="Y19" i="3"/>
  <c r="Z19" i="3"/>
  <c r="W20" i="3"/>
  <c r="X20" i="3"/>
  <c r="Y20" i="3"/>
  <c r="Z20" i="3"/>
  <c r="W21" i="3"/>
  <c r="X21" i="3"/>
  <c r="Y21" i="3"/>
  <c r="Z21" i="3"/>
  <c r="W22" i="3"/>
  <c r="X22" i="3"/>
  <c r="Y22" i="3"/>
  <c r="Z22" i="3"/>
  <c r="W23" i="3"/>
  <c r="X23" i="3"/>
  <c r="Y23" i="3"/>
  <c r="Z23" i="3"/>
  <c r="W24" i="3"/>
  <c r="X24" i="3"/>
  <c r="Y24" i="3"/>
  <c r="Z24" i="3"/>
  <c r="W25" i="3"/>
  <c r="X25" i="3"/>
  <c r="Y25" i="3"/>
  <c r="Z25" i="3"/>
  <c r="W26" i="3"/>
  <c r="X26" i="3"/>
  <c r="Y26" i="3"/>
  <c r="Z26" i="3"/>
  <c r="W27" i="3"/>
  <c r="X27" i="3"/>
  <c r="Y27" i="3"/>
  <c r="Z27" i="3"/>
  <c r="W28" i="3"/>
  <c r="X28" i="3"/>
  <c r="Y28" i="3"/>
  <c r="Z28" i="3"/>
  <c r="W29" i="3"/>
  <c r="X29" i="3"/>
  <c r="Y29" i="3"/>
  <c r="Z29" i="3"/>
  <c r="W30" i="3"/>
  <c r="X30" i="3"/>
  <c r="Y30" i="3"/>
  <c r="Z30" i="3"/>
  <c r="W31" i="3"/>
  <c r="X31" i="3"/>
  <c r="Y31" i="3"/>
  <c r="Z31" i="3"/>
  <c r="W32" i="3"/>
  <c r="X32" i="3"/>
  <c r="Y32" i="3"/>
  <c r="Z32" i="3"/>
  <c r="W33" i="3"/>
  <c r="X33" i="3"/>
  <c r="Y33" i="3"/>
  <c r="Z33" i="3"/>
  <c r="W34" i="3"/>
  <c r="X34" i="3"/>
  <c r="Y34" i="3"/>
  <c r="Z34" i="3"/>
  <c r="W35" i="3"/>
  <c r="X35" i="3"/>
  <c r="Y35" i="3"/>
  <c r="Z35" i="3"/>
  <c r="W36" i="3"/>
  <c r="X36" i="3"/>
  <c r="Y36" i="3"/>
  <c r="Z36" i="3"/>
  <c r="W37" i="3"/>
  <c r="X37" i="3"/>
  <c r="Y37" i="3"/>
  <c r="Z37" i="3"/>
  <c r="W38" i="3"/>
  <c r="X38" i="3"/>
  <c r="Y38" i="3"/>
  <c r="Z38" i="3"/>
  <c r="W39" i="3"/>
  <c r="X39" i="3"/>
  <c r="Y39" i="3"/>
  <c r="Z39" i="3"/>
  <c r="W40" i="3"/>
  <c r="X40" i="3"/>
  <c r="Y40" i="3"/>
  <c r="Z40" i="3"/>
  <c r="W41" i="3"/>
  <c r="X41" i="3"/>
  <c r="Y41" i="3"/>
  <c r="Z41" i="3"/>
  <c r="W42" i="3"/>
  <c r="X42" i="3"/>
  <c r="Y42" i="3"/>
  <c r="Z42" i="3"/>
  <c r="W43" i="3"/>
  <c r="X43" i="3"/>
  <c r="Y43" i="3"/>
  <c r="Z43" i="3"/>
  <c r="W44" i="3"/>
  <c r="X44" i="3"/>
  <c r="Y44" i="3"/>
  <c r="Z44" i="3"/>
  <c r="W45" i="3"/>
  <c r="X45" i="3"/>
  <c r="Y45" i="3"/>
  <c r="Z45" i="3"/>
  <c r="X9" i="3"/>
  <c r="Y9" i="3"/>
  <c r="Z9" i="3"/>
  <c r="W9" i="3"/>
  <c r="E46" i="3"/>
  <c r="F46" i="3"/>
  <c r="P46" i="2"/>
  <c r="R46" i="2"/>
  <c r="R10" i="3"/>
  <c r="V10" i="3" s="1"/>
  <c r="S10" i="3"/>
  <c r="T10" i="3" s="1"/>
  <c r="R11" i="3"/>
  <c r="S11" i="3"/>
  <c r="R12" i="3"/>
  <c r="V12" i="3" s="1"/>
  <c r="S12" i="3"/>
  <c r="R13" i="3"/>
  <c r="S13" i="3"/>
  <c r="T13" i="3" s="1"/>
  <c r="R14" i="3"/>
  <c r="V14" i="3" s="1"/>
  <c r="S14" i="3"/>
  <c r="R15" i="3"/>
  <c r="S15" i="3"/>
  <c r="R16" i="3"/>
  <c r="V16" i="3" s="1"/>
  <c r="S16" i="3"/>
  <c r="R17" i="3"/>
  <c r="S17" i="3"/>
  <c r="R18" i="3"/>
  <c r="V18" i="3" s="1"/>
  <c r="S18" i="3"/>
  <c r="T18" i="3" s="1"/>
  <c r="R19" i="3"/>
  <c r="S19" i="3"/>
  <c r="R20" i="3"/>
  <c r="V20" i="3" s="1"/>
  <c r="S20" i="3"/>
  <c r="R21" i="3"/>
  <c r="V21" i="3" s="1"/>
  <c r="S21" i="3"/>
  <c r="T21" i="3" s="1"/>
  <c r="R22" i="3"/>
  <c r="V22" i="3" s="1"/>
  <c r="S22" i="3"/>
  <c r="T22" i="3" s="1"/>
  <c r="R23" i="3"/>
  <c r="S23" i="3"/>
  <c r="R24" i="3"/>
  <c r="V24" i="3" s="1"/>
  <c r="S24" i="3"/>
  <c r="R25" i="3"/>
  <c r="V25" i="3" s="1"/>
  <c r="T25" i="3"/>
  <c r="R26" i="3"/>
  <c r="V26" i="3" s="1"/>
  <c r="S26" i="3"/>
  <c r="T26" i="3" s="1"/>
  <c r="R27" i="3"/>
  <c r="R28" i="3"/>
  <c r="R29" i="3"/>
  <c r="V29" i="3" s="1"/>
  <c r="R30" i="3"/>
  <c r="R31" i="3"/>
  <c r="V31" i="3" s="1"/>
  <c r="R32" i="3"/>
  <c r="R33" i="3"/>
  <c r="V33" i="3" s="1"/>
  <c r="T33" i="3"/>
  <c r="R34" i="3"/>
  <c r="S34" i="3"/>
  <c r="R35" i="3"/>
  <c r="V35" i="3" s="1"/>
  <c r="S35" i="3"/>
  <c r="R36" i="3"/>
  <c r="V36" i="3" s="1"/>
  <c r="S36" i="3"/>
  <c r="R37" i="3"/>
  <c r="V37" i="3" s="1"/>
  <c r="S37" i="3"/>
  <c r="T37" i="3" s="1"/>
  <c r="R38" i="3"/>
  <c r="R39" i="3"/>
  <c r="S39" i="3"/>
  <c r="T39" i="3" s="1"/>
  <c r="R40" i="3"/>
  <c r="R41" i="3"/>
  <c r="V41" i="3" s="1"/>
  <c r="T41" i="3"/>
  <c r="R42" i="3"/>
  <c r="V42" i="3" s="1"/>
  <c r="T42" i="3"/>
  <c r="R43" i="3"/>
  <c r="R44" i="3"/>
  <c r="R45" i="3"/>
  <c r="S45" i="3"/>
  <c r="S9" i="3"/>
  <c r="G10" i="3"/>
  <c r="H10" i="3"/>
  <c r="I10" i="3"/>
  <c r="J10" i="3"/>
  <c r="K10" i="3"/>
  <c r="N10" i="3"/>
  <c r="O10" i="3"/>
  <c r="G11" i="3"/>
  <c r="H11" i="3"/>
  <c r="I11" i="3"/>
  <c r="J11" i="3"/>
  <c r="K11" i="3"/>
  <c r="N11" i="3"/>
  <c r="O11" i="3"/>
  <c r="U11" i="3" s="1"/>
  <c r="G12" i="3"/>
  <c r="H12" i="3"/>
  <c r="I12" i="3"/>
  <c r="J12" i="3"/>
  <c r="K12" i="3"/>
  <c r="N12" i="3"/>
  <c r="O12" i="3"/>
  <c r="G13" i="3"/>
  <c r="H13" i="3"/>
  <c r="I13" i="3"/>
  <c r="J13" i="3"/>
  <c r="K13" i="3"/>
  <c r="N13" i="3"/>
  <c r="O13" i="3"/>
  <c r="U13" i="3" s="1"/>
  <c r="G14" i="3"/>
  <c r="H14" i="3"/>
  <c r="I14" i="3"/>
  <c r="J14" i="3"/>
  <c r="K14" i="3"/>
  <c r="N14" i="3"/>
  <c r="O14" i="3"/>
  <c r="G15" i="3"/>
  <c r="H15" i="3"/>
  <c r="I15" i="3"/>
  <c r="J15" i="3"/>
  <c r="K15" i="3"/>
  <c r="N15" i="3"/>
  <c r="O15" i="3"/>
  <c r="U15" i="3" s="1"/>
  <c r="G16" i="3"/>
  <c r="H16" i="3"/>
  <c r="J16" i="3"/>
  <c r="K16" i="3"/>
  <c r="M16" i="3"/>
  <c r="N16" i="3"/>
  <c r="G17" i="3"/>
  <c r="H17" i="3"/>
  <c r="J17" i="3"/>
  <c r="K17" i="3"/>
  <c r="M17" i="3"/>
  <c r="N17" i="3"/>
  <c r="O17" i="3"/>
  <c r="V17" i="3"/>
  <c r="G18" i="3"/>
  <c r="H18" i="3"/>
  <c r="J18" i="3"/>
  <c r="K18" i="3"/>
  <c r="M18" i="3"/>
  <c r="N18" i="3"/>
  <c r="O18" i="3"/>
  <c r="U18" i="3" s="1"/>
  <c r="G19" i="3"/>
  <c r="H19" i="3"/>
  <c r="I19" i="3"/>
  <c r="J19" i="3"/>
  <c r="K19" i="3"/>
  <c r="M19" i="3"/>
  <c r="N19" i="3"/>
  <c r="O19" i="3"/>
  <c r="P19" i="3"/>
  <c r="Q19" i="3"/>
  <c r="V19" i="3"/>
  <c r="G20" i="3"/>
  <c r="H20" i="3"/>
  <c r="I20" i="3"/>
  <c r="J20" i="3"/>
  <c r="K20" i="3"/>
  <c r="M20" i="3"/>
  <c r="N20" i="3"/>
  <c r="O20" i="3"/>
  <c r="P20" i="3"/>
  <c r="Q20" i="3"/>
  <c r="G21" i="3"/>
  <c r="H21" i="3"/>
  <c r="I21" i="3"/>
  <c r="J21" i="3"/>
  <c r="K21" i="3"/>
  <c r="M21" i="3"/>
  <c r="N21" i="3"/>
  <c r="O21" i="3"/>
  <c r="P21" i="3"/>
  <c r="Q21" i="3"/>
  <c r="G22" i="3"/>
  <c r="H22" i="3"/>
  <c r="I22" i="3"/>
  <c r="J22" i="3"/>
  <c r="K22" i="3"/>
  <c r="M22" i="3"/>
  <c r="N22" i="3"/>
  <c r="O22" i="3"/>
  <c r="U22" i="3" s="1"/>
  <c r="P22" i="3"/>
  <c r="Q22" i="3"/>
  <c r="G23" i="3"/>
  <c r="H23" i="3"/>
  <c r="I23" i="3"/>
  <c r="J23" i="3"/>
  <c r="K23" i="3"/>
  <c r="M23" i="3"/>
  <c r="N23" i="3"/>
  <c r="O23" i="3"/>
  <c r="U23" i="3" s="1"/>
  <c r="P23" i="3"/>
  <c r="Q23" i="3"/>
  <c r="V23" i="3"/>
  <c r="G24" i="3"/>
  <c r="H24" i="3"/>
  <c r="I24" i="3"/>
  <c r="J24" i="3"/>
  <c r="K24" i="3"/>
  <c r="M24" i="3"/>
  <c r="N24" i="3"/>
  <c r="O24" i="3"/>
  <c r="U24" i="3" s="1"/>
  <c r="P24" i="3"/>
  <c r="Q24" i="3"/>
  <c r="G25" i="3"/>
  <c r="H25" i="3"/>
  <c r="I25" i="3"/>
  <c r="J25" i="3"/>
  <c r="K25" i="3"/>
  <c r="M25" i="3"/>
  <c r="N25" i="3"/>
  <c r="O25" i="3"/>
  <c r="P25" i="3"/>
  <c r="Q25" i="3"/>
  <c r="G26" i="3"/>
  <c r="H26" i="3"/>
  <c r="I26" i="3"/>
  <c r="J26" i="3"/>
  <c r="K26" i="3"/>
  <c r="M26" i="3"/>
  <c r="N26" i="3"/>
  <c r="O26" i="3"/>
  <c r="P26" i="3"/>
  <c r="Q26" i="3"/>
  <c r="G27" i="3"/>
  <c r="H27" i="3"/>
  <c r="I27" i="3"/>
  <c r="J27" i="3"/>
  <c r="K27" i="3"/>
  <c r="M27" i="3"/>
  <c r="N27" i="3"/>
  <c r="O27" i="3"/>
  <c r="P27" i="3"/>
  <c r="V27" i="3"/>
  <c r="G28" i="3"/>
  <c r="H28" i="3"/>
  <c r="I28" i="3"/>
  <c r="J28" i="3"/>
  <c r="K28" i="3"/>
  <c r="M28" i="3"/>
  <c r="N28" i="3"/>
  <c r="O28" i="3"/>
  <c r="U28" i="3" s="1"/>
  <c r="P28" i="3"/>
  <c r="Q28" i="3"/>
  <c r="G29" i="3"/>
  <c r="H29" i="3"/>
  <c r="I29" i="3"/>
  <c r="J29" i="3"/>
  <c r="K29" i="3"/>
  <c r="M29" i="3"/>
  <c r="N29" i="3"/>
  <c r="O29" i="3"/>
  <c r="P29" i="3"/>
  <c r="Q29" i="3"/>
  <c r="G30" i="3"/>
  <c r="H30" i="3"/>
  <c r="I30" i="3"/>
  <c r="J30" i="3"/>
  <c r="K30" i="3"/>
  <c r="M30" i="3"/>
  <c r="N30" i="3"/>
  <c r="O30" i="3"/>
  <c r="U30" i="3" s="1"/>
  <c r="P30" i="3"/>
  <c r="Q30" i="3"/>
  <c r="G31" i="3"/>
  <c r="H31" i="3"/>
  <c r="I31" i="3"/>
  <c r="J31" i="3"/>
  <c r="K31" i="3"/>
  <c r="M31" i="3"/>
  <c r="N31" i="3"/>
  <c r="O31" i="3"/>
  <c r="P31" i="3"/>
  <c r="G32" i="3"/>
  <c r="H32" i="3"/>
  <c r="I32" i="3"/>
  <c r="J32" i="3"/>
  <c r="K32" i="3"/>
  <c r="N32" i="3"/>
  <c r="O32" i="3"/>
  <c r="U32" i="3" s="1"/>
  <c r="P32" i="3"/>
  <c r="Q32" i="3"/>
  <c r="G33" i="3"/>
  <c r="H33" i="3"/>
  <c r="I33" i="3"/>
  <c r="J33" i="3"/>
  <c r="K33" i="3"/>
  <c r="M33" i="3"/>
  <c r="N33" i="3"/>
  <c r="O33" i="3"/>
  <c r="U33" i="3" s="1"/>
  <c r="P33" i="3"/>
  <c r="Q33" i="3"/>
  <c r="G34" i="3"/>
  <c r="H34" i="3"/>
  <c r="I34" i="3"/>
  <c r="J34" i="3"/>
  <c r="K34" i="3"/>
  <c r="M34" i="3"/>
  <c r="N34" i="3"/>
  <c r="O34" i="3"/>
  <c r="U34" i="3" s="1"/>
  <c r="P34" i="3"/>
  <c r="Q34" i="3"/>
  <c r="G35" i="3"/>
  <c r="H35" i="3"/>
  <c r="I35" i="3"/>
  <c r="J35" i="3"/>
  <c r="K35" i="3"/>
  <c r="M35" i="3"/>
  <c r="N35" i="3"/>
  <c r="O35" i="3"/>
  <c r="U35" i="3" s="1"/>
  <c r="P35" i="3"/>
  <c r="Q35" i="3"/>
  <c r="G36" i="3"/>
  <c r="H36" i="3"/>
  <c r="I36" i="3"/>
  <c r="J36" i="3"/>
  <c r="K36" i="3"/>
  <c r="M36" i="3"/>
  <c r="N36" i="3"/>
  <c r="O36" i="3"/>
  <c r="P36" i="3"/>
  <c r="Q36" i="3"/>
  <c r="G37" i="3"/>
  <c r="H37" i="3"/>
  <c r="I37" i="3"/>
  <c r="J37" i="3"/>
  <c r="K37" i="3"/>
  <c r="M37" i="3"/>
  <c r="N37" i="3"/>
  <c r="O37" i="3"/>
  <c r="P37" i="3"/>
  <c r="Q37" i="3"/>
  <c r="G38" i="3"/>
  <c r="H38" i="3"/>
  <c r="I38" i="3"/>
  <c r="J38" i="3"/>
  <c r="K38" i="3"/>
  <c r="M38" i="3"/>
  <c r="N38" i="3"/>
  <c r="O38" i="3"/>
  <c r="U38" i="3" s="1"/>
  <c r="P38" i="3"/>
  <c r="Q38" i="3"/>
  <c r="G39" i="3"/>
  <c r="H39" i="3"/>
  <c r="I39" i="3"/>
  <c r="J39" i="3"/>
  <c r="K39" i="3"/>
  <c r="M39" i="3"/>
  <c r="N39" i="3"/>
  <c r="O39" i="3"/>
  <c r="U39" i="3" s="1"/>
  <c r="P39" i="3"/>
  <c r="Q39" i="3"/>
  <c r="V39" i="3"/>
  <c r="G40" i="3"/>
  <c r="H40" i="3"/>
  <c r="I40" i="3"/>
  <c r="J40" i="3"/>
  <c r="K40" i="3"/>
  <c r="M40" i="3"/>
  <c r="N40" i="3"/>
  <c r="O40" i="3"/>
  <c r="U40" i="3" s="1"/>
  <c r="P40" i="3"/>
  <c r="Q40" i="3"/>
  <c r="G41" i="3"/>
  <c r="H41" i="3"/>
  <c r="I41" i="3"/>
  <c r="J41" i="3"/>
  <c r="K41" i="3"/>
  <c r="M41" i="3"/>
  <c r="N41" i="3"/>
  <c r="O41" i="3"/>
  <c r="P41" i="3"/>
  <c r="Q41" i="3"/>
  <c r="G42" i="3"/>
  <c r="H42" i="3"/>
  <c r="I42" i="3"/>
  <c r="J42" i="3"/>
  <c r="K42" i="3"/>
  <c r="M42" i="3"/>
  <c r="N42" i="3"/>
  <c r="O42" i="3"/>
  <c r="U42" i="3" s="1"/>
  <c r="P42" i="3"/>
  <c r="Q42" i="3"/>
  <c r="G43" i="3"/>
  <c r="H43" i="3"/>
  <c r="I43" i="3"/>
  <c r="J43" i="3"/>
  <c r="K43" i="3"/>
  <c r="M43" i="3"/>
  <c r="N43" i="3"/>
  <c r="O43" i="3"/>
  <c r="P43" i="3"/>
  <c r="Q43" i="3"/>
  <c r="V43" i="3"/>
  <c r="G44" i="3"/>
  <c r="H44" i="3"/>
  <c r="I44" i="3"/>
  <c r="J44" i="3"/>
  <c r="K44" i="3"/>
  <c r="M44" i="3"/>
  <c r="N44" i="3"/>
  <c r="O44" i="3"/>
  <c r="U44" i="3" s="1"/>
  <c r="P44" i="3"/>
  <c r="G45" i="3"/>
  <c r="H45" i="3"/>
  <c r="I45" i="3"/>
  <c r="J45" i="3"/>
  <c r="K45" i="3"/>
  <c r="M45" i="3"/>
  <c r="N45" i="3"/>
  <c r="O45" i="3"/>
  <c r="P45" i="3"/>
  <c r="Q45" i="3"/>
  <c r="H9" i="3"/>
  <c r="I9" i="3"/>
  <c r="J9" i="3"/>
  <c r="K9" i="3"/>
  <c r="N9" i="3"/>
  <c r="O9" i="3"/>
  <c r="R9" i="3"/>
  <c r="V9" i="3" s="1"/>
  <c r="G9" i="3"/>
  <c r="G46" i="2"/>
  <c r="H46" i="2"/>
  <c r="J46" i="2"/>
  <c r="K46" i="2"/>
  <c r="L46" i="2"/>
  <c r="M46" i="2"/>
  <c r="N46" i="2"/>
  <c r="S46" i="2"/>
  <c r="T46" i="2"/>
  <c r="V46" i="2"/>
  <c r="A45" i="3"/>
  <c r="A45" i="2"/>
  <c r="V44" i="3"/>
  <c r="T44" i="3"/>
  <c r="A44" i="3"/>
  <c r="U43" i="3"/>
  <c r="T43" i="3"/>
  <c r="A43" i="3"/>
  <c r="A42" i="3"/>
  <c r="U41" i="3"/>
  <c r="A41" i="3"/>
  <c r="V40" i="3"/>
  <c r="T40" i="3"/>
  <c r="A40" i="3"/>
  <c r="A39" i="3"/>
  <c r="V38" i="3"/>
  <c r="T38" i="3"/>
  <c r="A38" i="3"/>
  <c r="U37" i="3"/>
  <c r="A37" i="3"/>
  <c r="U36" i="3"/>
  <c r="T36" i="3"/>
  <c r="A36" i="3"/>
  <c r="T35" i="3"/>
  <c r="A35" i="3"/>
  <c r="V34" i="3"/>
  <c r="T34" i="3"/>
  <c r="A34" i="3"/>
  <c r="A33" i="3"/>
  <c r="V32" i="3"/>
  <c r="T32" i="3"/>
  <c r="A32" i="3"/>
  <c r="U31" i="3"/>
  <c r="T31" i="3"/>
  <c r="A31" i="3"/>
  <c r="V30" i="3"/>
  <c r="T30" i="3"/>
  <c r="A30" i="3"/>
  <c r="U29" i="3"/>
  <c r="T29" i="3"/>
  <c r="A29" i="3"/>
  <c r="V28" i="3"/>
  <c r="T28" i="3"/>
  <c r="A28" i="3"/>
  <c r="T27" i="3"/>
  <c r="U27" i="3"/>
  <c r="A27" i="3"/>
  <c r="U26" i="3"/>
  <c r="A26" i="3"/>
  <c r="U25" i="3"/>
  <c r="A25" i="3"/>
  <c r="T24" i="3"/>
  <c r="A24" i="3"/>
  <c r="T23" i="3"/>
  <c r="A23" i="3"/>
  <c r="A22" i="3"/>
  <c r="U21" i="3"/>
  <c r="A21" i="3"/>
  <c r="U20" i="3"/>
  <c r="T20" i="3"/>
  <c r="A20" i="3"/>
  <c r="T19" i="3"/>
  <c r="A19" i="3"/>
  <c r="A18" i="3"/>
  <c r="T17" i="3"/>
  <c r="U17" i="3"/>
  <c r="A17" i="3"/>
  <c r="T16" i="3"/>
  <c r="A16" i="3"/>
  <c r="T15" i="3"/>
  <c r="V15" i="3"/>
  <c r="A15" i="3"/>
  <c r="U14" i="3"/>
  <c r="T14" i="3"/>
  <c r="A14" i="3"/>
  <c r="V13" i="3"/>
  <c r="A13" i="3"/>
  <c r="U12" i="3"/>
  <c r="T12" i="3"/>
  <c r="A12" i="3"/>
  <c r="V11" i="3"/>
  <c r="T11" i="3"/>
  <c r="A11" i="3"/>
  <c r="U10" i="3"/>
  <c r="A10" i="3"/>
  <c r="T9" i="3"/>
  <c r="A9" i="3"/>
  <c r="X46" i="1"/>
  <c r="W46" i="1"/>
  <c r="Z46" i="3" l="1"/>
  <c r="Y46" i="3"/>
  <c r="L46" i="3"/>
  <c r="X46" i="3"/>
  <c r="G46" i="3"/>
  <c r="K46" i="3"/>
  <c r="R46" i="3"/>
  <c r="S46" i="3"/>
  <c r="J46" i="3"/>
  <c r="N46" i="3"/>
  <c r="U9" i="3"/>
  <c r="H46" i="3"/>
  <c r="W46" i="3"/>
  <c r="U19" i="3"/>
  <c r="I15" i="1"/>
  <c r="I16" i="1"/>
  <c r="I17" i="1"/>
  <c r="I17" i="3" s="1"/>
  <c r="I18" i="1"/>
  <c r="M26" i="1" l="1"/>
  <c r="K22" i="1"/>
  <c r="M22" i="1" s="1"/>
  <c r="K23" i="1"/>
  <c r="K24" i="1"/>
  <c r="M24" i="1" s="1"/>
  <c r="K21" i="1"/>
  <c r="O20" i="1"/>
  <c r="O21" i="1"/>
  <c r="O22" i="1"/>
  <c r="O23" i="1"/>
  <c r="O24" i="1"/>
  <c r="O46" i="1" s="1"/>
  <c r="O25" i="1"/>
  <c r="O26" i="1"/>
  <c r="O19" i="1"/>
  <c r="E46" i="1"/>
  <c r="F46" i="1"/>
  <c r="G46" i="1"/>
  <c r="H46" i="1"/>
  <c r="I46" i="1"/>
  <c r="J46" i="1"/>
  <c r="L46" i="1"/>
  <c r="N46" i="1"/>
  <c r="R46" i="1"/>
  <c r="M21" i="1"/>
  <c r="M23" i="1"/>
  <c r="M25" i="1"/>
  <c r="M19" i="1"/>
  <c r="M20" i="1"/>
  <c r="P10" i="1"/>
  <c r="P10" i="3" s="1"/>
  <c r="P11" i="1"/>
  <c r="P11" i="3" s="1"/>
  <c r="P12" i="1"/>
  <c r="P12" i="3" s="1"/>
  <c r="P13" i="1"/>
  <c r="P13" i="3" s="1"/>
  <c r="P14" i="1"/>
  <c r="P14" i="3" s="1"/>
  <c r="P15" i="3"/>
  <c r="P16" i="1"/>
  <c r="P16" i="3" s="1"/>
  <c r="P17" i="1"/>
  <c r="P17" i="3" s="1"/>
  <c r="P18" i="1"/>
  <c r="P18" i="3" s="1"/>
  <c r="P19" i="1"/>
  <c r="P20" i="1"/>
  <c r="P21" i="1"/>
  <c r="P22" i="1"/>
  <c r="P23" i="1"/>
  <c r="P24" i="1"/>
  <c r="P25" i="1"/>
  <c r="P26" i="1"/>
  <c r="P28" i="1"/>
  <c r="P29" i="1"/>
  <c r="P30" i="1"/>
  <c r="P32" i="1"/>
  <c r="P33" i="1"/>
  <c r="P34" i="1"/>
  <c r="P35" i="1"/>
  <c r="P36" i="1"/>
  <c r="P37" i="1"/>
  <c r="P38" i="1"/>
  <c r="P39" i="1"/>
  <c r="P40" i="1"/>
  <c r="P41" i="1"/>
  <c r="P42" i="1"/>
  <c r="P43" i="1"/>
  <c r="P9" i="1"/>
  <c r="Q45" i="1"/>
  <c r="A45" i="1"/>
  <c r="P9" i="3" l="1"/>
  <c r="P46" i="3" s="1"/>
  <c r="K46" i="1"/>
  <c r="M20" i="2"/>
  <c r="M21" i="2"/>
  <c r="M22" i="2"/>
  <c r="M23" i="2"/>
  <c r="M24" i="2"/>
  <c r="M25" i="2"/>
  <c r="M26" i="2"/>
  <c r="I20" i="2" l="1"/>
  <c r="I21" i="2"/>
  <c r="I22" i="2"/>
  <c r="I23" i="2"/>
  <c r="I24" i="2"/>
  <c r="I25" i="2"/>
  <c r="I26" i="2"/>
  <c r="I19" i="2"/>
  <c r="M19" i="2"/>
  <c r="Q10" i="2" l="1"/>
  <c r="Q11" i="2"/>
  <c r="Q12" i="2"/>
  <c r="Q13" i="2"/>
  <c r="Q14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9" i="2"/>
  <c r="V31" i="1" l="1"/>
  <c r="U31" i="1"/>
  <c r="T31" i="1"/>
  <c r="Q31" i="1" l="1"/>
  <c r="Q31" i="3" s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4" i="3" s="1"/>
  <c r="Q10" i="1"/>
  <c r="Q10" i="3" s="1"/>
  <c r="Q11" i="1"/>
  <c r="Q11" i="3" s="1"/>
  <c r="Q12" i="1"/>
  <c r="Q12" i="3" s="1"/>
  <c r="Q13" i="1"/>
  <c r="Q13" i="3" s="1"/>
  <c r="Q14" i="1"/>
  <c r="Q14" i="3" s="1"/>
  <c r="Q15" i="1"/>
  <c r="Q16" i="1"/>
  <c r="Q17" i="1"/>
  <c r="Q17" i="3" s="1"/>
  <c r="Q18" i="1"/>
  <c r="Q19" i="1"/>
  <c r="Q20" i="1"/>
  <c r="Q21" i="1"/>
  <c r="Q22" i="1"/>
  <c r="Q23" i="1"/>
  <c r="Q24" i="1"/>
  <c r="Q25" i="1"/>
  <c r="Q26" i="1"/>
  <c r="Q27" i="1"/>
  <c r="Q27" i="3" s="1"/>
  <c r="Q28" i="1"/>
  <c r="Q29" i="1"/>
  <c r="Q30" i="1"/>
  <c r="Q9" i="1"/>
  <c r="M10" i="1"/>
  <c r="M10" i="3" s="1"/>
  <c r="M11" i="1"/>
  <c r="M11" i="3" s="1"/>
  <c r="M12" i="1"/>
  <c r="M12" i="3" s="1"/>
  <c r="M13" i="1"/>
  <c r="M13" i="3" s="1"/>
  <c r="M14" i="1"/>
  <c r="M14" i="3" s="1"/>
  <c r="M15" i="1"/>
  <c r="M15" i="3" s="1"/>
  <c r="M16" i="1"/>
  <c r="M17" i="1"/>
  <c r="M18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9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4" i="1"/>
  <c r="I13" i="1"/>
  <c r="I12" i="1"/>
  <c r="I11" i="1"/>
  <c r="I10" i="1"/>
  <c r="I9" i="1"/>
  <c r="Y46" i="1"/>
  <c r="T31" i="2"/>
  <c r="U31" i="2"/>
  <c r="V31" i="2"/>
  <c r="I16" i="2"/>
  <c r="I16" i="3" s="1"/>
  <c r="I17" i="2"/>
  <c r="I18" i="2"/>
  <c r="I15" i="2"/>
  <c r="P16" i="2"/>
  <c r="R16" i="2"/>
  <c r="O17" i="2"/>
  <c r="P17" i="2"/>
  <c r="R17" i="2"/>
  <c r="P18" i="2"/>
  <c r="R18" i="2"/>
  <c r="P15" i="2"/>
  <c r="R15" i="2"/>
  <c r="M9" i="3" l="1"/>
  <c r="M46" i="3" s="1"/>
  <c r="M46" i="1"/>
  <c r="Q46" i="1"/>
  <c r="Q9" i="3"/>
  <c r="O16" i="3"/>
  <c r="O46" i="2"/>
  <c r="I18" i="3"/>
  <c r="I46" i="3" s="1"/>
  <c r="I46" i="2"/>
  <c r="Q17" i="2"/>
  <c r="Q16" i="2"/>
  <c r="Q16" i="3" s="1"/>
  <c r="Q15" i="2"/>
  <c r="Q15" i="3" s="1"/>
  <c r="Q18" i="2"/>
  <c r="U16" i="3" l="1"/>
  <c r="O46" i="3"/>
  <c r="Q46" i="2"/>
  <c r="Q18" i="3"/>
  <c r="Q46" i="3" s="1"/>
  <c r="I44" i="2"/>
  <c r="I43" i="2"/>
  <c r="M42" i="2"/>
  <c r="M41" i="2"/>
  <c r="M40" i="2"/>
  <c r="M39" i="2"/>
  <c r="M38" i="2"/>
  <c r="I37" i="2"/>
  <c r="I36" i="2"/>
  <c r="M35" i="2"/>
  <c r="M34" i="2"/>
  <c r="M33" i="2"/>
  <c r="M32" i="2"/>
  <c r="I30" i="2"/>
  <c r="I29" i="2"/>
  <c r="I28" i="2"/>
  <c r="M27" i="2"/>
  <c r="A31" i="1"/>
  <c r="A31" i="2"/>
  <c r="F46" i="2" l="1"/>
  <c r="V44" i="2"/>
  <c r="U44" i="2"/>
  <c r="T44" i="2"/>
  <c r="A44" i="2"/>
  <c r="V43" i="2"/>
  <c r="U43" i="2"/>
  <c r="T43" i="2"/>
  <c r="A43" i="2"/>
  <c r="V42" i="2"/>
  <c r="U42" i="2"/>
  <c r="T42" i="2"/>
  <c r="A42" i="2"/>
  <c r="V41" i="2"/>
  <c r="U41" i="2"/>
  <c r="T41" i="2"/>
  <c r="A41" i="2"/>
  <c r="V40" i="2"/>
  <c r="U40" i="2"/>
  <c r="T40" i="2"/>
  <c r="A40" i="2"/>
  <c r="V39" i="2"/>
  <c r="U39" i="2"/>
  <c r="T39" i="2"/>
  <c r="A39" i="2"/>
  <c r="V38" i="2"/>
  <c r="U38" i="2"/>
  <c r="T38" i="2"/>
  <c r="A38" i="2"/>
  <c r="V37" i="2"/>
  <c r="U37" i="2"/>
  <c r="T37" i="2"/>
  <c r="A37" i="2"/>
  <c r="V36" i="2"/>
  <c r="U36" i="2"/>
  <c r="T36" i="2"/>
  <c r="A36" i="2"/>
  <c r="V35" i="2"/>
  <c r="U35" i="2"/>
  <c r="T35" i="2"/>
  <c r="A35" i="2"/>
  <c r="V34" i="2"/>
  <c r="E34" i="2"/>
  <c r="U34" i="2" s="1"/>
  <c r="D34" i="2"/>
  <c r="T34" i="2" s="1"/>
  <c r="A34" i="2"/>
  <c r="V33" i="2"/>
  <c r="U33" i="2"/>
  <c r="T33" i="2"/>
  <c r="A33" i="2"/>
  <c r="V32" i="2"/>
  <c r="U32" i="2"/>
  <c r="T32" i="2"/>
  <c r="A32" i="2"/>
  <c r="V30" i="2"/>
  <c r="U30" i="2"/>
  <c r="T30" i="2"/>
  <c r="A30" i="2"/>
  <c r="V29" i="2"/>
  <c r="U29" i="2"/>
  <c r="T29" i="2"/>
  <c r="A29" i="2"/>
  <c r="V28" i="2"/>
  <c r="U28" i="2"/>
  <c r="T28" i="2"/>
  <c r="A28" i="2"/>
  <c r="V27" i="2"/>
  <c r="T27" i="2"/>
  <c r="E27" i="2"/>
  <c r="U27" i="2" s="1"/>
  <c r="A27" i="2"/>
  <c r="V26" i="2"/>
  <c r="U26" i="2"/>
  <c r="T26" i="2"/>
  <c r="A26" i="2"/>
  <c r="V25" i="2"/>
  <c r="U25" i="2"/>
  <c r="T25" i="2"/>
  <c r="A25" i="2"/>
  <c r="V24" i="2"/>
  <c r="U24" i="2"/>
  <c r="T24" i="2"/>
  <c r="A24" i="2"/>
  <c r="V23" i="2"/>
  <c r="E23" i="2"/>
  <c r="U23" i="2" s="1"/>
  <c r="D23" i="2"/>
  <c r="T23" i="2" s="1"/>
  <c r="A23" i="2"/>
  <c r="V22" i="2"/>
  <c r="E22" i="2"/>
  <c r="U22" i="2" s="1"/>
  <c r="D22" i="2"/>
  <c r="T22" i="2" s="1"/>
  <c r="A22" i="2"/>
  <c r="V21" i="2"/>
  <c r="E21" i="2"/>
  <c r="U21" i="2" s="1"/>
  <c r="D21" i="2"/>
  <c r="T21" i="2" s="1"/>
  <c r="A21" i="2"/>
  <c r="V20" i="2"/>
  <c r="U20" i="2"/>
  <c r="T20" i="2"/>
  <c r="A20" i="2"/>
  <c r="V19" i="2"/>
  <c r="E19" i="2"/>
  <c r="D19" i="2"/>
  <c r="A19" i="2"/>
  <c r="V18" i="2"/>
  <c r="U18" i="2"/>
  <c r="T18" i="2"/>
  <c r="A18" i="2"/>
  <c r="V17" i="2"/>
  <c r="U17" i="2"/>
  <c r="T17" i="2"/>
  <c r="A17" i="2"/>
  <c r="V16" i="2"/>
  <c r="U16" i="2"/>
  <c r="T16" i="2"/>
  <c r="A16" i="2"/>
  <c r="V15" i="2"/>
  <c r="U15" i="2"/>
  <c r="T15" i="2"/>
  <c r="A15" i="2"/>
  <c r="V14" i="2"/>
  <c r="U14" i="2"/>
  <c r="T14" i="2"/>
  <c r="A14" i="2"/>
  <c r="V13" i="2"/>
  <c r="U13" i="2"/>
  <c r="T13" i="2"/>
  <c r="A13" i="2"/>
  <c r="V12" i="2"/>
  <c r="U12" i="2"/>
  <c r="T12" i="2"/>
  <c r="A12" i="2"/>
  <c r="V11" i="2"/>
  <c r="U11" i="2"/>
  <c r="T11" i="2"/>
  <c r="A11" i="2"/>
  <c r="V10" i="2"/>
  <c r="U10" i="2"/>
  <c r="T10" i="2"/>
  <c r="A10" i="2"/>
  <c r="V9" i="2"/>
  <c r="U9" i="2"/>
  <c r="T9" i="2"/>
  <c r="A9" i="2"/>
  <c r="S46" i="1"/>
  <c r="V44" i="1"/>
  <c r="U44" i="1"/>
  <c r="T44" i="1"/>
  <c r="A44" i="1"/>
  <c r="V43" i="1"/>
  <c r="U43" i="1"/>
  <c r="T43" i="1"/>
  <c r="A43" i="1"/>
  <c r="V42" i="1"/>
  <c r="U42" i="1"/>
  <c r="T42" i="1"/>
  <c r="A42" i="1"/>
  <c r="V41" i="1"/>
  <c r="U41" i="1"/>
  <c r="T41" i="1"/>
  <c r="A41" i="1"/>
  <c r="V40" i="1"/>
  <c r="U40" i="1"/>
  <c r="T40" i="1"/>
  <c r="A40" i="1"/>
  <c r="V39" i="1"/>
  <c r="U39" i="1"/>
  <c r="T39" i="1"/>
  <c r="A39" i="1"/>
  <c r="V38" i="1"/>
  <c r="U38" i="1"/>
  <c r="T38" i="1"/>
  <c r="A38" i="1"/>
  <c r="V37" i="1"/>
  <c r="U37" i="1"/>
  <c r="T37" i="1"/>
  <c r="A37" i="1"/>
  <c r="V36" i="1"/>
  <c r="U36" i="1"/>
  <c r="T36" i="1"/>
  <c r="A36" i="1"/>
  <c r="V35" i="1"/>
  <c r="U35" i="1"/>
  <c r="T35" i="1"/>
  <c r="A35" i="1"/>
  <c r="V34" i="1"/>
  <c r="E34" i="1"/>
  <c r="U34" i="1" s="1"/>
  <c r="D34" i="1"/>
  <c r="T34" i="1" s="1"/>
  <c r="A34" i="1"/>
  <c r="V33" i="1"/>
  <c r="U33" i="1"/>
  <c r="T33" i="1"/>
  <c r="A33" i="1"/>
  <c r="V32" i="1"/>
  <c r="U32" i="1"/>
  <c r="T32" i="1"/>
  <c r="A32" i="1"/>
  <c r="V30" i="1"/>
  <c r="U30" i="1"/>
  <c r="T30" i="1"/>
  <c r="A30" i="1"/>
  <c r="V29" i="1"/>
  <c r="U29" i="1"/>
  <c r="T29" i="1"/>
  <c r="A29" i="1"/>
  <c r="V28" i="1"/>
  <c r="U28" i="1"/>
  <c r="T28" i="1"/>
  <c r="A28" i="1"/>
  <c r="V27" i="1"/>
  <c r="T27" i="1"/>
  <c r="E27" i="1"/>
  <c r="U27" i="1" s="1"/>
  <c r="A27" i="1"/>
  <c r="V26" i="1"/>
  <c r="U26" i="1"/>
  <c r="T26" i="1"/>
  <c r="A26" i="1"/>
  <c r="V25" i="1"/>
  <c r="U25" i="1"/>
  <c r="T25" i="1"/>
  <c r="A25" i="1"/>
  <c r="V24" i="1"/>
  <c r="U24" i="1"/>
  <c r="T24" i="1"/>
  <c r="A24" i="1"/>
  <c r="V23" i="1"/>
  <c r="E23" i="1"/>
  <c r="U23" i="1" s="1"/>
  <c r="D23" i="1"/>
  <c r="T23" i="1" s="1"/>
  <c r="A23" i="1"/>
  <c r="V22" i="1"/>
  <c r="E22" i="1"/>
  <c r="U22" i="1" s="1"/>
  <c r="D22" i="1"/>
  <c r="T22" i="1" s="1"/>
  <c r="A22" i="1"/>
  <c r="V21" i="1"/>
  <c r="E21" i="1"/>
  <c r="U21" i="1" s="1"/>
  <c r="D21" i="1"/>
  <c r="T21" i="1" s="1"/>
  <c r="A21" i="1"/>
  <c r="V20" i="1"/>
  <c r="U20" i="1"/>
  <c r="T20" i="1"/>
  <c r="A20" i="1"/>
  <c r="V19" i="1"/>
  <c r="E19" i="1"/>
  <c r="D19" i="1"/>
  <c r="A19" i="1"/>
  <c r="V18" i="1"/>
  <c r="U18" i="1"/>
  <c r="T18" i="1"/>
  <c r="A18" i="1"/>
  <c r="V17" i="1"/>
  <c r="U17" i="1"/>
  <c r="T17" i="1"/>
  <c r="A17" i="1"/>
  <c r="V16" i="1"/>
  <c r="U16" i="1"/>
  <c r="T16" i="1"/>
  <c r="A16" i="1"/>
  <c r="V15" i="1"/>
  <c r="U15" i="1"/>
  <c r="T15" i="1"/>
  <c r="A15" i="1"/>
  <c r="V14" i="1"/>
  <c r="U14" i="1"/>
  <c r="T14" i="1"/>
  <c r="A14" i="1"/>
  <c r="V13" i="1"/>
  <c r="U13" i="1"/>
  <c r="T13" i="1"/>
  <c r="A13" i="1"/>
  <c r="V12" i="1"/>
  <c r="U12" i="1"/>
  <c r="T12" i="1"/>
  <c r="A12" i="1"/>
  <c r="V11" i="1"/>
  <c r="U11" i="1"/>
  <c r="T11" i="1"/>
  <c r="A11" i="1"/>
  <c r="V10" i="1"/>
  <c r="U10" i="1"/>
  <c r="T10" i="1"/>
  <c r="A10" i="1"/>
  <c r="V9" i="1"/>
  <c r="U9" i="1"/>
  <c r="T9" i="1"/>
  <c r="A9" i="1"/>
  <c r="U46" i="2" l="1"/>
  <c r="D46" i="1"/>
  <c r="T19" i="1"/>
  <c r="D46" i="2"/>
  <c r="E46" i="2"/>
  <c r="T19" i="2"/>
  <c r="U19" i="2"/>
  <c r="U19" i="1"/>
</calcChain>
</file>

<file path=xl/sharedStrings.xml><?xml version="1.0" encoding="utf-8"?>
<sst xmlns="http://schemas.openxmlformats.org/spreadsheetml/2006/main" count="456" uniqueCount="95">
  <si>
    <t>TABLE 5.a</t>
  </si>
  <si>
    <t>System Spending - 2022 Report</t>
  </si>
  <si>
    <t>Company Name</t>
  </si>
  <si>
    <t>Eversource</t>
  </si>
  <si>
    <t>Plan Year</t>
  </si>
  <si>
    <t xml:space="preserve">This table presents the required format for the reporting of the system-level deployment and spending information in the 2023 Annual Report. </t>
  </si>
  <si>
    <t xml:space="preserve">All dollar amounts should be reported unrounded, to the cent. </t>
  </si>
  <si>
    <t>Capital Spend</t>
  </si>
  <si>
    <t>O&amp;M</t>
  </si>
  <si>
    <t xml:space="preserve">Reported Projection </t>
  </si>
  <si>
    <t>2022 Costs on Projects Initially Planned for and Commenced During Term 1</t>
  </si>
  <si>
    <t>2022 Costs on Projects Planned for Term 2</t>
  </si>
  <si>
    <t>All Costs, 2022</t>
  </si>
  <si>
    <t>% Difference</t>
  </si>
  <si>
    <t>Investment Category</t>
  </si>
  <si>
    <t>Preauthorized Device Type</t>
  </si>
  <si>
    <t>Reported Projected Deployment 
(# of Devices)</t>
  </si>
  <si>
    <t>Reported Projected Spending, Total 
($)</t>
  </si>
  <si>
    <t>Reported Projected Spending, In-Service 
($)</t>
  </si>
  <si>
    <t>2022 Actual Spending, Total 
($)</t>
  </si>
  <si>
    <t>Actual Spending, Total (O&amp;M) ($)</t>
  </si>
  <si>
    <t>Actual Spending, Total (Capital + O&amp;M) ($)</t>
  </si>
  <si>
    <t>2022 Actual Spending, In-Service Additions
($)</t>
  </si>
  <si>
    <t>Actual Deployment 
(# of Devices)</t>
  </si>
  <si>
    <t>% Difference, Actual vs. Reported Projected Deployment</t>
  </si>
  <si>
    <t>% Difference, Actual vs. Reported Projected Spending, Total</t>
  </si>
  <si>
    <t>% Difference, Actual vs. Reported Spending, In-Service</t>
  </si>
  <si>
    <t xml:space="preserve">Labor </t>
  </si>
  <si>
    <t>Non Labor</t>
  </si>
  <si>
    <t>Internal O&amp;M (labor)</t>
  </si>
  <si>
    <t>External Contractor Expense</t>
  </si>
  <si>
    <t>Monitoring &amp; Control (SCADA and PQ)</t>
  </si>
  <si>
    <t>Substation Automation</t>
  </si>
  <si>
    <t>PQ Monitoring</t>
  </si>
  <si>
    <t xml:space="preserve">4kV Circuit Breaker SCADA </t>
  </si>
  <si>
    <t xml:space="preserve">Microprocessor Relay </t>
  </si>
  <si>
    <t xml:space="preserve">Network Protector SCADA </t>
  </si>
  <si>
    <t>Recloser SCADA</t>
  </si>
  <si>
    <t xml:space="preserve">Distribution Automation  </t>
  </si>
  <si>
    <t>OH DA w/Ties</t>
  </si>
  <si>
    <t>OH DA w/o Ties</t>
  </si>
  <si>
    <t>N/A</t>
  </si>
  <si>
    <t>4kV AR Loop</t>
  </si>
  <si>
    <t>4kV Oil Switch Replacement</t>
  </si>
  <si>
    <t>Volt-Var Optimization</t>
  </si>
  <si>
    <t xml:space="preserve">Engo </t>
  </si>
  <si>
    <t>Inverter Demo</t>
  </si>
  <si>
    <t>VVO - Regulators</t>
  </si>
  <si>
    <t>VVO - Capacitor Banks</t>
  </si>
  <si>
    <t>VVO - Line Sensors</t>
  </si>
  <si>
    <t>VVO - LTC Controls</t>
  </si>
  <si>
    <t xml:space="preserve">VVO - IT Work  </t>
  </si>
  <si>
    <t xml:space="preserve">Grid Monitoring Line Sensors  </t>
  </si>
  <si>
    <t>Advanced Distribution Management System (ADMS)</t>
  </si>
  <si>
    <t>DMS</t>
  </si>
  <si>
    <t xml:space="preserve">Advanced Forecasting </t>
  </si>
  <si>
    <t>Synergi Updates</t>
  </si>
  <si>
    <t xml:space="preserve">PI Asset Framework </t>
  </si>
  <si>
    <t>GIS Verification</t>
  </si>
  <si>
    <t>Advanced Load Flow</t>
  </si>
  <si>
    <t>Probabilistic Power Flow Modeling</t>
  </si>
  <si>
    <t>Interconnection Automation</t>
  </si>
  <si>
    <t>Communications</t>
  </si>
  <si>
    <t>Wireless Communication Improvements</t>
  </si>
  <si>
    <t>Communications System Modernization</t>
  </si>
  <si>
    <t xml:space="preserve">Fiber </t>
  </si>
  <si>
    <t xml:space="preserve">Nodes </t>
  </si>
  <si>
    <t>DERMs (including Dynamic DER Interface)</t>
  </si>
  <si>
    <t xml:space="preserve">DERMS Implementation </t>
  </si>
  <si>
    <t>Dynamic DER Interface</t>
  </si>
  <si>
    <t>M&amp;V and Program Management</t>
  </si>
  <si>
    <t>Third Party M&amp;V Evaluation</t>
  </si>
  <si>
    <t>Program Management</t>
  </si>
  <si>
    <t>Systems Support and Maintenance</t>
  </si>
  <si>
    <t xml:space="preserve">Energy Storage </t>
  </si>
  <si>
    <t>Marthas Vineyard</t>
  </si>
  <si>
    <t>Provincetown</t>
  </si>
  <si>
    <t>Capitalization Adjustment</t>
  </si>
  <si>
    <t>TABLE 5.b</t>
  </si>
  <si>
    <t>System Spending - 2023 Report</t>
  </si>
  <si>
    <t>2023 Costs on Projects Initially Planned for and Commenced During Term 1</t>
  </si>
  <si>
    <t>2023 Costs on Projects Planned for Term 2</t>
  </si>
  <si>
    <t>All Costs, 2023</t>
  </si>
  <si>
    <t>2023 Actual Spending, Total 
($)</t>
  </si>
  <si>
    <t>2023 Actual Spending, In-Service Additions
($)</t>
  </si>
  <si>
    <t>TABLE 5.e</t>
  </si>
  <si>
    <t>System Spending - Cummulative</t>
  </si>
  <si>
    <t>2022-2025</t>
  </si>
  <si>
    <t>Costs on Projects Initially Planned for and Commenced During Term 1</t>
  </si>
  <si>
    <t>Costs on Projects Planned for Term 2</t>
  </si>
  <si>
    <t xml:space="preserve">All Costs, </t>
  </si>
  <si>
    <t xml:space="preserve"> Actual Spending, Total 
($)</t>
  </si>
  <si>
    <t xml:space="preserve"> Actual Spending, In-Service Additions
($)</t>
  </si>
  <si>
    <t xml:space="preserve">$-   </t>
  </si>
  <si>
    <t xml:space="preserve"> $-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</si>
</sst>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[$$-409]* #,##0_);_([$$-409]* \(#,##0\);_([$$-409]* &quot;-&quot;??_);_(@_)"/>
    <numFmt numFmtId="166" formatCode="_([$$-409]* #,##0.00_);_([$$-409]* \(#,##0.00\);_([$$-409]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516">
    <xf numFmtId="0" fontId="0" fillId="0" borderId="0" xfId="0"/>
    <xf numFmtId="0" fontId="5" fillId="0" borderId="0" xfId="0" applyFont="1"/>
    <xf numFmtId="164" fontId="6" fillId="0" borderId="0" xfId="0" applyNumberFormat="1" applyFont="1"/>
    <xf numFmtId="0" fontId="7" fillId="0" borderId="1" xfId="0" applyFont="1" applyBorder="1" applyAlignment="1">
      <alignment horizontal="center" wrapText="1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64" fontId="7" fillId="0" borderId="0" xfId="0" applyNumberFormat="1" applyFont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/>
    <xf numFmtId="164" fontId="8" fillId="0" borderId="0" xfId="0" applyNumberFormat="1" applyFont="1"/>
    <xf numFmtId="16" fontId="7" fillId="0" borderId="6" xfId="0" applyNumberFormat="1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164" fontId="7" fillId="4" borderId="10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4" fontId="7" fillId="0" borderId="14" xfId="0" applyNumberFormat="1" applyFont="1" applyBorder="1" applyAlignment="1">
      <alignment horizontal="center" wrapText="1"/>
    </xf>
    <xf numFmtId="0" fontId="9" fillId="5" borderId="15" xfId="0" applyFont="1" applyFill="1" applyBorder="1" applyAlignment="1">
      <alignment wrapText="1"/>
    </xf>
    <xf numFmtId="164" fontId="9" fillId="5" borderId="16" xfId="0" applyNumberFormat="1" applyFont="1" applyFill="1" applyBorder="1" applyAlignment="1">
      <alignment wrapText="1"/>
    </xf>
    <xf numFmtId="3" fontId="6" fillId="0" borderId="17" xfId="0" applyNumberFormat="1" applyFont="1" applyBorder="1" applyAlignment="1">
      <alignment horizontal="center"/>
    </xf>
    <xf numFmtId="165" fontId="8" fillId="0" borderId="18" xfId="3" applyNumberFormat="1" applyFont="1" applyFill="1" applyBorder="1" applyAlignment="1">
      <alignment horizontal="center"/>
    </xf>
    <xf numFmtId="165" fontId="6" fillId="0" borderId="19" xfId="0" applyNumberFormat="1" applyFont="1" applyBorder="1" applyAlignment="1">
      <alignment horizontal="center"/>
    </xf>
    <xf numFmtId="165" fontId="8" fillId="0" borderId="20" xfId="4" applyNumberFormat="1" applyFont="1" applyFill="1" applyBorder="1" applyAlignment="1">
      <alignment horizontal="center"/>
    </xf>
    <xf numFmtId="165" fontId="8" fillId="0" borderId="21" xfId="4" applyNumberFormat="1" applyFont="1" applyFill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10" fontId="6" fillId="0" borderId="23" xfId="2" applyNumberFormat="1" applyFont="1" applyBorder="1" applyAlignment="1">
      <alignment horizontal="center"/>
    </xf>
    <xf numFmtId="10" fontId="6" fillId="0" borderId="18" xfId="2" applyNumberFormat="1" applyFont="1" applyBorder="1" applyAlignment="1">
      <alignment horizontal="center"/>
    </xf>
    <xf numFmtId="10" fontId="6" fillId="0" borderId="24" xfId="2" applyNumberFormat="1" applyFont="1" applyBorder="1" applyAlignment="1">
      <alignment horizontal="center"/>
    </xf>
    <xf numFmtId="44" fontId="7" fillId="0" borderId="26" xfId="0" applyNumberFormat="1" applyFont="1" applyBorder="1" applyAlignment="1">
      <alignment horizontal="center" wrapText="1"/>
    </xf>
    <xf numFmtId="0" fontId="9" fillId="5" borderId="27" xfId="0" applyFont="1" applyFill="1" applyBorder="1" applyAlignment="1">
      <alignment wrapText="1"/>
    </xf>
    <xf numFmtId="164" fontId="9" fillId="5" borderId="28" xfId="0" applyNumberFormat="1" applyFont="1" applyFill="1" applyBorder="1" applyAlignment="1">
      <alignment wrapText="1"/>
    </xf>
    <xf numFmtId="3" fontId="6" fillId="0" borderId="29" xfId="0" applyNumberFormat="1" applyFont="1" applyBorder="1" applyAlignment="1">
      <alignment horizontal="center"/>
    </xf>
    <xf numFmtId="165" fontId="8" fillId="0" borderId="30" xfId="3" applyNumberFormat="1" applyFont="1" applyFill="1" applyBorder="1" applyAlignment="1">
      <alignment horizontal="center"/>
    </xf>
    <xf numFmtId="165" fontId="6" fillId="0" borderId="31" xfId="0" applyNumberFormat="1" applyFont="1" applyBorder="1" applyAlignment="1">
      <alignment horizontal="center"/>
    </xf>
    <xf numFmtId="165" fontId="8" fillId="0" borderId="32" xfId="4" applyNumberFormat="1" applyFont="1" applyFill="1" applyBorder="1" applyAlignment="1">
      <alignment horizontal="center"/>
    </xf>
    <xf numFmtId="165" fontId="8" fillId="0" borderId="33" xfId="4" applyNumberFormat="1" applyFont="1" applyFill="1" applyBorder="1" applyAlignment="1">
      <alignment horizontal="center"/>
    </xf>
    <xf numFmtId="165" fontId="8" fillId="0" borderId="34" xfId="4" applyNumberFormat="1" applyFont="1" applyFill="1" applyBorder="1" applyAlignment="1">
      <alignment horizontal="center"/>
    </xf>
    <xf numFmtId="3" fontId="6" fillId="0" borderId="34" xfId="0" applyNumberFormat="1" applyFont="1" applyBorder="1" applyAlignment="1">
      <alignment horizontal="center"/>
    </xf>
    <xf numFmtId="10" fontId="6" fillId="0" borderId="35" xfId="2" applyNumberFormat="1" applyFont="1" applyBorder="1" applyAlignment="1">
      <alignment horizontal="center"/>
    </xf>
    <xf numFmtId="10" fontId="6" fillId="0" borderId="30" xfId="2" applyNumberFormat="1" applyFont="1" applyBorder="1" applyAlignment="1">
      <alignment horizontal="center"/>
    </xf>
    <xf numFmtId="10" fontId="6" fillId="0" borderId="36" xfId="2" applyNumberFormat="1" applyFont="1" applyBorder="1" applyAlignment="1">
      <alignment horizontal="center"/>
    </xf>
    <xf numFmtId="0" fontId="9" fillId="5" borderId="35" xfId="0" applyFont="1" applyFill="1" applyBorder="1" applyAlignment="1">
      <alignment wrapText="1"/>
    </xf>
    <xf numFmtId="164" fontId="10" fillId="5" borderId="28" xfId="0" applyNumberFormat="1" applyFont="1" applyFill="1" applyBorder="1" applyAlignment="1">
      <alignment wrapText="1"/>
    </xf>
    <xf numFmtId="3" fontId="8" fillId="0" borderId="29" xfId="0" applyNumberFormat="1" applyFont="1" applyBorder="1" applyAlignment="1">
      <alignment horizontal="center"/>
    </xf>
    <xf numFmtId="165" fontId="8" fillId="0" borderId="30" xfId="0" applyNumberFormat="1" applyFont="1" applyBorder="1" applyAlignment="1">
      <alignment horizontal="center"/>
    </xf>
    <xf numFmtId="164" fontId="10" fillId="5" borderId="39" xfId="0" applyNumberFormat="1" applyFont="1" applyFill="1" applyBorder="1" applyAlignment="1">
      <alignment wrapText="1"/>
    </xf>
    <xf numFmtId="3" fontId="6" fillId="0" borderId="40" xfId="0" applyNumberFormat="1" applyFont="1" applyBorder="1" applyAlignment="1">
      <alignment horizontal="center"/>
    </xf>
    <xf numFmtId="165" fontId="8" fillId="0" borderId="41" xfId="0" applyNumberFormat="1" applyFont="1" applyBorder="1" applyAlignment="1">
      <alignment horizontal="center"/>
    </xf>
    <xf numFmtId="165" fontId="6" fillId="0" borderId="42" xfId="0" applyNumberFormat="1" applyFont="1" applyBorder="1" applyAlignment="1">
      <alignment horizontal="center"/>
    </xf>
    <xf numFmtId="165" fontId="8" fillId="0" borderId="43" xfId="4" applyNumberFormat="1" applyFont="1" applyFill="1" applyBorder="1" applyAlignment="1">
      <alignment horizontal="center"/>
    </xf>
    <xf numFmtId="165" fontId="8" fillId="0" borderId="44" xfId="4" applyNumberFormat="1" applyFont="1" applyFill="1" applyBorder="1" applyAlignment="1">
      <alignment horizontal="center"/>
    </xf>
    <xf numFmtId="165" fontId="8" fillId="0" borderId="45" xfId="4" applyNumberFormat="1" applyFont="1" applyFill="1" applyBorder="1" applyAlignment="1">
      <alignment horizontal="center"/>
    </xf>
    <xf numFmtId="3" fontId="6" fillId="0" borderId="45" xfId="0" applyNumberFormat="1" applyFont="1" applyBorder="1" applyAlignment="1">
      <alignment horizontal="center"/>
    </xf>
    <xf numFmtId="3" fontId="6" fillId="0" borderId="25" xfId="0" applyNumberFormat="1" applyFont="1" applyBorder="1" applyAlignment="1">
      <alignment horizontal="left"/>
    </xf>
    <xf numFmtId="164" fontId="6" fillId="0" borderId="46" xfId="0" applyNumberFormat="1" applyFont="1" applyBorder="1" applyAlignment="1">
      <alignment horizontal="left"/>
    </xf>
    <xf numFmtId="3" fontId="8" fillId="0" borderId="47" xfId="0" applyNumberFormat="1" applyFont="1" applyBorder="1" applyAlignment="1">
      <alignment horizontal="center"/>
    </xf>
    <xf numFmtId="165" fontId="8" fillId="0" borderId="48" xfId="3" applyNumberFormat="1" applyFont="1" applyFill="1" applyBorder="1" applyAlignment="1">
      <alignment horizontal="center"/>
    </xf>
    <xf numFmtId="165" fontId="6" fillId="0" borderId="49" xfId="0" applyNumberFormat="1" applyFont="1" applyBorder="1" applyAlignment="1">
      <alignment horizontal="center"/>
    </xf>
    <xf numFmtId="165" fontId="8" fillId="0" borderId="50" xfId="1" applyNumberFormat="1" applyFont="1" applyFill="1" applyBorder="1" applyAlignment="1">
      <alignment horizontal="center"/>
    </xf>
    <xf numFmtId="165" fontId="8" fillId="0" borderId="46" xfId="1" applyNumberFormat="1" applyFont="1" applyFill="1" applyBorder="1" applyAlignment="1">
      <alignment horizontal="center"/>
    </xf>
    <xf numFmtId="165" fontId="8" fillId="0" borderId="25" xfId="1" applyNumberFormat="1" applyFont="1" applyFill="1" applyBorder="1" applyAlignment="1">
      <alignment horizontal="center"/>
    </xf>
    <xf numFmtId="165" fontId="8" fillId="0" borderId="51" xfId="1" applyNumberFormat="1" applyFont="1" applyFill="1" applyBorder="1" applyAlignment="1">
      <alignment horizontal="center"/>
    </xf>
    <xf numFmtId="3" fontId="6" fillId="0" borderId="52" xfId="0" applyNumberFormat="1" applyFont="1" applyBorder="1" applyAlignment="1">
      <alignment horizontal="center"/>
    </xf>
    <xf numFmtId="10" fontId="6" fillId="0" borderId="25" xfId="2" applyNumberFormat="1" applyFont="1" applyFill="1" applyBorder="1" applyAlignment="1">
      <alignment horizontal="center"/>
    </xf>
    <xf numFmtId="10" fontId="6" fillId="0" borderId="53" xfId="2" applyNumberFormat="1" applyFont="1" applyFill="1" applyBorder="1" applyAlignment="1">
      <alignment horizontal="center"/>
    </xf>
    <xf numFmtId="10" fontId="6" fillId="0" borderId="16" xfId="2" applyNumberFormat="1" applyFont="1" applyFill="1" applyBorder="1" applyAlignment="1">
      <alignment horizontal="center"/>
    </xf>
    <xf numFmtId="3" fontId="6" fillId="0" borderId="37" xfId="0" applyNumberFormat="1" applyFont="1" applyBorder="1" applyAlignment="1">
      <alignment horizontal="left"/>
    </xf>
    <xf numFmtId="164" fontId="6" fillId="0" borderId="21" xfId="0" applyNumberFormat="1" applyFont="1" applyBorder="1" applyAlignment="1">
      <alignment horizontal="left"/>
    </xf>
    <xf numFmtId="165" fontId="8" fillId="0" borderId="32" xfId="1" applyNumberFormat="1" applyFont="1" applyFill="1" applyBorder="1" applyAlignment="1">
      <alignment horizontal="center"/>
    </xf>
    <xf numFmtId="165" fontId="8" fillId="0" borderId="33" xfId="1" applyNumberFormat="1" applyFont="1" applyFill="1" applyBorder="1" applyAlignment="1">
      <alignment horizontal="center"/>
    </xf>
    <xf numFmtId="165" fontId="8" fillId="0" borderId="54" xfId="1" applyNumberFormat="1" applyFont="1" applyFill="1" applyBorder="1" applyAlignment="1">
      <alignment horizontal="center"/>
    </xf>
    <xf numFmtId="165" fontId="8" fillId="0" borderId="55" xfId="1" applyNumberFormat="1" applyFont="1" applyFill="1" applyBorder="1" applyAlignment="1">
      <alignment horizontal="center"/>
    </xf>
    <xf numFmtId="10" fontId="6" fillId="0" borderId="37" xfId="2" applyNumberFormat="1" applyFont="1" applyFill="1" applyBorder="1" applyAlignment="1">
      <alignment horizontal="center"/>
    </xf>
    <xf numFmtId="10" fontId="6" fillId="0" borderId="1" xfId="2" applyNumberFormat="1" applyFont="1" applyFill="1" applyBorder="1" applyAlignment="1">
      <alignment horizontal="center"/>
    </xf>
    <xf numFmtId="10" fontId="6" fillId="0" borderId="38" xfId="2" applyNumberFormat="1" applyFont="1" applyFill="1" applyBorder="1" applyAlignment="1">
      <alignment horizontal="center"/>
    </xf>
    <xf numFmtId="165" fontId="8" fillId="0" borderId="20" xfId="1" applyNumberFormat="1" applyFont="1" applyFill="1" applyBorder="1" applyAlignment="1">
      <alignment horizontal="center"/>
    </xf>
    <xf numFmtId="165" fontId="8" fillId="0" borderId="21" xfId="1" applyNumberFormat="1" applyFont="1" applyFill="1" applyBorder="1" applyAlignment="1">
      <alignment horizontal="center"/>
    </xf>
    <xf numFmtId="165" fontId="8" fillId="0" borderId="37" xfId="1" applyNumberFormat="1" applyFont="1" applyFill="1" applyBorder="1" applyAlignment="1">
      <alignment horizontal="center"/>
    </xf>
    <xf numFmtId="165" fontId="8" fillId="0" borderId="56" xfId="1" applyNumberFormat="1" applyFont="1" applyFill="1" applyBorder="1" applyAlignment="1">
      <alignment horizontal="center"/>
    </xf>
    <xf numFmtId="3" fontId="6" fillId="0" borderId="57" xfId="0" applyNumberFormat="1" applyFont="1" applyBorder="1" applyAlignment="1">
      <alignment horizontal="left"/>
    </xf>
    <xf numFmtId="164" fontId="6" fillId="0" borderId="58" xfId="0" applyNumberFormat="1" applyFont="1" applyBorder="1" applyAlignment="1">
      <alignment horizontal="left"/>
    </xf>
    <xf numFmtId="3" fontId="6" fillId="0" borderId="59" xfId="0" applyNumberFormat="1" applyFont="1" applyBorder="1" applyAlignment="1">
      <alignment horizontal="center"/>
    </xf>
    <xf numFmtId="165" fontId="8" fillId="0" borderId="60" xfId="0" applyNumberFormat="1" applyFont="1" applyBorder="1" applyAlignment="1">
      <alignment horizontal="center"/>
    </xf>
    <xf numFmtId="165" fontId="6" fillId="0" borderId="61" xfId="0" applyNumberFormat="1" applyFont="1" applyBorder="1" applyAlignment="1">
      <alignment horizontal="center"/>
    </xf>
    <xf numFmtId="165" fontId="8" fillId="0" borderId="62" xfId="1" applyNumberFormat="1" applyFont="1" applyFill="1" applyBorder="1" applyAlignment="1">
      <alignment horizontal="center"/>
    </xf>
    <xf numFmtId="165" fontId="8" fillId="0" borderId="58" xfId="1" applyNumberFormat="1" applyFont="1" applyFill="1" applyBorder="1" applyAlignment="1">
      <alignment horizontal="center"/>
    </xf>
    <xf numFmtId="165" fontId="8" fillId="0" borderId="63" xfId="1" applyNumberFormat="1" applyFont="1" applyFill="1" applyBorder="1" applyAlignment="1">
      <alignment horizontal="center"/>
    </xf>
    <xf numFmtId="3" fontId="6" fillId="0" borderId="63" xfId="0" applyNumberFormat="1" applyFont="1" applyBorder="1" applyAlignment="1">
      <alignment horizontal="center"/>
    </xf>
    <xf numFmtId="10" fontId="6" fillId="0" borderId="57" xfId="2" applyNumberFormat="1" applyFont="1" applyFill="1" applyBorder="1" applyAlignment="1">
      <alignment horizontal="center"/>
    </xf>
    <xf numFmtId="10" fontId="6" fillId="0" borderId="64" xfId="2" applyNumberFormat="1" applyFont="1" applyFill="1" applyBorder="1" applyAlignment="1">
      <alignment horizontal="center"/>
    </xf>
    <xf numFmtId="10" fontId="6" fillId="0" borderId="65" xfId="2" applyNumberFormat="1" applyFont="1" applyFill="1" applyBorder="1" applyAlignment="1">
      <alignment horizontal="center"/>
    </xf>
    <xf numFmtId="44" fontId="7" fillId="0" borderId="66" xfId="0" applyNumberFormat="1" applyFont="1" applyBorder="1" applyAlignment="1">
      <alignment horizontal="center" wrapText="1"/>
    </xf>
    <xf numFmtId="3" fontId="6" fillId="0" borderId="25" xfId="0" applyNumberFormat="1" applyFont="1" applyBorder="1" applyAlignment="1">
      <alignment horizontal="center"/>
    </xf>
    <xf numFmtId="165" fontId="8" fillId="0" borderId="53" xfId="3" applyNumberFormat="1" applyFont="1" applyFill="1" applyBorder="1" applyAlignment="1">
      <alignment horizontal="center"/>
    </xf>
    <xf numFmtId="165" fontId="6" fillId="0" borderId="16" xfId="0" applyNumberFormat="1" applyFont="1" applyBorder="1" applyAlignment="1">
      <alignment horizontal="center"/>
    </xf>
    <xf numFmtId="165" fontId="8" fillId="0" borderId="25" xfId="4" applyNumberFormat="1" applyFont="1" applyFill="1" applyBorder="1" applyAlignment="1">
      <alignment horizontal="center"/>
    </xf>
    <xf numFmtId="165" fontId="8" fillId="0" borderId="51" xfId="4" applyNumberFormat="1" applyFont="1" applyFill="1" applyBorder="1" applyAlignment="1">
      <alignment horizontal="center"/>
    </xf>
    <xf numFmtId="3" fontId="6" fillId="0" borderId="67" xfId="0" applyNumberFormat="1" applyFont="1" applyBorder="1" applyAlignment="1">
      <alignment horizontal="center"/>
    </xf>
    <xf numFmtId="10" fontId="6" fillId="0" borderId="25" xfId="2" applyNumberFormat="1" applyFont="1" applyBorder="1" applyAlignment="1">
      <alignment horizontal="center"/>
    </xf>
    <xf numFmtId="10" fontId="6" fillId="0" borderId="53" xfId="2" applyNumberFormat="1" applyFont="1" applyBorder="1" applyAlignment="1">
      <alignment horizontal="center"/>
    </xf>
    <xf numFmtId="10" fontId="6" fillId="0" borderId="16" xfId="2" applyNumberFormat="1" applyFont="1" applyBorder="1" applyAlignment="1">
      <alignment horizontal="center"/>
    </xf>
    <xf numFmtId="0" fontId="9" fillId="5" borderId="43" xfId="0" applyFont="1" applyFill="1" applyBorder="1" applyAlignment="1">
      <alignment wrapText="1"/>
    </xf>
    <xf numFmtId="164" fontId="9" fillId="5" borderId="55" xfId="0" applyNumberFormat="1" applyFont="1" applyFill="1" applyBorder="1" applyAlignment="1">
      <alignment wrapText="1"/>
    </xf>
    <xf numFmtId="3" fontId="6" fillId="0" borderId="37" xfId="0" applyNumberFormat="1" applyFont="1" applyBorder="1" applyAlignment="1">
      <alignment horizontal="center"/>
    </xf>
    <xf numFmtId="165" fontId="8" fillId="0" borderId="1" xfId="3" applyNumberFormat="1" applyFont="1" applyFill="1" applyBorder="1" applyAlignment="1">
      <alignment horizontal="center"/>
    </xf>
    <xf numFmtId="165" fontId="6" fillId="0" borderId="38" xfId="0" applyNumberFormat="1" applyFont="1" applyBorder="1" applyAlignment="1">
      <alignment horizontal="center"/>
    </xf>
    <xf numFmtId="165" fontId="8" fillId="0" borderId="37" xfId="4" applyNumberFormat="1" applyFont="1" applyFill="1" applyBorder="1" applyAlignment="1">
      <alignment horizontal="center"/>
    </xf>
    <xf numFmtId="165" fontId="8" fillId="0" borderId="56" xfId="4" applyNumberFormat="1" applyFont="1" applyFill="1" applyBorder="1" applyAlignment="1">
      <alignment horizontal="center"/>
    </xf>
    <xf numFmtId="3" fontId="6" fillId="0" borderId="68" xfId="0" applyNumberFormat="1" applyFont="1" applyBorder="1" applyAlignment="1">
      <alignment horizontal="center"/>
    </xf>
    <xf numFmtId="10" fontId="6" fillId="0" borderId="37" xfId="2" applyNumberFormat="1" applyFont="1" applyBorder="1" applyAlignment="1">
      <alignment horizontal="center"/>
    </xf>
    <xf numFmtId="10" fontId="6" fillId="0" borderId="1" xfId="2" applyNumberFormat="1" applyFont="1" applyBorder="1" applyAlignment="1">
      <alignment horizontal="center"/>
    </xf>
    <xf numFmtId="10" fontId="6" fillId="0" borderId="38" xfId="2" applyNumberFormat="1" applyFont="1" applyBorder="1" applyAlignment="1">
      <alignment horizontal="center"/>
    </xf>
    <xf numFmtId="0" fontId="8" fillId="5" borderId="37" xfId="0" applyFont="1" applyFill="1" applyBorder="1"/>
    <xf numFmtId="164" fontId="9" fillId="5" borderId="56" xfId="0" applyNumberFormat="1" applyFont="1" applyFill="1" applyBorder="1" applyAlignment="1">
      <alignment wrapText="1"/>
    </xf>
    <xf numFmtId="164" fontId="10" fillId="5" borderId="69" xfId="0" applyNumberFormat="1" applyFont="1" applyFill="1" applyBorder="1" applyAlignment="1">
      <alignment wrapText="1"/>
    </xf>
    <xf numFmtId="165" fontId="8" fillId="0" borderId="70" xfId="4" applyNumberFormat="1" applyFont="1" applyFill="1" applyBorder="1" applyAlignment="1">
      <alignment horizontal="center"/>
    </xf>
    <xf numFmtId="165" fontId="8" fillId="0" borderId="69" xfId="4" applyNumberFormat="1" applyFont="1" applyFill="1" applyBorder="1" applyAlignment="1">
      <alignment horizontal="center"/>
    </xf>
    <xf numFmtId="165" fontId="8" fillId="0" borderId="71" xfId="4" applyNumberFormat="1" applyFont="1" applyFill="1" applyBorder="1" applyAlignment="1">
      <alignment horizontal="center"/>
    </xf>
    <xf numFmtId="10" fontId="6" fillId="0" borderId="70" xfId="2" applyNumberFormat="1" applyFont="1" applyBorder="1" applyAlignment="1">
      <alignment horizontal="center"/>
    </xf>
    <xf numFmtId="10" fontId="6" fillId="0" borderId="72" xfId="2" applyNumberFormat="1" applyFont="1" applyBorder="1" applyAlignment="1">
      <alignment horizontal="center"/>
    </xf>
    <xf numFmtId="10" fontId="6" fillId="0" borderId="73" xfId="2" applyNumberFormat="1" applyFont="1" applyBorder="1" applyAlignment="1">
      <alignment horizontal="center"/>
    </xf>
    <xf numFmtId="0" fontId="8" fillId="5" borderId="57" xfId="0" applyFont="1" applyFill="1" applyBorder="1"/>
    <xf numFmtId="164" fontId="10" fillId="5" borderId="74" xfId="0" applyNumberFormat="1" applyFont="1" applyFill="1" applyBorder="1"/>
    <xf numFmtId="165" fontId="8" fillId="0" borderId="64" xfId="3" applyNumberFormat="1" applyFont="1" applyFill="1" applyBorder="1" applyAlignment="1">
      <alignment horizontal="center"/>
    </xf>
    <xf numFmtId="165" fontId="6" fillId="0" borderId="65" xfId="0" applyNumberFormat="1" applyFont="1" applyBorder="1" applyAlignment="1">
      <alignment horizontal="center"/>
    </xf>
    <xf numFmtId="165" fontId="8" fillId="0" borderId="57" xfId="4" applyNumberFormat="1" applyFont="1" applyFill="1" applyBorder="1" applyAlignment="1">
      <alignment horizontal="center"/>
    </xf>
    <xf numFmtId="165" fontId="8" fillId="0" borderId="74" xfId="4" applyNumberFormat="1" applyFont="1" applyFill="1" applyBorder="1" applyAlignment="1">
      <alignment horizontal="center"/>
    </xf>
    <xf numFmtId="3" fontId="6" fillId="0" borderId="75" xfId="0" applyNumberFormat="1" applyFont="1" applyBorder="1" applyAlignment="1">
      <alignment horizontal="center"/>
    </xf>
    <xf numFmtId="10" fontId="6" fillId="0" borderId="57" xfId="2" applyNumberFormat="1" applyFont="1" applyBorder="1" applyAlignment="1">
      <alignment horizontal="center"/>
    </xf>
    <xf numFmtId="10" fontId="6" fillId="0" borderId="64" xfId="2" applyNumberFormat="1" applyFont="1" applyBorder="1" applyAlignment="1">
      <alignment horizontal="center"/>
    </xf>
    <xf numFmtId="10" fontId="6" fillId="0" borderId="65" xfId="2" applyNumberFormat="1" applyFont="1" applyBorder="1" applyAlignment="1">
      <alignment horizontal="center"/>
    </xf>
    <xf numFmtId="0" fontId="9" fillId="5" borderId="54" xfId="0" applyFont="1" applyFill="1" applyBorder="1" applyAlignment="1">
      <alignment wrapText="1"/>
    </xf>
    <xf numFmtId="165" fontId="8" fillId="0" borderId="54" xfId="4" applyNumberFormat="1" applyFont="1" applyFill="1" applyBorder="1" applyAlignment="1">
      <alignment horizontal="center"/>
    </xf>
    <xf numFmtId="165" fontId="8" fillId="0" borderId="55" xfId="4" applyNumberFormat="1" applyFont="1" applyFill="1" applyBorder="1" applyAlignment="1">
      <alignment horizontal="center"/>
    </xf>
    <xf numFmtId="164" fontId="10" fillId="5" borderId="78" xfId="0" applyNumberFormat="1" applyFont="1" applyFill="1" applyBorder="1" applyAlignment="1">
      <alignment wrapText="1"/>
    </xf>
    <xf numFmtId="3" fontId="6" fillId="0" borderId="79" xfId="0" applyNumberFormat="1" applyFont="1" applyBorder="1" applyAlignment="1">
      <alignment horizontal="center"/>
    </xf>
    <xf numFmtId="165" fontId="8" fillId="0" borderId="80" xfId="3" applyNumberFormat="1" applyFont="1" applyFill="1" applyBorder="1" applyAlignment="1">
      <alignment horizontal="center"/>
    </xf>
    <xf numFmtId="0" fontId="9" fillId="0" borderId="25" xfId="0" applyFont="1" applyBorder="1" applyAlignment="1">
      <alignment wrapText="1"/>
    </xf>
    <xf numFmtId="3" fontId="6" fillId="0" borderId="47" xfId="0" applyNumberFormat="1" applyFont="1" applyBorder="1" applyAlignment="1">
      <alignment horizontal="center"/>
    </xf>
    <xf numFmtId="165" fontId="8" fillId="0" borderId="50" xfId="0" applyNumberFormat="1" applyFont="1" applyBorder="1" applyAlignment="1">
      <alignment horizontal="center"/>
    </xf>
    <xf numFmtId="165" fontId="8" fillId="0" borderId="46" xfId="0" applyNumberFormat="1" applyFont="1" applyBorder="1" applyAlignment="1">
      <alignment horizontal="center"/>
    </xf>
    <xf numFmtId="165" fontId="8" fillId="0" borderId="25" xfId="0" applyNumberFormat="1" applyFont="1" applyBorder="1" applyAlignment="1">
      <alignment horizontal="center"/>
    </xf>
    <xf numFmtId="165" fontId="8" fillId="0" borderId="51" xfId="0" applyNumberFormat="1" applyFont="1" applyBorder="1" applyAlignment="1">
      <alignment horizontal="center"/>
    </xf>
    <xf numFmtId="0" fontId="9" fillId="5" borderId="57" xfId="0" applyFont="1" applyFill="1" applyBorder="1" applyAlignment="1">
      <alignment wrapText="1"/>
    </xf>
    <xf numFmtId="164" fontId="9" fillId="5" borderId="78" xfId="0" applyNumberFormat="1" applyFont="1" applyFill="1" applyBorder="1" applyAlignment="1">
      <alignment wrapText="1"/>
    </xf>
    <xf numFmtId="3" fontId="6" fillId="0" borderId="82" xfId="0" applyNumberFormat="1" applyFont="1" applyBorder="1" applyAlignment="1">
      <alignment horizontal="center"/>
    </xf>
    <xf numFmtId="165" fontId="8" fillId="0" borderId="83" xfId="3" applyNumberFormat="1" applyFont="1" applyFill="1" applyBorder="1" applyAlignment="1">
      <alignment horizontal="center"/>
    </xf>
    <xf numFmtId="165" fontId="6" fillId="0" borderId="84" xfId="0" applyNumberFormat="1" applyFont="1" applyBorder="1" applyAlignment="1">
      <alignment horizontal="center"/>
    </xf>
    <xf numFmtId="165" fontId="8" fillId="0" borderId="62" xfId="0" applyNumberFormat="1" applyFont="1" applyBorder="1" applyAlignment="1">
      <alignment horizontal="center"/>
    </xf>
    <xf numFmtId="165" fontId="8" fillId="0" borderId="58" xfId="0" applyNumberFormat="1" applyFont="1" applyBorder="1" applyAlignment="1">
      <alignment horizontal="center"/>
    </xf>
    <xf numFmtId="166" fontId="6" fillId="0" borderId="85" xfId="0" applyNumberFormat="1" applyFont="1" applyBorder="1" applyAlignment="1">
      <alignment horizontal="center"/>
    </xf>
    <xf numFmtId="0" fontId="6" fillId="0" borderId="86" xfId="0" applyFont="1" applyBorder="1" applyAlignment="1">
      <alignment horizontal="center" wrapText="1"/>
    </xf>
    <xf numFmtId="165" fontId="8" fillId="0" borderId="53" xfId="3" applyNumberFormat="1" applyFont="1" applyFill="1" applyBorder="1" applyAlignment="1">
      <alignment horizontal="center" wrapText="1"/>
    </xf>
    <xf numFmtId="165" fontId="6" fillId="0" borderId="87" xfId="0" applyNumberFormat="1" applyFont="1" applyBorder="1" applyAlignment="1">
      <alignment horizontal="center" wrapText="1"/>
    </xf>
    <xf numFmtId="0" fontId="6" fillId="0" borderId="88" xfId="0" applyFont="1" applyBorder="1" applyAlignment="1">
      <alignment horizontal="center"/>
    </xf>
    <xf numFmtId="0" fontId="9" fillId="0" borderId="70" xfId="0" applyFont="1" applyBorder="1" applyAlignment="1">
      <alignment wrapText="1"/>
    </xf>
    <xf numFmtId="0" fontId="6" fillId="0" borderId="72" xfId="0" applyFont="1" applyBorder="1" applyAlignment="1">
      <alignment horizontal="center"/>
    </xf>
    <xf numFmtId="165" fontId="8" fillId="0" borderId="72" xfId="3" applyNumberFormat="1" applyFont="1" applyFill="1" applyBorder="1" applyAlignment="1">
      <alignment horizontal="center" wrapText="1"/>
    </xf>
    <xf numFmtId="165" fontId="6" fillId="0" borderId="89" xfId="0" applyNumberFormat="1" applyFont="1" applyBorder="1" applyAlignment="1">
      <alignment horizontal="center" wrapText="1"/>
    </xf>
    <xf numFmtId="0" fontId="6" fillId="0" borderId="90" xfId="0" applyFont="1" applyBorder="1" applyAlignment="1">
      <alignment horizontal="center"/>
    </xf>
    <xf numFmtId="0" fontId="9" fillId="0" borderId="57" xfId="0" applyFont="1" applyBorder="1" applyAlignment="1">
      <alignment wrapText="1"/>
    </xf>
    <xf numFmtId="0" fontId="6" fillId="0" borderId="64" xfId="0" applyFont="1" applyBorder="1" applyAlignment="1">
      <alignment horizontal="center"/>
    </xf>
    <xf numFmtId="165" fontId="8" fillId="0" borderId="64" xfId="3" applyNumberFormat="1" applyFont="1" applyFill="1" applyBorder="1" applyAlignment="1">
      <alignment horizontal="center" wrapText="1"/>
    </xf>
    <xf numFmtId="165" fontId="6" fillId="0" borderId="91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3" fontId="6" fillId="0" borderId="81" xfId="0" applyNumberFormat="1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165" fontId="6" fillId="0" borderId="91" xfId="0" applyNumberFormat="1" applyFont="1" applyBorder="1" applyAlignment="1">
      <alignment horizontal="center"/>
    </xf>
    <xf numFmtId="165" fontId="8" fillId="0" borderId="57" xfId="0" applyNumberFormat="1" applyFont="1" applyBorder="1" applyAlignment="1">
      <alignment horizontal="center"/>
    </xf>
    <xf numFmtId="165" fontId="8" fillId="0" borderId="74" xfId="0" applyNumberFormat="1" applyFont="1" applyBorder="1" applyAlignment="1">
      <alignment horizontal="center"/>
    </xf>
    <xf numFmtId="0" fontId="9" fillId="0" borderId="54" xfId="0" applyFont="1" applyBorder="1" applyAlignment="1">
      <alignment wrapText="1"/>
    </xf>
    <xf numFmtId="165" fontId="8" fillId="0" borderId="77" xfId="0" applyNumberFormat="1" applyFont="1" applyBorder="1" applyAlignment="1">
      <alignment horizontal="center"/>
    </xf>
    <xf numFmtId="165" fontId="6" fillId="0" borderId="94" xfId="0" applyNumberFormat="1" applyFont="1" applyBorder="1" applyAlignment="1">
      <alignment horizontal="center"/>
    </xf>
    <xf numFmtId="165" fontId="6" fillId="0" borderId="54" xfId="0" applyNumberFormat="1" applyFont="1" applyBorder="1" applyAlignment="1">
      <alignment horizontal="center"/>
    </xf>
    <xf numFmtId="165" fontId="6" fillId="0" borderId="55" xfId="0" applyNumberFormat="1" applyFont="1" applyBorder="1" applyAlignment="1">
      <alignment horizontal="center"/>
    </xf>
    <xf numFmtId="10" fontId="6" fillId="0" borderId="54" xfId="2" applyNumberFormat="1" applyFont="1" applyBorder="1" applyAlignment="1">
      <alignment horizontal="center"/>
    </xf>
    <xf numFmtId="10" fontId="6" fillId="0" borderId="77" xfId="2" applyNumberFormat="1" applyFont="1" applyBorder="1" applyAlignment="1">
      <alignment horizontal="center"/>
    </xf>
    <xf numFmtId="10" fontId="6" fillId="0" borderId="28" xfId="2" applyNumberFormat="1" applyFont="1" applyBorder="1" applyAlignment="1">
      <alignment horizontal="center"/>
    </xf>
    <xf numFmtId="0" fontId="9" fillId="0" borderId="37" xfId="0" applyFont="1" applyBorder="1" applyAlignment="1">
      <alignment wrapText="1"/>
    </xf>
    <xf numFmtId="165" fontId="8" fillId="0" borderId="1" xfId="0" applyNumberFormat="1" applyFont="1" applyBorder="1" applyAlignment="1">
      <alignment horizontal="center"/>
    </xf>
    <xf numFmtId="165" fontId="6" fillId="0" borderId="95" xfId="0" applyNumberFormat="1" applyFont="1" applyBorder="1" applyAlignment="1">
      <alignment horizontal="center"/>
    </xf>
    <xf numFmtId="165" fontId="6" fillId="0" borderId="37" xfId="0" applyNumberFormat="1" applyFont="1" applyBorder="1" applyAlignment="1">
      <alignment horizontal="center"/>
    </xf>
    <xf numFmtId="165" fontId="6" fillId="0" borderId="56" xfId="0" applyNumberFormat="1" applyFont="1" applyBorder="1" applyAlignment="1">
      <alignment horizontal="center"/>
    </xf>
    <xf numFmtId="44" fontId="7" fillId="0" borderId="96" xfId="0" applyNumberFormat="1" applyFont="1" applyBorder="1" applyAlignment="1">
      <alignment horizontal="center" wrapText="1"/>
    </xf>
    <xf numFmtId="3" fontId="6" fillId="0" borderId="97" xfId="0" applyNumberFormat="1" applyFont="1" applyBorder="1" applyAlignment="1">
      <alignment horizontal="center"/>
    </xf>
    <xf numFmtId="165" fontId="8" fillId="0" borderId="98" xfId="0" applyNumberFormat="1" applyFont="1" applyBorder="1"/>
    <xf numFmtId="165" fontId="6" fillId="0" borderId="99" xfId="0" applyNumberFormat="1" applyFont="1" applyBorder="1"/>
    <xf numFmtId="3" fontId="6" fillId="0" borderId="101" xfId="0" applyNumberFormat="1" applyFont="1" applyBorder="1" applyAlignment="1">
      <alignment horizontal="center"/>
    </xf>
    <xf numFmtId="10" fontId="6" fillId="0" borderId="62" xfId="2" applyNumberFormat="1" applyFont="1" applyBorder="1" applyAlignment="1">
      <alignment horizontal="center"/>
    </xf>
    <xf numFmtId="10" fontId="6" fillId="0" borderId="83" xfId="2" applyNumberFormat="1" applyFont="1" applyBorder="1" applyAlignment="1">
      <alignment horizontal="center"/>
    </xf>
    <xf numFmtId="10" fontId="6" fillId="0" borderId="78" xfId="2" applyNumberFormat="1" applyFont="1" applyBorder="1" applyAlignment="1">
      <alignment horizontal="center"/>
    </xf>
    <xf numFmtId="3" fontId="6" fillId="0" borderId="62" xfId="0" applyNumberFormat="1" applyFont="1" applyBorder="1" applyAlignment="1">
      <alignment horizontal="left"/>
    </xf>
    <xf numFmtId="165" fontId="8" fillId="0" borderId="62" xfId="1" applyNumberFormat="1" applyFont="1" applyFill="1" applyBorder="1" applyAlignment="1">
      <alignment horizontal="right"/>
    </xf>
    <xf numFmtId="165" fontId="8" fillId="0" borderId="58" xfId="1" applyNumberFormat="1" applyFont="1" applyFill="1" applyBorder="1" applyAlignment="1">
      <alignment horizontal="right"/>
    </xf>
    <xf numFmtId="0" fontId="6" fillId="0" borderId="11" xfId="0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6" borderId="104" xfId="0" applyFont="1" applyFill="1" applyBorder="1" applyAlignment="1">
      <alignment horizontal="center" vertical="center"/>
    </xf>
    <xf numFmtId="0" fontId="6" fillId="6" borderId="63" xfId="0" applyFont="1" applyFill="1" applyBorder="1" applyAlignment="1">
      <alignment horizontal="center" vertical="center"/>
    </xf>
    <xf numFmtId="0" fontId="6" fillId="6" borderId="5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164" fontId="6" fillId="0" borderId="0" xfId="0" applyNumberFormat="1" applyFont="1" applyAlignment="1">
      <alignment horizontal="center" vertical="center" wrapText="1"/>
    </xf>
    <xf numFmtId="44" fontId="6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44" fontId="6" fillId="0" borderId="0" xfId="0" applyNumberFormat="1" applyFont="1" applyAlignment="1">
      <alignment wrapText="1"/>
    </xf>
    <xf numFmtId="0" fontId="6" fillId="0" borderId="109" xfId="0" applyFont="1" applyBorder="1" applyAlignment="1">
      <alignment wrapText="1"/>
    </xf>
    <xf numFmtId="0" fontId="7" fillId="0" borderId="111" xfId="0" applyFont="1" applyBorder="1" applyAlignment="1">
      <alignment horizontal="center" vertical="center" wrapText="1"/>
    </xf>
    <xf numFmtId="165" fontId="8" fillId="0" borderId="113" xfId="4" applyNumberFormat="1" applyFont="1" applyFill="1" applyBorder="1" applyAlignment="1">
      <alignment horizontal="center"/>
    </xf>
    <xf numFmtId="165" fontId="8" fillId="0" borderId="114" xfId="4" applyNumberFormat="1" applyFont="1" applyFill="1" applyBorder="1" applyAlignment="1">
      <alignment horizontal="center"/>
    </xf>
    <xf numFmtId="165" fontId="8" fillId="0" borderId="115" xfId="4" applyNumberFormat="1" applyFont="1" applyFill="1" applyBorder="1" applyAlignment="1">
      <alignment horizontal="center"/>
    </xf>
    <xf numFmtId="165" fontId="8" fillId="0" borderId="116" xfId="1" applyNumberFormat="1" applyFont="1" applyFill="1" applyBorder="1" applyAlignment="1">
      <alignment horizontal="center"/>
    </xf>
    <xf numFmtId="165" fontId="8" fillId="0" borderId="114" xfId="1" applyNumberFormat="1" applyFont="1" applyFill="1" applyBorder="1" applyAlignment="1">
      <alignment horizontal="center"/>
    </xf>
    <xf numFmtId="165" fontId="8" fillId="0" borderId="113" xfId="1" applyNumberFormat="1" applyFont="1" applyFill="1" applyBorder="1" applyAlignment="1">
      <alignment horizontal="center"/>
    </xf>
    <xf numFmtId="165" fontId="8" fillId="0" borderId="118" xfId="1" applyNumberFormat="1" applyFont="1" applyFill="1" applyBorder="1" applyAlignment="1">
      <alignment horizontal="center"/>
    </xf>
    <xf numFmtId="165" fontId="8" fillId="0" borderId="86" xfId="4" applyNumberFormat="1" applyFont="1" applyFill="1" applyBorder="1" applyAlignment="1">
      <alignment horizontal="center"/>
    </xf>
    <xf numFmtId="165" fontId="8" fillId="0" borderId="106" xfId="4" applyNumberFormat="1" applyFont="1" applyFill="1" applyBorder="1" applyAlignment="1">
      <alignment horizontal="center"/>
    </xf>
    <xf numFmtId="165" fontId="8" fillId="0" borderId="105" xfId="4" applyNumberFormat="1" applyFont="1" applyFill="1" applyBorder="1" applyAlignment="1">
      <alignment horizontal="center"/>
    </xf>
    <xf numFmtId="165" fontId="8" fillId="0" borderId="93" xfId="4" applyNumberFormat="1" applyFont="1" applyFill="1" applyBorder="1" applyAlignment="1">
      <alignment horizontal="center"/>
    </xf>
    <xf numFmtId="165" fontId="8" fillId="0" borderId="118" xfId="0" applyNumberFormat="1" applyFont="1" applyBorder="1" applyAlignment="1">
      <alignment horizontal="center"/>
    </xf>
    <xf numFmtId="165" fontId="8" fillId="0" borderId="86" xfId="0" applyNumberFormat="1" applyFont="1" applyBorder="1" applyAlignment="1">
      <alignment horizontal="center"/>
    </xf>
    <xf numFmtId="165" fontId="8" fillId="0" borderId="93" xfId="0" applyNumberFormat="1" applyFont="1" applyBorder="1" applyAlignment="1">
      <alignment horizontal="center"/>
    </xf>
    <xf numFmtId="165" fontId="6" fillId="0" borderId="120" xfId="0" applyNumberFormat="1" applyFont="1" applyBorder="1" applyAlignment="1">
      <alignment horizontal="center"/>
    </xf>
    <xf numFmtId="165" fontId="6" fillId="0" borderId="110" xfId="0" applyNumberFormat="1" applyFont="1" applyBorder="1" applyAlignment="1">
      <alignment horizontal="center"/>
    </xf>
    <xf numFmtId="165" fontId="6" fillId="0" borderId="119" xfId="0" applyNumberFormat="1" applyFont="1" applyBorder="1" applyAlignment="1">
      <alignment horizontal="center"/>
    </xf>
    <xf numFmtId="165" fontId="6" fillId="0" borderId="106" xfId="0" applyNumberFormat="1" applyFont="1" applyBorder="1" applyAlignment="1">
      <alignment horizontal="center"/>
    </xf>
    <xf numFmtId="165" fontId="6" fillId="0" borderId="121" xfId="0" applyNumberFormat="1" applyFont="1" applyBorder="1"/>
    <xf numFmtId="165" fontId="8" fillId="0" borderId="122" xfId="4" applyNumberFormat="1" applyFont="1" applyFill="1" applyBorder="1" applyAlignment="1">
      <alignment horizontal="center"/>
    </xf>
    <xf numFmtId="165" fontId="8" fillId="0" borderId="123" xfId="4" applyNumberFormat="1" applyFont="1" applyFill="1" applyBorder="1" applyAlignment="1">
      <alignment horizontal="center"/>
    </xf>
    <xf numFmtId="165" fontId="8" fillId="0" borderId="53" xfId="4" applyNumberFormat="1" applyFont="1" applyFill="1" applyBorder="1" applyAlignment="1">
      <alignment horizontal="center"/>
    </xf>
    <xf numFmtId="165" fontId="8" fillId="0" borderId="1" xfId="4" applyNumberFormat="1" applyFont="1" applyFill="1" applyBorder="1" applyAlignment="1">
      <alignment horizontal="center"/>
    </xf>
    <xf numFmtId="165" fontId="8" fillId="0" borderId="86" xfId="1" applyNumberFormat="1" applyFont="1" applyFill="1" applyBorder="1" applyAlignment="1">
      <alignment horizontal="center"/>
    </xf>
    <xf numFmtId="165" fontId="8" fillId="0" borderId="110" xfId="1" applyNumberFormat="1" applyFont="1" applyFill="1" applyBorder="1" applyAlignment="1">
      <alignment horizontal="center"/>
    </xf>
    <xf numFmtId="165" fontId="8" fillId="0" borderId="106" xfId="1" applyNumberFormat="1" applyFont="1" applyFill="1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11" fillId="0" borderId="112" xfId="0" applyFont="1" applyBorder="1" applyAlignment="1">
      <alignment horizontal="center" vertical="center" wrapText="1"/>
    </xf>
    <xf numFmtId="165" fontId="8" fillId="0" borderId="124" xfId="4" applyNumberFormat="1" applyFont="1" applyFill="1" applyBorder="1" applyAlignment="1">
      <alignment horizontal="center"/>
    </xf>
    <xf numFmtId="0" fontId="9" fillId="5" borderId="100" xfId="0" applyFont="1" applyFill="1" applyBorder="1" applyAlignment="1">
      <alignment wrapText="1"/>
    </xf>
    <xf numFmtId="0" fontId="9" fillId="5" borderId="25" xfId="0" applyFont="1" applyFill="1" applyBorder="1" applyAlignment="1">
      <alignment wrapText="1"/>
    </xf>
    <xf numFmtId="164" fontId="10" fillId="5" borderId="65" xfId="0" applyNumberFormat="1" applyFont="1" applyFill="1" applyBorder="1" applyAlignment="1">
      <alignment wrapText="1"/>
    </xf>
    <xf numFmtId="3" fontId="8" fillId="0" borderId="70" xfId="0" applyNumberFormat="1" applyFont="1" applyBorder="1" applyAlignment="1">
      <alignment horizontal="center"/>
    </xf>
    <xf numFmtId="165" fontId="8" fillId="0" borderId="72" xfId="3" applyNumberFormat="1" applyFont="1" applyFill="1" applyBorder="1" applyAlignment="1">
      <alignment horizontal="center"/>
    </xf>
    <xf numFmtId="165" fontId="6" fillId="0" borderId="73" xfId="0" applyNumberFormat="1" applyFont="1" applyBorder="1" applyAlignment="1">
      <alignment horizontal="center"/>
    </xf>
    <xf numFmtId="165" fontId="8" fillId="0" borderId="18" xfId="0" applyNumberFormat="1" applyFont="1" applyBorder="1" applyAlignment="1">
      <alignment horizontal="center"/>
    </xf>
    <xf numFmtId="165" fontId="6" fillId="0" borderId="92" xfId="0" applyNumberFormat="1" applyFont="1" applyBorder="1" applyAlignment="1">
      <alignment horizontal="center"/>
    </xf>
    <xf numFmtId="165" fontId="8" fillId="0" borderId="20" xfId="0" applyNumberFormat="1" applyFont="1" applyBorder="1" applyAlignment="1">
      <alignment horizontal="center"/>
    </xf>
    <xf numFmtId="165" fontId="8" fillId="0" borderId="113" xfId="0" applyNumberFormat="1" applyFont="1" applyBorder="1" applyAlignment="1">
      <alignment horizontal="center"/>
    </xf>
    <xf numFmtId="165" fontId="8" fillId="0" borderId="21" xfId="0" applyNumberFormat="1" applyFont="1" applyBorder="1" applyAlignment="1">
      <alignment horizontal="center"/>
    </xf>
    <xf numFmtId="165" fontId="8" fillId="0" borderId="16" xfId="4" applyNumberFormat="1" applyFont="1" applyFill="1" applyBorder="1" applyAlignment="1">
      <alignment horizontal="center"/>
    </xf>
    <xf numFmtId="165" fontId="8" fillId="0" borderId="38" xfId="4" applyNumberFormat="1" applyFont="1" applyFill="1" applyBorder="1" applyAlignment="1">
      <alignment horizontal="center"/>
    </xf>
    <xf numFmtId="3" fontId="6" fillId="0" borderId="71" xfId="0" applyNumberFormat="1" applyFont="1" applyBorder="1" applyAlignment="1">
      <alignment horizontal="center"/>
    </xf>
    <xf numFmtId="166" fontId="6" fillId="0" borderId="76" xfId="0" applyNumberFormat="1" applyFont="1" applyBorder="1" applyAlignment="1">
      <alignment horizontal="center"/>
    </xf>
    <xf numFmtId="3" fontId="6" fillId="0" borderId="126" xfId="0" applyNumberFormat="1" applyFont="1" applyBorder="1" applyAlignment="1">
      <alignment horizontal="center"/>
    </xf>
    <xf numFmtId="3" fontId="6" fillId="0" borderId="127" xfId="0" applyNumberFormat="1" applyFont="1" applyBorder="1" applyAlignment="1">
      <alignment horizontal="center"/>
    </xf>
    <xf numFmtId="164" fontId="6" fillId="0" borderId="97" xfId="1" applyNumberFormat="1" applyFont="1" applyFill="1" applyBorder="1" applyAlignment="1">
      <alignment horizontal="left" vertical="top" wrapText="1"/>
    </xf>
    <xf numFmtId="164" fontId="6" fillId="0" borderId="129" xfId="1" applyNumberFormat="1" applyFont="1" applyFill="1" applyBorder="1" applyAlignment="1">
      <alignment horizontal="left" vertical="top" wrapText="1"/>
    </xf>
    <xf numFmtId="164" fontId="6" fillId="0" borderId="130" xfId="1" applyNumberFormat="1" applyFont="1" applyFill="1" applyBorder="1" applyAlignment="1">
      <alignment horizontal="left" vertical="top" wrapText="1"/>
    </xf>
    <xf numFmtId="164" fontId="8" fillId="0" borderId="131" xfId="4" applyNumberFormat="1" applyFont="1" applyFill="1" applyBorder="1" applyAlignment="1">
      <alignment horizontal="left" vertical="top" wrapText="1"/>
    </xf>
    <xf numFmtId="164" fontId="8" fillId="0" borderId="60" xfId="4" applyNumberFormat="1" applyFont="1" applyFill="1" applyBorder="1" applyAlignment="1">
      <alignment horizontal="left" vertical="top" wrapText="1"/>
    </xf>
    <xf numFmtId="164" fontId="8" fillId="0" borderId="132" xfId="4" applyNumberFormat="1" applyFont="1" applyFill="1" applyBorder="1" applyAlignment="1">
      <alignment horizontal="left" vertical="top" wrapText="1"/>
    </xf>
    <xf numFmtId="164" fontId="8" fillId="0" borderId="57" xfId="4" applyNumberFormat="1" applyFont="1" applyFill="1" applyBorder="1" applyAlignment="1">
      <alignment horizontal="left" vertical="top" wrapText="1"/>
    </xf>
    <xf numFmtId="164" fontId="8" fillId="0" borderId="65" xfId="4" applyNumberFormat="1" applyFont="1" applyFill="1" applyBorder="1" applyAlignment="1">
      <alignment horizontal="left" vertical="top" wrapText="1"/>
    </xf>
    <xf numFmtId="165" fontId="6" fillId="0" borderId="133" xfId="0" applyNumberFormat="1" applyFont="1" applyBorder="1" applyAlignment="1">
      <alignment horizontal="center"/>
    </xf>
    <xf numFmtId="165" fontId="6" fillId="0" borderId="134" xfId="0" applyNumberFormat="1" applyFont="1" applyBorder="1" applyAlignment="1">
      <alignment horizontal="center"/>
    </xf>
    <xf numFmtId="3" fontId="6" fillId="0" borderId="86" xfId="0" applyNumberFormat="1" applyFont="1" applyBorder="1" applyAlignment="1">
      <alignment horizontal="center"/>
    </xf>
    <xf numFmtId="3" fontId="6" fillId="0" borderId="106" xfId="0" applyNumberFormat="1" applyFont="1" applyBorder="1" applyAlignment="1">
      <alignment horizontal="center"/>
    </xf>
    <xf numFmtId="3" fontId="6" fillId="0" borderId="93" xfId="0" applyNumberFormat="1" applyFont="1" applyBorder="1" applyAlignment="1">
      <alignment horizontal="center"/>
    </xf>
    <xf numFmtId="164" fontId="10" fillId="5" borderId="69" xfId="0" applyNumberFormat="1" applyFont="1" applyFill="1" applyBorder="1"/>
    <xf numFmtId="164" fontId="10" fillId="5" borderId="38" xfId="0" applyNumberFormat="1" applyFont="1" applyFill="1" applyBorder="1" applyAlignment="1">
      <alignment wrapText="1"/>
    </xf>
    <xf numFmtId="164" fontId="12" fillId="0" borderId="1" xfId="3" applyNumberFormat="1" applyFont="1" applyFill="1" applyBorder="1" applyAlignment="1">
      <alignment horizontal="left" vertical="top" wrapText="1"/>
    </xf>
    <xf numFmtId="164" fontId="12" fillId="0" borderId="65" xfId="3" applyNumberFormat="1" applyFont="1" applyFill="1" applyBorder="1" applyAlignment="1">
      <alignment horizontal="left" vertical="top" wrapText="1"/>
    </xf>
    <xf numFmtId="0" fontId="9" fillId="0" borderId="93" xfId="0" applyFont="1" applyBorder="1" applyAlignment="1">
      <alignment wrapText="1"/>
    </xf>
    <xf numFmtId="3" fontId="6" fillId="0" borderId="86" xfId="0" applyNumberFormat="1" applyFont="1" applyBorder="1" applyAlignment="1">
      <alignment horizontal="left"/>
    </xf>
    <xf numFmtId="3" fontId="6" fillId="0" borderId="118" xfId="0" applyNumberFormat="1" applyFont="1" applyBorder="1" applyAlignment="1">
      <alignment horizontal="left"/>
    </xf>
    <xf numFmtId="44" fontId="7" fillId="0" borderId="135" xfId="0" applyNumberFormat="1" applyFont="1" applyBorder="1" applyAlignment="1">
      <alignment horizontal="center" wrapText="1"/>
    </xf>
    <xf numFmtId="0" fontId="9" fillId="5" borderId="47" xfId="0" applyFont="1" applyFill="1" applyBorder="1" applyAlignment="1">
      <alignment wrapText="1"/>
    </xf>
    <xf numFmtId="0" fontId="9" fillId="5" borderId="40" xfId="0" applyFont="1" applyFill="1" applyBorder="1" applyAlignment="1">
      <alignment wrapText="1"/>
    </xf>
    <xf numFmtId="0" fontId="9" fillId="5" borderId="29" xfId="0" applyFont="1" applyFill="1" applyBorder="1" applyAlignment="1">
      <alignment wrapText="1"/>
    </xf>
    <xf numFmtId="3" fontId="6" fillId="0" borderId="106" xfId="0" applyNumberFormat="1" applyFont="1" applyBorder="1" applyAlignment="1">
      <alignment horizontal="left"/>
    </xf>
    <xf numFmtId="3" fontId="6" fillId="0" borderId="93" xfId="0" applyNumberFormat="1" applyFont="1" applyBorder="1" applyAlignment="1">
      <alignment horizontal="left"/>
    </xf>
    <xf numFmtId="0" fontId="9" fillId="5" borderId="115" xfId="0" applyFont="1" applyFill="1" applyBorder="1" applyAlignment="1">
      <alignment wrapText="1"/>
    </xf>
    <xf numFmtId="0" fontId="8" fillId="5" borderId="106" xfId="0" applyFont="1" applyFill="1" applyBorder="1"/>
    <xf numFmtId="0" fontId="8" fillId="5" borderId="105" xfId="0" applyFont="1" applyFill="1" applyBorder="1"/>
    <xf numFmtId="0" fontId="9" fillId="5" borderId="86" xfId="0" applyFont="1" applyFill="1" applyBorder="1" applyAlignment="1">
      <alignment wrapText="1"/>
    </xf>
    <xf numFmtId="0" fontId="9" fillId="5" borderId="106" xfId="0" applyFont="1" applyFill="1" applyBorder="1" applyAlignment="1">
      <alignment wrapText="1"/>
    </xf>
    <xf numFmtId="0" fontId="9" fillId="5" borderId="93" xfId="0" applyFont="1" applyFill="1" applyBorder="1" applyAlignment="1">
      <alignment wrapText="1"/>
    </xf>
    <xf numFmtId="0" fontId="9" fillId="0" borderId="110" xfId="0" applyFont="1" applyBorder="1" applyAlignment="1">
      <alignment wrapText="1"/>
    </xf>
    <xf numFmtId="0" fontId="9" fillId="0" borderId="86" xfId="0" applyFont="1" applyBorder="1" applyAlignment="1">
      <alignment wrapText="1"/>
    </xf>
    <xf numFmtId="0" fontId="9" fillId="0" borderId="105" xfId="0" applyFont="1" applyBorder="1" applyAlignment="1">
      <alignment wrapText="1"/>
    </xf>
    <xf numFmtId="0" fontId="9" fillId="0" borderId="106" xfId="0" applyFont="1" applyBorder="1" applyAlignment="1">
      <alignment wrapText="1"/>
    </xf>
    <xf numFmtId="44" fontId="7" fillId="0" borderId="125" xfId="0" applyNumberFormat="1" applyFont="1" applyBorder="1" applyAlignment="1">
      <alignment horizontal="center" wrapText="1"/>
    </xf>
    <xf numFmtId="44" fontId="7" fillId="0" borderId="108" xfId="0" applyNumberFormat="1" applyFont="1" applyBorder="1" applyAlignment="1">
      <alignment horizontal="center" wrapText="1"/>
    </xf>
    <xf numFmtId="3" fontId="6" fillId="7" borderId="131" xfId="0" applyNumberFormat="1" applyFont="1" applyFill="1" applyBorder="1" applyAlignment="1">
      <alignment horizontal="center" vertical="center" wrapText="1"/>
    </xf>
    <xf numFmtId="164" fontId="8" fillId="0" borderId="60" xfId="3" applyNumberFormat="1" applyFont="1" applyFill="1" applyBorder="1" applyAlignment="1">
      <alignment horizontal="center" vertical="center" wrapText="1"/>
    </xf>
    <xf numFmtId="166" fontId="6" fillId="0" borderId="132" xfId="0" applyNumberFormat="1" applyFont="1" applyBorder="1" applyAlignment="1">
      <alignment horizontal="center" vertical="center" wrapText="1"/>
    </xf>
    <xf numFmtId="164" fontId="12" fillId="0" borderId="25" xfId="3" applyNumberFormat="1" applyFont="1" applyFill="1" applyBorder="1" applyAlignment="1">
      <alignment horizontal="left" vertical="top" wrapText="1"/>
    </xf>
    <xf numFmtId="164" fontId="12" fillId="0" borderId="53" xfId="3" applyNumberFormat="1" applyFont="1" applyFill="1" applyBorder="1" applyAlignment="1">
      <alignment horizontal="left" vertical="top" wrapText="1"/>
    </xf>
    <xf numFmtId="164" fontId="12" fillId="0" borderId="16" xfId="3" applyNumberFormat="1" applyFont="1" applyFill="1" applyBorder="1" applyAlignment="1">
      <alignment horizontal="left" vertical="top" wrapText="1"/>
    </xf>
    <xf numFmtId="164" fontId="12" fillId="0" borderId="37" xfId="3" applyNumberFormat="1" applyFont="1" applyFill="1" applyBorder="1" applyAlignment="1">
      <alignment horizontal="left" vertical="top" wrapText="1"/>
    </xf>
    <xf numFmtId="164" fontId="12" fillId="0" borderId="38" xfId="3" applyNumberFormat="1" applyFont="1" applyFill="1" applyBorder="1" applyAlignment="1">
      <alignment horizontal="left" vertical="top" wrapText="1"/>
    </xf>
    <xf numFmtId="164" fontId="12" fillId="0" borderId="70" xfId="3" applyNumberFormat="1" applyFont="1" applyFill="1" applyBorder="1" applyAlignment="1">
      <alignment horizontal="left" vertical="top" wrapText="1"/>
    </xf>
    <xf numFmtId="164" fontId="12" fillId="0" borderId="72" xfId="3" applyNumberFormat="1" applyFont="1" applyFill="1" applyBorder="1" applyAlignment="1">
      <alignment horizontal="left" vertical="top" wrapText="1"/>
    </xf>
    <xf numFmtId="164" fontId="12" fillId="0" borderId="73" xfId="3" applyNumberFormat="1" applyFont="1" applyFill="1" applyBorder="1" applyAlignment="1">
      <alignment horizontal="left" vertical="top" wrapText="1"/>
    </xf>
    <xf numFmtId="164" fontId="12" fillId="0" borderId="57" xfId="3" applyNumberFormat="1" applyFont="1" applyFill="1" applyBorder="1" applyAlignment="1">
      <alignment horizontal="left" vertical="top" wrapText="1"/>
    </xf>
    <xf numFmtId="164" fontId="12" fillId="0" borderId="64" xfId="3" applyNumberFormat="1" applyFont="1" applyFill="1" applyBorder="1" applyAlignment="1">
      <alignment horizontal="left" vertical="top" wrapText="1"/>
    </xf>
    <xf numFmtId="164" fontId="12" fillId="0" borderId="54" xfId="3" applyNumberFormat="1" applyFont="1" applyFill="1" applyBorder="1" applyAlignment="1">
      <alignment horizontal="left" vertical="top" wrapText="1"/>
    </xf>
    <xf numFmtId="164" fontId="12" fillId="0" borderId="77" xfId="3" applyNumberFormat="1" applyFont="1" applyFill="1" applyBorder="1" applyAlignment="1">
      <alignment horizontal="left" vertical="top" wrapText="1"/>
    </xf>
    <xf numFmtId="164" fontId="12" fillId="0" borderId="28" xfId="3" applyNumberFormat="1" applyFont="1" applyFill="1" applyBorder="1" applyAlignment="1">
      <alignment horizontal="left" vertical="top" wrapText="1"/>
    </xf>
    <xf numFmtId="165" fontId="6" fillId="0" borderId="70" xfId="0" applyNumberFormat="1" applyFont="1" applyBorder="1"/>
    <xf numFmtId="165" fontId="6" fillId="0" borderId="105" xfId="0" applyNumberFormat="1" applyFont="1" applyBorder="1"/>
    <xf numFmtId="165" fontId="6" fillId="0" borderId="69" xfId="0" applyNumberFormat="1" applyFont="1" applyBorder="1"/>
    <xf numFmtId="0" fontId="4" fillId="0" borderId="0" xfId="0" applyFont="1" applyAlignment="1">
      <alignment horizontal="center"/>
    </xf>
    <xf numFmtId="0" fontId="4" fillId="0" borderId="103" xfId="0" applyFont="1" applyBorder="1" applyAlignment="1">
      <alignment horizontal="center" vertical="center"/>
    </xf>
    <xf numFmtId="0" fontId="4" fillId="0" borderId="136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 wrapText="1"/>
    </xf>
    <xf numFmtId="0" fontId="4" fillId="0" borderId="136" xfId="0" applyFont="1" applyBorder="1" applyAlignment="1">
      <alignment horizontal="center" vertical="center" wrapText="1"/>
    </xf>
    <xf numFmtId="44" fontId="0" fillId="0" borderId="25" xfId="1" applyFont="1" applyBorder="1"/>
    <xf numFmtId="44" fontId="0" fillId="0" borderId="53" xfId="1" applyFont="1" applyBorder="1"/>
    <xf numFmtId="44" fontId="0" fillId="0" borderId="37" xfId="1" applyFont="1" applyBorder="1"/>
    <xf numFmtId="44" fontId="0" fillId="0" borderId="1" xfId="1" applyFont="1" applyBorder="1"/>
    <xf numFmtId="44" fontId="1" fillId="0" borderId="1" xfId="1" applyFont="1" applyBorder="1"/>
    <xf numFmtId="44" fontId="13" fillId="0" borderId="1" xfId="1" applyFont="1" applyBorder="1"/>
    <xf numFmtId="44" fontId="0" fillId="0" borderId="70" xfId="1" applyFont="1" applyBorder="1"/>
    <xf numFmtId="44" fontId="0" fillId="0" borderId="72" xfId="1" applyFont="1" applyBorder="1"/>
    <xf numFmtId="44" fontId="0" fillId="0" borderId="57" xfId="1" applyFont="1" applyBorder="1"/>
    <xf numFmtId="44" fontId="0" fillId="0" borderId="64" xfId="1" applyFont="1" applyBorder="1"/>
    <xf numFmtId="44" fontId="0" fillId="0" borderId="25" xfId="1" applyFont="1" applyFill="1" applyBorder="1"/>
    <xf numFmtId="44" fontId="0" fillId="0" borderId="53" xfId="1" applyFont="1" applyFill="1" applyBorder="1"/>
    <xf numFmtId="44" fontId="0" fillId="0" borderId="54" xfId="1" applyFont="1" applyBorder="1"/>
    <xf numFmtId="44" fontId="0" fillId="0" borderId="77" xfId="1" applyFont="1" applyBorder="1"/>
    <xf numFmtId="44" fontId="0" fillId="0" borderId="37" xfId="1" applyFont="1" applyFill="1" applyBorder="1"/>
    <xf numFmtId="44" fontId="0" fillId="0" borderId="1" xfId="1" applyFont="1" applyFill="1" applyBorder="1"/>
    <xf numFmtId="44" fontId="0" fillId="0" borderId="57" xfId="1" applyFont="1" applyFill="1" applyBorder="1"/>
    <xf numFmtId="44" fontId="0" fillId="0" borderId="64" xfId="1" applyFont="1" applyFill="1" applyBorder="1"/>
    <xf numFmtId="44" fontId="0" fillId="0" borderId="110" xfId="1" applyFont="1" applyFill="1" applyBorder="1"/>
    <xf numFmtId="44" fontId="0" fillId="0" borderId="77" xfId="1" applyFont="1" applyFill="1" applyBorder="1"/>
    <xf numFmtId="44" fontId="0" fillId="0" borderId="16" xfId="1" applyFont="1" applyBorder="1"/>
    <xf numFmtId="44" fontId="0" fillId="0" borderId="106" xfId="1" applyFont="1" applyFill="1" applyBorder="1"/>
    <xf numFmtId="44" fontId="0" fillId="0" borderId="38" xfId="1" applyFont="1" applyBorder="1"/>
    <xf numFmtId="44" fontId="0" fillId="0" borderId="105" xfId="1" applyFont="1" applyFill="1" applyBorder="1"/>
    <xf numFmtId="44" fontId="0" fillId="0" borderId="72" xfId="1" applyFont="1" applyFill="1" applyBorder="1"/>
    <xf numFmtId="44" fontId="0" fillId="0" borderId="73" xfId="1" applyFont="1" applyBorder="1"/>
    <xf numFmtId="44" fontId="0" fillId="0" borderId="86" xfId="1" applyFont="1" applyBorder="1"/>
    <xf numFmtId="44" fontId="0" fillId="0" borderId="88" xfId="1" applyFont="1" applyBorder="1"/>
    <xf numFmtId="44" fontId="0" fillId="0" borderId="106" xfId="1" applyFont="1" applyBorder="1" applyAlignment="1">
      <alignment horizontal="center" vertical="center" wrapText="1"/>
    </xf>
    <xf numFmtId="44" fontId="0" fillId="0" borderId="119" xfId="1" applyFont="1" applyBorder="1" applyAlignment="1">
      <alignment horizontal="center" vertical="center" wrapText="1"/>
    </xf>
    <xf numFmtId="44" fontId="0" fillId="0" borderId="37" xfId="1" applyFont="1" applyBorder="1" applyAlignment="1">
      <alignment horizontal="center" vertical="center" wrapText="1"/>
    </xf>
    <xf numFmtId="44" fontId="0" fillId="0" borderId="38" xfId="1" applyFont="1" applyBorder="1" applyAlignment="1">
      <alignment horizontal="center" vertical="center" wrapText="1"/>
    </xf>
    <xf numFmtId="44" fontId="0" fillId="0" borderId="106" xfId="1" applyFont="1" applyBorder="1"/>
    <xf numFmtId="44" fontId="0" fillId="0" borderId="119" xfId="1" applyFont="1" applyBorder="1"/>
    <xf numFmtId="44" fontId="0" fillId="0" borderId="105" xfId="1" applyFont="1" applyBorder="1"/>
    <xf numFmtId="44" fontId="0" fillId="0" borderId="90" xfId="1" applyFont="1" applyBorder="1"/>
    <xf numFmtId="44" fontId="0" fillId="0" borderId="93" xfId="1" applyFont="1" applyBorder="1"/>
    <xf numFmtId="44" fontId="0" fillId="0" borderId="92" xfId="1" applyFont="1" applyBorder="1"/>
    <xf numFmtId="44" fontId="0" fillId="0" borderId="65" xfId="1" applyFont="1" applyBorder="1"/>
    <xf numFmtId="44" fontId="0" fillId="0" borderId="110" xfId="1" applyFont="1" applyBorder="1"/>
    <xf numFmtId="44" fontId="0" fillId="0" borderId="120" xfId="1" applyFont="1" applyBorder="1"/>
    <xf numFmtId="44" fontId="0" fillId="0" borderId="28" xfId="1" applyFont="1" applyFill="1" applyBorder="1"/>
    <xf numFmtId="44" fontId="0" fillId="0" borderId="38" xfId="1" applyFont="1" applyFill="1" applyBorder="1"/>
    <xf numFmtId="44" fontId="0" fillId="0" borderId="62" xfId="1" applyFont="1" applyBorder="1"/>
    <xf numFmtId="10" fontId="6" fillId="0" borderId="117" xfId="2" applyNumberFormat="1" applyFont="1" applyBorder="1" applyAlignment="1">
      <alignment horizontal="center"/>
    </xf>
    <xf numFmtId="10" fontId="6" fillId="0" borderId="88" xfId="2" applyNumberFormat="1" applyFont="1" applyFill="1" applyBorder="1" applyAlignment="1">
      <alignment horizontal="center"/>
    </xf>
    <xf numFmtId="10" fontId="6" fillId="0" borderId="120" xfId="2" applyNumberFormat="1" applyFont="1" applyBorder="1" applyAlignment="1">
      <alignment horizontal="center"/>
    </xf>
    <xf numFmtId="10" fontId="6" fillId="0" borderId="119" xfId="2" applyNumberFormat="1" applyFont="1" applyBorder="1" applyAlignment="1">
      <alignment horizontal="center"/>
    </xf>
    <xf numFmtId="44" fontId="0" fillId="0" borderId="78" xfId="1" applyFont="1" applyBorder="1"/>
    <xf numFmtId="10" fontId="6" fillId="0" borderId="92" xfId="2" applyNumberFormat="1" applyFont="1" applyFill="1" applyBorder="1" applyAlignment="1">
      <alignment horizontal="center"/>
    </xf>
    <xf numFmtId="44" fontId="0" fillId="0" borderId="107" xfId="1" applyFont="1" applyBorder="1"/>
    <xf numFmtId="3" fontId="6" fillId="0" borderId="128" xfId="0" applyNumberFormat="1" applyFont="1" applyBorder="1" applyAlignment="1">
      <alignment horizontal="center"/>
    </xf>
    <xf numFmtId="165" fontId="8" fillId="0" borderId="77" xfId="0" applyNumberFormat="1" applyFont="1" applyBorder="1" applyAlignment="1">
      <alignment horizontal="center" vertical="center" wrapText="1"/>
    </xf>
    <xf numFmtId="165" fontId="6" fillId="0" borderId="137" xfId="0" applyNumberFormat="1" applyFont="1" applyBorder="1" applyAlignment="1">
      <alignment horizontal="center"/>
    </xf>
    <xf numFmtId="165" fontId="6" fillId="0" borderId="138" xfId="0" applyNumberFormat="1" applyFont="1" applyBorder="1" applyAlignment="1">
      <alignment horizontal="center"/>
    </xf>
    <xf numFmtId="165" fontId="8" fillId="0" borderId="50" xfId="4" applyNumberFormat="1" applyFont="1" applyFill="1" applyBorder="1" applyAlignment="1">
      <alignment horizontal="center"/>
    </xf>
    <xf numFmtId="165" fontId="8" fillId="0" borderId="53" xfId="0" applyNumberFormat="1" applyFont="1" applyBorder="1" applyAlignment="1">
      <alignment horizontal="center" vertical="center" wrapText="1"/>
    </xf>
    <xf numFmtId="165" fontId="8" fillId="0" borderId="46" xfId="4" applyNumberFormat="1" applyFont="1" applyFill="1" applyBorder="1" applyAlignment="1">
      <alignment horizontal="center"/>
    </xf>
    <xf numFmtId="165" fontId="8" fillId="0" borderId="139" xfId="4" applyNumberFormat="1" applyFont="1" applyFill="1" applyBorder="1" applyAlignment="1">
      <alignment horizontal="center"/>
    </xf>
    <xf numFmtId="165" fontId="8" fillId="0" borderId="83" xfId="0" applyNumberFormat="1" applyFont="1" applyBorder="1" applyAlignment="1">
      <alignment horizontal="center" vertical="center" wrapText="1"/>
    </xf>
    <xf numFmtId="165" fontId="8" fillId="0" borderId="140" xfId="4" applyNumberFormat="1" applyFont="1" applyFill="1" applyBorder="1" applyAlignment="1">
      <alignment horizontal="center"/>
    </xf>
    <xf numFmtId="165" fontId="6" fillId="0" borderId="141" xfId="0" applyNumberFormat="1" applyFont="1" applyBorder="1" applyAlignment="1">
      <alignment horizontal="center"/>
    </xf>
    <xf numFmtId="165" fontId="6" fillId="0" borderId="117" xfId="0" applyNumberFormat="1" applyFont="1" applyBorder="1" applyAlignment="1">
      <alignment horizontal="center"/>
    </xf>
    <xf numFmtId="165" fontId="6" fillId="0" borderId="88" xfId="0" applyNumberFormat="1" applyFont="1" applyBorder="1" applyAlignment="1">
      <alignment horizontal="center" wrapText="1"/>
    </xf>
    <xf numFmtId="165" fontId="8" fillId="0" borderId="102" xfId="0" applyNumberFormat="1" applyFont="1" applyBorder="1" applyAlignment="1">
      <alignment horizontal="center" vertical="center" wrapText="1"/>
    </xf>
    <xf numFmtId="165" fontId="6" fillId="0" borderId="25" xfId="0" applyNumberFormat="1" applyFont="1" applyBorder="1" applyAlignment="1">
      <alignment horizontal="center"/>
    </xf>
    <xf numFmtId="165" fontId="6" fillId="0" borderId="51" xfId="0" applyNumberFormat="1" applyFont="1" applyBorder="1" applyAlignment="1">
      <alignment horizontal="center"/>
    </xf>
    <xf numFmtId="165" fontId="6" fillId="0" borderId="57" xfId="0" applyNumberFormat="1" applyFont="1" applyBorder="1"/>
    <xf numFmtId="165" fontId="6" fillId="0" borderId="74" xfId="0" applyNumberFormat="1" applyFont="1" applyBorder="1"/>
    <xf numFmtId="165" fontId="8" fillId="0" borderId="20" xfId="1" applyNumberFormat="1" applyFont="1" applyFill="1" applyBorder="1" applyAlignment="1">
      <alignment horizontal="right"/>
    </xf>
    <xf numFmtId="165" fontId="8" fillId="0" borderId="21" xfId="1" applyNumberFormat="1" applyFont="1" applyFill="1" applyBorder="1" applyAlignment="1">
      <alignment horizontal="right"/>
    </xf>
    <xf numFmtId="0" fontId="6" fillId="0" borderId="0" xfId="0" applyFont="1" applyAlignment="1">
      <alignment horizontal="center" vertical="top" wrapText="1"/>
    </xf>
    <xf numFmtId="3" fontId="6" fillId="0" borderId="142" xfId="0" applyNumberFormat="1" applyFont="1" applyBorder="1" applyAlignment="1">
      <alignment horizontal="center"/>
    </xf>
    <xf numFmtId="10" fontId="6" fillId="0" borderId="70" xfId="2" applyNumberFormat="1" applyFont="1" applyFill="1" applyBorder="1" applyAlignment="1">
      <alignment horizontal="center"/>
    </xf>
    <xf numFmtId="10" fontId="6" fillId="0" borderId="72" xfId="2" applyNumberFormat="1" applyFont="1" applyFill="1" applyBorder="1" applyAlignment="1">
      <alignment horizontal="center"/>
    </xf>
    <xf numFmtId="10" fontId="6" fillId="0" borderId="73" xfId="2" applyNumberFormat="1" applyFont="1" applyFill="1" applyBorder="1" applyAlignment="1">
      <alignment horizontal="center"/>
    </xf>
    <xf numFmtId="166" fontId="6" fillId="0" borderId="143" xfId="0" applyNumberFormat="1" applyFont="1" applyBorder="1" applyAlignment="1">
      <alignment horizontal="center"/>
    </xf>
    <xf numFmtId="166" fontId="6" fillId="0" borderId="144" xfId="0" applyNumberFormat="1" applyFont="1" applyBorder="1" applyAlignment="1">
      <alignment horizontal="center"/>
    </xf>
    <xf numFmtId="8" fontId="0" fillId="0" borderId="105" xfId="1" applyNumberFormat="1" applyFont="1" applyFill="1" applyBorder="1"/>
    <xf numFmtId="8" fontId="0" fillId="0" borderId="72" xfId="1" applyNumberFormat="1" applyFont="1" applyFill="1" applyBorder="1"/>
    <xf numFmtId="8" fontId="0" fillId="0" borderId="110" xfId="1" applyNumberFormat="1" applyFont="1" applyFill="1" applyBorder="1"/>
    <xf numFmtId="8" fontId="0" fillId="0" borderId="77" xfId="1" applyNumberFormat="1" applyFont="1" applyFill="1" applyBorder="1"/>
    <xf numFmtId="8" fontId="0" fillId="0" borderId="106" xfId="1" applyNumberFormat="1" applyFont="1" applyFill="1" applyBorder="1"/>
    <xf numFmtId="8" fontId="0" fillId="0" borderId="1" xfId="1" applyNumberFormat="1" applyFont="1" applyFill="1" applyBorder="1"/>
    <xf numFmtId="165" fontId="8" fillId="0" borderId="67" xfId="4" applyNumberFormat="1" applyFont="1" applyFill="1" applyBorder="1" applyAlignment="1">
      <alignment horizontal="center"/>
    </xf>
    <xf numFmtId="165" fontId="8" fillId="0" borderId="68" xfId="4" applyNumberFormat="1" applyFont="1" applyFill="1" applyBorder="1" applyAlignment="1">
      <alignment horizontal="center"/>
    </xf>
    <xf numFmtId="165" fontId="8" fillId="0" borderId="75" xfId="4" applyNumberFormat="1" applyFont="1" applyFill="1" applyBorder="1" applyAlignment="1">
      <alignment horizontal="center"/>
    </xf>
    <xf numFmtId="44" fontId="7" fillId="0" borderId="145" xfId="0" applyNumberFormat="1" applyFont="1" applyBorder="1" applyAlignment="1">
      <alignment horizontal="center" vertical="center"/>
    </xf>
    <xf numFmtId="3" fontId="6" fillId="7" borderId="146" xfId="0" applyNumberFormat="1" applyFont="1" applyFill="1" applyBorder="1" applyAlignment="1">
      <alignment horizontal="center" vertical="center" wrapText="1"/>
    </xf>
    <xf numFmtId="164" fontId="8" fillId="0" borderId="147" xfId="3" applyNumberFormat="1" applyFont="1" applyFill="1" applyBorder="1" applyAlignment="1">
      <alignment horizontal="center" vertical="center" wrapText="1"/>
    </xf>
    <xf numFmtId="3" fontId="6" fillId="0" borderId="148" xfId="0" applyNumberFormat="1" applyFont="1" applyBorder="1" applyAlignment="1">
      <alignment horizontal="center" vertical="center" wrapText="1"/>
    </xf>
    <xf numFmtId="164" fontId="6" fillId="0" borderId="11" xfId="1" applyNumberFormat="1" applyFont="1" applyFill="1" applyBorder="1" applyAlignment="1">
      <alignment horizontal="left" vertical="top" wrapText="1"/>
    </xf>
    <xf numFmtId="164" fontId="6" fillId="0" borderId="12" xfId="1" applyNumberFormat="1" applyFont="1" applyFill="1" applyBorder="1" applyAlignment="1">
      <alignment horizontal="left" vertical="top" wrapText="1"/>
    </xf>
    <xf numFmtId="164" fontId="6" fillId="0" borderId="111" xfId="1" applyNumberFormat="1" applyFont="1" applyFill="1" applyBorder="1" applyAlignment="1">
      <alignment horizontal="left" vertical="top" wrapText="1"/>
    </xf>
    <xf numFmtId="164" fontId="8" fillId="0" borderId="11" xfId="1" applyNumberFormat="1" applyFont="1" applyFill="1" applyBorder="1" applyAlignment="1">
      <alignment horizontal="left" vertical="top" wrapText="1"/>
    </xf>
    <xf numFmtId="164" fontId="8" fillId="0" borderId="12" xfId="4" applyNumberFormat="1" applyFont="1" applyFill="1" applyBorder="1" applyAlignment="1">
      <alignment horizontal="left" vertical="top" wrapText="1"/>
    </xf>
    <xf numFmtId="164" fontId="8" fillId="0" borderId="149" xfId="1" applyNumberFormat="1" applyFont="1" applyFill="1" applyBorder="1" applyAlignment="1">
      <alignment horizontal="left" vertical="top" wrapText="1"/>
    </xf>
    <xf numFmtId="3" fontId="6" fillId="0" borderId="4" xfId="0" applyNumberFormat="1" applyFont="1" applyBorder="1" applyAlignment="1">
      <alignment horizontal="center" vertical="center" wrapText="1"/>
    </xf>
    <xf numFmtId="10" fontId="6" fillId="0" borderId="11" xfId="2" applyNumberFormat="1" applyFont="1" applyFill="1" applyBorder="1" applyAlignment="1">
      <alignment horizontal="center" vertical="center" wrapText="1"/>
    </xf>
    <xf numFmtId="10" fontId="6" fillId="0" borderId="147" xfId="2" applyNumberFormat="1" applyFont="1" applyFill="1" applyBorder="1" applyAlignment="1">
      <alignment horizontal="center" vertical="center" wrapText="1"/>
    </xf>
    <xf numFmtId="10" fontId="6" fillId="0" borderId="148" xfId="2" applyNumberFormat="1" applyFont="1" applyFill="1" applyBorder="1" applyAlignment="1">
      <alignment horizontal="center" vertical="center" wrapText="1"/>
    </xf>
    <xf numFmtId="44" fontId="0" fillId="0" borderId="11" xfId="1" applyFont="1" applyBorder="1"/>
    <xf numFmtId="44" fontId="0" fillId="0" borderId="149" xfId="1" applyFont="1" applyBorder="1"/>
    <xf numFmtId="44" fontId="0" fillId="0" borderId="112" xfId="1" applyFont="1" applyBorder="1"/>
    <xf numFmtId="0" fontId="0" fillId="0" borderId="78" xfId="1" applyNumberFormat="1" applyFont="1" applyBorder="1"/>
    <xf numFmtId="44" fontId="0" fillId="0" borderId="117" xfId="1" applyFont="1" applyBorder="1"/>
    <xf numFmtId="44" fontId="0" fillId="0" borderId="16" xfId="1" applyFont="1" applyFill="1" applyBorder="1"/>
    <xf numFmtId="3" fontId="6" fillId="0" borderId="0" xfId="0" applyNumberFormat="1" applyFont="1" applyAlignment="1">
      <alignment horizontal="center"/>
    </xf>
    <xf numFmtId="165" fontId="6" fillId="0" borderId="86" xfId="0" applyNumberFormat="1" applyFont="1" applyBorder="1" applyAlignment="1">
      <alignment horizontal="center"/>
    </xf>
    <xf numFmtId="165" fontId="6" fillId="0" borderId="93" xfId="0" applyNumberFormat="1" applyFont="1" applyBorder="1"/>
    <xf numFmtId="164" fontId="12" fillId="0" borderId="112" xfId="3" applyNumberFormat="1" applyFont="1" applyFill="1" applyBorder="1" applyAlignment="1">
      <alignment horizontal="left" vertical="top" wrapText="1"/>
    </xf>
    <xf numFmtId="165" fontId="6" fillId="0" borderId="11" xfId="0" applyNumberFormat="1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vertical="center"/>
    </xf>
    <xf numFmtId="165" fontId="6" fillId="0" borderId="149" xfId="0" applyNumberFormat="1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165" fontId="6" fillId="0" borderId="0" xfId="0" applyNumberFormat="1" applyFont="1"/>
    <xf numFmtId="3" fontId="6" fillId="0" borderId="151" xfId="0" applyNumberFormat="1" applyFont="1" applyBorder="1" applyAlignment="1">
      <alignment horizontal="center"/>
    </xf>
    <xf numFmtId="165" fontId="8" fillId="0" borderId="152" xfId="3" applyNumberFormat="1" applyFont="1" applyFill="1" applyBorder="1" applyAlignment="1">
      <alignment horizontal="center"/>
    </xf>
    <xf numFmtId="165" fontId="6" fillId="0" borderId="153" xfId="0" applyNumberFormat="1" applyFont="1" applyBorder="1" applyAlignment="1">
      <alignment horizontal="center"/>
    </xf>
    <xf numFmtId="165" fontId="8" fillId="0" borderId="100" xfId="1" applyNumberFormat="1" applyFont="1" applyFill="1" applyBorder="1" applyAlignment="1">
      <alignment horizontal="center"/>
    </xf>
    <xf numFmtId="165" fontId="8" fillId="0" borderId="154" xfId="1" applyNumberFormat="1" applyFont="1" applyFill="1" applyBorder="1" applyAlignment="1">
      <alignment horizontal="center"/>
    </xf>
    <xf numFmtId="165" fontId="8" fillId="0" borderId="0" xfId="1" applyNumberFormat="1" applyFont="1" applyFill="1" applyBorder="1" applyAlignment="1">
      <alignment horizontal="center"/>
    </xf>
    <xf numFmtId="10" fontId="6" fillId="0" borderId="90" xfId="2" applyNumberFormat="1" applyFont="1" applyFill="1" applyBorder="1" applyAlignment="1">
      <alignment horizontal="center"/>
    </xf>
    <xf numFmtId="0" fontId="6" fillId="0" borderId="62" xfId="0" applyFont="1" applyBorder="1" applyAlignment="1">
      <alignment horizontal="center" vertical="center"/>
    </xf>
    <xf numFmtId="165" fontId="6" fillId="0" borderId="83" xfId="0" applyNumberFormat="1" applyFont="1" applyBorder="1" applyAlignment="1">
      <alignment horizontal="center" vertical="center"/>
    </xf>
    <xf numFmtId="44" fontId="6" fillId="0" borderId="12" xfId="0" applyNumberFormat="1" applyFont="1" applyBorder="1" applyAlignment="1">
      <alignment horizontal="center" wrapText="1"/>
    </xf>
    <xf numFmtId="164" fontId="12" fillId="0" borderId="12" xfId="3" applyNumberFormat="1" applyFont="1" applyFill="1" applyBorder="1" applyAlignment="1">
      <alignment horizontal="left" vertical="top" wrapText="1"/>
    </xf>
    <xf numFmtId="3" fontId="6" fillId="0" borderId="12" xfId="0" applyNumberFormat="1" applyFont="1" applyBorder="1" applyAlignment="1">
      <alignment horizontal="center"/>
    </xf>
    <xf numFmtId="10" fontId="6" fillId="0" borderId="12" xfId="2" applyNumberFormat="1" applyFont="1" applyFill="1" applyBorder="1" applyAlignment="1">
      <alignment horizontal="center"/>
    </xf>
    <xf numFmtId="44" fontId="0" fillId="0" borderId="12" xfId="1" applyFont="1" applyBorder="1"/>
    <xf numFmtId="44" fontId="6" fillId="0" borderId="149" xfId="0" applyNumberFormat="1" applyFont="1" applyBorder="1" applyAlignment="1">
      <alignment horizontal="center" wrapText="1"/>
    </xf>
    <xf numFmtId="165" fontId="8" fillId="0" borderId="12" xfId="1" applyNumberFormat="1" applyFont="1" applyFill="1" applyBorder="1" applyAlignment="1">
      <alignment horizontal="center"/>
    </xf>
    <xf numFmtId="165" fontId="8" fillId="0" borderId="149" xfId="1" applyNumberFormat="1" applyFont="1" applyFill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165" fontId="8" fillId="0" borderId="12" xfId="3" applyNumberFormat="1" applyFont="1" applyFill="1" applyBorder="1" applyAlignment="1">
      <alignment horizontal="center"/>
    </xf>
    <xf numFmtId="165" fontId="6" fillId="0" borderId="149" xfId="0" applyNumberFormat="1" applyFont="1" applyBorder="1" applyAlignment="1">
      <alignment horizontal="center"/>
    </xf>
    <xf numFmtId="164" fontId="8" fillId="0" borderId="111" xfId="1" applyNumberFormat="1" applyFont="1" applyFill="1" applyBorder="1" applyAlignment="1">
      <alignment horizontal="left" vertical="top" wrapText="1"/>
    </xf>
    <xf numFmtId="165" fontId="8" fillId="0" borderId="100" xfId="1" applyNumberFormat="1" applyFont="1" applyFill="1" applyBorder="1" applyAlignment="1">
      <alignment horizontal="right"/>
    </xf>
    <xf numFmtId="165" fontId="8" fillId="0" borderId="150" xfId="1" applyNumberFormat="1" applyFont="1" applyFill="1" applyBorder="1" applyAlignment="1">
      <alignment horizontal="right"/>
    </xf>
    <xf numFmtId="165" fontId="6" fillId="0" borderId="104" xfId="0" applyNumberFormat="1" applyFont="1" applyBorder="1" applyAlignment="1">
      <alignment horizontal="center" vertical="center"/>
    </xf>
    <xf numFmtId="44" fontId="0" fillId="0" borderId="12" xfId="1" applyFont="1" applyFill="1" applyBorder="1"/>
    <xf numFmtId="164" fontId="6" fillId="0" borderId="11" xfId="1" applyNumberFormat="1" applyFont="1" applyBorder="1" applyAlignment="1">
      <alignment horizontal="left" vertical="top" wrapText="1"/>
    </xf>
    <xf numFmtId="164" fontId="6" fillId="0" borderId="12" xfId="1" applyNumberFormat="1" applyFont="1" applyBorder="1" applyAlignment="1">
      <alignment horizontal="left" vertical="top" wrapText="1"/>
    </xf>
    <xf numFmtId="164" fontId="6" fillId="0" borderId="111" xfId="1" applyNumberFormat="1" applyFont="1" applyBorder="1" applyAlignment="1">
      <alignment horizontal="left" vertical="top" wrapText="1"/>
    </xf>
    <xf numFmtId="164" fontId="8" fillId="0" borderId="11" xfId="1" applyNumberFormat="1" applyFont="1" applyBorder="1" applyAlignment="1">
      <alignment horizontal="left" vertical="top" wrapText="1"/>
    </xf>
    <xf numFmtId="164" fontId="8" fillId="0" borderId="111" xfId="1" applyNumberFormat="1" applyFont="1" applyBorder="1" applyAlignment="1">
      <alignment horizontal="left" vertical="top" wrapText="1"/>
    </xf>
    <xf numFmtId="164" fontId="8" fillId="0" borderId="149" xfId="1" applyNumberFormat="1" applyFont="1" applyBorder="1" applyAlignment="1">
      <alignment horizontal="left" vertical="top" wrapText="1"/>
    </xf>
    <xf numFmtId="10" fontId="6" fillId="0" borderId="11" xfId="2" applyNumberFormat="1" applyFont="1" applyBorder="1" applyAlignment="1">
      <alignment horizontal="center" vertical="center" wrapText="1"/>
    </xf>
    <xf numFmtId="10" fontId="6" fillId="0" borderId="147" xfId="2" applyNumberFormat="1" applyFont="1" applyBorder="1" applyAlignment="1">
      <alignment horizontal="center" vertical="center" wrapText="1"/>
    </xf>
    <xf numFmtId="10" fontId="6" fillId="0" borderId="148" xfId="2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" fontId="7" fillId="0" borderId="5" xfId="0" applyNumberFormat="1" applyFont="1" applyBorder="1" applyAlignment="1">
      <alignment horizontal="center" vertical="center" wrapText="1"/>
    </xf>
    <xf numFmtId="16" fontId="7" fillId="0" borderId="6" xfId="0" applyNumberFormat="1" applyFont="1" applyBorder="1" applyAlignment="1">
      <alignment horizontal="center" vertical="center" wrapText="1"/>
    </xf>
    <xf numFmtId="16" fontId="7" fillId="0" borderId="7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0" fillId="0" borderId="28" xfId="1" applyNumberFormat="1" applyFont="1" applyBorder="1"/>
    <xf numFmtId="164" fontId="0" fillId="0" borderId="38" xfId="1" applyNumberFormat="1" applyFont="1" applyBorder="1"/>
    <xf numFmtId="164" fontId="0" fillId="0" borderId="73" xfId="1" applyNumberFormat="1" applyFont="1" applyBorder="1"/>
    <xf numFmtId="164" fontId="4" fillId="0" borderId="103" xfId="0" applyNumberFormat="1" applyFont="1" applyBorder="1" applyAlignment="1">
      <alignment horizontal="center" vertical="center" wrapText="1"/>
    </xf>
    <xf numFmtId="164" fontId="4" fillId="0" borderId="136" xfId="0" applyNumberFormat="1" applyFont="1" applyBorder="1" applyAlignment="1">
      <alignment horizontal="center" vertical="center" wrapText="1"/>
    </xf>
    <xf numFmtId="164" fontId="0" fillId="0" borderId="25" xfId="1" applyNumberFormat="1" applyFont="1" applyBorder="1"/>
    <xf numFmtId="164" fontId="0" fillId="0" borderId="16" xfId="1" applyNumberFormat="1" applyFont="1" applyBorder="1"/>
    <xf numFmtId="164" fontId="0" fillId="0" borderId="37" xfId="1" applyNumberFormat="1" applyFont="1" applyBorder="1"/>
    <xf numFmtId="164" fontId="13" fillId="0" borderId="38" xfId="1" applyNumberFormat="1" applyFont="1" applyBorder="1"/>
    <xf numFmtId="164" fontId="0" fillId="0" borderId="57" xfId="1" applyNumberFormat="1" applyFont="1" applyBorder="1"/>
    <xf numFmtId="164" fontId="0" fillId="0" borderId="65" xfId="1" applyNumberFormat="1" applyFont="1" applyBorder="1"/>
    <xf numFmtId="164" fontId="0" fillId="0" borderId="54" xfId="1" applyNumberFormat="1" applyFont="1" applyBorder="1"/>
    <xf numFmtId="164" fontId="0" fillId="0" borderId="70" xfId="1" applyNumberFormat="1" applyFont="1" applyBorder="1"/>
    <xf numFmtId="164" fontId="0" fillId="0" borderId="37" xfId="1" applyNumberFormat="1" applyFont="1" applyBorder="1" applyAlignment="1">
      <alignment horizontal="center" vertical="center" wrapText="1"/>
    </xf>
    <xf numFmtId="164" fontId="0" fillId="0" borderId="38" xfId="1" applyNumberFormat="1" applyFont="1" applyBorder="1" applyAlignment="1">
      <alignment horizontal="center" vertical="center" wrapText="1"/>
    </xf>
    <xf numFmtId="164" fontId="0" fillId="0" borderId="28" xfId="1" applyNumberFormat="1" applyFont="1" applyFill="1" applyBorder="1"/>
    <xf numFmtId="164" fontId="0" fillId="0" borderId="38" xfId="1" applyNumberFormat="1" applyFont="1" applyFill="1" applyBorder="1"/>
    <xf numFmtId="164" fontId="0" fillId="0" borderId="112" xfId="1" applyNumberFormat="1" applyFont="1" applyBorder="1"/>
    <xf numFmtId="164" fontId="0" fillId="0" borderId="149" xfId="1" applyNumberFormat="1" applyFont="1" applyFill="1" applyBorder="1"/>
    <xf numFmtId="164" fontId="0" fillId="0" borderId="62" xfId="1" applyNumberFormat="1" applyFont="1" applyBorder="1"/>
    <xf numFmtId="164" fontId="0" fillId="0" borderId="78" xfId="1" applyNumberFormat="1" applyFont="1" applyBorder="1"/>
    <xf numFmtId="0" fontId="0" fillId="0" borderId="2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</cellXfs>
  <cellStyles count="5">
    <cellStyle name="Bad" xfId="4" builtinId="27"/>
    <cellStyle name="Currency" xfId="1" builtinId="4"/>
    <cellStyle name="Good" xfId="3" builtinId="26"/>
    <cellStyle name="Normal" xfId="0" builtinId="0"/>
    <cellStyle name="Percent" xfId="2" builtinId="5"/>
  </cellStyles>
  <dxfs count="16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83DEF-2059-4C4F-B4AD-30D29BF293F3}">
  <dimension ref="A1:Z51"/>
  <sheetViews>
    <sheetView tabSelected="1" topLeftCell="N6" zoomScale="85" zoomScaleNormal="85" workbookViewId="0">
      <selection activeCell="AC8" sqref="AC8:AC10"/>
    </sheetView>
  </sheetViews>
  <sheetFormatPr defaultColWidth="9.140625" defaultRowHeight="15.75" x14ac:dyDescent="0.25"/>
  <cols>
    <col min="1" max="1" width="66.140625" style="4" bestFit="1" customWidth="1"/>
    <col min="2" max="2" width="46.42578125" style="4" bestFit="1" customWidth="1"/>
    <col min="3" max="3" width="48.85546875" style="2" customWidth="1"/>
    <col min="4" max="4" width="13.140625" style="4" customWidth="1"/>
    <col min="5" max="6" width="15.140625" style="4" customWidth="1"/>
    <col min="7" max="17" width="15.42578125" style="4" customWidth="1"/>
    <col min="18" max="18" width="21.5703125" style="4" customWidth="1"/>
    <col min="19" max="19" width="15.42578125" style="4" customWidth="1"/>
    <col min="20" max="22" width="13.140625" style="4" customWidth="1"/>
    <col min="23" max="23" width="16.85546875" bestFit="1" customWidth="1"/>
    <col min="24" max="24" width="18.140625" bestFit="1" customWidth="1"/>
    <col min="25" max="25" width="14.42578125" bestFit="1" customWidth="1"/>
    <col min="26" max="26" width="17.28515625" customWidth="1"/>
    <col min="27" max="16384" width="9.140625" style="4"/>
  </cols>
  <sheetData>
    <row r="1" spans="1:26" ht="17.100000000000001" customHeight="1" x14ac:dyDescent="0.25">
      <c r="A1" s="1" t="s">
        <v>0</v>
      </c>
      <c r="B1" s="1" t="s">
        <v>1</v>
      </c>
      <c r="D1" s="3" t="s">
        <v>2</v>
      </c>
      <c r="E1" s="3" t="s">
        <v>3</v>
      </c>
      <c r="T1" s="5"/>
    </row>
    <row r="2" spans="1:26" x14ac:dyDescent="0.25">
      <c r="D2" s="6" t="s">
        <v>4</v>
      </c>
      <c r="E2" s="7">
        <v>2022</v>
      </c>
    </row>
    <row r="3" spans="1:26" x14ac:dyDescent="0.25">
      <c r="C3" s="8"/>
      <c r="D3" s="9"/>
      <c r="E3" s="9"/>
      <c r="F3" s="9"/>
    </row>
    <row r="4" spans="1:26" ht="15" customHeight="1" x14ac:dyDescent="0.25">
      <c r="A4" s="478" t="s">
        <v>5</v>
      </c>
      <c r="B4" s="478"/>
      <c r="C4" s="478"/>
      <c r="T4" s="9"/>
      <c r="U4" s="9"/>
      <c r="V4" s="9"/>
      <c r="W4" s="317"/>
      <c r="X4" s="317"/>
    </row>
    <row r="5" spans="1:26" ht="16.5" thickBot="1" x14ac:dyDescent="0.3">
      <c r="A5" s="479" t="s">
        <v>6</v>
      </c>
      <c r="B5" s="479"/>
      <c r="C5" s="47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9"/>
      <c r="U5" s="9"/>
      <c r="V5" s="9"/>
      <c r="W5" s="317"/>
      <c r="X5" s="317"/>
    </row>
    <row r="6" spans="1:26" ht="16.5" thickBot="1" x14ac:dyDescent="0.3">
      <c r="A6" s="10"/>
      <c r="B6" s="10"/>
      <c r="C6" s="11"/>
      <c r="D6" s="480">
        <v>2022</v>
      </c>
      <c r="E6" s="481"/>
      <c r="F6" s="481"/>
      <c r="G6" s="481"/>
      <c r="H6" s="481"/>
      <c r="I6" s="481"/>
      <c r="J6" s="481"/>
      <c r="K6" s="481"/>
      <c r="L6" s="481"/>
      <c r="M6" s="481"/>
      <c r="N6" s="481"/>
      <c r="O6" s="481"/>
      <c r="P6" s="481"/>
      <c r="Q6" s="481"/>
      <c r="R6" s="481"/>
      <c r="S6" s="481"/>
      <c r="T6" s="481"/>
      <c r="U6" s="481"/>
      <c r="V6" s="482"/>
      <c r="W6" s="474" t="s">
        <v>7</v>
      </c>
      <c r="X6" s="475"/>
      <c r="Y6" s="474" t="s">
        <v>8</v>
      </c>
      <c r="Z6" s="475"/>
    </row>
    <row r="7" spans="1:26" ht="51.75" customHeight="1" thickBot="1" x14ac:dyDescent="0.3">
      <c r="A7" s="10"/>
      <c r="B7" s="10"/>
      <c r="C7" s="11"/>
      <c r="D7" s="483" t="s">
        <v>9</v>
      </c>
      <c r="E7" s="484"/>
      <c r="F7" s="485"/>
      <c r="G7" s="486" t="s">
        <v>10</v>
      </c>
      <c r="H7" s="487"/>
      <c r="I7" s="487"/>
      <c r="J7" s="488"/>
      <c r="K7" s="486" t="s">
        <v>11</v>
      </c>
      <c r="L7" s="487"/>
      <c r="M7" s="487"/>
      <c r="N7" s="488"/>
      <c r="O7" s="486" t="s">
        <v>12</v>
      </c>
      <c r="P7" s="487"/>
      <c r="Q7" s="487"/>
      <c r="R7" s="488"/>
      <c r="S7" s="12"/>
      <c r="T7" s="489" t="s">
        <v>13</v>
      </c>
      <c r="U7" s="490"/>
      <c r="V7" s="491"/>
      <c r="W7" s="476">
        <v>2022</v>
      </c>
      <c r="X7" s="477"/>
      <c r="Y7" s="514">
        <v>2022</v>
      </c>
      <c r="Z7" s="515"/>
    </row>
    <row r="8" spans="1:26" ht="111" thickBot="1" x14ac:dyDescent="0.3">
      <c r="A8" s="13" t="s">
        <v>2</v>
      </c>
      <c r="B8" s="14" t="s">
        <v>14</v>
      </c>
      <c r="C8" s="15" t="s">
        <v>15</v>
      </c>
      <c r="D8" s="16" t="s">
        <v>16</v>
      </c>
      <c r="E8" s="17" t="s">
        <v>17</v>
      </c>
      <c r="F8" s="213" t="s">
        <v>18</v>
      </c>
      <c r="G8" s="16" t="s">
        <v>19</v>
      </c>
      <c r="H8" s="240" t="s">
        <v>20</v>
      </c>
      <c r="I8" s="240" t="s">
        <v>21</v>
      </c>
      <c r="J8" s="19" t="s">
        <v>22</v>
      </c>
      <c r="K8" s="16" t="s">
        <v>19</v>
      </c>
      <c r="L8" s="240" t="s">
        <v>20</v>
      </c>
      <c r="M8" s="240" t="s">
        <v>21</v>
      </c>
      <c r="N8" s="19" t="s">
        <v>22</v>
      </c>
      <c r="O8" s="16" t="s">
        <v>19</v>
      </c>
      <c r="P8" s="240" t="s">
        <v>20</v>
      </c>
      <c r="Q8" s="240" t="s">
        <v>21</v>
      </c>
      <c r="R8" s="19" t="s">
        <v>22</v>
      </c>
      <c r="S8" s="20" t="s">
        <v>23</v>
      </c>
      <c r="T8" s="16" t="s">
        <v>24</v>
      </c>
      <c r="U8" s="17" t="s">
        <v>25</v>
      </c>
      <c r="V8" s="19" t="s">
        <v>26</v>
      </c>
      <c r="W8" s="318" t="s">
        <v>27</v>
      </c>
      <c r="X8" s="319" t="s">
        <v>28</v>
      </c>
      <c r="Y8" s="496" t="s">
        <v>29</v>
      </c>
      <c r="Z8" s="497" t="s">
        <v>30</v>
      </c>
    </row>
    <row r="9" spans="1:26" ht="15" customHeight="1" x14ac:dyDescent="0.25">
      <c r="A9" s="21" t="str">
        <f t="shared" ref="A9:A45" si="0">$E$1</f>
        <v>Eversource</v>
      </c>
      <c r="B9" s="281" t="s">
        <v>31</v>
      </c>
      <c r="C9" s="23" t="s">
        <v>32</v>
      </c>
      <c r="D9" s="24">
        <v>60</v>
      </c>
      <c r="E9" s="25">
        <v>15000000</v>
      </c>
      <c r="F9" s="268">
        <v>0</v>
      </c>
      <c r="G9" s="377">
        <v>0</v>
      </c>
      <c r="H9" s="378"/>
      <c r="I9" s="378">
        <f>SUM(G9+H9)</f>
        <v>0</v>
      </c>
      <c r="J9" s="379">
        <v>0</v>
      </c>
      <c r="K9" s="377">
        <v>1928575.9300000002</v>
      </c>
      <c r="L9" s="378">
        <v>0</v>
      </c>
      <c r="M9" s="378">
        <f>SUM(K9+L9)</f>
        <v>1928575.9300000002</v>
      </c>
      <c r="N9" s="379">
        <v>0</v>
      </c>
      <c r="O9" s="377">
        <v>1928575.9300000004</v>
      </c>
      <c r="P9" s="378">
        <f>SUM(H9+L9)</f>
        <v>0</v>
      </c>
      <c r="Q9" s="378">
        <f>SUM(O9+P9)</f>
        <v>1928575.9300000004</v>
      </c>
      <c r="R9" s="379"/>
      <c r="S9" s="29">
        <v>0</v>
      </c>
      <c r="T9" s="30">
        <f t="shared" ref="T9:T44" si="1">IFERROR(((S9-D9)/D9),0)</f>
        <v>-1</v>
      </c>
      <c r="U9" s="31">
        <f t="shared" ref="U9:U30" si="2">IFERROR(((O9-E9)/E9),0)</f>
        <v>-0.87142827133333334</v>
      </c>
      <c r="V9" s="32">
        <f t="shared" ref="V9:V30" si="3">IFERROR(((R9-F9)/F9),0)</f>
        <v>0</v>
      </c>
      <c r="W9" s="322">
        <v>88751.349999999991</v>
      </c>
      <c r="X9" s="323">
        <v>1839824.5800000003</v>
      </c>
      <c r="Y9" s="498"/>
      <c r="Z9" s="499"/>
    </row>
    <row r="10" spans="1:26" ht="15" customHeight="1" x14ac:dyDescent="0.25">
      <c r="A10" s="33" t="str">
        <f t="shared" si="0"/>
        <v>Eversource</v>
      </c>
      <c r="B10" s="282" t="s">
        <v>31</v>
      </c>
      <c r="C10" s="35" t="s">
        <v>33</v>
      </c>
      <c r="D10" s="36">
        <v>1</v>
      </c>
      <c r="E10" s="37">
        <v>1200000</v>
      </c>
      <c r="F10" s="375">
        <v>0</v>
      </c>
      <c r="G10" s="39">
        <v>64284.480000000003</v>
      </c>
      <c r="H10" s="374"/>
      <c r="I10" s="374">
        <f t="shared" ref="I10:I44" si="4">SUM(G10+H10)</f>
        <v>64284.480000000003</v>
      </c>
      <c r="J10" s="40">
        <v>64284.480000000003</v>
      </c>
      <c r="K10" s="39">
        <v>0</v>
      </c>
      <c r="L10" s="374">
        <v>0</v>
      </c>
      <c r="M10" s="374">
        <f t="shared" ref="M10:M44" si="5">SUM(K10+L10)</f>
        <v>0</v>
      </c>
      <c r="N10" s="40">
        <v>0</v>
      </c>
      <c r="O10" s="39">
        <v>64284.480000000003</v>
      </c>
      <c r="P10" s="374">
        <f t="shared" ref="P10:P43" si="6">SUM(H10+L10)</f>
        <v>0</v>
      </c>
      <c r="Q10" s="374">
        <f t="shared" ref="Q10:Q44" si="7">SUM(O10+P10)</f>
        <v>64284.480000000003</v>
      </c>
      <c r="R10" s="40">
        <v>64284.480000000003</v>
      </c>
      <c r="S10" s="42">
        <v>0</v>
      </c>
      <c r="T10" s="43">
        <f t="shared" si="1"/>
        <v>-1</v>
      </c>
      <c r="U10" s="44">
        <f t="shared" si="2"/>
        <v>-0.94642959999999998</v>
      </c>
      <c r="V10" s="45">
        <f t="shared" si="3"/>
        <v>0</v>
      </c>
      <c r="W10" s="324">
        <v>0</v>
      </c>
      <c r="X10" s="325">
        <v>64284.480000000003</v>
      </c>
      <c r="Y10" s="500"/>
      <c r="Z10" s="494"/>
    </row>
    <row r="11" spans="1:26" ht="15.6" customHeight="1" x14ac:dyDescent="0.25">
      <c r="A11" s="33" t="str">
        <f t="shared" si="0"/>
        <v>Eversource</v>
      </c>
      <c r="B11" s="283" t="s">
        <v>31</v>
      </c>
      <c r="C11" s="47" t="s">
        <v>34</v>
      </c>
      <c r="D11" s="48">
        <v>14</v>
      </c>
      <c r="E11" s="37">
        <v>1700000</v>
      </c>
      <c r="F11" s="375">
        <v>0</v>
      </c>
      <c r="G11" s="39">
        <v>2030223.7900000003</v>
      </c>
      <c r="H11" s="374"/>
      <c r="I11" s="374">
        <f t="shared" si="4"/>
        <v>2030223.7900000003</v>
      </c>
      <c r="J11" s="40">
        <v>2818281.79</v>
      </c>
      <c r="K11" s="39">
        <v>0</v>
      </c>
      <c r="L11" s="374">
        <v>0</v>
      </c>
      <c r="M11" s="374">
        <f t="shared" si="5"/>
        <v>0</v>
      </c>
      <c r="N11" s="40">
        <v>0</v>
      </c>
      <c r="O11" s="39">
        <v>2030223.7900000003</v>
      </c>
      <c r="P11" s="374">
        <f t="shared" si="6"/>
        <v>0</v>
      </c>
      <c r="Q11" s="374">
        <f t="shared" si="7"/>
        <v>2030223.7900000003</v>
      </c>
      <c r="R11" s="40">
        <v>2818281.79</v>
      </c>
      <c r="S11" s="42">
        <v>12</v>
      </c>
      <c r="T11" s="43">
        <f t="shared" si="1"/>
        <v>-0.14285714285714285</v>
      </c>
      <c r="U11" s="44">
        <f t="shared" si="2"/>
        <v>0.19424928823529428</v>
      </c>
      <c r="V11" s="45">
        <f t="shared" si="3"/>
        <v>0</v>
      </c>
      <c r="W11" s="324">
        <v>576774.37999999989</v>
      </c>
      <c r="X11" s="325">
        <v>1453449.4100000011</v>
      </c>
      <c r="Y11" s="500"/>
      <c r="Z11" s="494"/>
    </row>
    <row r="12" spans="1:26" ht="15.6" customHeight="1" x14ac:dyDescent="0.25">
      <c r="A12" s="33" t="str">
        <f t="shared" si="0"/>
        <v>Eversource</v>
      </c>
      <c r="B12" s="283" t="s">
        <v>31</v>
      </c>
      <c r="C12" s="47" t="s">
        <v>35</v>
      </c>
      <c r="D12" s="48">
        <v>42</v>
      </c>
      <c r="E12" s="37">
        <v>7000000</v>
      </c>
      <c r="F12" s="375">
        <v>0</v>
      </c>
      <c r="G12" s="39">
        <v>3026844.77</v>
      </c>
      <c r="H12" s="374"/>
      <c r="I12" s="374">
        <f t="shared" si="4"/>
        <v>3026844.77</v>
      </c>
      <c r="J12" s="40">
        <v>4805112.34</v>
      </c>
      <c r="K12" s="39">
        <v>0</v>
      </c>
      <c r="L12" s="374">
        <v>0</v>
      </c>
      <c r="M12" s="374">
        <f t="shared" si="5"/>
        <v>0</v>
      </c>
      <c r="N12" s="40">
        <v>0</v>
      </c>
      <c r="O12" s="39">
        <v>3026844.77</v>
      </c>
      <c r="P12" s="374">
        <f t="shared" si="6"/>
        <v>0</v>
      </c>
      <c r="Q12" s="374">
        <f t="shared" si="7"/>
        <v>3026844.77</v>
      </c>
      <c r="R12" s="40">
        <v>4805112.34</v>
      </c>
      <c r="S12" s="42">
        <v>42</v>
      </c>
      <c r="T12" s="43">
        <f t="shared" si="1"/>
        <v>0</v>
      </c>
      <c r="U12" s="44">
        <f t="shared" si="2"/>
        <v>-0.56759360428571426</v>
      </c>
      <c r="V12" s="45">
        <f t="shared" si="3"/>
        <v>0</v>
      </c>
      <c r="W12" s="324">
        <v>872991.36999999988</v>
      </c>
      <c r="X12" s="325">
        <v>2153853.4000000004</v>
      </c>
      <c r="Y12" s="500"/>
      <c r="Z12" s="494"/>
    </row>
    <row r="13" spans="1:26" x14ac:dyDescent="0.25">
      <c r="A13" s="33" t="str">
        <f t="shared" si="0"/>
        <v>Eversource</v>
      </c>
      <c r="B13" s="283" t="s">
        <v>31</v>
      </c>
      <c r="C13" s="47" t="s">
        <v>36</v>
      </c>
      <c r="D13" s="36">
        <v>0</v>
      </c>
      <c r="E13" s="49">
        <v>0</v>
      </c>
      <c r="F13" s="375">
        <v>0</v>
      </c>
      <c r="G13" s="39">
        <v>16495.72</v>
      </c>
      <c r="H13" s="374"/>
      <c r="I13" s="374">
        <f t="shared" si="4"/>
        <v>16495.72</v>
      </c>
      <c r="J13" s="40">
        <v>9275.4900000000016</v>
      </c>
      <c r="K13" s="39">
        <v>0</v>
      </c>
      <c r="L13" s="374">
        <v>0</v>
      </c>
      <c r="M13" s="374">
        <f t="shared" si="5"/>
        <v>0</v>
      </c>
      <c r="N13" s="40">
        <v>0</v>
      </c>
      <c r="O13" s="39">
        <v>16495.72</v>
      </c>
      <c r="P13" s="374">
        <f t="shared" si="6"/>
        <v>0</v>
      </c>
      <c r="Q13" s="374">
        <f t="shared" si="7"/>
        <v>16495.72</v>
      </c>
      <c r="R13" s="40">
        <v>9275.4900000000016</v>
      </c>
      <c r="S13" s="42">
        <v>0</v>
      </c>
      <c r="T13" s="43">
        <f t="shared" si="1"/>
        <v>0</v>
      </c>
      <c r="U13" s="44">
        <f t="shared" si="2"/>
        <v>0</v>
      </c>
      <c r="V13" s="45">
        <f t="shared" si="3"/>
        <v>0</v>
      </c>
      <c r="W13" s="324">
        <v>-433.95999999999992</v>
      </c>
      <c r="X13" s="326">
        <v>16929.68</v>
      </c>
      <c r="Y13" s="500"/>
      <c r="Z13" s="501"/>
    </row>
    <row r="14" spans="1:26" ht="16.5" thickBot="1" x14ac:dyDescent="0.3">
      <c r="A14" s="33" t="str">
        <f t="shared" si="0"/>
        <v>Eversource</v>
      </c>
      <c r="B14" s="282" t="s">
        <v>31</v>
      </c>
      <c r="C14" s="50" t="s">
        <v>37</v>
      </c>
      <c r="D14" s="51">
        <v>0</v>
      </c>
      <c r="E14" s="52">
        <v>0</v>
      </c>
      <c r="F14" s="376">
        <v>0</v>
      </c>
      <c r="G14" s="380">
        <v>-1041.75</v>
      </c>
      <c r="H14" s="381"/>
      <c r="I14" s="381">
        <f t="shared" si="4"/>
        <v>-1041.75</v>
      </c>
      <c r="J14" s="382">
        <v>-738.19000000000733</v>
      </c>
      <c r="K14" s="380">
        <v>0</v>
      </c>
      <c r="L14" s="381">
        <v>0</v>
      </c>
      <c r="M14" s="381">
        <f t="shared" si="5"/>
        <v>0</v>
      </c>
      <c r="N14" s="382">
        <v>0</v>
      </c>
      <c r="O14" s="380">
        <v>-1041.75</v>
      </c>
      <c r="P14" s="381">
        <f t="shared" si="6"/>
        <v>0</v>
      </c>
      <c r="Q14" s="381">
        <f t="shared" si="7"/>
        <v>-1041.75</v>
      </c>
      <c r="R14" s="382">
        <v>-738.19000000000733</v>
      </c>
      <c r="S14" s="57">
        <v>0</v>
      </c>
      <c r="T14" s="43">
        <f t="shared" si="1"/>
        <v>0</v>
      </c>
      <c r="U14" s="44">
        <f t="shared" si="2"/>
        <v>0</v>
      </c>
      <c r="V14" s="45">
        <f t="shared" si="3"/>
        <v>0</v>
      </c>
      <c r="W14" s="328">
        <v>-144.19</v>
      </c>
      <c r="X14" s="329">
        <v>-897.56000000000006</v>
      </c>
      <c r="Y14" s="502"/>
      <c r="Z14" s="503"/>
    </row>
    <row r="15" spans="1:26" x14ac:dyDescent="0.25">
      <c r="A15" s="33" t="str">
        <f t="shared" si="0"/>
        <v>Eversource</v>
      </c>
      <c r="B15" s="278" t="s">
        <v>38</v>
      </c>
      <c r="C15" s="59" t="s">
        <v>39</v>
      </c>
      <c r="D15" s="60">
        <v>9</v>
      </c>
      <c r="E15" s="61">
        <v>450000</v>
      </c>
      <c r="F15" s="383">
        <v>0</v>
      </c>
      <c r="G15" s="63">
        <v>-1285.690000000003</v>
      </c>
      <c r="H15" s="378"/>
      <c r="I15" s="378">
        <f t="shared" si="4"/>
        <v>-1285.690000000003</v>
      </c>
      <c r="J15" s="64">
        <v>-1299.4300000000076</v>
      </c>
      <c r="K15" s="63">
        <v>0</v>
      </c>
      <c r="L15" s="378">
        <v>0</v>
      </c>
      <c r="M15" s="378">
        <f t="shared" si="5"/>
        <v>0</v>
      </c>
      <c r="N15" s="64">
        <v>0</v>
      </c>
      <c r="O15" s="63">
        <v>-1285.690000000003</v>
      </c>
      <c r="P15" s="378">
        <v>1887</v>
      </c>
      <c r="Q15" s="378">
        <f t="shared" si="7"/>
        <v>601.30999999999699</v>
      </c>
      <c r="R15" s="64">
        <v>-1299.4300000000076</v>
      </c>
      <c r="S15" s="67">
        <v>9</v>
      </c>
      <c r="T15" s="68">
        <f t="shared" si="1"/>
        <v>0</v>
      </c>
      <c r="U15" s="69">
        <f t="shared" si="2"/>
        <v>-1.0028570888888888</v>
      </c>
      <c r="V15" s="70">
        <f t="shared" si="3"/>
        <v>0</v>
      </c>
      <c r="W15" s="332">
        <v>85.11999999999999</v>
      </c>
      <c r="X15" s="333">
        <v>-1370.8100000000031</v>
      </c>
      <c r="Y15" s="504"/>
      <c r="Z15" s="493">
        <v>1887</v>
      </c>
    </row>
    <row r="16" spans="1:26" x14ac:dyDescent="0.25">
      <c r="A16" s="33" t="str">
        <f t="shared" si="0"/>
        <v>Eversource</v>
      </c>
      <c r="B16" s="284" t="s">
        <v>38</v>
      </c>
      <c r="C16" s="72" t="s">
        <v>40</v>
      </c>
      <c r="D16" s="24" t="s">
        <v>41</v>
      </c>
      <c r="E16" s="49">
        <v>0</v>
      </c>
      <c r="F16" s="375">
        <v>0</v>
      </c>
      <c r="G16" s="73">
        <v>1201115.730000003</v>
      </c>
      <c r="H16" s="374">
        <v>13291.67</v>
      </c>
      <c r="I16" s="374">
        <f t="shared" si="4"/>
        <v>1214407.4000000029</v>
      </c>
      <c r="J16" s="74">
        <v>2109554.6399999997</v>
      </c>
      <c r="K16" s="73">
        <v>0</v>
      </c>
      <c r="L16" s="374">
        <v>0</v>
      </c>
      <c r="M16" s="374">
        <f t="shared" si="5"/>
        <v>0</v>
      </c>
      <c r="N16" s="74">
        <v>0</v>
      </c>
      <c r="O16" s="73">
        <v>1201115.730000003</v>
      </c>
      <c r="P16" s="374">
        <f t="shared" si="6"/>
        <v>13291.67</v>
      </c>
      <c r="Q16" s="374">
        <f t="shared" si="7"/>
        <v>1214407.4000000029</v>
      </c>
      <c r="R16" s="74">
        <v>2109554.6399999997</v>
      </c>
      <c r="S16" s="42">
        <v>0</v>
      </c>
      <c r="T16" s="77">
        <f t="shared" si="1"/>
        <v>0</v>
      </c>
      <c r="U16" s="78">
        <f t="shared" si="2"/>
        <v>0</v>
      </c>
      <c r="V16" s="79">
        <f t="shared" si="3"/>
        <v>0</v>
      </c>
      <c r="W16" s="336">
        <v>74648.64000000013</v>
      </c>
      <c r="X16" s="337">
        <v>1126467.0900000038</v>
      </c>
      <c r="Y16" s="500"/>
      <c r="Z16" s="494">
        <v>13291.67</v>
      </c>
    </row>
    <row r="17" spans="1:26" x14ac:dyDescent="0.25">
      <c r="A17" s="33" t="str">
        <f t="shared" si="0"/>
        <v>Eversource</v>
      </c>
      <c r="B17" s="284" t="s">
        <v>38</v>
      </c>
      <c r="C17" s="72" t="s">
        <v>42</v>
      </c>
      <c r="D17" s="24" t="s">
        <v>41</v>
      </c>
      <c r="E17" s="49">
        <v>0</v>
      </c>
      <c r="F17" s="268">
        <v>0</v>
      </c>
      <c r="G17" s="80">
        <v>-1437716.48</v>
      </c>
      <c r="H17" s="374">
        <v>880403.75</v>
      </c>
      <c r="I17" s="374">
        <f t="shared" si="4"/>
        <v>-557312.73</v>
      </c>
      <c r="J17" s="81">
        <v>-10101.059999999938</v>
      </c>
      <c r="K17" s="80">
        <v>0</v>
      </c>
      <c r="L17" s="374">
        <v>0</v>
      </c>
      <c r="M17" s="374">
        <f t="shared" si="5"/>
        <v>0</v>
      </c>
      <c r="N17" s="81">
        <v>0</v>
      </c>
      <c r="O17" s="80">
        <v>-1437716.48</v>
      </c>
      <c r="P17" s="374">
        <f t="shared" si="6"/>
        <v>880403.75</v>
      </c>
      <c r="Q17" s="374">
        <f t="shared" si="7"/>
        <v>-557312.73</v>
      </c>
      <c r="R17" s="81">
        <v>-10101.059999999938</v>
      </c>
      <c r="S17" s="29">
        <v>0</v>
      </c>
      <c r="T17" s="77">
        <f t="shared" si="1"/>
        <v>0</v>
      </c>
      <c r="U17" s="78">
        <f t="shared" si="2"/>
        <v>0</v>
      </c>
      <c r="V17" s="79">
        <f t="shared" si="3"/>
        <v>0</v>
      </c>
      <c r="W17" s="336">
        <v>-47813.899999999994</v>
      </c>
      <c r="X17" s="337">
        <v>-1389902.5799999987</v>
      </c>
      <c r="Y17" s="500"/>
      <c r="Z17" s="494">
        <v>880403.75</v>
      </c>
    </row>
    <row r="18" spans="1:26" ht="16.5" thickBot="1" x14ac:dyDescent="0.3">
      <c r="A18" s="33" t="str">
        <f t="shared" si="0"/>
        <v>Eversource</v>
      </c>
      <c r="B18" s="285" t="s">
        <v>38</v>
      </c>
      <c r="C18" s="85" t="s">
        <v>43</v>
      </c>
      <c r="D18" s="86" t="s">
        <v>41</v>
      </c>
      <c r="E18" s="87">
        <v>0</v>
      </c>
      <c r="F18" s="269">
        <v>0</v>
      </c>
      <c r="G18" s="89">
        <v>506558.10999999917</v>
      </c>
      <c r="H18" s="381">
        <v>264.39</v>
      </c>
      <c r="I18" s="381">
        <f t="shared" si="4"/>
        <v>506822.49999999919</v>
      </c>
      <c r="J18" s="90">
        <v>1398264.5900000015</v>
      </c>
      <c r="K18" s="89">
        <v>0</v>
      </c>
      <c r="L18" s="381">
        <v>0</v>
      </c>
      <c r="M18" s="381">
        <f t="shared" si="5"/>
        <v>0</v>
      </c>
      <c r="N18" s="90">
        <v>0</v>
      </c>
      <c r="O18" s="89">
        <v>506558.10999999917</v>
      </c>
      <c r="P18" s="381">
        <f t="shared" si="6"/>
        <v>264.39</v>
      </c>
      <c r="Q18" s="381">
        <f t="shared" si="7"/>
        <v>506822.49999999919</v>
      </c>
      <c r="R18" s="90">
        <v>1398264.5900000015</v>
      </c>
      <c r="S18" s="92">
        <v>0</v>
      </c>
      <c r="T18" s="93">
        <f t="shared" si="1"/>
        <v>0</v>
      </c>
      <c r="U18" s="94">
        <f t="shared" si="2"/>
        <v>0</v>
      </c>
      <c r="V18" s="95">
        <f t="shared" si="3"/>
        <v>0</v>
      </c>
      <c r="W18" s="338">
        <v>76275.719999999899</v>
      </c>
      <c r="X18" s="339">
        <v>430282.39000000164</v>
      </c>
      <c r="Y18" s="505"/>
      <c r="Z18" s="495">
        <v>264.39</v>
      </c>
    </row>
    <row r="19" spans="1:26" x14ac:dyDescent="0.25">
      <c r="A19" s="33" t="str">
        <f t="shared" si="0"/>
        <v>Eversource</v>
      </c>
      <c r="B19" s="281" t="s">
        <v>44</v>
      </c>
      <c r="C19" s="23" t="s">
        <v>45</v>
      </c>
      <c r="D19" s="97">
        <f>145+180</f>
        <v>325</v>
      </c>
      <c r="E19" s="98">
        <f>850000+864000</f>
        <v>1714000</v>
      </c>
      <c r="F19" s="99">
        <v>0</v>
      </c>
      <c r="G19" s="100">
        <v>731045.50999999815</v>
      </c>
      <c r="H19" s="378">
        <v>566.12</v>
      </c>
      <c r="I19" s="378">
        <f t="shared" si="4"/>
        <v>731611.62999999814</v>
      </c>
      <c r="J19" s="101">
        <v>711847.64999999991</v>
      </c>
      <c r="K19" s="100">
        <v>0</v>
      </c>
      <c r="L19" s="378">
        <v>0</v>
      </c>
      <c r="M19" s="378">
        <f t="shared" si="5"/>
        <v>0</v>
      </c>
      <c r="N19" s="101">
        <v>0</v>
      </c>
      <c r="O19" s="100">
        <f>W19+X19</f>
        <v>731045.51000000059</v>
      </c>
      <c r="P19" s="378">
        <f t="shared" si="6"/>
        <v>566.12</v>
      </c>
      <c r="Q19" s="378">
        <f t="shared" si="7"/>
        <v>731611.63000000059</v>
      </c>
      <c r="R19" s="101">
        <v>711847.64999999991</v>
      </c>
      <c r="S19" s="102">
        <v>75</v>
      </c>
      <c r="T19" s="103">
        <f t="shared" si="1"/>
        <v>-0.76923076923076927</v>
      </c>
      <c r="U19" s="104">
        <f t="shared" si="2"/>
        <v>-0.57348570011668576</v>
      </c>
      <c r="V19" s="105">
        <f t="shared" si="3"/>
        <v>0</v>
      </c>
      <c r="W19" s="340">
        <v>97911.900000000009</v>
      </c>
      <c r="X19" s="341">
        <v>633133.61000000057</v>
      </c>
      <c r="Y19" s="498"/>
      <c r="Z19" s="499">
        <v>566.12</v>
      </c>
    </row>
    <row r="20" spans="1:26" x14ac:dyDescent="0.25">
      <c r="A20" s="33" t="str">
        <f t="shared" si="0"/>
        <v>Eversource</v>
      </c>
      <c r="B20" s="286" t="s">
        <v>44</v>
      </c>
      <c r="C20" s="107" t="s">
        <v>46</v>
      </c>
      <c r="D20" s="108">
        <v>0</v>
      </c>
      <c r="E20" s="109">
        <v>0</v>
      </c>
      <c r="F20" s="110">
        <v>0</v>
      </c>
      <c r="G20" s="111">
        <v>0</v>
      </c>
      <c r="H20" s="374">
        <v>0</v>
      </c>
      <c r="I20" s="374">
        <f t="shared" si="4"/>
        <v>0</v>
      </c>
      <c r="J20" s="112">
        <v>0</v>
      </c>
      <c r="K20" s="111">
        <v>0</v>
      </c>
      <c r="L20" s="374">
        <v>0</v>
      </c>
      <c r="M20" s="374">
        <f t="shared" si="5"/>
        <v>0</v>
      </c>
      <c r="N20" s="112">
        <v>0</v>
      </c>
      <c r="O20" s="111">
        <f t="shared" ref="O20:O26" si="8">W20+X20</f>
        <v>0</v>
      </c>
      <c r="P20" s="374">
        <f t="shared" si="6"/>
        <v>0</v>
      </c>
      <c r="Q20" s="374">
        <f t="shared" si="7"/>
        <v>0</v>
      </c>
      <c r="R20" s="112">
        <v>0</v>
      </c>
      <c r="S20" s="113">
        <v>0</v>
      </c>
      <c r="T20" s="114">
        <f t="shared" si="1"/>
        <v>0</v>
      </c>
      <c r="U20" s="115">
        <f t="shared" si="2"/>
        <v>0</v>
      </c>
      <c r="V20" s="116">
        <f t="shared" si="3"/>
        <v>0</v>
      </c>
      <c r="W20" s="343">
        <v>0</v>
      </c>
      <c r="X20" s="337">
        <v>0</v>
      </c>
      <c r="Y20" s="500"/>
      <c r="Z20" s="494">
        <v>0</v>
      </c>
    </row>
    <row r="21" spans="1:26" x14ac:dyDescent="0.25">
      <c r="A21" s="33" t="str">
        <f t="shared" si="0"/>
        <v>Eversource</v>
      </c>
      <c r="B21" s="287" t="s">
        <v>44</v>
      </c>
      <c r="C21" s="118" t="s">
        <v>47</v>
      </c>
      <c r="D21" s="108">
        <f>3+48</f>
        <v>51</v>
      </c>
      <c r="E21" s="109">
        <f>225000+3024000</f>
        <v>3249000</v>
      </c>
      <c r="F21" s="110">
        <v>0</v>
      </c>
      <c r="G21" s="111">
        <v>49.63555118467869</v>
      </c>
      <c r="H21" s="374">
        <v>1.7794232799081138</v>
      </c>
      <c r="I21" s="374">
        <f t="shared" si="4"/>
        <v>51.414974464586805</v>
      </c>
      <c r="J21" s="112">
        <v>45254.608452547021</v>
      </c>
      <c r="K21" s="111">
        <f>O21-G21</f>
        <v>53.624791091399857</v>
      </c>
      <c r="L21" s="374">
        <v>0</v>
      </c>
      <c r="M21" s="374">
        <f t="shared" si="5"/>
        <v>53.624791091399857</v>
      </c>
      <c r="N21" s="112">
        <v>0</v>
      </c>
      <c r="O21" s="111">
        <f t="shared" si="8"/>
        <v>103.26034227607855</v>
      </c>
      <c r="P21" s="374">
        <f t="shared" si="6"/>
        <v>1.7794232799081138</v>
      </c>
      <c r="Q21" s="374">
        <f t="shared" si="7"/>
        <v>105.03976555598666</v>
      </c>
      <c r="R21" s="112">
        <v>45254.608452547021</v>
      </c>
      <c r="S21" s="113">
        <v>0</v>
      </c>
      <c r="T21" s="114">
        <f t="shared" si="1"/>
        <v>-1</v>
      </c>
      <c r="U21" s="115">
        <f t="shared" si="2"/>
        <v>-0.99996821780785594</v>
      </c>
      <c r="V21" s="116">
        <f t="shared" si="3"/>
        <v>0</v>
      </c>
      <c r="W21" s="343">
        <v>186.646366488826</v>
      </c>
      <c r="X21" s="337">
        <v>-83.386024212747458</v>
      </c>
      <c r="Y21" s="500"/>
      <c r="Z21" s="494">
        <v>1.7794232799081138</v>
      </c>
    </row>
    <row r="22" spans="1:26" x14ac:dyDescent="0.25">
      <c r="A22" s="33" t="str">
        <f t="shared" si="0"/>
        <v>Eversource</v>
      </c>
      <c r="B22" s="287" t="s">
        <v>44</v>
      </c>
      <c r="C22" s="118" t="s">
        <v>48</v>
      </c>
      <c r="D22" s="108">
        <f>25+48</f>
        <v>73</v>
      </c>
      <c r="E22" s="109">
        <f>700000+2560000</f>
        <v>3260000</v>
      </c>
      <c r="F22" s="110">
        <v>0</v>
      </c>
      <c r="G22" s="111">
        <v>559357.26886153198</v>
      </c>
      <c r="H22" s="374">
        <v>33997.571533887902</v>
      </c>
      <c r="I22" s="374">
        <f t="shared" si="4"/>
        <v>593354.84039541986</v>
      </c>
      <c r="J22" s="112">
        <v>1066171.627710904</v>
      </c>
      <c r="K22" s="111">
        <f t="shared" ref="K22:K24" si="9">O22-G22</f>
        <v>-28956.301181053976</v>
      </c>
      <c r="L22" s="374">
        <v>0</v>
      </c>
      <c r="M22" s="374">
        <f t="shared" si="5"/>
        <v>-28956.301181053976</v>
      </c>
      <c r="N22" s="112">
        <v>0</v>
      </c>
      <c r="O22" s="111">
        <f t="shared" si="8"/>
        <v>530400.967680478</v>
      </c>
      <c r="P22" s="374">
        <f t="shared" si="6"/>
        <v>33997.571533887902</v>
      </c>
      <c r="Q22" s="374">
        <f t="shared" si="7"/>
        <v>564398.53921436588</v>
      </c>
      <c r="R22" s="112">
        <v>1066171.627710904</v>
      </c>
      <c r="S22" s="113">
        <v>19</v>
      </c>
      <c r="T22" s="114">
        <f t="shared" si="1"/>
        <v>-0.73972602739726023</v>
      </c>
      <c r="U22" s="115">
        <f t="shared" si="2"/>
        <v>-0.8373003166624301</v>
      </c>
      <c r="V22" s="116">
        <f t="shared" si="3"/>
        <v>0</v>
      </c>
      <c r="W22" s="343">
        <v>90918.995480511338</v>
      </c>
      <c r="X22" s="337">
        <v>439481.97219996661</v>
      </c>
      <c r="Y22" s="500"/>
      <c r="Z22" s="494">
        <v>33997.571533887902</v>
      </c>
    </row>
    <row r="23" spans="1:26" x14ac:dyDescent="0.25">
      <c r="A23" s="33" t="str">
        <f t="shared" si="0"/>
        <v>Eversource</v>
      </c>
      <c r="B23" s="287" t="s">
        <v>44</v>
      </c>
      <c r="C23" s="118" t="s">
        <v>49</v>
      </c>
      <c r="D23" s="108">
        <f>20+6</f>
        <v>26</v>
      </c>
      <c r="E23" s="109">
        <f>130000+864000</f>
        <v>994000</v>
      </c>
      <c r="F23" s="110">
        <v>0</v>
      </c>
      <c r="G23" s="111">
        <v>174503.44558728387</v>
      </c>
      <c r="H23" s="374">
        <v>6255.9090428321952</v>
      </c>
      <c r="I23" s="374">
        <f t="shared" si="4"/>
        <v>180759.35463011608</v>
      </c>
      <c r="J23" s="112">
        <v>212793.8538365493</v>
      </c>
      <c r="K23" s="111">
        <f t="shared" si="9"/>
        <v>6399.8663899621461</v>
      </c>
      <c r="L23" s="374">
        <v>0</v>
      </c>
      <c r="M23" s="374">
        <f t="shared" si="5"/>
        <v>6399.8663899621461</v>
      </c>
      <c r="N23" s="112">
        <v>0</v>
      </c>
      <c r="O23" s="111">
        <f t="shared" si="8"/>
        <v>180903.31197724602</v>
      </c>
      <c r="P23" s="374">
        <f t="shared" si="6"/>
        <v>6255.9090428321952</v>
      </c>
      <c r="Q23" s="374">
        <f t="shared" si="7"/>
        <v>187159.22102007823</v>
      </c>
      <c r="R23" s="112">
        <v>212793.8538365493</v>
      </c>
      <c r="S23" s="113">
        <v>7</v>
      </c>
      <c r="T23" s="114">
        <f t="shared" si="1"/>
        <v>-0.73076923076923073</v>
      </c>
      <c r="U23" s="115">
        <f t="shared" si="2"/>
        <v>-0.81800471632067795</v>
      </c>
      <c r="V23" s="116">
        <f t="shared" si="3"/>
        <v>0</v>
      </c>
      <c r="W23" s="343">
        <v>35884.25815299993</v>
      </c>
      <c r="X23" s="337">
        <v>145019.0538242461</v>
      </c>
      <c r="Y23" s="500"/>
      <c r="Z23" s="494">
        <v>6255.9090428321952</v>
      </c>
    </row>
    <row r="24" spans="1:26" x14ac:dyDescent="0.25">
      <c r="A24" s="33" t="str">
        <f t="shared" si="0"/>
        <v>Eversource</v>
      </c>
      <c r="B24" s="287" t="s">
        <v>44</v>
      </c>
      <c r="C24" s="118" t="s">
        <v>50</v>
      </c>
      <c r="D24" s="24" t="s">
        <v>41</v>
      </c>
      <c r="E24" s="109">
        <v>1280000</v>
      </c>
      <c r="F24" s="110">
        <v>0</v>
      </c>
      <c r="G24" s="111">
        <v>-38443.369999999974</v>
      </c>
      <c r="H24" s="374">
        <v>0</v>
      </c>
      <c r="I24" s="374">
        <f t="shared" si="4"/>
        <v>-38443.369999999974</v>
      </c>
      <c r="J24" s="112">
        <v>211.31</v>
      </c>
      <c r="K24" s="111">
        <f t="shared" si="9"/>
        <v>58852.659999999974</v>
      </c>
      <c r="L24" s="374">
        <v>0</v>
      </c>
      <c r="M24" s="374">
        <f t="shared" si="5"/>
        <v>58852.659999999974</v>
      </c>
      <c r="N24" s="112">
        <v>0</v>
      </c>
      <c r="O24" s="111">
        <f t="shared" si="8"/>
        <v>20409.289999999997</v>
      </c>
      <c r="P24" s="374">
        <f t="shared" si="6"/>
        <v>0</v>
      </c>
      <c r="Q24" s="374">
        <f t="shared" si="7"/>
        <v>20409.289999999997</v>
      </c>
      <c r="R24" s="112">
        <v>211.31</v>
      </c>
      <c r="S24" s="113">
        <v>0</v>
      </c>
      <c r="T24" s="114">
        <f t="shared" si="1"/>
        <v>0</v>
      </c>
      <c r="U24" s="115">
        <f t="shared" si="2"/>
        <v>-0.98405524218749996</v>
      </c>
      <c r="V24" s="116">
        <f t="shared" si="3"/>
        <v>0</v>
      </c>
      <c r="W24" s="343">
        <v>214.99</v>
      </c>
      <c r="X24" s="337">
        <v>20194.299999999996</v>
      </c>
      <c r="Y24" s="500"/>
      <c r="Z24" s="494">
        <v>0</v>
      </c>
    </row>
    <row r="25" spans="1:26" x14ac:dyDescent="0.25">
      <c r="A25" s="33" t="str">
        <f t="shared" si="0"/>
        <v>Eversource</v>
      </c>
      <c r="B25" s="287" t="s">
        <v>44</v>
      </c>
      <c r="C25" s="119" t="s">
        <v>51</v>
      </c>
      <c r="D25" s="24" t="s">
        <v>41</v>
      </c>
      <c r="E25" s="109">
        <v>0</v>
      </c>
      <c r="F25" s="110">
        <v>0</v>
      </c>
      <c r="G25" s="120">
        <v>488.37999999999988</v>
      </c>
      <c r="H25" s="374">
        <v>0</v>
      </c>
      <c r="I25" s="374">
        <f t="shared" si="4"/>
        <v>488.37999999999988</v>
      </c>
      <c r="J25" s="121">
        <v>-6.1100000001679291</v>
      </c>
      <c r="K25" s="111">
        <v>0</v>
      </c>
      <c r="L25" s="374">
        <v>0</v>
      </c>
      <c r="M25" s="374">
        <f t="shared" si="5"/>
        <v>0</v>
      </c>
      <c r="N25" s="121">
        <v>0</v>
      </c>
      <c r="O25" s="120">
        <f t="shared" si="8"/>
        <v>488.38000000007452</v>
      </c>
      <c r="P25" s="374">
        <f t="shared" si="6"/>
        <v>0</v>
      </c>
      <c r="Q25" s="374">
        <f t="shared" si="7"/>
        <v>488.38000000007452</v>
      </c>
      <c r="R25" s="121">
        <v>-6.1100000001679291</v>
      </c>
      <c r="S25" s="29" t="s">
        <v>41</v>
      </c>
      <c r="T25" s="123">
        <f t="shared" si="1"/>
        <v>0</v>
      </c>
      <c r="U25" s="124">
        <f t="shared" si="2"/>
        <v>0</v>
      </c>
      <c r="V25" s="125">
        <f t="shared" si="3"/>
        <v>0</v>
      </c>
      <c r="W25" s="343">
        <v>262.55</v>
      </c>
      <c r="X25" s="337">
        <v>225.83000000007451</v>
      </c>
      <c r="Y25" s="500"/>
      <c r="Z25" s="494">
        <v>0</v>
      </c>
    </row>
    <row r="26" spans="1:26" ht="16.5" thickBot="1" x14ac:dyDescent="0.3">
      <c r="A26" s="33" t="str">
        <f t="shared" si="0"/>
        <v>Eversource</v>
      </c>
      <c r="B26" s="288" t="s">
        <v>44</v>
      </c>
      <c r="C26" s="273" t="s">
        <v>52</v>
      </c>
      <c r="D26" s="246">
        <v>149</v>
      </c>
      <c r="E26" s="247">
        <v>500000</v>
      </c>
      <c r="F26" s="248">
        <v>0</v>
      </c>
      <c r="G26" s="130">
        <v>620879.84000000008</v>
      </c>
      <c r="H26" s="381">
        <v>0</v>
      </c>
      <c r="I26" s="381">
        <f t="shared" si="4"/>
        <v>620879.84000000008</v>
      </c>
      <c r="J26" s="131">
        <v>681734.89999999967</v>
      </c>
      <c r="K26" s="111">
        <v>0</v>
      </c>
      <c r="L26" s="381">
        <v>0</v>
      </c>
      <c r="M26" s="381">
        <f t="shared" si="5"/>
        <v>0</v>
      </c>
      <c r="N26" s="131">
        <v>0</v>
      </c>
      <c r="O26" s="130">
        <f t="shared" si="8"/>
        <v>620880.17999999982</v>
      </c>
      <c r="P26" s="381">
        <f t="shared" si="6"/>
        <v>0</v>
      </c>
      <c r="Q26" s="381">
        <f t="shared" si="7"/>
        <v>620880.17999999982</v>
      </c>
      <c r="R26" s="131">
        <v>681734.89999999967</v>
      </c>
      <c r="S26" s="256">
        <v>144</v>
      </c>
      <c r="T26" s="123">
        <f t="shared" si="1"/>
        <v>-3.3557046979865772E-2</v>
      </c>
      <c r="U26" s="124">
        <f t="shared" si="2"/>
        <v>0.24176035999999965</v>
      </c>
      <c r="V26" s="125">
        <f t="shared" si="3"/>
        <v>0</v>
      </c>
      <c r="W26" s="345">
        <v>48504.659999999989</v>
      </c>
      <c r="X26" s="346">
        <v>572375.51999999979</v>
      </c>
      <c r="Y26" s="505"/>
      <c r="Z26" s="495">
        <v>0</v>
      </c>
    </row>
    <row r="27" spans="1:26" ht="15.6" customHeight="1" x14ac:dyDescent="0.25">
      <c r="A27" s="33" t="str">
        <f>$E$1</f>
        <v>Eversource</v>
      </c>
      <c r="B27" s="289" t="s">
        <v>53</v>
      </c>
      <c r="C27" s="23" t="s">
        <v>54</v>
      </c>
      <c r="D27" s="270" t="s">
        <v>41</v>
      </c>
      <c r="E27" s="98">
        <f>6500000+6400000</f>
        <v>12900000</v>
      </c>
      <c r="F27" s="99">
        <v>0</v>
      </c>
      <c r="G27" s="100">
        <v>0</v>
      </c>
      <c r="H27" s="378"/>
      <c r="I27" s="378">
        <f t="shared" si="4"/>
        <v>0</v>
      </c>
      <c r="J27" s="254">
        <v>0</v>
      </c>
      <c r="K27" s="100">
        <v>7448620.4299999997</v>
      </c>
      <c r="L27" s="378">
        <v>0</v>
      </c>
      <c r="M27" s="378">
        <f t="shared" si="5"/>
        <v>7448620.4299999997</v>
      </c>
      <c r="N27" s="254">
        <v>0</v>
      </c>
      <c r="O27" s="100">
        <v>7448620.4299999997</v>
      </c>
      <c r="P27" s="378">
        <v>3975</v>
      </c>
      <c r="Q27" s="378">
        <f t="shared" si="7"/>
        <v>7452595.4299999997</v>
      </c>
      <c r="R27" s="254">
        <v>0</v>
      </c>
      <c r="S27" s="258" t="s">
        <v>41</v>
      </c>
      <c r="T27" s="68">
        <f t="shared" si="1"/>
        <v>0</v>
      </c>
      <c r="U27" s="69">
        <f t="shared" si="2"/>
        <v>-0.4225875635658915</v>
      </c>
      <c r="V27" s="70">
        <f t="shared" si="3"/>
        <v>0</v>
      </c>
      <c r="W27" s="348">
        <v>748711.59</v>
      </c>
      <c r="X27" s="349">
        <v>6699908.8400000008</v>
      </c>
      <c r="Y27" s="498"/>
      <c r="Z27" s="499">
        <v>3975</v>
      </c>
    </row>
    <row r="28" spans="1:26" ht="15.6" customHeight="1" x14ac:dyDescent="0.25">
      <c r="A28" s="33" t="str">
        <f t="shared" si="0"/>
        <v>Eversource</v>
      </c>
      <c r="B28" s="290" t="s">
        <v>53</v>
      </c>
      <c r="C28" s="274" t="s">
        <v>55</v>
      </c>
      <c r="D28" s="271" t="s">
        <v>41</v>
      </c>
      <c r="E28" s="109">
        <v>3700000</v>
      </c>
      <c r="F28" s="110">
        <v>0</v>
      </c>
      <c r="G28" s="111">
        <v>2906829.0700000017</v>
      </c>
      <c r="H28" s="374"/>
      <c r="I28" s="374">
        <f t="shared" si="4"/>
        <v>2906829.0700000017</v>
      </c>
      <c r="J28" s="255">
        <v>4749161.6000000006</v>
      </c>
      <c r="K28" s="111">
        <v>0</v>
      </c>
      <c r="L28" s="374">
        <v>0</v>
      </c>
      <c r="M28" s="374">
        <f t="shared" si="5"/>
        <v>0</v>
      </c>
      <c r="N28" s="255">
        <v>0</v>
      </c>
      <c r="O28" s="111">
        <v>2906829.0700000017</v>
      </c>
      <c r="P28" s="374">
        <f t="shared" si="6"/>
        <v>0</v>
      </c>
      <c r="Q28" s="374">
        <f t="shared" si="7"/>
        <v>2906829.0700000017</v>
      </c>
      <c r="R28" s="255">
        <v>4749161.6000000006</v>
      </c>
      <c r="S28" s="259" t="s">
        <v>41</v>
      </c>
      <c r="T28" s="77">
        <f t="shared" si="1"/>
        <v>0</v>
      </c>
      <c r="U28" s="78">
        <f t="shared" si="2"/>
        <v>-0.21437052162162115</v>
      </c>
      <c r="V28" s="79">
        <f t="shared" si="3"/>
        <v>0</v>
      </c>
      <c r="W28" s="350">
        <v>40660.820000000007</v>
      </c>
      <c r="X28" s="351">
        <v>2866168.2500000009</v>
      </c>
      <c r="Y28" s="506"/>
      <c r="Z28" s="507">
        <v>0</v>
      </c>
    </row>
    <row r="29" spans="1:26" ht="15.6" customHeight="1" x14ac:dyDescent="0.25">
      <c r="A29" s="33" t="str">
        <f t="shared" si="0"/>
        <v>Eversource</v>
      </c>
      <c r="B29" s="290" t="s">
        <v>53</v>
      </c>
      <c r="C29" s="274" t="s">
        <v>56</v>
      </c>
      <c r="D29" s="271" t="s">
        <v>41</v>
      </c>
      <c r="E29" s="109">
        <v>0</v>
      </c>
      <c r="F29" s="110">
        <v>0</v>
      </c>
      <c r="G29" s="111">
        <v>-53055.83</v>
      </c>
      <c r="H29" s="374"/>
      <c r="I29" s="374">
        <f t="shared" si="4"/>
        <v>-53055.83</v>
      </c>
      <c r="J29" s="255">
        <v>87561.25000000016</v>
      </c>
      <c r="K29" s="111">
        <v>0</v>
      </c>
      <c r="L29" s="374">
        <v>0</v>
      </c>
      <c r="M29" s="374">
        <f t="shared" si="5"/>
        <v>0</v>
      </c>
      <c r="N29" s="255">
        <v>0</v>
      </c>
      <c r="O29" s="111">
        <v>-53055.83</v>
      </c>
      <c r="P29" s="374">
        <f t="shared" si="6"/>
        <v>0</v>
      </c>
      <c r="Q29" s="374">
        <f t="shared" si="7"/>
        <v>-53055.83</v>
      </c>
      <c r="R29" s="255">
        <v>87561.25000000016</v>
      </c>
      <c r="S29" s="259" t="s">
        <v>41</v>
      </c>
      <c r="T29" s="77">
        <f t="shared" si="1"/>
        <v>0</v>
      </c>
      <c r="U29" s="78">
        <f t="shared" si="2"/>
        <v>0</v>
      </c>
      <c r="V29" s="79">
        <f t="shared" si="3"/>
        <v>0</v>
      </c>
      <c r="W29" s="354">
        <v>24178.600000000002</v>
      </c>
      <c r="X29" s="355">
        <v>-77234.429999999978</v>
      </c>
      <c r="Y29" s="500"/>
      <c r="Z29" s="494">
        <v>0</v>
      </c>
    </row>
    <row r="30" spans="1:26" ht="15.6" customHeight="1" x14ac:dyDescent="0.25">
      <c r="A30" s="33" t="str">
        <f t="shared" si="0"/>
        <v>Eversource</v>
      </c>
      <c r="B30" s="290" t="s">
        <v>53</v>
      </c>
      <c r="C30" s="274" t="s">
        <v>57</v>
      </c>
      <c r="D30" s="271" t="s">
        <v>41</v>
      </c>
      <c r="E30" s="109">
        <v>300000</v>
      </c>
      <c r="F30" s="110">
        <v>0</v>
      </c>
      <c r="G30" s="111">
        <v>156453.5</v>
      </c>
      <c r="H30" s="374"/>
      <c r="I30" s="374">
        <f t="shared" si="4"/>
        <v>156453.5</v>
      </c>
      <c r="J30" s="255">
        <v>1231148.1000000001</v>
      </c>
      <c r="K30" s="111">
        <v>0</v>
      </c>
      <c r="L30" s="374">
        <v>0</v>
      </c>
      <c r="M30" s="374">
        <f t="shared" si="5"/>
        <v>0</v>
      </c>
      <c r="N30" s="255">
        <v>0</v>
      </c>
      <c r="O30" s="111">
        <v>156453.5</v>
      </c>
      <c r="P30" s="374">
        <f t="shared" si="6"/>
        <v>0</v>
      </c>
      <c r="Q30" s="374">
        <f t="shared" si="7"/>
        <v>156453.5</v>
      </c>
      <c r="R30" s="255">
        <v>1231148.1000000001</v>
      </c>
      <c r="S30" s="259" t="s">
        <v>41</v>
      </c>
      <c r="T30" s="77">
        <f t="shared" si="1"/>
        <v>0</v>
      </c>
      <c r="U30" s="78">
        <f t="shared" si="2"/>
        <v>-0.47848833333333335</v>
      </c>
      <c r="V30" s="79">
        <f t="shared" si="3"/>
        <v>0</v>
      </c>
      <c r="W30" s="354">
        <v>17992.609999999997</v>
      </c>
      <c r="X30" s="355">
        <v>138460.89000000004</v>
      </c>
      <c r="Y30" s="500"/>
      <c r="Z30" s="494">
        <v>0</v>
      </c>
    </row>
    <row r="31" spans="1:26" ht="15.6" customHeight="1" thickBot="1" x14ac:dyDescent="0.3">
      <c r="A31" s="33" t="str">
        <f t="shared" si="0"/>
        <v>Eversource</v>
      </c>
      <c r="B31" s="291" t="s">
        <v>53</v>
      </c>
      <c r="C31" s="245" t="s">
        <v>58</v>
      </c>
      <c r="D31" s="272" t="s">
        <v>41</v>
      </c>
      <c r="E31" s="128"/>
      <c r="F31" s="129">
        <v>0</v>
      </c>
      <c r="G31" s="266"/>
      <c r="H31" s="381">
        <v>1255198.75</v>
      </c>
      <c r="I31" s="381">
        <f t="shared" si="4"/>
        <v>1255198.75</v>
      </c>
      <c r="J31" s="267"/>
      <c r="K31" s="266"/>
      <c r="L31" s="381">
        <v>0</v>
      </c>
      <c r="M31" s="381">
        <f t="shared" si="5"/>
        <v>0</v>
      </c>
      <c r="N31" s="267"/>
      <c r="O31" s="266"/>
      <c r="P31" s="381">
        <v>1255198.75</v>
      </c>
      <c r="Q31" s="381">
        <f t="shared" si="7"/>
        <v>1255198.75</v>
      </c>
      <c r="R31" s="267"/>
      <c r="S31" s="394" t="s">
        <v>41</v>
      </c>
      <c r="T31" s="395">
        <f t="shared" ref="T31" si="10">IFERROR(((S31-D31)/D31),0)</f>
        <v>0</v>
      </c>
      <c r="U31" s="396">
        <f t="shared" ref="U31" si="11">IFERROR(((O31-E31)/E31),0)</f>
        <v>0</v>
      </c>
      <c r="V31" s="397">
        <f t="shared" ref="V31" si="12">IFERROR(((R31-F31)/F31),0)</f>
        <v>0</v>
      </c>
      <c r="W31" s="356">
        <v>0</v>
      </c>
      <c r="X31" s="357">
        <v>0</v>
      </c>
      <c r="Y31" s="505"/>
      <c r="Z31" s="495">
        <v>1255198.75</v>
      </c>
    </row>
    <row r="32" spans="1:26" x14ac:dyDescent="0.25">
      <c r="A32" s="33" t="str">
        <f t="shared" si="0"/>
        <v>Eversource</v>
      </c>
      <c r="B32" s="292" t="s">
        <v>59</v>
      </c>
      <c r="C32" s="35" t="s">
        <v>60</v>
      </c>
      <c r="D32" s="24" t="s">
        <v>41</v>
      </c>
      <c r="E32" s="249">
        <v>0</v>
      </c>
      <c r="F32" s="268">
        <v>0</v>
      </c>
      <c r="G32" s="144">
        <v>0</v>
      </c>
      <c r="H32" s="378"/>
      <c r="I32" s="378">
        <f t="shared" si="4"/>
        <v>0</v>
      </c>
      <c r="J32" s="145">
        <v>0</v>
      </c>
      <c r="K32" s="144">
        <v>0</v>
      </c>
      <c r="L32" s="378">
        <v>0</v>
      </c>
      <c r="M32" s="378">
        <f t="shared" si="5"/>
        <v>0</v>
      </c>
      <c r="N32" s="145">
        <v>0</v>
      </c>
      <c r="O32" s="144">
        <v>0</v>
      </c>
      <c r="P32" s="378">
        <f t="shared" si="6"/>
        <v>0</v>
      </c>
      <c r="Q32" s="378">
        <f t="shared" si="7"/>
        <v>0</v>
      </c>
      <c r="R32" s="145">
        <v>0</v>
      </c>
      <c r="S32" s="398" t="s">
        <v>41</v>
      </c>
      <c r="T32" s="103">
        <f t="shared" si="1"/>
        <v>0</v>
      </c>
      <c r="U32" s="104">
        <f t="shared" ref="U32:U44" si="13">IFERROR(((O32-E32)/E32),0)</f>
        <v>0</v>
      </c>
      <c r="V32" s="105">
        <f t="shared" ref="V32:V44" si="14">IFERROR(((R32-F32)/F32),0)</f>
        <v>0</v>
      </c>
      <c r="W32" s="348">
        <v>0</v>
      </c>
      <c r="X32" s="349">
        <v>0</v>
      </c>
      <c r="Y32" s="498"/>
      <c r="Z32" s="499"/>
    </row>
    <row r="33" spans="1:26" ht="16.5" thickBot="1" x14ac:dyDescent="0.3">
      <c r="A33" s="33" t="str">
        <f t="shared" si="0"/>
        <v>Eversource</v>
      </c>
      <c r="B33" s="291" t="s">
        <v>59</v>
      </c>
      <c r="C33" s="149" t="s">
        <v>61</v>
      </c>
      <c r="D33" s="150" t="s">
        <v>41</v>
      </c>
      <c r="E33" s="151">
        <v>1000000</v>
      </c>
      <c r="F33" s="384">
        <v>0</v>
      </c>
      <c r="G33" s="153">
        <v>0</v>
      </c>
      <c r="H33" s="381"/>
      <c r="I33" s="381">
        <f t="shared" si="4"/>
        <v>0</v>
      </c>
      <c r="J33" s="154">
        <v>0</v>
      </c>
      <c r="K33" s="153">
        <v>0</v>
      </c>
      <c r="L33" s="381">
        <v>0</v>
      </c>
      <c r="M33" s="381">
        <f t="shared" si="5"/>
        <v>0</v>
      </c>
      <c r="N33" s="154">
        <v>0</v>
      </c>
      <c r="O33" s="153">
        <v>0</v>
      </c>
      <c r="P33" s="381">
        <f t="shared" si="6"/>
        <v>0</v>
      </c>
      <c r="Q33" s="381">
        <f t="shared" si="7"/>
        <v>0</v>
      </c>
      <c r="R33" s="154">
        <v>0</v>
      </c>
      <c r="S33" s="399" t="s">
        <v>41</v>
      </c>
      <c r="T33" s="133">
        <f t="shared" si="1"/>
        <v>0</v>
      </c>
      <c r="U33" s="134">
        <f t="shared" si="13"/>
        <v>-1</v>
      </c>
      <c r="V33" s="135">
        <f t="shared" si="14"/>
        <v>0</v>
      </c>
      <c r="W33" s="358">
        <v>0</v>
      </c>
      <c r="X33" s="359">
        <v>0</v>
      </c>
      <c r="Y33" s="502"/>
      <c r="Z33" s="503"/>
    </row>
    <row r="34" spans="1:26" x14ac:dyDescent="0.25">
      <c r="A34" s="33" t="str">
        <f t="shared" si="0"/>
        <v>Eversource</v>
      </c>
      <c r="B34" s="293" t="s">
        <v>62</v>
      </c>
      <c r="C34" s="23" t="s">
        <v>63</v>
      </c>
      <c r="D34" s="156">
        <f>14+6</f>
        <v>20</v>
      </c>
      <c r="E34" s="157">
        <f>6000000</f>
        <v>6000000</v>
      </c>
      <c r="F34" s="158">
        <v>0</v>
      </c>
      <c r="G34" s="137">
        <v>0</v>
      </c>
      <c r="H34" s="374"/>
      <c r="I34" s="374">
        <f t="shared" si="4"/>
        <v>0</v>
      </c>
      <c r="J34" s="138">
        <v>0</v>
      </c>
      <c r="K34" s="137">
        <v>113744.69999999998</v>
      </c>
      <c r="L34" s="374">
        <v>0</v>
      </c>
      <c r="M34" s="374">
        <f t="shared" si="5"/>
        <v>113744.69999999998</v>
      </c>
      <c r="N34" s="138">
        <v>0</v>
      </c>
      <c r="O34" s="137">
        <v>113744.69999999998</v>
      </c>
      <c r="P34" s="374">
        <f t="shared" si="6"/>
        <v>0</v>
      </c>
      <c r="Q34" s="374">
        <f t="shared" si="7"/>
        <v>113744.69999999998</v>
      </c>
      <c r="R34" s="138">
        <v>0</v>
      </c>
      <c r="S34" s="159">
        <v>0</v>
      </c>
      <c r="T34" s="103">
        <f t="shared" si="1"/>
        <v>-1</v>
      </c>
      <c r="U34" s="104">
        <f t="shared" si="13"/>
        <v>-0.98104254999999996</v>
      </c>
      <c r="V34" s="105">
        <f t="shared" si="14"/>
        <v>0</v>
      </c>
      <c r="W34" s="361">
        <v>15829.16</v>
      </c>
      <c r="X34" s="362">
        <v>97915.540000000008</v>
      </c>
      <c r="Y34" s="504"/>
      <c r="Z34" s="508"/>
    </row>
    <row r="35" spans="1:26" x14ac:dyDescent="0.25">
      <c r="A35" s="33" t="str">
        <f t="shared" si="0"/>
        <v>Eversource</v>
      </c>
      <c r="B35" s="294" t="s">
        <v>62</v>
      </c>
      <c r="C35" s="35" t="s">
        <v>64</v>
      </c>
      <c r="D35" s="161">
        <v>330</v>
      </c>
      <c r="E35" s="162">
        <v>2000000</v>
      </c>
      <c r="F35" s="163">
        <v>0</v>
      </c>
      <c r="G35" s="120">
        <v>0</v>
      </c>
      <c r="H35" s="374"/>
      <c r="I35" s="374">
        <f t="shared" si="4"/>
        <v>0</v>
      </c>
      <c r="J35" s="121">
        <v>0</v>
      </c>
      <c r="K35" s="120">
        <v>0</v>
      </c>
      <c r="L35" s="374">
        <v>0</v>
      </c>
      <c r="M35" s="374">
        <f t="shared" si="5"/>
        <v>0</v>
      </c>
      <c r="N35" s="121">
        <v>0</v>
      </c>
      <c r="O35" s="120"/>
      <c r="P35" s="374">
        <f t="shared" si="6"/>
        <v>0</v>
      </c>
      <c r="Q35" s="374">
        <f t="shared" si="7"/>
        <v>0</v>
      </c>
      <c r="R35" s="121">
        <v>0</v>
      </c>
      <c r="S35" s="164">
        <v>0</v>
      </c>
      <c r="T35" s="123">
        <f t="shared" si="1"/>
        <v>-1</v>
      </c>
      <c r="U35" s="124">
        <f t="shared" si="13"/>
        <v>-1</v>
      </c>
      <c r="V35" s="125">
        <f t="shared" si="14"/>
        <v>0</v>
      </c>
      <c r="W35" s="354">
        <v>0</v>
      </c>
      <c r="X35" s="355">
        <v>0</v>
      </c>
      <c r="Y35" s="500"/>
      <c r="Z35" s="509"/>
    </row>
    <row r="36" spans="1:26" x14ac:dyDescent="0.25">
      <c r="A36" s="33" t="str">
        <f t="shared" si="0"/>
        <v>Eversource</v>
      </c>
      <c r="B36" s="294" t="s">
        <v>62</v>
      </c>
      <c r="C36" s="47" t="s">
        <v>65</v>
      </c>
      <c r="D36" s="161">
        <v>6</v>
      </c>
      <c r="E36" s="162">
        <v>2500000</v>
      </c>
      <c r="F36" s="163">
        <v>0</v>
      </c>
      <c r="G36" s="120">
        <v>64865.549999999988</v>
      </c>
      <c r="H36" s="374"/>
      <c r="I36" s="374">
        <f t="shared" si="4"/>
        <v>64865.549999999988</v>
      </c>
      <c r="J36" s="121">
        <v>583853.63</v>
      </c>
      <c r="K36" s="120">
        <v>0</v>
      </c>
      <c r="L36" s="374">
        <v>-40.480000000000004</v>
      </c>
      <c r="M36" s="374">
        <f t="shared" si="5"/>
        <v>-40.480000000000004</v>
      </c>
      <c r="N36" s="121">
        <v>0</v>
      </c>
      <c r="O36" s="120">
        <v>64865.549999999988</v>
      </c>
      <c r="P36" s="374">
        <f t="shared" si="6"/>
        <v>-40.480000000000004</v>
      </c>
      <c r="Q36" s="374">
        <f t="shared" si="7"/>
        <v>64825.069999999985</v>
      </c>
      <c r="R36" s="121">
        <v>583853.63</v>
      </c>
      <c r="S36" s="164">
        <v>2</v>
      </c>
      <c r="T36" s="123">
        <f t="shared" si="1"/>
        <v>-0.66666666666666663</v>
      </c>
      <c r="U36" s="124">
        <f t="shared" si="13"/>
        <v>-0.97405378000000009</v>
      </c>
      <c r="V36" s="125">
        <f t="shared" si="14"/>
        <v>0</v>
      </c>
      <c r="W36" s="354">
        <v>35152.620000000003</v>
      </c>
      <c r="X36" s="355">
        <v>29712.929999999993</v>
      </c>
      <c r="Y36" s="500"/>
      <c r="Z36" s="494">
        <v>-40.480000000000004</v>
      </c>
    </row>
    <row r="37" spans="1:26" ht="16.5" thickBot="1" x14ac:dyDescent="0.3">
      <c r="A37" s="33" t="str">
        <f t="shared" si="0"/>
        <v>Eversource</v>
      </c>
      <c r="B37" s="277" t="s">
        <v>62</v>
      </c>
      <c r="C37" s="139" t="s">
        <v>66</v>
      </c>
      <c r="D37" s="166">
        <v>2</v>
      </c>
      <c r="E37" s="167">
        <v>500000</v>
      </c>
      <c r="F37" s="168">
        <v>0</v>
      </c>
      <c r="G37" s="120">
        <v>439959.98000000004</v>
      </c>
      <c r="H37" s="386"/>
      <c r="I37" s="386">
        <f t="shared" si="4"/>
        <v>439959.98000000004</v>
      </c>
      <c r="J37" s="121">
        <v>1387805.83</v>
      </c>
      <c r="K37" s="120">
        <v>0</v>
      </c>
      <c r="L37" s="386">
        <v>0</v>
      </c>
      <c r="M37" s="386">
        <f t="shared" si="5"/>
        <v>0</v>
      </c>
      <c r="N37" s="121">
        <v>0</v>
      </c>
      <c r="O37" s="120">
        <v>439959.98000000004</v>
      </c>
      <c r="P37" s="386">
        <f t="shared" si="6"/>
        <v>0</v>
      </c>
      <c r="Q37" s="386">
        <f t="shared" si="7"/>
        <v>439959.98000000004</v>
      </c>
      <c r="R37" s="121">
        <v>1387805.83</v>
      </c>
      <c r="S37" s="169">
        <v>7</v>
      </c>
      <c r="T37" s="123">
        <f t="shared" si="1"/>
        <v>2.5</v>
      </c>
      <c r="U37" s="124">
        <f t="shared" si="13"/>
        <v>-0.12008003999999992</v>
      </c>
      <c r="V37" s="125">
        <f t="shared" si="14"/>
        <v>0</v>
      </c>
      <c r="W37" s="358">
        <v>101493.69</v>
      </c>
      <c r="X37" s="359">
        <v>338466.29</v>
      </c>
      <c r="Y37" s="502"/>
      <c r="Z37" s="503"/>
    </row>
    <row r="38" spans="1:26" x14ac:dyDescent="0.25">
      <c r="A38" s="33" t="str">
        <f t="shared" si="0"/>
        <v>Eversource</v>
      </c>
      <c r="B38" s="293" t="s">
        <v>67</v>
      </c>
      <c r="C38" s="23" t="s">
        <v>68</v>
      </c>
      <c r="D38" s="143" t="s">
        <v>41</v>
      </c>
      <c r="E38" s="157">
        <v>1000000</v>
      </c>
      <c r="F38" s="385">
        <v>0</v>
      </c>
      <c r="G38" s="146">
        <v>0</v>
      </c>
      <c r="H38" s="378"/>
      <c r="I38" s="378">
        <f t="shared" si="4"/>
        <v>0</v>
      </c>
      <c r="J38" s="147">
        <v>0</v>
      </c>
      <c r="K38" s="146">
        <v>0</v>
      </c>
      <c r="L38" s="378">
        <v>0</v>
      </c>
      <c r="M38" s="378">
        <f t="shared" si="5"/>
        <v>0</v>
      </c>
      <c r="N38" s="147">
        <v>0</v>
      </c>
      <c r="O38" s="146"/>
      <c r="P38" s="378">
        <f t="shared" si="6"/>
        <v>0</v>
      </c>
      <c r="Q38" s="378">
        <f t="shared" si="7"/>
        <v>0</v>
      </c>
      <c r="R38" s="147">
        <v>0</v>
      </c>
      <c r="S38" s="170" t="s">
        <v>41</v>
      </c>
      <c r="T38" s="103">
        <f t="shared" si="1"/>
        <v>0</v>
      </c>
      <c r="U38" s="104">
        <f t="shared" si="13"/>
        <v>-1</v>
      </c>
      <c r="V38" s="105">
        <f t="shared" si="14"/>
        <v>0</v>
      </c>
      <c r="W38" s="322">
        <v>0</v>
      </c>
      <c r="X38" s="342">
        <v>0</v>
      </c>
      <c r="Y38" s="498"/>
      <c r="Z38" s="499"/>
    </row>
    <row r="39" spans="1:26" ht="16.5" thickBot="1" x14ac:dyDescent="0.3">
      <c r="A39" s="33" t="str">
        <f t="shared" si="0"/>
        <v>Eversource</v>
      </c>
      <c r="B39" s="277" t="s">
        <v>67</v>
      </c>
      <c r="C39" s="149" t="s">
        <v>69</v>
      </c>
      <c r="D39" s="171">
        <v>3</v>
      </c>
      <c r="E39" s="128">
        <v>800000</v>
      </c>
      <c r="F39" s="250">
        <v>0</v>
      </c>
      <c r="G39" s="173">
        <v>0</v>
      </c>
      <c r="H39" s="381"/>
      <c r="I39" s="381">
        <f t="shared" si="4"/>
        <v>0</v>
      </c>
      <c r="J39" s="174">
        <v>0</v>
      </c>
      <c r="K39" s="173">
        <v>6777.69</v>
      </c>
      <c r="L39" s="381">
        <v>0</v>
      </c>
      <c r="M39" s="381">
        <f t="shared" si="5"/>
        <v>6777.69</v>
      </c>
      <c r="N39" s="174">
        <v>0</v>
      </c>
      <c r="O39" s="173">
        <v>6777.69</v>
      </c>
      <c r="P39" s="381">
        <f t="shared" si="6"/>
        <v>0</v>
      </c>
      <c r="Q39" s="381">
        <f t="shared" si="7"/>
        <v>6777.69</v>
      </c>
      <c r="R39" s="174">
        <v>0</v>
      </c>
      <c r="S39" s="132">
        <v>0</v>
      </c>
      <c r="T39" s="133">
        <f t="shared" si="1"/>
        <v>-1</v>
      </c>
      <c r="U39" s="134">
        <f t="shared" si="13"/>
        <v>-0.99152788750000009</v>
      </c>
      <c r="V39" s="135">
        <f t="shared" si="14"/>
        <v>0</v>
      </c>
      <c r="W39" s="328">
        <v>3062.68</v>
      </c>
      <c r="X39" s="347">
        <v>3715.0099999999998</v>
      </c>
      <c r="Y39" s="505"/>
      <c r="Z39" s="495"/>
    </row>
    <row r="40" spans="1:26" x14ac:dyDescent="0.25">
      <c r="A40" s="33" t="str">
        <f t="shared" si="0"/>
        <v>Eversource</v>
      </c>
      <c r="B40" s="292" t="s">
        <v>70</v>
      </c>
      <c r="C40" s="35" t="s">
        <v>71</v>
      </c>
      <c r="D40" s="24" t="s">
        <v>41</v>
      </c>
      <c r="E40" s="176">
        <v>0</v>
      </c>
      <c r="F40" s="228">
        <v>0</v>
      </c>
      <c r="G40" s="387">
        <v>0</v>
      </c>
      <c r="H40" s="378"/>
      <c r="I40" s="378">
        <f t="shared" si="4"/>
        <v>0</v>
      </c>
      <c r="J40" s="388">
        <v>0</v>
      </c>
      <c r="K40" s="387">
        <v>0</v>
      </c>
      <c r="L40" s="378">
        <v>298374.92</v>
      </c>
      <c r="M40" s="378">
        <f t="shared" si="5"/>
        <v>298374.92</v>
      </c>
      <c r="N40" s="388">
        <v>0</v>
      </c>
      <c r="O40" s="387">
        <v>0</v>
      </c>
      <c r="P40" s="378">
        <f t="shared" si="6"/>
        <v>298374.92</v>
      </c>
      <c r="Q40" s="378">
        <f t="shared" si="7"/>
        <v>298374.92</v>
      </c>
      <c r="R40" s="388">
        <v>0</v>
      </c>
      <c r="S40" s="29" t="s">
        <v>41</v>
      </c>
      <c r="T40" s="180">
        <f t="shared" si="1"/>
        <v>0</v>
      </c>
      <c r="U40" s="181">
        <f t="shared" si="13"/>
        <v>0</v>
      </c>
      <c r="V40" s="182">
        <f t="shared" si="14"/>
        <v>0</v>
      </c>
      <c r="W40" s="322">
        <v>0</v>
      </c>
      <c r="X40" s="342">
        <v>0</v>
      </c>
      <c r="Y40" s="498"/>
      <c r="Z40" s="499">
        <v>298374.92</v>
      </c>
    </row>
    <row r="41" spans="1:26" x14ac:dyDescent="0.25">
      <c r="A41" s="280" t="str">
        <f t="shared" si="0"/>
        <v>Eversource</v>
      </c>
      <c r="B41" s="295" t="s">
        <v>70</v>
      </c>
      <c r="C41" s="35" t="s">
        <v>72</v>
      </c>
      <c r="D41" s="36" t="s">
        <v>41</v>
      </c>
      <c r="E41" s="184">
        <v>0</v>
      </c>
      <c r="F41" s="230">
        <v>0</v>
      </c>
      <c r="G41" s="186">
        <v>0</v>
      </c>
      <c r="H41" s="374"/>
      <c r="I41" s="374">
        <f t="shared" si="4"/>
        <v>0</v>
      </c>
      <c r="J41" s="187">
        <v>0</v>
      </c>
      <c r="K41" s="186">
        <v>0</v>
      </c>
      <c r="L41" s="374">
        <v>297106.9295567954</v>
      </c>
      <c r="M41" s="374">
        <f t="shared" si="5"/>
        <v>297106.9295567954</v>
      </c>
      <c r="N41" s="187">
        <v>0</v>
      </c>
      <c r="O41" s="186">
        <v>0</v>
      </c>
      <c r="P41" s="374">
        <f t="shared" si="6"/>
        <v>297106.9295567954</v>
      </c>
      <c r="Q41" s="374">
        <f t="shared" si="7"/>
        <v>297106.9295567954</v>
      </c>
      <c r="R41" s="187">
        <v>0</v>
      </c>
      <c r="S41" s="42" t="s">
        <v>41</v>
      </c>
      <c r="T41" s="114">
        <f t="shared" si="1"/>
        <v>0</v>
      </c>
      <c r="U41" s="115">
        <f t="shared" si="13"/>
        <v>0</v>
      </c>
      <c r="V41" s="116">
        <f t="shared" si="14"/>
        <v>0</v>
      </c>
      <c r="W41" s="324">
        <v>0</v>
      </c>
      <c r="X41" s="344">
        <v>0</v>
      </c>
      <c r="Y41" s="500">
        <v>297106.9295567954</v>
      </c>
      <c r="Z41" s="494"/>
    </row>
    <row r="42" spans="1:26" ht="16.5" thickBot="1" x14ac:dyDescent="0.3">
      <c r="A42" s="296" t="str">
        <f t="shared" si="0"/>
        <v>Eversource</v>
      </c>
      <c r="B42" s="277" t="s">
        <v>70</v>
      </c>
      <c r="C42" s="149" t="s">
        <v>73</v>
      </c>
      <c r="D42" s="189" t="s">
        <v>41</v>
      </c>
      <c r="E42" s="190">
        <v>0</v>
      </c>
      <c r="F42" s="232">
        <v>0</v>
      </c>
      <c r="G42" s="389">
        <v>0</v>
      </c>
      <c r="H42" s="381"/>
      <c r="I42" s="381">
        <f t="shared" si="4"/>
        <v>0</v>
      </c>
      <c r="J42" s="390">
        <v>0</v>
      </c>
      <c r="K42" s="389">
        <v>0</v>
      </c>
      <c r="L42" s="381">
        <v>0</v>
      </c>
      <c r="M42" s="381">
        <f t="shared" si="5"/>
        <v>0</v>
      </c>
      <c r="N42" s="390">
        <v>0</v>
      </c>
      <c r="O42" s="389">
        <v>0</v>
      </c>
      <c r="P42" s="381">
        <f t="shared" si="6"/>
        <v>0</v>
      </c>
      <c r="Q42" s="381">
        <f t="shared" si="7"/>
        <v>0</v>
      </c>
      <c r="R42" s="390">
        <v>0</v>
      </c>
      <c r="S42" s="192" t="s">
        <v>41</v>
      </c>
      <c r="T42" s="193">
        <f t="shared" si="1"/>
        <v>0</v>
      </c>
      <c r="U42" s="194">
        <f t="shared" si="13"/>
        <v>0</v>
      </c>
      <c r="V42" s="195">
        <f t="shared" si="14"/>
        <v>0</v>
      </c>
      <c r="W42" s="328">
        <v>0</v>
      </c>
      <c r="X42" s="347">
        <v>0</v>
      </c>
      <c r="Y42" s="505"/>
      <c r="Z42" s="495"/>
    </row>
    <row r="43" spans="1:26" ht="15" customHeight="1" x14ac:dyDescent="0.25">
      <c r="A43" s="296" t="str">
        <f t="shared" si="0"/>
        <v>Eversource</v>
      </c>
      <c r="B43" s="278" t="s">
        <v>74</v>
      </c>
      <c r="C43" s="59" t="s">
        <v>75</v>
      </c>
      <c r="D43" s="143" t="s">
        <v>41</v>
      </c>
      <c r="E43" s="61">
        <v>0</v>
      </c>
      <c r="F43" s="62">
        <v>0</v>
      </c>
      <c r="G43" s="391"/>
      <c r="H43" s="374"/>
      <c r="I43" s="374">
        <f t="shared" si="4"/>
        <v>0</v>
      </c>
      <c r="J43" s="392">
        <v>12</v>
      </c>
      <c r="K43" s="391">
        <v>0</v>
      </c>
      <c r="L43" s="374">
        <v>0</v>
      </c>
      <c r="M43" s="374">
        <f t="shared" si="5"/>
        <v>0</v>
      </c>
      <c r="N43" s="392">
        <v>0</v>
      </c>
      <c r="O43" s="391">
        <v>0</v>
      </c>
      <c r="P43" s="374">
        <f t="shared" si="6"/>
        <v>0</v>
      </c>
      <c r="Q43" s="374">
        <f t="shared" si="7"/>
        <v>0</v>
      </c>
      <c r="R43" s="392">
        <v>12</v>
      </c>
      <c r="S43" s="67" t="s">
        <v>41</v>
      </c>
      <c r="T43" s="68">
        <f t="shared" si="1"/>
        <v>0</v>
      </c>
      <c r="U43" s="69">
        <f t="shared" si="13"/>
        <v>0</v>
      </c>
      <c r="V43" s="70">
        <f t="shared" si="14"/>
        <v>0</v>
      </c>
      <c r="W43" s="322">
        <v>0</v>
      </c>
      <c r="X43" s="342">
        <v>0</v>
      </c>
      <c r="Y43" s="498"/>
      <c r="Z43" s="499"/>
    </row>
    <row r="44" spans="1:26" ht="15" customHeight="1" thickBot="1" x14ac:dyDescent="0.3">
      <c r="A44" s="297" t="str">
        <f t="shared" si="0"/>
        <v>Eversource</v>
      </c>
      <c r="B44" s="279" t="s">
        <v>74</v>
      </c>
      <c r="C44" s="85" t="s">
        <v>76</v>
      </c>
      <c r="D44" s="140" t="s">
        <v>41</v>
      </c>
      <c r="E44" s="141">
        <v>9800000</v>
      </c>
      <c r="F44" s="88">
        <v>0</v>
      </c>
      <c r="G44" s="197">
        <v>11860874.470000004</v>
      </c>
      <c r="H44" s="374"/>
      <c r="I44" s="374">
        <f t="shared" si="4"/>
        <v>11860874.470000004</v>
      </c>
      <c r="J44" s="198">
        <v>47784018.540000014</v>
      </c>
      <c r="K44" s="197">
        <v>0</v>
      </c>
      <c r="L44" s="374">
        <v>0</v>
      </c>
      <c r="M44" s="374">
        <f t="shared" si="5"/>
        <v>0</v>
      </c>
      <c r="N44" s="198">
        <v>0</v>
      </c>
      <c r="O44" s="459">
        <v>11860874.470000004</v>
      </c>
      <c r="P44" s="386">
        <v>7721</v>
      </c>
      <c r="Q44" s="386">
        <f t="shared" si="7"/>
        <v>11868595.470000004</v>
      </c>
      <c r="R44" s="460">
        <v>47784018.540000014</v>
      </c>
      <c r="S44" s="92" t="s">
        <v>41</v>
      </c>
      <c r="T44" s="93">
        <f t="shared" si="1"/>
        <v>0</v>
      </c>
      <c r="U44" s="94">
        <f t="shared" si="13"/>
        <v>0.21029331326530656</v>
      </c>
      <c r="V44" s="95">
        <f t="shared" si="14"/>
        <v>0</v>
      </c>
      <c r="W44" s="330">
        <v>1005565.6799999999</v>
      </c>
      <c r="X44" s="360">
        <v>10855308.789999994</v>
      </c>
      <c r="Y44" s="502"/>
      <c r="Z44" s="503">
        <v>7721</v>
      </c>
    </row>
    <row r="45" spans="1:26" s="207" customFormat="1" ht="16.5" thickBot="1" x14ac:dyDescent="0.3">
      <c r="A45" s="409" t="str">
        <f t="shared" si="0"/>
        <v>Eversource</v>
      </c>
      <c r="B45" s="472" t="s">
        <v>77</v>
      </c>
      <c r="C45" s="473"/>
      <c r="D45" s="410"/>
      <c r="E45" s="411"/>
      <c r="F45" s="412"/>
      <c r="G45" s="413">
        <v>0</v>
      </c>
      <c r="H45" s="414">
        <v>0</v>
      </c>
      <c r="I45" s="414">
        <v>0</v>
      </c>
      <c r="J45" s="415">
        <v>0</v>
      </c>
      <c r="K45" s="416">
        <v>0</v>
      </c>
      <c r="L45" s="414">
        <v>0</v>
      </c>
      <c r="M45" s="417">
        <v>0</v>
      </c>
      <c r="N45" s="458">
        <v>0</v>
      </c>
      <c r="O45" s="416">
        <v>0</v>
      </c>
      <c r="P45" s="414">
        <v>-246309.72999999995</v>
      </c>
      <c r="Q45" s="462">
        <f t="shared" ref="Q45" si="15">O45+P45</f>
        <v>-246309.72999999995</v>
      </c>
      <c r="R45" s="418">
        <v>0</v>
      </c>
      <c r="S45" s="419"/>
      <c r="T45" s="420"/>
      <c r="U45" s="421"/>
      <c r="V45" s="422"/>
      <c r="W45" s="423"/>
      <c r="X45" s="424"/>
      <c r="Y45" s="510"/>
      <c r="Z45" s="511">
        <v>-246309.72999999995</v>
      </c>
    </row>
    <row r="46" spans="1:26" ht="16.5" thickBot="1" x14ac:dyDescent="0.3">
      <c r="D46" s="199">
        <f>SUM(D8:D44)</f>
        <v>1111</v>
      </c>
      <c r="E46" s="201">
        <f t="shared" ref="E46:O46" si="16">SUM(E9:E45)</f>
        <v>76847000</v>
      </c>
      <c r="F46" s="201">
        <f t="shared" si="16"/>
        <v>0</v>
      </c>
      <c r="G46" s="201">
        <f t="shared" si="16"/>
        <v>22829286.130000006</v>
      </c>
      <c r="H46" s="201">
        <f t="shared" si="16"/>
        <v>2189979.94</v>
      </c>
      <c r="I46" s="201">
        <f t="shared" si="16"/>
        <v>25019266.070000008</v>
      </c>
      <c r="J46" s="201">
        <f t="shared" si="16"/>
        <v>69734203.440000027</v>
      </c>
      <c r="K46" s="201">
        <f t="shared" si="16"/>
        <v>9534068.5999999978</v>
      </c>
      <c r="L46" s="201">
        <f t="shared" si="16"/>
        <v>595441.36955679534</v>
      </c>
      <c r="M46" s="201">
        <f t="shared" si="16"/>
        <v>10129509.969556794</v>
      </c>
      <c r="N46" s="201">
        <f t="shared" si="16"/>
        <v>0</v>
      </c>
      <c r="O46" s="461">
        <f t="shared" si="16"/>
        <v>32363355.070000015</v>
      </c>
      <c r="P46" s="461">
        <f>SUM(P9:P45)</f>
        <v>2552694.5795567953</v>
      </c>
      <c r="Q46" s="461">
        <f>SUM(Q9:Q45)</f>
        <v>34916049.649556808</v>
      </c>
      <c r="R46" s="461">
        <f>SUM(R9:R45)</f>
        <v>69734203.440000027</v>
      </c>
      <c r="S46" s="202">
        <f>SUM(S8:S44)</f>
        <v>317</v>
      </c>
      <c r="T46" s="203"/>
      <c r="U46" s="204"/>
      <c r="V46" s="205"/>
      <c r="W46" s="365">
        <f>SUM(W9:W44)</f>
        <v>3907665.9800000004</v>
      </c>
      <c r="X46" s="372">
        <f>SUM(X9:X45)</f>
        <v>28455689.090000004</v>
      </c>
      <c r="Y46" s="512">
        <f>SUM(Y9:Y44)</f>
        <v>297106.9295567954</v>
      </c>
      <c r="Z46" s="513">
        <f>SUM(Z9:Z45)</f>
        <v>2255587.65</v>
      </c>
    </row>
    <row r="47" spans="1:26" x14ac:dyDescent="0.25">
      <c r="O47" s="207"/>
      <c r="S47" s="393"/>
    </row>
    <row r="50" spans="13:13" x14ac:dyDescent="0.25">
      <c r="M50" s="437"/>
    </row>
    <row r="51" spans="13:13" x14ac:dyDescent="0.25">
      <c r="M51" s="437"/>
    </row>
  </sheetData>
  <mergeCells count="13">
    <mergeCell ref="A4:C4"/>
    <mergeCell ref="A5:C5"/>
    <mergeCell ref="D6:V6"/>
    <mergeCell ref="D7:F7"/>
    <mergeCell ref="G7:J7"/>
    <mergeCell ref="K7:N7"/>
    <mergeCell ref="O7:R7"/>
    <mergeCell ref="T7:V7"/>
    <mergeCell ref="B45:C45"/>
    <mergeCell ref="W6:X6"/>
    <mergeCell ref="Y6:Z6"/>
    <mergeCell ref="W7:X7"/>
    <mergeCell ref="Y7:Z7"/>
  </mergeCells>
  <conditionalFormatting sqref="D43:G44 J43:K44 N43:O44 R43:S44">
    <cfRule type="cellIs" dxfId="15" priority="4" operator="equal">
      <formula>"N/A"</formula>
    </cfRule>
  </conditionalFormatting>
  <conditionalFormatting sqref="D45:G45 J45:K45 N45:O45 R45:S45">
    <cfRule type="cellIs" dxfId="14" priority="1" operator="equal">
      <formula>"N/A"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D72D9-5438-45F7-A04D-891E167B94A0}">
  <dimension ref="A1:Z141"/>
  <sheetViews>
    <sheetView topLeftCell="C7" zoomScale="40" zoomScaleNormal="40" workbookViewId="0">
      <selection activeCell="F24" sqref="F24"/>
    </sheetView>
  </sheetViews>
  <sheetFormatPr defaultColWidth="9.140625" defaultRowHeight="15.75" x14ac:dyDescent="0.25"/>
  <cols>
    <col min="1" max="1" width="66.140625" style="4" bestFit="1" customWidth="1"/>
    <col min="2" max="2" width="46.42578125" style="4" bestFit="1" customWidth="1"/>
    <col min="3" max="3" width="48.85546875" style="2" customWidth="1"/>
    <col min="4" max="4" width="13.140625" style="4" customWidth="1"/>
    <col min="5" max="6" width="15.140625" style="4" customWidth="1"/>
    <col min="7" max="7" width="16.42578125" style="4" bestFit="1" customWidth="1"/>
    <col min="8" max="8" width="15.42578125" style="4" customWidth="1"/>
    <col min="9" max="9" width="16.85546875" style="4" bestFit="1" customWidth="1"/>
    <col min="10" max="10" width="16.42578125" style="4" bestFit="1" customWidth="1"/>
    <col min="11" max="11" width="17.28515625" style="4" bestFit="1" customWidth="1"/>
    <col min="12" max="12" width="15.42578125" style="4" customWidth="1"/>
    <col min="13" max="13" width="18.140625" style="4" bestFit="1" customWidth="1"/>
    <col min="14" max="14" width="15.42578125" style="4" customWidth="1"/>
    <col min="15" max="15" width="17.7109375" style="4" bestFit="1" customWidth="1"/>
    <col min="16" max="16" width="15.42578125" style="4" customWidth="1"/>
    <col min="17" max="17" width="17.28515625" style="4" bestFit="1" customWidth="1"/>
    <col min="18" max="19" width="15.42578125" style="4" customWidth="1"/>
    <col min="20" max="22" width="13.140625" style="4" customWidth="1"/>
    <col min="23" max="23" width="14.28515625" bestFit="1" customWidth="1"/>
    <col min="24" max="24" width="15.28515625" bestFit="1" customWidth="1"/>
    <col min="25" max="25" width="12.28515625" customWidth="1"/>
    <col min="26" max="26" width="17.28515625" customWidth="1"/>
    <col min="27" max="16384" width="9.140625" style="4"/>
  </cols>
  <sheetData>
    <row r="1" spans="1:26" ht="17.100000000000001" customHeight="1" x14ac:dyDescent="0.25">
      <c r="A1" s="1" t="s">
        <v>78</v>
      </c>
      <c r="B1" s="1" t="s">
        <v>79</v>
      </c>
      <c r="D1" s="3" t="s">
        <v>2</v>
      </c>
      <c r="E1" s="3" t="s">
        <v>3</v>
      </c>
      <c r="T1" s="5"/>
    </row>
    <row r="2" spans="1:26" x14ac:dyDescent="0.25">
      <c r="D2" s="6" t="s">
        <v>4</v>
      </c>
      <c r="E2" s="7">
        <v>2023</v>
      </c>
    </row>
    <row r="3" spans="1:26" x14ac:dyDescent="0.25">
      <c r="C3" s="8"/>
      <c r="D3" s="9"/>
      <c r="E3" s="9"/>
      <c r="F3" s="9"/>
    </row>
    <row r="4" spans="1:26" ht="15" customHeight="1" x14ac:dyDescent="0.25">
      <c r="A4" s="478" t="s">
        <v>5</v>
      </c>
      <c r="B4" s="478"/>
      <c r="C4" s="478"/>
      <c r="T4" s="9"/>
      <c r="U4" s="9"/>
      <c r="V4" s="9"/>
      <c r="W4" s="317"/>
      <c r="X4" s="317"/>
    </row>
    <row r="5" spans="1:26" ht="16.5" thickBot="1" x14ac:dyDescent="0.3">
      <c r="A5" s="479" t="s">
        <v>6</v>
      </c>
      <c r="B5" s="479"/>
      <c r="C5" s="47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9"/>
      <c r="U5" s="9"/>
      <c r="V5" s="9"/>
      <c r="W5" s="317"/>
      <c r="X5" s="317"/>
    </row>
    <row r="6" spans="1:26" ht="16.5" thickBot="1" x14ac:dyDescent="0.3">
      <c r="A6" s="10"/>
      <c r="B6" s="10"/>
      <c r="C6" s="11"/>
      <c r="D6" s="480">
        <v>2023</v>
      </c>
      <c r="E6" s="481"/>
      <c r="F6" s="481"/>
      <c r="G6" s="481"/>
      <c r="H6" s="481"/>
      <c r="I6" s="481"/>
      <c r="J6" s="481"/>
      <c r="K6" s="481"/>
      <c r="L6" s="481"/>
      <c r="M6" s="481"/>
      <c r="N6" s="481"/>
      <c r="O6" s="481"/>
      <c r="P6" s="481"/>
      <c r="Q6" s="481"/>
      <c r="R6" s="481"/>
      <c r="S6" s="481"/>
      <c r="T6" s="481"/>
      <c r="U6" s="481"/>
      <c r="V6" s="482"/>
      <c r="W6" s="474" t="s">
        <v>7</v>
      </c>
      <c r="X6" s="475"/>
      <c r="Y6" s="474" t="s">
        <v>8</v>
      </c>
      <c r="Z6" s="475"/>
    </row>
    <row r="7" spans="1:26" ht="75" customHeight="1" thickBot="1" x14ac:dyDescent="0.3">
      <c r="A7" s="10"/>
      <c r="B7" s="10"/>
      <c r="C7" s="11"/>
      <c r="D7" s="483" t="s">
        <v>9</v>
      </c>
      <c r="E7" s="484"/>
      <c r="F7" s="485"/>
      <c r="G7" s="486" t="s">
        <v>80</v>
      </c>
      <c r="H7" s="487"/>
      <c r="I7" s="487"/>
      <c r="J7" s="488"/>
      <c r="K7" s="486" t="s">
        <v>81</v>
      </c>
      <c r="L7" s="487"/>
      <c r="M7" s="487"/>
      <c r="N7" s="488"/>
      <c r="O7" s="486" t="s">
        <v>82</v>
      </c>
      <c r="P7" s="487"/>
      <c r="Q7" s="487"/>
      <c r="R7" s="488"/>
      <c r="S7" s="12"/>
      <c r="T7" s="489" t="s">
        <v>13</v>
      </c>
      <c r="U7" s="490"/>
      <c r="V7" s="491"/>
      <c r="W7" s="476">
        <v>2023</v>
      </c>
      <c r="X7" s="477"/>
      <c r="Y7" s="476">
        <v>2023</v>
      </c>
      <c r="Z7" s="477"/>
    </row>
    <row r="8" spans="1:26" ht="111" thickBot="1" x14ac:dyDescent="0.3">
      <c r="A8" s="13" t="s">
        <v>2</v>
      </c>
      <c r="B8" s="14" t="s">
        <v>14</v>
      </c>
      <c r="C8" s="15" t="s">
        <v>15</v>
      </c>
      <c r="D8" s="16" t="s">
        <v>16</v>
      </c>
      <c r="E8" s="17" t="s">
        <v>17</v>
      </c>
      <c r="F8" s="18" t="s">
        <v>18</v>
      </c>
      <c r="G8" s="16" t="s">
        <v>83</v>
      </c>
      <c r="H8" s="240" t="s">
        <v>20</v>
      </c>
      <c r="I8" s="241" t="s">
        <v>21</v>
      </c>
      <c r="J8" s="19" t="s">
        <v>84</v>
      </c>
      <c r="K8" s="16" t="s">
        <v>83</v>
      </c>
      <c r="L8" s="240" t="s">
        <v>20</v>
      </c>
      <c r="M8" s="241" t="s">
        <v>21</v>
      </c>
      <c r="N8" s="19" t="s">
        <v>84</v>
      </c>
      <c r="O8" s="16" t="s">
        <v>83</v>
      </c>
      <c r="P8" s="240" t="s">
        <v>20</v>
      </c>
      <c r="Q8" s="241" t="s">
        <v>21</v>
      </c>
      <c r="R8" s="19" t="s">
        <v>84</v>
      </c>
      <c r="S8" s="20" t="s">
        <v>23</v>
      </c>
      <c r="T8" s="16" t="s">
        <v>24</v>
      </c>
      <c r="U8" s="17" t="s">
        <v>25</v>
      </c>
      <c r="V8" s="19" t="s">
        <v>26</v>
      </c>
      <c r="W8" s="318" t="s">
        <v>27</v>
      </c>
      <c r="X8" s="319" t="s">
        <v>28</v>
      </c>
      <c r="Y8" s="320" t="s">
        <v>29</v>
      </c>
      <c r="Z8" s="321" t="s">
        <v>30</v>
      </c>
    </row>
    <row r="9" spans="1:26" ht="15" customHeight="1" x14ac:dyDescent="0.25">
      <c r="A9" s="21" t="str">
        <f t="shared" ref="A9:A45" si="0">$E$1</f>
        <v>Eversource</v>
      </c>
      <c r="B9" s="22" t="s">
        <v>31</v>
      </c>
      <c r="C9" s="23" t="s">
        <v>32</v>
      </c>
      <c r="D9" s="24">
        <v>60</v>
      </c>
      <c r="E9" s="25">
        <v>15000000</v>
      </c>
      <c r="F9" s="26"/>
      <c r="G9" s="27">
        <v>0</v>
      </c>
      <c r="H9" s="214">
        <v>0</v>
      </c>
      <c r="I9" s="214"/>
      <c r="J9" s="28">
        <v>0</v>
      </c>
      <c r="K9" s="27">
        <v>9173583.3600000013</v>
      </c>
      <c r="L9" s="214">
        <v>0</v>
      </c>
      <c r="M9" s="242">
        <v>9173583.3600000013</v>
      </c>
      <c r="N9" s="28">
        <v>3709752.9000000004</v>
      </c>
      <c r="O9" s="27">
        <v>9173583.3600000013</v>
      </c>
      <c r="P9" s="214"/>
      <c r="Q9" s="214">
        <f>SUM(O9+P9)</f>
        <v>9173583.3600000013</v>
      </c>
      <c r="R9" s="28">
        <v>3709752.9000000004</v>
      </c>
      <c r="S9" s="29">
        <v>36</v>
      </c>
      <c r="T9" s="30">
        <f t="shared" ref="T9:T44" si="1">IFERROR(((S9-D9)/D9),0)</f>
        <v>-0.4</v>
      </c>
      <c r="U9" s="31">
        <f t="shared" ref="U9:U44" si="2">IFERROR(((O9-E9)/E9),0)</f>
        <v>-0.38842777599999989</v>
      </c>
      <c r="V9" s="32">
        <f t="shared" ref="V9:V44" si="3">IFERROR(((R9-F9)/F9),0)</f>
        <v>0</v>
      </c>
      <c r="W9" s="322">
        <v>728724.4</v>
      </c>
      <c r="X9" s="323">
        <v>8444858.9600000028</v>
      </c>
      <c r="Y9" s="322"/>
      <c r="Z9" s="323"/>
    </row>
    <row r="10" spans="1:26" ht="15" customHeight="1" x14ac:dyDescent="0.25">
      <c r="A10" s="33" t="str">
        <f t="shared" si="0"/>
        <v>Eversource</v>
      </c>
      <c r="B10" s="34" t="s">
        <v>31</v>
      </c>
      <c r="C10" s="35" t="s">
        <v>33</v>
      </c>
      <c r="D10" s="36">
        <v>1</v>
      </c>
      <c r="E10" s="37">
        <v>1200000</v>
      </c>
      <c r="F10" s="38"/>
      <c r="G10" s="39"/>
      <c r="H10" s="215">
        <v>0</v>
      </c>
      <c r="I10" s="233"/>
      <c r="J10" s="40"/>
      <c r="K10" s="39">
        <v>219562.74</v>
      </c>
      <c r="L10" s="215">
        <v>0</v>
      </c>
      <c r="M10" s="233">
        <v>219562.74</v>
      </c>
      <c r="N10" s="40"/>
      <c r="O10" s="39">
        <v>219562.74</v>
      </c>
      <c r="P10" s="215"/>
      <c r="Q10" s="215">
        <f t="shared" ref="Q10:Q44" si="4">SUM(O10+P10)</f>
        <v>219562.74</v>
      </c>
      <c r="R10" s="40"/>
      <c r="S10" s="42">
        <v>0</v>
      </c>
      <c r="T10" s="43">
        <f t="shared" si="1"/>
        <v>-1</v>
      </c>
      <c r="U10" s="44">
        <f t="shared" si="2"/>
        <v>-0.81703104999999998</v>
      </c>
      <c r="V10" s="45">
        <f t="shared" si="3"/>
        <v>0</v>
      </c>
      <c r="W10" s="324">
        <v>1399.3899999999999</v>
      </c>
      <c r="X10" s="325">
        <v>218163.35000000003</v>
      </c>
      <c r="Y10" s="324"/>
      <c r="Z10" s="325"/>
    </row>
    <row r="11" spans="1:26" ht="15.6" customHeight="1" x14ac:dyDescent="0.25">
      <c r="A11" s="33" t="str">
        <f t="shared" si="0"/>
        <v>Eversource</v>
      </c>
      <c r="B11" s="46" t="s">
        <v>31</v>
      </c>
      <c r="C11" s="47" t="s">
        <v>34</v>
      </c>
      <c r="D11" s="48">
        <v>14</v>
      </c>
      <c r="E11" s="37">
        <v>1700000</v>
      </c>
      <c r="F11" s="38"/>
      <c r="G11" s="39">
        <v>360168.01999999996</v>
      </c>
      <c r="H11" s="215">
        <v>0</v>
      </c>
      <c r="I11" s="233">
        <v>360168.01999999996</v>
      </c>
      <c r="J11" s="40">
        <v>362874.98000000033</v>
      </c>
      <c r="K11" s="39">
        <v>0</v>
      </c>
      <c r="L11" s="215">
        <v>0</v>
      </c>
      <c r="M11" s="215">
        <v>0</v>
      </c>
      <c r="N11" s="41">
        <v>0</v>
      </c>
      <c r="O11" s="39">
        <v>360168.01999999996</v>
      </c>
      <c r="P11" s="215"/>
      <c r="Q11" s="215">
        <f t="shared" si="4"/>
        <v>360168.01999999996</v>
      </c>
      <c r="R11" s="40">
        <v>362874.98000000033</v>
      </c>
      <c r="S11" s="42">
        <v>0</v>
      </c>
      <c r="T11" s="43">
        <f t="shared" si="1"/>
        <v>-1</v>
      </c>
      <c r="U11" s="44">
        <f t="shared" si="2"/>
        <v>-0.78813645882352945</v>
      </c>
      <c r="V11" s="45">
        <f t="shared" si="3"/>
        <v>0</v>
      </c>
      <c r="W11" s="324">
        <v>110935.42999999998</v>
      </c>
      <c r="X11" s="325">
        <v>249232.59000000003</v>
      </c>
      <c r="Y11" s="324"/>
      <c r="Z11" s="325"/>
    </row>
    <row r="12" spans="1:26" ht="15.6" customHeight="1" x14ac:dyDescent="0.25">
      <c r="A12" s="33" t="str">
        <f t="shared" si="0"/>
        <v>Eversource</v>
      </c>
      <c r="B12" s="46" t="s">
        <v>31</v>
      </c>
      <c r="C12" s="47" t="s">
        <v>35</v>
      </c>
      <c r="D12" s="48">
        <v>42</v>
      </c>
      <c r="E12" s="37">
        <v>7000000</v>
      </c>
      <c r="F12" s="38"/>
      <c r="G12" s="39">
        <v>38779.99</v>
      </c>
      <c r="H12" s="215">
        <v>0</v>
      </c>
      <c r="I12" s="233">
        <v>38779.99</v>
      </c>
      <c r="J12" s="40">
        <v>36943.43000000043</v>
      </c>
      <c r="K12" s="39">
        <v>0</v>
      </c>
      <c r="L12" s="215">
        <v>0</v>
      </c>
      <c r="M12" s="215">
        <v>0</v>
      </c>
      <c r="N12" s="41">
        <v>0</v>
      </c>
      <c r="O12" s="39">
        <v>38779.99</v>
      </c>
      <c r="P12" s="215"/>
      <c r="Q12" s="215">
        <f t="shared" si="4"/>
        <v>38779.99</v>
      </c>
      <c r="R12" s="40">
        <v>36943.43000000043</v>
      </c>
      <c r="S12" s="42">
        <v>0</v>
      </c>
      <c r="T12" s="43">
        <f t="shared" si="1"/>
        <v>-1</v>
      </c>
      <c r="U12" s="44">
        <f t="shared" si="2"/>
        <v>-0.99446000142857138</v>
      </c>
      <c r="V12" s="45">
        <f t="shared" si="3"/>
        <v>0</v>
      </c>
      <c r="W12" s="324">
        <v>60.32</v>
      </c>
      <c r="X12" s="325">
        <v>38719.670000000006</v>
      </c>
      <c r="Y12" s="324"/>
      <c r="Z12" s="325"/>
    </row>
    <row r="13" spans="1:26" x14ac:dyDescent="0.25">
      <c r="A13" s="33" t="str">
        <f t="shared" si="0"/>
        <v>Eversource</v>
      </c>
      <c r="B13" s="46" t="s">
        <v>31</v>
      </c>
      <c r="C13" s="47" t="s">
        <v>36</v>
      </c>
      <c r="D13" s="36">
        <v>0</v>
      </c>
      <c r="E13" s="49">
        <v>0</v>
      </c>
      <c r="F13" s="38"/>
      <c r="G13" s="39">
        <v>-9304.44</v>
      </c>
      <c r="H13" s="215">
        <v>0</v>
      </c>
      <c r="I13" s="233">
        <v>-9304.44</v>
      </c>
      <c r="J13" s="40">
        <v>18684.120000000003</v>
      </c>
      <c r="K13" s="39">
        <v>0</v>
      </c>
      <c r="L13" s="215">
        <v>0</v>
      </c>
      <c r="M13" s="215">
        <v>0</v>
      </c>
      <c r="N13" s="41">
        <v>0</v>
      </c>
      <c r="O13" s="39">
        <v>-9304.44</v>
      </c>
      <c r="P13" s="215"/>
      <c r="Q13" s="215">
        <f t="shared" si="4"/>
        <v>-9304.44</v>
      </c>
      <c r="R13" s="40">
        <v>18684.120000000003</v>
      </c>
      <c r="S13" s="42">
        <v>0</v>
      </c>
      <c r="T13" s="43">
        <f t="shared" si="1"/>
        <v>0</v>
      </c>
      <c r="U13" s="44">
        <f t="shared" si="2"/>
        <v>0</v>
      </c>
      <c r="V13" s="45">
        <f t="shared" si="3"/>
        <v>0</v>
      </c>
      <c r="W13" s="324">
        <v>0</v>
      </c>
      <c r="X13" s="326">
        <v>-9304.4399999999987</v>
      </c>
      <c r="Y13" s="324"/>
      <c r="Z13" s="327"/>
    </row>
    <row r="14" spans="1:26" ht="16.5" thickBot="1" x14ac:dyDescent="0.3">
      <c r="A14" s="33" t="str">
        <f t="shared" si="0"/>
        <v>Eversource</v>
      </c>
      <c r="B14" s="34" t="s">
        <v>31</v>
      </c>
      <c r="C14" s="50" t="s">
        <v>37</v>
      </c>
      <c r="D14" s="51">
        <v>0</v>
      </c>
      <c r="E14" s="52">
        <v>0</v>
      </c>
      <c r="F14" s="53"/>
      <c r="G14" s="54"/>
      <c r="H14" s="216">
        <v>0</v>
      </c>
      <c r="I14" s="234">
        <v>0</v>
      </c>
      <c r="J14" s="55"/>
      <c r="K14" s="54">
        <v>0</v>
      </c>
      <c r="L14" s="216">
        <v>0</v>
      </c>
      <c r="M14" s="216">
        <v>0</v>
      </c>
      <c r="N14" s="56">
        <v>0</v>
      </c>
      <c r="O14" s="54"/>
      <c r="P14" s="216"/>
      <c r="Q14" s="216">
        <f t="shared" si="4"/>
        <v>0</v>
      </c>
      <c r="R14" s="55"/>
      <c r="S14" s="57">
        <v>0</v>
      </c>
      <c r="T14" s="43">
        <f t="shared" si="1"/>
        <v>0</v>
      </c>
      <c r="U14" s="44">
        <f t="shared" si="2"/>
        <v>0</v>
      </c>
      <c r="V14" s="45">
        <f t="shared" si="3"/>
        <v>0</v>
      </c>
      <c r="W14" s="328"/>
      <c r="X14" s="329"/>
      <c r="Y14" s="330"/>
      <c r="Z14" s="331"/>
    </row>
    <row r="15" spans="1:26" x14ac:dyDescent="0.25">
      <c r="A15" s="33" t="str">
        <f t="shared" si="0"/>
        <v>Eversource</v>
      </c>
      <c r="B15" s="58" t="s">
        <v>38</v>
      </c>
      <c r="C15" s="59" t="s">
        <v>39</v>
      </c>
      <c r="D15" s="60">
        <v>9</v>
      </c>
      <c r="E15" s="61">
        <v>450000</v>
      </c>
      <c r="F15" s="62"/>
      <c r="G15" s="63"/>
      <c r="H15" s="217"/>
      <c r="I15" s="217">
        <f>SUM(G15+H15)</f>
        <v>0</v>
      </c>
      <c r="J15" s="64"/>
      <c r="K15" s="65">
        <v>0</v>
      </c>
      <c r="L15" s="237">
        <v>0</v>
      </c>
      <c r="M15" s="237">
        <v>0</v>
      </c>
      <c r="N15" s="66">
        <v>0</v>
      </c>
      <c r="O15" s="63">
        <f>G15+K15</f>
        <v>0</v>
      </c>
      <c r="P15" s="217">
        <f t="shared" ref="P15:R15" si="5">H15+L15</f>
        <v>0</v>
      </c>
      <c r="Q15" s="217">
        <f t="shared" si="4"/>
        <v>0</v>
      </c>
      <c r="R15" s="64">
        <f t="shared" si="5"/>
        <v>0</v>
      </c>
      <c r="S15" s="67">
        <v>0</v>
      </c>
      <c r="T15" s="68">
        <f t="shared" si="1"/>
        <v>-1</v>
      </c>
      <c r="U15" s="69">
        <f t="shared" si="2"/>
        <v>-1</v>
      </c>
      <c r="V15" s="70">
        <f t="shared" si="3"/>
        <v>0</v>
      </c>
      <c r="W15" s="332"/>
      <c r="X15" s="333"/>
      <c r="Y15" s="334"/>
      <c r="Z15" s="335"/>
    </row>
    <row r="16" spans="1:26" x14ac:dyDescent="0.25">
      <c r="A16" s="33" t="str">
        <f t="shared" si="0"/>
        <v>Eversource</v>
      </c>
      <c r="B16" s="71" t="s">
        <v>38</v>
      </c>
      <c r="C16" s="72" t="s">
        <v>40</v>
      </c>
      <c r="D16" s="24" t="s">
        <v>41</v>
      </c>
      <c r="E16" s="49">
        <v>0</v>
      </c>
      <c r="F16" s="38"/>
      <c r="G16" s="73">
        <v>352435.47000000085</v>
      </c>
      <c r="H16" s="218">
        <v>757.54</v>
      </c>
      <c r="I16" s="218">
        <f t="shared" ref="I16:I18" si="6">SUM(G16+H16)</f>
        <v>353193.01000000082</v>
      </c>
      <c r="J16" s="74">
        <v>526153.76999999979</v>
      </c>
      <c r="K16" s="75">
        <v>0</v>
      </c>
      <c r="L16" s="238">
        <v>0</v>
      </c>
      <c r="M16" s="238">
        <v>0</v>
      </c>
      <c r="N16" s="76">
        <v>0</v>
      </c>
      <c r="O16" s="73">
        <v>352435.47000000085</v>
      </c>
      <c r="P16" s="218">
        <f t="shared" ref="P16:P18" si="7">H16+L16</f>
        <v>757.54</v>
      </c>
      <c r="Q16" s="218">
        <f>SUM(O16+P16)</f>
        <v>353193.01000000082</v>
      </c>
      <c r="R16" s="74">
        <f t="shared" ref="R16:R18" si="8">J16+N16</f>
        <v>526153.76999999979</v>
      </c>
      <c r="S16" s="42">
        <v>0</v>
      </c>
      <c r="T16" s="77">
        <f t="shared" si="1"/>
        <v>0</v>
      </c>
      <c r="U16" s="78">
        <f t="shared" si="2"/>
        <v>0</v>
      </c>
      <c r="V16" s="79">
        <f t="shared" si="3"/>
        <v>0</v>
      </c>
      <c r="W16" s="336">
        <v>2909.8300000000013</v>
      </c>
      <c r="X16" s="337">
        <v>349525.64000000083</v>
      </c>
      <c r="Y16" s="324"/>
      <c r="Z16" s="218">
        <v>758</v>
      </c>
    </row>
    <row r="17" spans="1:26" x14ac:dyDescent="0.25">
      <c r="A17" s="33" t="str">
        <f t="shared" si="0"/>
        <v>Eversource</v>
      </c>
      <c r="B17" s="71" t="s">
        <v>38</v>
      </c>
      <c r="C17" s="72" t="s">
        <v>42</v>
      </c>
      <c r="D17" s="24" t="s">
        <v>41</v>
      </c>
      <c r="E17" s="49">
        <v>0</v>
      </c>
      <c r="F17" s="26"/>
      <c r="G17" s="80"/>
      <c r="H17" s="219"/>
      <c r="I17" s="219">
        <f t="shared" si="6"/>
        <v>0</v>
      </c>
      <c r="J17" s="81"/>
      <c r="K17" s="82">
        <v>0</v>
      </c>
      <c r="L17" s="239">
        <v>0</v>
      </c>
      <c r="M17" s="239">
        <v>0</v>
      </c>
      <c r="N17" s="83">
        <v>0</v>
      </c>
      <c r="O17" s="80">
        <f t="shared" ref="O17" si="9">G17+K17</f>
        <v>0</v>
      </c>
      <c r="P17" s="219">
        <f t="shared" si="7"/>
        <v>0</v>
      </c>
      <c r="Q17" s="219">
        <f t="shared" si="4"/>
        <v>0</v>
      </c>
      <c r="R17" s="81">
        <f t="shared" si="8"/>
        <v>0</v>
      </c>
      <c r="S17" s="29">
        <v>0</v>
      </c>
      <c r="T17" s="77">
        <f t="shared" si="1"/>
        <v>0</v>
      </c>
      <c r="U17" s="78">
        <f t="shared" si="2"/>
        <v>0</v>
      </c>
      <c r="V17" s="79">
        <f t="shared" si="3"/>
        <v>0</v>
      </c>
      <c r="W17" s="336"/>
      <c r="X17" s="337"/>
      <c r="Y17" s="324"/>
      <c r="Z17" s="325"/>
    </row>
    <row r="18" spans="1:26" ht="16.5" thickBot="1" x14ac:dyDescent="0.3">
      <c r="A18" s="33" t="str">
        <f t="shared" si="0"/>
        <v>Eversource</v>
      </c>
      <c r="B18" s="84" t="s">
        <v>38</v>
      </c>
      <c r="C18" s="85" t="s">
        <v>43</v>
      </c>
      <c r="D18" s="86" t="s">
        <v>41</v>
      </c>
      <c r="E18" s="87">
        <v>0</v>
      </c>
      <c r="F18" s="88"/>
      <c r="G18" s="89">
        <v>-157731.9799999996</v>
      </c>
      <c r="H18" s="220"/>
      <c r="I18" s="220">
        <f t="shared" si="6"/>
        <v>-157731.9799999996</v>
      </c>
      <c r="J18" s="90">
        <v>-136238.70999999996</v>
      </c>
      <c r="K18" s="89">
        <v>0</v>
      </c>
      <c r="L18" s="220">
        <v>0</v>
      </c>
      <c r="M18" s="220">
        <v>0</v>
      </c>
      <c r="N18" s="91">
        <v>0</v>
      </c>
      <c r="O18" s="89">
        <v>-157731.9799999996</v>
      </c>
      <c r="P18" s="220">
        <f t="shared" si="7"/>
        <v>0</v>
      </c>
      <c r="Q18" s="220">
        <f t="shared" si="4"/>
        <v>-157731.9799999996</v>
      </c>
      <c r="R18" s="90">
        <f t="shared" si="8"/>
        <v>-136238.70999999996</v>
      </c>
      <c r="S18" s="92">
        <v>0</v>
      </c>
      <c r="T18" s="93">
        <f t="shared" si="1"/>
        <v>0</v>
      </c>
      <c r="U18" s="94">
        <f t="shared" si="2"/>
        <v>0</v>
      </c>
      <c r="V18" s="95">
        <f t="shared" si="3"/>
        <v>0</v>
      </c>
      <c r="W18" s="338">
        <v>-87442.069999999978</v>
      </c>
      <c r="X18" s="339">
        <v>-70289.909999999625</v>
      </c>
      <c r="Y18" s="328"/>
      <c r="Z18" s="329"/>
    </row>
    <row r="19" spans="1:26" x14ac:dyDescent="0.25">
      <c r="A19" s="96" t="str">
        <f t="shared" si="0"/>
        <v>Eversource</v>
      </c>
      <c r="B19" s="22" t="s">
        <v>44</v>
      </c>
      <c r="C19" s="23" t="s">
        <v>45</v>
      </c>
      <c r="D19" s="97">
        <f>145+180</f>
        <v>325</v>
      </c>
      <c r="E19" s="98">
        <f>850000+864000</f>
        <v>1714000</v>
      </c>
      <c r="F19" s="99"/>
      <c r="G19" s="100">
        <v>398816.11999999953</v>
      </c>
      <c r="H19" s="221"/>
      <c r="I19" s="221">
        <f>G19+H19</f>
        <v>398816.11999999953</v>
      </c>
      <c r="J19" s="101">
        <v>400731.22999999981</v>
      </c>
      <c r="K19" s="100">
        <v>120307.78000000007</v>
      </c>
      <c r="L19" s="221"/>
      <c r="M19" s="221">
        <f>K19+L19</f>
        <v>120307.78000000007</v>
      </c>
      <c r="N19" s="406">
        <v>0</v>
      </c>
      <c r="O19" s="100">
        <v>519123.9</v>
      </c>
      <c r="P19" s="221">
        <v>0</v>
      </c>
      <c r="Q19" s="221">
        <f t="shared" si="4"/>
        <v>519123.9</v>
      </c>
      <c r="R19" s="101">
        <v>400731.23</v>
      </c>
      <c r="S19" s="102">
        <v>0</v>
      </c>
      <c r="T19" s="103">
        <f t="shared" si="1"/>
        <v>-1</v>
      </c>
      <c r="U19" s="104">
        <f t="shared" si="2"/>
        <v>-0.69712724620770139</v>
      </c>
      <c r="V19" s="105">
        <f t="shared" si="3"/>
        <v>0</v>
      </c>
      <c r="W19" s="402">
        <v>30245.64</v>
      </c>
      <c r="X19" s="403">
        <v>488878.26</v>
      </c>
      <c r="Y19" s="322"/>
      <c r="Z19" s="342"/>
    </row>
    <row r="20" spans="1:26" x14ac:dyDescent="0.25">
      <c r="A20" s="96" t="str">
        <f t="shared" si="0"/>
        <v>Eversource</v>
      </c>
      <c r="B20" s="106" t="s">
        <v>44</v>
      </c>
      <c r="C20" s="107" t="s">
        <v>46</v>
      </c>
      <c r="D20" s="108">
        <v>0</v>
      </c>
      <c r="E20" s="109">
        <v>0</v>
      </c>
      <c r="F20" s="110"/>
      <c r="G20" s="111">
        <v>0</v>
      </c>
      <c r="H20" s="222">
        <v>0</v>
      </c>
      <c r="I20" s="222">
        <f t="shared" ref="I20:I26" si="10">G20+H20</f>
        <v>0</v>
      </c>
      <c r="J20" s="112">
        <v>0</v>
      </c>
      <c r="K20" s="111">
        <v>0</v>
      </c>
      <c r="L20" s="222">
        <v>0</v>
      </c>
      <c r="M20" s="222">
        <f t="shared" ref="M20:M26" si="11">K20+L20</f>
        <v>0</v>
      </c>
      <c r="N20" s="407">
        <v>0</v>
      </c>
      <c r="O20" s="111">
        <v>0</v>
      </c>
      <c r="P20" s="222">
        <v>0</v>
      </c>
      <c r="Q20" s="222">
        <f t="shared" si="4"/>
        <v>0</v>
      </c>
      <c r="R20" s="112">
        <v>0</v>
      </c>
      <c r="S20" s="113">
        <v>0</v>
      </c>
      <c r="T20" s="114">
        <f t="shared" si="1"/>
        <v>0</v>
      </c>
      <c r="U20" s="115">
        <f t="shared" si="2"/>
        <v>0</v>
      </c>
      <c r="V20" s="116">
        <f t="shared" si="3"/>
        <v>0</v>
      </c>
      <c r="W20" s="343">
        <v>0</v>
      </c>
      <c r="X20" s="337">
        <v>0</v>
      </c>
      <c r="Y20" s="324"/>
      <c r="Z20" s="344"/>
    </row>
    <row r="21" spans="1:26" x14ac:dyDescent="0.25">
      <c r="A21" s="96" t="str">
        <f t="shared" si="0"/>
        <v>Eversource</v>
      </c>
      <c r="B21" s="117" t="s">
        <v>44</v>
      </c>
      <c r="C21" s="118" t="s">
        <v>47</v>
      </c>
      <c r="D21" s="108">
        <f>3+48</f>
        <v>51</v>
      </c>
      <c r="E21" s="109">
        <f>225000+3024000</f>
        <v>3249000</v>
      </c>
      <c r="F21" s="110"/>
      <c r="G21" s="111">
        <v>41871.997318503913</v>
      </c>
      <c r="H21" s="222"/>
      <c r="I21" s="222">
        <f t="shared" si="10"/>
        <v>41871.997318503913</v>
      </c>
      <c r="J21" s="112">
        <v>30104.371393918838</v>
      </c>
      <c r="K21" s="111">
        <v>12848.443154618462</v>
      </c>
      <c r="L21" s="222"/>
      <c r="M21" s="222">
        <f t="shared" si="11"/>
        <v>12848.443154618462</v>
      </c>
      <c r="N21" s="407">
        <v>0</v>
      </c>
      <c r="O21" s="111">
        <v>50559.95</v>
      </c>
      <c r="P21" s="222">
        <v>6536.48</v>
      </c>
      <c r="Q21" s="222">
        <f t="shared" si="4"/>
        <v>57096.429999999993</v>
      </c>
      <c r="R21" s="112">
        <v>31757.448400285208</v>
      </c>
      <c r="S21" s="113">
        <v>0</v>
      </c>
      <c r="T21" s="114">
        <f t="shared" si="1"/>
        <v>-1</v>
      </c>
      <c r="U21" s="115">
        <f t="shared" si="2"/>
        <v>-0.98443830409356714</v>
      </c>
      <c r="V21" s="116">
        <f t="shared" si="3"/>
        <v>0</v>
      </c>
      <c r="W21" s="404">
        <v>19307</v>
      </c>
      <c r="X21" s="405">
        <v>31252.94</v>
      </c>
      <c r="Y21" s="324"/>
      <c r="Z21" s="344">
        <v>6536.48</v>
      </c>
    </row>
    <row r="22" spans="1:26" x14ac:dyDescent="0.25">
      <c r="A22" s="96" t="str">
        <f t="shared" si="0"/>
        <v>Eversource</v>
      </c>
      <c r="B22" s="117" t="s">
        <v>44</v>
      </c>
      <c r="C22" s="118" t="s">
        <v>48</v>
      </c>
      <c r="D22" s="108">
        <f>25+48</f>
        <v>73</v>
      </c>
      <c r="E22" s="109">
        <f>700000+2560000</f>
        <v>3260000</v>
      </c>
      <c r="F22" s="110"/>
      <c r="G22" s="111">
        <v>-17758.737457528769</v>
      </c>
      <c r="H22" s="222"/>
      <c r="I22" s="222">
        <f t="shared" si="10"/>
        <v>-17758.737457528769</v>
      </c>
      <c r="J22" s="112">
        <v>56523.29901959766</v>
      </c>
      <c r="K22" s="111">
        <v>710783.21333592129</v>
      </c>
      <c r="L22" s="222"/>
      <c r="M22" s="222">
        <f t="shared" si="11"/>
        <v>710783.21333592129</v>
      </c>
      <c r="N22" s="407">
        <v>0</v>
      </c>
      <c r="O22" s="111">
        <v>700467.93</v>
      </c>
      <c r="P22" s="222">
        <v>0</v>
      </c>
      <c r="Q22" s="222">
        <f t="shared" si="4"/>
        <v>700467.93</v>
      </c>
      <c r="R22" s="112">
        <v>55504.333771291334</v>
      </c>
      <c r="S22" s="113">
        <v>0</v>
      </c>
      <c r="T22" s="114">
        <f t="shared" si="1"/>
        <v>-1</v>
      </c>
      <c r="U22" s="115">
        <f t="shared" si="2"/>
        <v>-0.78513253680981587</v>
      </c>
      <c r="V22" s="116">
        <f t="shared" si="3"/>
        <v>0</v>
      </c>
      <c r="W22" s="404">
        <v>212525.67</v>
      </c>
      <c r="X22" s="405">
        <v>487942.26</v>
      </c>
      <c r="Y22" s="324"/>
      <c r="Z22" s="344"/>
    </row>
    <row r="23" spans="1:26" x14ac:dyDescent="0.25">
      <c r="A23" s="96" t="str">
        <f t="shared" si="0"/>
        <v>Eversource</v>
      </c>
      <c r="B23" s="117" t="s">
        <v>44</v>
      </c>
      <c r="C23" s="118" t="s">
        <v>49</v>
      </c>
      <c r="D23" s="108">
        <f>20+6</f>
        <v>26</v>
      </c>
      <c r="E23" s="109">
        <f>130000+864000</f>
        <v>994000</v>
      </c>
      <c r="F23" s="110"/>
      <c r="G23" s="111">
        <v>60379.870139024759</v>
      </c>
      <c r="H23" s="222"/>
      <c r="I23" s="222">
        <f t="shared" si="10"/>
        <v>60379.870139024759</v>
      </c>
      <c r="J23" s="112">
        <v>35977.639586483492</v>
      </c>
      <c r="K23" s="111">
        <v>361139.47350946086</v>
      </c>
      <c r="L23" s="222"/>
      <c r="M23" s="222">
        <f t="shared" si="11"/>
        <v>361139.47350946086</v>
      </c>
      <c r="N23" s="407">
        <v>0</v>
      </c>
      <c r="O23" s="111">
        <v>418236.39</v>
      </c>
      <c r="P23" s="222">
        <v>0</v>
      </c>
      <c r="Q23" s="222">
        <f t="shared" si="4"/>
        <v>418236.39</v>
      </c>
      <c r="R23" s="112">
        <v>35343.527828423466</v>
      </c>
      <c r="S23" s="113">
        <v>0</v>
      </c>
      <c r="T23" s="114">
        <f t="shared" si="1"/>
        <v>-1</v>
      </c>
      <c r="U23" s="115">
        <f t="shared" si="2"/>
        <v>-0.57923904426559358</v>
      </c>
      <c r="V23" s="116">
        <f t="shared" si="3"/>
        <v>0</v>
      </c>
      <c r="W23" s="404">
        <v>32076.39</v>
      </c>
      <c r="X23" s="405">
        <v>386159.99</v>
      </c>
      <c r="Y23" s="324"/>
      <c r="Z23" s="344"/>
    </row>
    <row r="24" spans="1:26" x14ac:dyDescent="0.25">
      <c r="A24" s="96" t="str">
        <f t="shared" si="0"/>
        <v>Eversource</v>
      </c>
      <c r="B24" s="117" t="s">
        <v>44</v>
      </c>
      <c r="C24" s="118" t="s">
        <v>50</v>
      </c>
      <c r="D24" s="24" t="s">
        <v>41</v>
      </c>
      <c r="E24" s="109">
        <v>1280000</v>
      </c>
      <c r="F24" s="110"/>
      <c r="G24" s="111">
        <v>0</v>
      </c>
      <c r="H24" s="222"/>
      <c r="I24" s="222">
        <f t="shared" si="10"/>
        <v>0</v>
      </c>
      <c r="J24" s="112">
        <v>0</v>
      </c>
      <c r="K24" s="111">
        <v>424800.23000000173</v>
      </c>
      <c r="L24" s="222"/>
      <c r="M24" s="222">
        <f t="shared" si="11"/>
        <v>424800.23000000173</v>
      </c>
      <c r="N24" s="407">
        <v>0</v>
      </c>
      <c r="O24" s="111">
        <v>424800.23</v>
      </c>
      <c r="P24" s="222">
        <v>7864.2400000000025</v>
      </c>
      <c r="Q24" s="222">
        <f t="shared" si="4"/>
        <v>432664.47</v>
      </c>
      <c r="R24" s="112">
        <v>0</v>
      </c>
      <c r="S24" s="113">
        <v>0</v>
      </c>
      <c r="T24" s="114">
        <f t="shared" si="1"/>
        <v>0</v>
      </c>
      <c r="U24" s="115">
        <f t="shared" si="2"/>
        <v>-0.66812482031249998</v>
      </c>
      <c r="V24" s="116">
        <f t="shared" si="3"/>
        <v>0</v>
      </c>
      <c r="W24" s="404">
        <v>15179.04</v>
      </c>
      <c r="X24" s="405">
        <v>409621.19</v>
      </c>
      <c r="Y24" s="324"/>
      <c r="Z24" s="344">
        <v>7864.2400000000025</v>
      </c>
    </row>
    <row r="25" spans="1:26" x14ac:dyDescent="0.25">
      <c r="A25" s="96" t="str">
        <f t="shared" si="0"/>
        <v>Eversource</v>
      </c>
      <c r="B25" s="117" t="s">
        <v>44</v>
      </c>
      <c r="C25" s="119" t="s">
        <v>51</v>
      </c>
      <c r="D25" s="24" t="s">
        <v>41</v>
      </c>
      <c r="E25" s="109">
        <v>0</v>
      </c>
      <c r="F25" s="110"/>
      <c r="G25" s="120"/>
      <c r="H25" s="223"/>
      <c r="I25" s="223">
        <f t="shared" si="10"/>
        <v>0</v>
      </c>
      <c r="J25" s="121">
        <v>0</v>
      </c>
      <c r="K25" s="120">
        <v>0</v>
      </c>
      <c r="L25" s="223"/>
      <c r="M25" s="223">
        <f t="shared" si="11"/>
        <v>0</v>
      </c>
      <c r="N25" s="122">
        <v>0</v>
      </c>
      <c r="O25" s="120">
        <v>0</v>
      </c>
      <c r="P25" s="223">
        <v>0</v>
      </c>
      <c r="Q25" s="223">
        <f t="shared" si="4"/>
        <v>0</v>
      </c>
      <c r="R25" s="121">
        <v>0</v>
      </c>
      <c r="S25" s="29">
        <v>0</v>
      </c>
      <c r="T25" s="123">
        <f t="shared" si="1"/>
        <v>0</v>
      </c>
      <c r="U25" s="124">
        <f t="shared" si="2"/>
        <v>0</v>
      </c>
      <c r="V25" s="125">
        <f t="shared" si="3"/>
        <v>0</v>
      </c>
      <c r="W25" s="343">
        <v>0</v>
      </c>
      <c r="X25" s="337">
        <v>0</v>
      </c>
      <c r="Y25" s="324"/>
      <c r="Z25" s="344"/>
    </row>
    <row r="26" spans="1:26" ht="16.5" thickBot="1" x14ac:dyDescent="0.3">
      <c r="A26" s="96" t="str">
        <f t="shared" si="0"/>
        <v>Eversource</v>
      </c>
      <c r="B26" s="126" t="s">
        <v>44</v>
      </c>
      <c r="C26" s="127" t="s">
        <v>52</v>
      </c>
      <c r="D26" s="246">
        <v>149</v>
      </c>
      <c r="E26" s="247">
        <v>500000</v>
      </c>
      <c r="F26" s="248"/>
      <c r="G26" s="120">
        <v>66179.859999999986</v>
      </c>
      <c r="H26" s="223"/>
      <c r="I26" s="223">
        <f t="shared" si="10"/>
        <v>66179.859999999986</v>
      </c>
      <c r="J26" s="121">
        <v>74073.820000000007</v>
      </c>
      <c r="K26" s="130">
        <v>0</v>
      </c>
      <c r="L26" s="224"/>
      <c r="M26" s="224">
        <f t="shared" si="11"/>
        <v>0</v>
      </c>
      <c r="N26" s="408">
        <v>0</v>
      </c>
      <c r="O26" s="130">
        <v>66179.86</v>
      </c>
      <c r="P26" s="224">
        <v>0</v>
      </c>
      <c r="Q26" s="224">
        <f t="shared" si="4"/>
        <v>66179.86</v>
      </c>
      <c r="R26" s="131">
        <v>74073.819999999992</v>
      </c>
      <c r="S26" s="256">
        <v>0</v>
      </c>
      <c r="T26" s="123">
        <f t="shared" si="1"/>
        <v>-1</v>
      </c>
      <c r="U26" s="124">
        <f t="shared" si="2"/>
        <v>-0.86764028000000004</v>
      </c>
      <c r="V26" s="125">
        <f t="shared" si="3"/>
        <v>0</v>
      </c>
      <c r="W26" s="400">
        <v>800.48</v>
      </c>
      <c r="X26" s="401">
        <v>65379.38</v>
      </c>
      <c r="Y26" s="328"/>
      <c r="Z26" s="347"/>
    </row>
    <row r="27" spans="1:26" ht="15.6" customHeight="1" x14ac:dyDescent="0.25">
      <c r="A27" s="96" t="str">
        <f>$E$1</f>
        <v>Eversource</v>
      </c>
      <c r="B27" s="244" t="s">
        <v>53</v>
      </c>
      <c r="C27" s="23" t="s">
        <v>54</v>
      </c>
      <c r="D27" s="97" t="s">
        <v>41</v>
      </c>
      <c r="E27" s="98">
        <f>6500000+6400000</f>
        <v>12900000</v>
      </c>
      <c r="F27" s="99"/>
      <c r="G27" s="221">
        <v>0</v>
      </c>
      <c r="H27" s="235">
        <v>0</v>
      </c>
      <c r="I27" s="235">
        <v>0</v>
      </c>
      <c r="J27" s="254">
        <v>0</v>
      </c>
      <c r="K27" s="301">
        <v>5464963.8799999999</v>
      </c>
      <c r="L27" s="302">
        <v>0</v>
      </c>
      <c r="M27" s="302">
        <f t="shared" ref="M27" si="12">K27+L27</f>
        <v>5464963.8799999999</v>
      </c>
      <c r="N27" s="303">
        <v>0</v>
      </c>
      <c r="O27" s="301">
        <v>5464963.8799999999</v>
      </c>
      <c r="P27" s="302">
        <v>0</v>
      </c>
      <c r="Q27" s="302">
        <f t="shared" si="4"/>
        <v>5464963.8799999999</v>
      </c>
      <c r="R27" s="303"/>
      <c r="S27" s="258" t="s">
        <v>41</v>
      </c>
      <c r="T27" s="68">
        <f t="shared" si="1"/>
        <v>0</v>
      </c>
      <c r="U27" s="69">
        <f t="shared" si="2"/>
        <v>-0.57635938914728679</v>
      </c>
      <c r="V27" s="70">
        <f t="shared" si="3"/>
        <v>0</v>
      </c>
      <c r="W27" s="348">
        <v>818348.82000000007</v>
      </c>
      <c r="X27" s="349">
        <v>4646615.0600000005</v>
      </c>
      <c r="Y27" s="322"/>
      <c r="Z27" s="342"/>
    </row>
    <row r="28" spans="1:26" ht="15.6" customHeight="1" x14ac:dyDescent="0.25">
      <c r="A28" s="96" t="str">
        <f t="shared" si="0"/>
        <v>Eversource</v>
      </c>
      <c r="B28" s="136" t="s">
        <v>53</v>
      </c>
      <c r="C28" s="47" t="s">
        <v>55</v>
      </c>
      <c r="D28" s="108" t="s">
        <v>41</v>
      </c>
      <c r="E28" s="109">
        <v>3700000</v>
      </c>
      <c r="F28" s="110"/>
      <c r="G28" s="304">
        <v>-5772.5300000000025</v>
      </c>
      <c r="H28" s="275">
        <v>0</v>
      </c>
      <c r="I28" s="275">
        <f t="shared" ref="I28:I30" si="13">G28+H28</f>
        <v>-5772.5300000000025</v>
      </c>
      <c r="J28" s="305">
        <v>-4761.6299999998882</v>
      </c>
      <c r="K28" s="111">
        <v>0</v>
      </c>
      <c r="L28" s="236">
        <v>0</v>
      </c>
      <c r="M28" s="236">
        <v>0</v>
      </c>
      <c r="N28" s="255">
        <v>0</v>
      </c>
      <c r="O28" s="304">
        <v>-5772.5300000000025</v>
      </c>
      <c r="P28" s="275">
        <v>0</v>
      </c>
      <c r="Q28" s="275">
        <f t="shared" si="4"/>
        <v>-5772.5300000000025</v>
      </c>
      <c r="R28" s="305">
        <v>-4761.6299999998882</v>
      </c>
      <c r="S28" s="259" t="s">
        <v>41</v>
      </c>
      <c r="T28" s="77">
        <f t="shared" si="1"/>
        <v>0</v>
      </c>
      <c r="U28" s="78">
        <f t="shared" si="2"/>
        <v>-1.0015601432432433</v>
      </c>
      <c r="V28" s="79">
        <f t="shared" si="3"/>
        <v>0</v>
      </c>
      <c r="W28" s="350">
        <v>0</v>
      </c>
      <c r="X28" s="351">
        <v>-5772.5300000000007</v>
      </c>
      <c r="Y28" s="352"/>
      <c r="Z28" s="353"/>
    </row>
    <row r="29" spans="1:26" ht="15.6" customHeight="1" x14ac:dyDescent="0.25">
      <c r="A29" s="96" t="str">
        <f t="shared" si="0"/>
        <v>Eversource</v>
      </c>
      <c r="B29" s="136" t="s">
        <v>53</v>
      </c>
      <c r="C29" s="47" t="s">
        <v>56</v>
      </c>
      <c r="D29" s="108" t="s">
        <v>41</v>
      </c>
      <c r="E29" s="109">
        <v>0</v>
      </c>
      <c r="F29" s="110"/>
      <c r="G29" s="304">
        <v>1811.0500000000002</v>
      </c>
      <c r="H29" s="275">
        <v>0</v>
      </c>
      <c r="I29" s="275">
        <f t="shared" si="13"/>
        <v>1811.0500000000002</v>
      </c>
      <c r="J29" s="305">
        <v>9678.6499999998414</v>
      </c>
      <c r="K29" s="111">
        <v>0</v>
      </c>
      <c r="L29" s="236">
        <v>0</v>
      </c>
      <c r="M29" s="236">
        <v>0</v>
      </c>
      <c r="N29" s="255">
        <v>0</v>
      </c>
      <c r="O29" s="304">
        <v>1811.0500000000002</v>
      </c>
      <c r="P29" s="275">
        <v>0</v>
      </c>
      <c r="Q29" s="275">
        <f t="shared" si="4"/>
        <v>1811.0500000000002</v>
      </c>
      <c r="R29" s="305">
        <v>9678.6499999998414</v>
      </c>
      <c r="S29" s="259" t="s">
        <v>41</v>
      </c>
      <c r="T29" s="77">
        <f t="shared" si="1"/>
        <v>0</v>
      </c>
      <c r="U29" s="78">
        <f t="shared" si="2"/>
        <v>0</v>
      </c>
      <c r="V29" s="79">
        <f t="shared" si="3"/>
        <v>0</v>
      </c>
      <c r="W29" s="354">
        <v>34.68</v>
      </c>
      <c r="X29" s="355">
        <v>1776.3699999999997</v>
      </c>
      <c r="Y29" s="324"/>
      <c r="Z29" s="344"/>
    </row>
    <row r="30" spans="1:26" ht="15.6" customHeight="1" x14ac:dyDescent="0.25">
      <c r="A30" s="96" t="str">
        <f t="shared" si="0"/>
        <v>Eversource</v>
      </c>
      <c r="B30" s="243" t="s">
        <v>53</v>
      </c>
      <c r="C30" s="50" t="s">
        <v>57</v>
      </c>
      <c r="D30" s="108" t="s">
        <v>41</v>
      </c>
      <c r="E30" s="109">
        <v>300000</v>
      </c>
      <c r="F30" s="110"/>
      <c r="G30" s="304">
        <v>7808.9500000000007</v>
      </c>
      <c r="H30" s="275">
        <v>0</v>
      </c>
      <c r="I30" s="275">
        <f t="shared" si="13"/>
        <v>7808.9500000000007</v>
      </c>
      <c r="J30" s="305">
        <v>1811.0499999999997</v>
      </c>
      <c r="K30" s="111">
        <v>0</v>
      </c>
      <c r="L30" s="236">
        <v>0</v>
      </c>
      <c r="M30" s="236">
        <v>0</v>
      </c>
      <c r="N30" s="255">
        <v>0</v>
      </c>
      <c r="O30" s="304">
        <v>7808.9500000000007</v>
      </c>
      <c r="P30" s="275">
        <v>0</v>
      </c>
      <c r="Q30" s="275">
        <f t="shared" si="4"/>
        <v>7808.9500000000007</v>
      </c>
      <c r="R30" s="305">
        <v>1811.0499999999997</v>
      </c>
      <c r="S30" s="259" t="s">
        <v>41</v>
      </c>
      <c r="T30" s="77">
        <f t="shared" si="1"/>
        <v>0</v>
      </c>
      <c r="U30" s="78">
        <f t="shared" si="2"/>
        <v>-0.97397016666666658</v>
      </c>
      <c r="V30" s="79">
        <f t="shared" si="3"/>
        <v>0</v>
      </c>
      <c r="W30" s="354">
        <v>1.7053025658242404E-13</v>
      </c>
      <c r="X30" s="355">
        <v>7808.9500000000007</v>
      </c>
      <c r="Y30" s="324"/>
      <c r="Z30" s="344"/>
    </row>
    <row r="31" spans="1:26" ht="15.6" customHeight="1" thickBot="1" x14ac:dyDescent="0.3">
      <c r="A31" s="96" t="str">
        <f t="shared" si="0"/>
        <v>Eversource</v>
      </c>
      <c r="B31" s="148" t="s">
        <v>53</v>
      </c>
      <c r="C31" s="245" t="s">
        <v>58</v>
      </c>
      <c r="D31" s="298" t="s">
        <v>41</v>
      </c>
      <c r="E31" s="299"/>
      <c r="F31" s="300"/>
      <c r="G31" s="260">
        <v>0</v>
      </c>
      <c r="H31" s="261">
        <v>0</v>
      </c>
      <c r="I31" s="261">
        <v>0</v>
      </c>
      <c r="J31" s="262">
        <v>0</v>
      </c>
      <c r="K31" s="263">
        <v>0</v>
      </c>
      <c r="L31" s="264">
        <v>0</v>
      </c>
      <c r="M31" s="264">
        <v>0</v>
      </c>
      <c r="N31" s="265">
        <v>0</v>
      </c>
      <c r="O31" s="306">
        <v>0</v>
      </c>
      <c r="P31" s="307">
        <v>0</v>
      </c>
      <c r="Q31" s="307">
        <f t="shared" si="4"/>
        <v>0</v>
      </c>
      <c r="R31" s="308">
        <v>0</v>
      </c>
      <c r="S31" s="373" t="s">
        <v>41</v>
      </c>
      <c r="T31" s="93">
        <f t="shared" ref="T31" si="14">IFERROR(((S31-D31)/D31),0)</f>
        <v>0</v>
      </c>
      <c r="U31" s="94">
        <f t="shared" si="2"/>
        <v>0</v>
      </c>
      <c r="V31" s="95">
        <f t="shared" si="3"/>
        <v>0</v>
      </c>
      <c r="W31" s="356"/>
      <c r="X31" s="357"/>
      <c r="Y31" s="328"/>
      <c r="Z31" s="347"/>
    </row>
    <row r="32" spans="1:26" x14ac:dyDescent="0.25">
      <c r="A32" s="33" t="str">
        <f t="shared" si="0"/>
        <v>Eversource</v>
      </c>
      <c r="B32" s="175" t="s">
        <v>59</v>
      </c>
      <c r="C32" s="35" t="s">
        <v>60</v>
      </c>
      <c r="D32" s="24" t="s">
        <v>41</v>
      </c>
      <c r="E32" s="249">
        <v>0</v>
      </c>
      <c r="F32" s="26"/>
      <c r="G32" s="251">
        <v>0</v>
      </c>
      <c r="H32" s="252">
        <v>0</v>
      </c>
      <c r="I32" s="252">
        <v>0</v>
      </c>
      <c r="J32" s="253">
        <v>0</v>
      </c>
      <c r="K32" s="301">
        <v>543851.03999999992</v>
      </c>
      <c r="L32" s="302">
        <v>0</v>
      </c>
      <c r="M32" s="302">
        <f t="shared" ref="M32:M35" si="15">K32+L32</f>
        <v>543851.03999999992</v>
      </c>
      <c r="N32" s="303">
        <v>0</v>
      </c>
      <c r="O32" s="301">
        <v>543851.03999999992</v>
      </c>
      <c r="P32" s="302">
        <v>0</v>
      </c>
      <c r="Q32" s="302">
        <f t="shared" si="4"/>
        <v>543851.03999999992</v>
      </c>
      <c r="R32" s="303">
        <v>0</v>
      </c>
      <c r="S32" s="257" t="s">
        <v>41</v>
      </c>
      <c r="T32" s="180">
        <f t="shared" si="1"/>
        <v>0</v>
      </c>
      <c r="U32" s="181">
        <f t="shared" si="2"/>
        <v>0</v>
      </c>
      <c r="V32" s="182">
        <f t="shared" si="3"/>
        <v>0</v>
      </c>
      <c r="W32" s="348">
        <v>151215.71000000002</v>
      </c>
      <c r="X32" s="349">
        <v>392635.33</v>
      </c>
      <c r="Y32" s="322"/>
      <c r="Z32" s="342"/>
    </row>
    <row r="33" spans="1:26" ht="16.5" thickBot="1" x14ac:dyDescent="0.3">
      <c r="A33" s="33" t="str">
        <f t="shared" si="0"/>
        <v>Eversource</v>
      </c>
      <c r="B33" s="148" t="s">
        <v>59</v>
      </c>
      <c r="C33" s="149" t="s">
        <v>61</v>
      </c>
      <c r="D33" s="150" t="s">
        <v>41</v>
      </c>
      <c r="E33" s="151">
        <v>1000000</v>
      </c>
      <c r="F33" s="152"/>
      <c r="G33" s="153">
        <v>0</v>
      </c>
      <c r="H33" s="225">
        <v>0</v>
      </c>
      <c r="I33" s="225">
        <v>0</v>
      </c>
      <c r="J33" s="154">
        <v>0</v>
      </c>
      <c r="K33" s="309">
        <v>171512.81</v>
      </c>
      <c r="L33" s="310">
        <v>0</v>
      </c>
      <c r="M33" s="310">
        <f t="shared" si="15"/>
        <v>171512.81</v>
      </c>
      <c r="N33" s="276">
        <v>0</v>
      </c>
      <c r="O33" s="309">
        <v>171512.81</v>
      </c>
      <c r="P33" s="310">
        <v>0</v>
      </c>
      <c r="Q33" s="310">
        <f t="shared" si="4"/>
        <v>171512.81</v>
      </c>
      <c r="R33" s="276">
        <v>0</v>
      </c>
      <c r="S33" s="155" t="s">
        <v>41</v>
      </c>
      <c r="T33" s="133">
        <f t="shared" si="1"/>
        <v>0</v>
      </c>
      <c r="U33" s="134">
        <f t="shared" si="2"/>
        <v>-0.82848718999999993</v>
      </c>
      <c r="V33" s="135">
        <f t="shared" si="3"/>
        <v>0</v>
      </c>
      <c r="W33" s="358">
        <v>83422.450000000012</v>
      </c>
      <c r="X33" s="359">
        <v>88090.360000000015</v>
      </c>
      <c r="Y33" s="330"/>
      <c r="Z33" s="360"/>
    </row>
    <row r="34" spans="1:26" x14ac:dyDescent="0.25">
      <c r="A34" s="33" t="str">
        <f t="shared" si="0"/>
        <v>Eversource</v>
      </c>
      <c r="B34" s="142" t="s">
        <v>62</v>
      </c>
      <c r="C34" s="23" t="s">
        <v>63</v>
      </c>
      <c r="D34" s="156">
        <f>14+6</f>
        <v>20</v>
      </c>
      <c r="E34" s="157">
        <f>6000000</f>
        <v>6000000</v>
      </c>
      <c r="F34" s="158"/>
      <c r="G34" s="100"/>
      <c r="H34" s="221">
        <v>0</v>
      </c>
      <c r="I34" s="221">
        <v>0</v>
      </c>
      <c r="J34" s="101">
        <v>0</v>
      </c>
      <c r="K34" s="311">
        <v>832530.46000000008</v>
      </c>
      <c r="L34" s="312">
        <v>199595.38</v>
      </c>
      <c r="M34" s="312">
        <f t="shared" si="15"/>
        <v>1032125.8400000001</v>
      </c>
      <c r="N34" s="313">
        <v>80413.440000000002</v>
      </c>
      <c r="O34" s="311">
        <v>832530.46000000008</v>
      </c>
      <c r="P34" s="312">
        <v>199595.38</v>
      </c>
      <c r="Q34" s="312">
        <f t="shared" si="4"/>
        <v>1032125.8400000001</v>
      </c>
      <c r="R34" s="313">
        <v>80413.440000000002</v>
      </c>
      <c r="S34" s="159">
        <v>1</v>
      </c>
      <c r="T34" s="103">
        <f t="shared" si="1"/>
        <v>-0.95</v>
      </c>
      <c r="U34" s="104">
        <f t="shared" si="2"/>
        <v>-0.86124492333333336</v>
      </c>
      <c r="V34" s="105">
        <f t="shared" si="3"/>
        <v>0</v>
      </c>
      <c r="W34" s="361">
        <v>27752.61</v>
      </c>
      <c r="X34" s="362">
        <v>804777.84999999986</v>
      </c>
      <c r="Y34" s="334"/>
      <c r="Z34" s="363">
        <v>199595.38</v>
      </c>
    </row>
    <row r="35" spans="1:26" x14ac:dyDescent="0.25">
      <c r="A35" s="33" t="str">
        <f t="shared" si="0"/>
        <v>Eversource</v>
      </c>
      <c r="B35" s="160" t="s">
        <v>62</v>
      </c>
      <c r="C35" s="35" t="s">
        <v>64</v>
      </c>
      <c r="D35" s="161">
        <v>330</v>
      </c>
      <c r="E35" s="162">
        <v>2000000</v>
      </c>
      <c r="F35" s="163"/>
      <c r="G35" s="120"/>
      <c r="H35" s="223">
        <v>0</v>
      </c>
      <c r="I35" s="223">
        <v>0</v>
      </c>
      <c r="J35" s="121">
        <v>0</v>
      </c>
      <c r="K35" s="304">
        <v>1475335.58</v>
      </c>
      <c r="L35" s="275">
        <v>14802.659999999971</v>
      </c>
      <c r="M35" s="275">
        <f t="shared" si="15"/>
        <v>1490138.24</v>
      </c>
      <c r="N35" s="305">
        <v>176110.66</v>
      </c>
      <c r="O35" s="304">
        <v>1475335.58</v>
      </c>
      <c r="P35" s="275">
        <v>14802.659999999971</v>
      </c>
      <c r="Q35" s="275">
        <f t="shared" si="4"/>
        <v>1490138.24</v>
      </c>
      <c r="R35" s="305">
        <v>176110.66</v>
      </c>
      <c r="S35" s="164">
        <v>72</v>
      </c>
      <c r="T35" s="123">
        <f t="shared" si="1"/>
        <v>-0.78181818181818186</v>
      </c>
      <c r="U35" s="124">
        <f t="shared" si="2"/>
        <v>-0.26233220999999995</v>
      </c>
      <c r="V35" s="125">
        <f t="shared" si="3"/>
        <v>0</v>
      </c>
      <c r="W35" s="354">
        <v>255682.99</v>
      </c>
      <c r="X35" s="355">
        <v>1219652.5899999999</v>
      </c>
      <c r="Y35" s="324"/>
      <c r="Z35" s="364">
        <v>14802.659999999971</v>
      </c>
    </row>
    <row r="36" spans="1:26" x14ac:dyDescent="0.25">
      <c r="A36" s="33" t="str">
        <f t="shared" si="0"/>
        <v>Eversource</v>
      </c>
      <c r="B36" s="160" t="s">
        <v>62</v>
      </c>
      <c r="C36" s="47" t="s">
        <v>65</v>
      </c>
      <c r="D36" s="161">
        <v>6</v>
      </c>
      <c r="E36" s="162">
        <v>2500000</v>
      </c>
      <c r="F36" s="163"/>
      <c r="G36" s="304">
        <v>12617.430000000002</v>
      </c>
      <c r="H36" s="275">
        <v>0</v>
      </c>
      <c r="I36" s="275">
        <f t="shared" ref="I36:I37" si="16">G36+H36</f>
        <v>12617.430000000002</v>
      </c>
      <c r="J36" s="305">
        <v>12617.430000000008</v>
      </c>
      <c r="K36" s="120">
        <v>0</v>
      </c>
      <c r="L36" s="223">
        <v>0</v>
      </c>
      <c r="M36" s="223">
        <v>0</v>
      </c>
      <c r="N36" s="122">
        <v>0</v>
      </c>
      <c r="O36" s="304">
        <v>12617.430000000002</v>
      </c>
      <c r="P36" s="275">
        <v>0</v>
      </c>
      <c r="Q36" s="275">
        <f t="shared" si="4"/>
        <v>12617.430000000002</v>
      </c>
      <c r="R36" s="305">
        <v>12617.430000000008</v>
      </c>
      <c r="S36" s="164">
        <v>0</v>
      </c>
      <c r="T36" s="123">
        <f t="shared" si="1"/>
        <v>-1</v>
      </c>
      <c r="U36" s="124">
        <f t="shared" si="2"/>
        <v>-0.99495302799999996</v>
      </c>
      <c r="V36" s="125">
        <f t="shared" si="3"/>
        <v>0</v>
      </c>
      <c r="W36" s="354">
        <v>0</v>
      </c>
      <c r="X36" s="355">
        <v>12617.43</v>
      </c>
      <c r="Y36" s="324"/>
      <c r="Z36" s="344"/>
    </row>
    <row r="37" spans="1:26" ht="16.5" thickBot="1" x14ac:dyDescent="0.3">
      <c r="A37" s="33" t="str">
        <f t="shared" si="0"/>
        <v>Eversource</v>
      </c>
      <c r="B37" s="165" t="s">
        <v>62</v>
      </c>
      <c r="C37" s="139" t="s">
        <v>66</v>
      </c>
      <c r="D37" s="166">
        <v>2</v>
      </c>
      <c r="E37" s="167">
        <v>500000</v>
      </c>
      <c r="F37" s="168"/>
      <c r="G37" s="309">
        <v>32697.270000000004</v>
      </c>
      <c r="H37" s="310">
        <v>0</v>
      </c>
      <c r="I37" s="310">
        <f t="shared" si="16"/>
        <v>32697.270000000004</v>
      </c>
      <c r="J37" s="276">
        <v>584346.49999999988</v>
      </c>
      <c r="K37" s="120">
        <v>0</v>
      </c>
      <c r="L37" s="223">
        <v>0</v>
      </c>
      <c r="M37" s="223">
        <v>0</v>
      </c>
      <c r="N37" s="122">
        <v>0</v>
      </c>
      <c r="O37" s="309">
        <v>32697.270000000004</v>
      </c>
      <c r="P37" s="310">
        <v>0</v>
      </c>
      <c r="Q37" s="310">
        <f t="shared" si="4"/>
        <v>32697.270000000004</v>
      </c>
      <c r="R37" s="276">
        <v>584346.49999999988</v>
      </c>
      <c r="S37" s="169">
        <v>0</v>
      </c>
      <c r="T37" s="123">
        <f t="shared" si="1"/>
        <v>-1</v>
      </c>
      <c r="U37" s="124">
        <f t="shared" si="2"/>
        <v>-0.93460546</v>
      </c>
      <c r="V37" s="125">
        <f t="shared" si="3"/>
        <v>0</v>
      </c>
      <c r="W37" s="358">
        <v>13251.719999999992</v>
      </c>
      <c r="X37" s="359">
        <v>19445.549999999996</v>
      </c>
      <c r="Y37" s="330"/>
      <c r="Z37" s="360"/>
    </row>
    <row r="38" spans="1:26" x14ac:dyDescent="0.25">
      <c r="A38" s="33" t="str">
        <f t="shared" si="0"/>
        <v>Eversource</v>
      </c>
      <c r="B38" s="142" t="s">
        <v>67</v>
      </c>
      <c r="C38" s="23" t="s">
        <v>68</v>
      </c>
      <c r="D38" s="143" t="s">
        <v>41</v>
      </c>
      <c r="E38" s="157">
        <v>1000000</v>
      </c>
      <c r="F38" s="158"/>
      <c r="G38" s="146">
        <v>0</v>
      </c>
      <c r="H38" s="226">
        <v>0</v>
      </c>
      <c r="I38" s="226">
        <v>0</v>
      </c>
      <c r="J38" s="147">
        <v>0</v>
      </c>
      <c r="K38" s="301">
        <v>31571.61</v>
      </c>
      <c r="L38" s="302">
        <v>0</v>
      </c>
      <c r="M38" s="302">
        <f t="shared" ref="M38:M42" si="17">K38+L38</f>
        <v>31571.61</v>
      </c>
      <c r="N38" s="303">
        <v>0</v>
      </c>
      <c r="O38" s="311">
        <v>31571.61</v>
      </c>
      <c r="P38" s="312">
        <v>0</v>
      </c>
      <c r="Q38" s="312">
        <f t="shared" si="4"/>
        <v>31571.61</v>
      </c>
      <c r="R38" s="313">
        <v>0</v>
      </c>
      <c r="S38" s="170" t="s">
        <v>41</v>
      </c>
      <c r="T38" s="103">
        <f t="shared" si="1"/>
        <v>0</v>
      </c>
      <c r="U38" s="104">
        <f t="shared" si="2"/>
        <v>-0.96842839000000003</v>
      </c>
      <c r="V38" s="105">
        <f t="shared" si="3"/>
        <v>0</v>
      </c>
      <c r="W38" s="322">
        <v>15526.26</v>
      </c>
      <c r="X38" s="342">
        <v>16045.35</v>
      </c>
      <c r="Y38" s="322"/>
      <c r="Z38" s="342"/>
    </row>
    <row r="39" spans="1:26" ht="16.5" thickBot="1" x14ac:dyDescent="0.3">
      <c r="A39" s="33" t="str">
        <f t="shared" si="0"/>
        <v>Eversource</v>
      </c>
      <c r="B39" s="165" t="s">
        <v>67</v>
      </c>
      <c r="C39" s="149" t="s">
        <v>69</v>
      </c>
      <c r="D39" s="171">
        <v>3</v>
      </c>
      <c r="E39" s="128">
        <v>800000</v>
      </c>
      <c r="F39" s="172"/>
      <c r="G39" s="173">
        <v>0</v>
      </c>
      <c r="H39" s="227">
        <v>0</v>
      </c>
      <c r="I39" s="227">
        <v>0</v>
      </c>
      <c r="J39" s="174">
        <v>0</v>
      </c>
      <c r="K39" s="309">
        <v>277137.68</v>
      </c>
      <c r="L39" s="310">
        <v>0</v>
      </c>
      <c r="M39" s="310">
        <f t="shared" si="17"/>
        <v>277137.68</v>
      </c>
      <c r="N39" s="276">
        <v>255526.1</v>
      </c>
      <c r="O39" s="306">
        <v>277137.68</v>
      </c>
      <c r="P39" s="307">
        <v>0</v>
      </c>
      <c r="Q39" s="307">
        <f t="shared" si="4"/>
        <v>277137.68</v>
      </c>
      <c r="R39" s="308">
        <v>255526.1</v>
      </c>
      <c r="S39" s="132">
        <v>1</v>
      </c>
      <c r="T39" s="133">
        <f t="shared" si="1"/>
        <v>-0.66666666666666663</v>
      </c>
      <c r="U39" s="134">
        <f t="shared" si="2"/>
        <v>-0.65357790000000004</v>
      </c>
      <c r="V39" s="135">
        <f t="shared" si="3"/>
        <v>0</v>
      </c>
      <c r="W39" s="328">
        <v>18713.73</v>
      </c>
      <c r="X39" s="347">
        <v>258423.95000000007</v>
      </c>
      <c r="Y39" s="328"/>
      <c r="Z39" s="347"/>
    </row>
    <row r="40" spans="1:26" x14ac:dyDescent="0.25">
      <c r="A40" s="33" t="str">
        <f t="shared" si="0"/>
        <v>Eversource</v>
      </c>
      <c r="B40" s="175" t="s">
        <v>70</v>
      </c>
      <c r="C40" s="35" t="s">
        <v>71</v>
      </c>
      <c r="D40" s="24" t="s">
        <v>41</v>
      </c>
      <c r="E40" s="176">
        <v>0</v>
      </c>
      <c r="F40" s="177"/>
      <c r="G40" s="178">
        <v>0</v>
      </c>
      <c r="H40" s="229">
        <v>0</v>
      </c>
      <c r="I40" s="229">
        <v>0</v>
      </c>
      <c r="J40" s="179">
        <v>0</v>
      </c>
      <c r="K40" s="301">
        <v>0</v>
      </c>
      <c r="L40" s="302">
        <v>511907.69</v>
      </c>
      <c r="M40" s="302">
        <f t="shared" si="17"/>
        <v>511907.69</v>
      </c>
      <c r="N40" s="303">
        <v>0</v>
      </c>
      <c r="O40" s="301">
        <v>0</v>
      </c>
      <c r="P40" s="302">
        <v>511907.69</v>
      </c>
      <c r="Q40" s="302">
        <f t="shared" si="4"/>
        <v>511907.69</v>
      </c>
      <c r="R40" s="303">
        <v>0</v>
      </c>
      <c r="S40" s="29" t="s">
        <v>41</v>
      </c>
      <c r="T40" s="180">
        <f t="shared" si="1"/>
        <v>0</v>
      </c>
      <c r="U40" s="181">
        <f t="shared" si="2"/>
        <v>0</v>
      </c>
      <c r="V40" s="368">
        <f t="shared" si="3"/>
        <v>0</v>
      </c>
      <c r="W40" s="332"/>
      <c r="X40" s="428"/>
      <c r="Y40" s="322"/>
      <c r="Z40" s="342">
        <v>511907.69</v>
      </c>
    </row>
    <row r="41" spans="1:26" x14ac:dyDescent="0.25">
      <c r="A41" s="33" t="str">
        <f t="shared" si="0"/>
        <v>Eversource</v>
      </c>
      <c r="B41" s="183" t="s">
        <v>70</v>
      </c>
      <c r="C41" s="35" t="s">
        <v>72</v>
      </c>
      <c r="D41" s="36" t="s">
        <v>41</v>
      </c>
      <c r="E41" s="184">
        <v>0</v>
      </c>
      <c r="F41" s="185"/>
      <c r="G41" s="186">
        <v>0</v>
      </c>
      <c r="H41" s="231">
        <v>0</v>
      </c>
      <c r="I41" s="231">
        <v>0</v>
      </c>
      <c r="J41" s="187">
        <v>0</v>
      </c>
      <c r="K41" s="304">
        <v>0</v>
      </c>
      <c r="L41" s="275">
        <v>134263.40999999997</v>
      </c>
      <c r="M41" s="275">
        <f t="shared" si="17"/>
        <v>134263.40999999997</v>
      </c>
      <c r="N41" s="305">
        <v>0</v>
      </c>
      <c r="O41" s="304">
        <v>0</v>
      </c>
      <c r="P41" s="275">
        <v>116545</v>
      </c>
      <c r="Q41" s="275">
        <f t="shared" si="4"/>
        <v>116545</v>
      </c>
      <c r="R41" s="305">
        <v>0</v>
      </c>
      <c r="S41" s="42" t="s">
        <v>41</v>
      </c>
      <c r="T41" s="114">
        <f t="shared" si="1"/>
        <v>0</v>
      </c>
      <c r="U41" s="115">
        <f t="shared" si="2"/>
        <v>0</v>
      </c>
      <c r="V41" s="369">
        <f t="shared" si="3"/>
        <v>0</v>
      </c>
      <c r="W41" s="336"/>
      <c r="X41" s="364"/>
      <c r="Y41" s="324">
        <v>116545</v>
      </c>
      <c r="Z41" s="344"/>
    </row>
    <row r="42" spans="1:26" ht="16.5" thickBot="1" x14ac:dyDescent="0.3">
      <c r="A42" s="188" t="str">
        <f t="shared" si="0"/>
        <v>Eversource</v>
      </c>
      <c r="B42" s="165" t="s">
        <v>70</v>
      </c>
      <c r="C42" s="149" t="s">
        <v>73</v>
      </c>
      <c r="D42" s="189" t="s">
        <v>41</v>
      </c>
      <c r="E42" s="190">
        <v>0</v>
      </c>
      <c r="F42" s="191"/>
      <c r="G42" s="314">
        <v>0</v>
      </c>
      <c r="H42" s="315">
        <v>0</v>
      </c>
      <c r="I42" s="315">
        <v>0</v>
      </c>
      <c r="J42" s="316">
        <v>0</v>
      </c>
      <c r="K42" s="306">
        <v>0</v>
      </c>
      <c r="L42" s="307">
        <v>0</v>
      </c>
      <c r="M42" s="307">
        <f t="shared" si="17"/>
        <v>0</v>
      </c>
      <c r="N42" s="308">
        <v>0</v>
      </c>
      <c r="O42" s="306">
        <v>0</v>
      </c>
      <c r="P42" s="307">
        <v>0</v>
      </c>
      <c r="Q42" s="307">
        <f t="shared" si="4"/>
        <v>0</v>
      </c>
      <c r="R42" s="308">
        <v>0</v>
      </c>
      <c r="S42" s="192" t="s">
        <v>41</v>
      </c>
      <c r="T42" s="193">
        <f t="shared" si="1"/>
        <v>0</v>
      </c>
      <c r="U42" s="194">
        <f t="shared" si="2"/>
        <v>0</v>
      </c>
      <c r="V42" s="366">
        <f t="shared" si="3"/>
        <v>0</v>
      </c>
      <c r="W42" s="328"/>
      <c r="X42" s="347"/>
      <c r="Y42" s="328"/>
      <c r="Z42" s="347"/>
    </row>
    <row r="43" spans="1:26" ht="15" customHeight="1" x14ac:dyDescent="0.25">
      <c r="A43" s="21" t="str">
        <f t="shared" si="0"/>
        <v>Eversource</v>
      </c>
      <c r="B43" s="58" t="s">
        <v>74</v>
      </c>
      <c r="C43" s="59" t="s">
        <v>75</v>
      </c>
      <c r="D43" s="143" t="s">
        <v>41</v>
      </c>
      <c r="E43" s="61">
        <v>0</v>
      </c>
      <c r="F43" s="383"/>
      <c r="G43" s="301"/>
      <c r="H43" s="302"/>
      <c r="I43" s="302">
        <f t="shared" ref="I43:I44" si="18">G43+H43</f>
        <v>0</v>
      </c>
      <c r="J43" s="303"/>
      <c r="K43" s="65"/>
      <c r="L43" s="237"/>
      <c r="M43" s="237"/>
      <c r="N43" s="66"/>
      <c r="O43" s="301"/>
      <c r="P43" s="302"/>
      <c r="Q43" s="302">
        <f t="shared" si="4"/>
        <v>0</v>
      </c>
      <c r="R43" s="303"/>
      <c r="S43" s="67" t="s">
        <v>41</v>
      </c>
      <c r="T43" s="68">
        <f t="shared" si="1"/>
        <v>0</v>
      </c>
      <c r="U43" s="69">
        <f t="shared" si="2"/>
        <v>0</v>
      </c>
      <c r="V43" s="367">
        <f t="shared" si="3"/>
        <v>0</v>
      </c>
      <c r="W43" s="322"/>
      <c r="X43" s="342"/>
      <c r="Y43" s="322"/>
      <c r="Z43" s="342"/>
    </row>
    <row r="44" spans="1:26" ht="15" customHeight="1" thickBot="1" x14ac:dyDescent="0.3">
      <c r="A44" s="188" t="str">
        <f t="shared" si="0"/>
        <v>Eversource</v>
      </c>
      <c r="B44" s="196" t="s">
        <v>74</v>
      </c>
      <c r="C44" s="85" t="s">
        <v>76</v>
      </c>
      <c r="D44" s="438" t="s">
        <v>41</v>
      </c>
      <c r="E44" s="439">
        <v>9800000</v>
      </c>
      <c r="F44" s="440"/>
      <c r="G44" s="306">
        <v>1068697.0099999998</v>
      </c>
      <c r="H44" s="307">
        <v>50.33</v>
      </c>
      <c r="I44" s="307">
        <f t="shared" si="18"/>
        <v>1068747.3399999999</v>
      </c>
      <c r="J44" s="308">
        <v>2993138.2600000016</v>
      </c>
      <c r="K44" s="441"/>
      <c r="L44" s="442"/>
      <c r="M44" s="442"/>
      <c r="N44" s="443"/>
      <c r="O44" s="306">
        <v>1068697.0099999998</v>
      </c>
      <c r="P44" s="307">
        <v>50.33</v>
      </c>
      <c r="Q44" s="307">
        <f t="shared" si="4"/>
        <v>1068747.3399999999</v>
      </c>
      <c r="R44" s="308">
        <v>2993138.2600000016</v>
      </c>
      <c r="S44" s="429" t="s">
        <v>41</v>
      </c>
      <c r="T44" s="395">
        <f t="shared" si="1"/>
        <v>0</v>
      </c>
      <c r="U44" s="396">
        <f t="shared" si="2"/>
        <v>-0.89094928469387757</v>
      </c>
      <c r="V44" s="444">
        <f t="shared" si="3"/>
        <v>0</v>
      </c>
      <c r="W44" s="328">
        <v>185491.87</v>
      </c>
      <c r="X44" s="347">
        <v>883205.13999999978</v>
      </c>
      <c r="Y44" s="328"/>
      <c r="Z44" s="347">
        <v>50.33</v>
      </c>
    </row>
    <row r="45" spans="1:26" ht="15" customHeight="1" thickBot="1" x14ac:dyDescent="0.3">
      <c r="A45" s="188" t="str">
        <f t="shared" si="0"/>
        <v>Eversource</v>
      </c>
      <c r="B45" s="472" t="s">
        <v>77</v>
      </c>
      <c r="C45" s="492"/>
      <c r="D45" s="455"/>
      <c r="E45" s="456"/>
      <c r="F45" s="457"/>
      <c r="G45" s="432"/>
      <c r="H45" s="448"/>
      <c r="I45" s="448"/>
      <c r="J45" s="448"/>
      <c r="K45" s="453"/>
      <c r="L45" s="453"/>
      <c r="M45" s="453"/>
      <c r="N45" s="454"/>
      <c r="O45" s="432"/>
      <c r="P45" s="447">
        <v>-19039.810000000001</v>
      </c>
      <c r="Q45" s="447">
        <v>-19039.810000000001</v>
      </c>
      <c r="R45" s="448"/>
      <c r="S45" s="449"/>
      <c r="T45" s="450"/>
      <c r="U45" s="450"/>
      <c r="V45" s="450"/>
      <c r="W45" s="451"/>
      <c r="X45" s="451"/>
      <c r="Y45" s="451"/>
      <c r="Z45" s="452">
        <v>-19039.810000000001</v>
      </c>
    </row>
    <row r="46" spans="1:26" ht="16.5" thickBot="1" x14ac:dyDescent="0.3">
      <c r="D46" s="445">
        <f>SUM(D8:D44)</f>
        <v>1111</v>
      </c>
      <c r="E46" s="446">
        <f>SUM(E8:E44)</f>
        <v>76847000</v>
      </c>
      <c r="F46" s="446">
        <f>SUM(F8:F44)</f>
        <v>0</v>
      </c>
      <c r="G46" s="370">
        <f t="shared" ref="G46:Y46" si="19">SUM(G9:G45)</f>
        <v>2251695.35</v>
      </c>
      <c r="H46" s="370">
        <f t="shared" si="19"/>
        <v>807.87</v>
      </c>
      <c r="I46" s="370">
        <f t="shared" si="19"/>
        <v>2252503.2200000002</v>
      </c>
      <c r="J46" s="370">
        <f t="shared" si="19"/>
        <v>5002658.2100000018</v>
      </c>
      <c r="K46" s="370">
        <f t="shared" si="19"/>
        <v>19819928.300000004</v>
      </c>
      <c r="L46" s="370">
        <f t="shared" si="19"/>
        <v>860569.1399999999</v>
      </c>
      <c r="M46" s="370">
        <f t="shared" si="19"/>
        <v>20680497.440000001</v>
      </c>
      <c r="N46" s="370">
        <f t="shared" si="19"/>
        <v>4221803.1000000006</v>
      </c>
      <c r="O46" s="370">
        <f t="shared" si="19"/>
        <v>22071623.659999996</v>
      </c>
      <c r="P46" s="370">
        <f>SUM(P9:P45)</f>
        <v>839019.50999999989</v>
      </c>
      <c r="Q46" s="370">
        <f>SUM(Q9:Q45)</f>
        <v>22910643.169999998</v>
      </c>
      <c r="R46" s="370">
        <f>SUM(R9:R45)</f>
        <v>9224461.3100000024</v>
      </c>
      <c r="S46" s="426">
        <f t="shared" si="19"/>
        <v>110</v>
      </c>
      <c r="T46" s="370">
        <f t="shared" si="19"/>
        <v>-13.798484848484847</v>
      </c>
      <c r="U46" s="370">
        <f t="shared" si="19"/>
        <v>-17.516225603025685</v>
      </c>
      <c r="V46" s="427">
        <f t="shared" si="19"/>
        <v>0</v>
      </c>
      <c r="W46" s="365">
        <f t="shared" si="19"/>
        <v>2636162.3600000003</v>
      </c>
      <c r="X46" s="370">
        <f t="shared" si="19"/>
        <v>19435461.280000005</v>
      </c>
      <c r="Y46" s="365">
        <f t="shared" si="19"/>
        <v>116545</v>
      </c>
      <c r="Z46" s="370">
        <f>SUM(Z9:Z45)</f>
        <v>722474.96999999986</v>
      </c>
    </row>
    <row r="47" spans="1:26" ht="16.5" customHeight="1" x14ac:dyDescent="0.25">
      <c r="N47" s="207"/>
      <c r="O47" s="207"/>
      <c r="P47" s="207"/>
      <c r="Q47" s="207"/>
      <c r="R47" s="207"/>
      <c r="S47" s="207"/>
    </row>
    <row r="48" spans="1:26" s="207" customFormat="1" x14ac:dyDescent="0.25">
      <c r="A48" s="206"/>
      <c r="C48" s="208"/>
      <c r="D48" s="209"/>
      <c r="E48" s="209"/>
      <c r="F48" s="210"/>
      <c r="G48" s="209"/>
      <c r="H48" s="209"/>
      <c r="I48" s="209"/>
      <c r="J48" s="209"/>
      <c r="K48" s="211"/>
      <c r="L48" s="211"/>
      <c r="M48" s="211"/>
      <c r="W48"/>
      <c r="X48"/>
      <c r="Y48"/>
      <c r="Z48"/>
    </row>
    <row r="49" spans="7:23" s="207" customFormat="1" x14ac:dyDescent="0.25">
      <c r="G49" s="211"/>
      <c r="T49"/>
      <c r="U49"/>
    </row>
    <row r="50" spans="7:23" s="207" customFormat="1" x14ac:dyDescent="0.25">
      <c r="T50"/>
      <c r="U50"/>
      <c r="V50"/>
      <c r="W50"/>
    </row>
    <row r="51" spans="7:23" s="207" customFormat="1" x14ac:dyDescent="0.25">
      <c r="I51" s="211"/>
      <c r="J51" s="211"/>
      <c r="K51" s="211"/>
      <c r="V51"/>
      <c r="W51"/>
    </row>
    <row r="52" spans="7:23" s="207" customFormat="1" x14ac:dyDescent="0.25">
      <c r="G52" s="211"/>
    </row>
    <row r="53" spans="7:23" s="207" customFormat="1" ht="15.75" customHeight="1" x14ac:dyDescent="0.25"/>
    <row r="54" spans="7:23" s="207" customFormat="1" ht="16.5" customHeight="1" x14ac:dyDescent="0.25"/>
    <row r="55" spans="7:23" s="207" customFormat="1" x14ac:dyDescent="0.25"/>
    <row r="56" spans="7:23" s="207" customFormat="1" x14ac:dyDescent="0.25"/>
    <row r="57" spans="7:23" s="207" customFormat="1" ht="16.5" customHeight="1" x14ac:dyDescent="0.25"/>
    <row r="58" spans="7:23" s="207" customFormat="1" x14ac:dyDescent="0.25"/>
    <row r="59" spans="7:23" s="207" customFormat="1" x14ac:dyDescent="0.25">
      <c r="T59"/>
      <c r="U59"/>
      <c r="V59"/>
      <c r="W59"/>
    </row>
    <row r="60" spans="7:23" s="207" customFormat="1" ht="16.5" customHeight="1" x14ac:dyDescent="0.25">
      <c r="T60"/>
      <c r="U60"/>
      <c r="V60"/>
      <c r="W60"/>
    </row>
    <row r="61" spans="7:23" s="207" customFormat="1" x14ac:dyDescent="0.25">
      <c r="T61"/>
      <c r="U61"/>
      <c r="V61"/>
      <c r="W61"/>
    </row>
    <row r="62" spans="7:23" s="207" customFormat="1" x14ac:dyDescent="0.25">
      <c r="T62"/>
      <c r="U62"/>
      <c r="V62"/>
      <c r="W62"/>
    </row>
    <row r="63" spans="7:23" s="207" customFormat="1" ht="16.5" customHeight="1" x14ac:dyDescent="0.25">
      <c r="T63"/>
      <c r="U63"/>
      <c r="V63"/>
      <c r="W63"/>
    </row>
    <row r="64" spans="7:23" s="207" customFormat="1" x14ac:dyDescent="0.25">
      <c r="T64"/>
      <c r="U64"/>
      <c r="V64"/>
      <c r="W64"/>
    </row>
    <row r="65" spans="20:23" s="207" customFormat="1" x14ac:dyDescent="0.25">
      <c r="T65"/>
      <c r="U65"/>
      <c r="V65"/>
      <c r="W65"/>
    </row>
    <row r="66" spans="20:23" s="207" customFormat="1" ht="16.5" customHeight="1" x14ac:dyDescent="0.25">
      <c r="T66"/>
      <c r="U66"/>
      <c r="V66"/>
      <c r="W66"/>
    </row>
    <row r="67" spans="20:23" s="207" customFormat="1" x14ac:dyDescent="0.25">
      <c r="T67"/>
      <c r="U67"/>
      <c r="V67"/>
      <c r="W67"/>
    </row>
    <row r="68" spans="20:23" s="207" customFormat="1" x14ac:dyDescent="0.25">
      <c r="T68"/>
      <c r="U68"/>
      <c r="V68"/>
      <c r="W68"/>
    </row>
    <row r="69" spans="20:23" s="207" customFormat="1" ht="16.5" customHeight="1" x14ac:dyDescent="0.25">
      <c r="T69"/>
      <c r="U69"/>
      <c r="V69"/>
      <c r="W69"/>
    </row>
    <row r="70" spans="20:23" s="207" customFormat="1" x14ac:dyDescent="0.25">
      <c r="T70"/>
      <c r="U70"/>
      <c r="V70"/>
      <c r="W70"/>
    </row>
    <row r="71" spans="20:23" s="207" customFormat="1" x14ac:dyDescent="0.25">
      <c r="T71"/>
      <c r="U71"/>
      <c r="V71"/>
      <c r="W71"/>
    </row>
    <row r="72" spans="20:23" s="207" customFormat="1" ht="16.5" customHeight="1" x14ac:dyDescent="0.25">
      <c r="T72"/>
      <c r="U72"/>
      <c r="V72"/>
      <c r="W72"/>
    </row>
    <row r="73" spans="20:23" s="207" customFormat="1" x14ac:dyDescent="0.25">
      <c r="T73"/>
      <c r="U73"/>
      <c r="V73"/>
      <c r="W73"/>
    </row>
    <row r="74" spans="20:23" s="207" customFormat="1" x14ac:dyDescent="0.25">
      <c r="T74"/>
      <c r="U74"/>
      <c r="V74"/>
      <c r="W74"/>
    </row>
    <row r="75" spans="20:23" s="207" customFormat="1" ht="16.5" customHeight="1" x14ac:dyDescent="0.25">
      <c r="T75"/>
      <c r="U75"/>
      <c r="V75"/>
      <c r="W75"/>
    </row>
    <row r="76" spans="20:23" s="207" customFormat="1" x14ac:dyDescent="0.25">
      <c r="T76"/>
      <c r="U76"/>
      <c r="V76"/>
      <c r="W76"/>
    </row>
    <row r="77" spans="20:23" s="207" customFormat="1" x14ac:dyDescent="0.25">
      <c r="T77"/>
      <c r="U77"/>
      <c r="V77"/>
      <c r="W77"/>
    </row>
    <row r="78" spans="20:23" s="207" customFormat="1" ht="16.5" customHeight="1" x14ac:dyDescent="0.25">
      <c r="T78"/>
      <c r="U78"/>
      <c r="V78"/>
      <c r="W78"/>
    </row>
    <row r="79" spans="20:23" s="207" customFormat="1" x14ac:dyDescent="0.25">
      <c r="T79"/>
      <c r="U79"/>
      <c r="V79"/>
      <c r="W79"/>
    </row>
    <row r="80" spans="20:23" s="207" customFormat="1" x14ac:dyDescent="0.25">
      <c r="T80"/>
      <c r="U80"/>
      <c r="V80"/>
      <c r="W80"/>
    </row>
    <row r="81" spans="1:23" s="207" customFormat="1" ht="16.5" customHeight="1" x14ac:dyDescent="0.25">
      <c r="T81"/>
      <c r="U81"/>
      <c r="V81"/>
      <c r="W81"/>
    </row>
    <row r="82" spans="1:23" s="207" customFormat="1" x14ac:dyDescent="0.25">
      <c r="T82"/>
      <c r="U82"/>
      <c r="V82"/>
      <c r="W82"/>
    </row>
    <row r="83" spans="1:23" s="207" customFormat="1" x14ac:dyDescent="0.25">
      <c r="T83"/>
      <c r="U83"/>
      <c r="V83"/>
      <c r="W83"/>
    </row>
    <row r="84" spans="1:23" s="207" customFormat="1" ht="16.5" customHeight="1" x14ac:dyDescent="0.25">
      <c r="T84"/>
      <c r="U84"/>
      <c r="V84"/>
      <c r="W84"/>
    </row>
    <row r="85" spans="1:23" s="207" customFormat="1" x14ac:dyDescent="0.25">
      <c r="T85"/>
      <c r="U85"/>
      <c r="V85"/>
      <c r="W85"/>
    </row>
    <row r="86" spans="1:23" s="207" customFormat="1" x14ac:dyDescent="0.25">
      <c r="T86"/>
      <c r="U86"/>
      <c r="V86"/>
      <c r="W86"/>
    </row>
    <row r="87" spans="1:23" s="207" customFormat="1" x14ac:dyDescent="0.25">
      <c r="T87"/>
      <c r="U87"/>
      <c r="V87"/>
      <c r="W87"/>
    </row>
    <row r="88" spans="1:23" s="207" customFormat="1" x14ac:dyDescent="0.25">
      <c r="T88"/>
      <c r="U88"/>
      <c r="V88"/>
      <c r="W88"/>
    </row>
    <row r="89" spans="1:23" s="207" customFormat="1" ht="15.75" customHeight="1" x14ac:dyDescent="0.25">
      <c r="T89"/>
      <c r="U89"/>
      <c r="V89"/>
      <c r="W89"/>
    </row>
    <row r="90" spans="1:23" s="207" customFormat="1" x14ac:dyDescent="0.25">
      <c r="T90"/>
      <c r="U90"/>
      <c r="V90"/>
      <c r="W90"/>
    </row>
    <row r="91" spans="1:23" s="207" customFormat="1" x14ac:dyDescent="0.25">
      <c r="T91"/>
      <c r="U91"/>
      <c r="V91"/>
      <c r="W91"/>
    </row>
    <row r="92" spans="1:23" s="207" customFormat="1" x14ac:dyDescent="0.25">
      <c r="T92"/>
      <c r="U92"/>
      <c r="V92"/>
      <c r="W92"/>
    </row>
    <row r="93" spans="1:23" s="207" customFormat="1" x14ac:dyDescent="0.25">
      <c r="T93"/>
      <c r="U93"/>
      <c r="V93"/>
      <c r="W93"/>
    </row>
    <row r="94" spans="1:23" s="207" customFormat="1" x14ac:dyDescent="0.25">
      <c r="T94"/>
      <c r="U94"/>
      <c r="V94"/>
      <c r="W94"/>
    </row>
    <row r="95" spans="1:23" s="207" customFormat="1" x14ac:dyDescent="0.25">
      <c r="T95"/>
      <c r="U95"/>
      <c r="V95"/>
      <c r="W95"/>
    </row>
    <row r="96" spans="1:23" s="207" customFormat="1" x14ac:dyDescent="0.25">
      <c r="A96" s="212"/>
      <c r="T96"/>
      <c r="U96"/>
      <c r="V96"/>
      <c r="W96"/>
    </row>
    <row r="97" spans="20:23" s="207" customFormat="1" x14ac:dyDescent="0.25">
      <c r="T97"/>
      <c r="U97"/>
      <c r="V97"/>
      <c r="W97"/>
    </row>
    <row r="98" spans="20:23" s="207" customFormat="1" x14ac:dyDescent="0.25">
      <c r="T98"/>
      <c r="U98"/>
      <c r="V98"/>
      <c r="W98"/>
    </row>
    <row r="99" spans="20:23" s="207" customFormat="1" x14ac:dyDescent="0.25">
      <c r="T99"/>
      <c r="U99"/>
      <c r="V99"/>
      <c r="W99"/>
    </row>
    <row r="100" spans="20:23" s="207" customFormat="1" x14ac:dyDescent="0.25">
      <c r="T100"/>
      <c r="U100"/>
      <c r="V100"/>
      <c r="W100"/>
    </row>
    <row r="101" spans="20:23" s="207" customFormat="1" x14ac:dyDescent="0.25">
      <c r="T101"/>
      <c r="U101"/>
      <c r="V101"/>
      <c r="W101"/>
    </row>
    <row r="102" spans="20:23" s="207" customFormat="1" x14ac:dyDescent="0.25">
      <c r="T102"/>
      <c r="U102"/>
      <c r="V102"/>
      <c r="W102"/>
    </row>
    <row r="103" spans="20:23" s="207" customFormat="1" x14ac:dyDescent="0.25">
      <c r="T103"/>
      <c r="U103"/>
      <c r="V103"/>
      <c r="W103"/>
    </row>
    <row r="104" spans="20:23" s="207" customFormat="1" x14ac:dyDescent="0.25">
      <c r="T104"/>
      <c r="U104"/>
      <c r="V104"/>
      <c r="W104"/>
    </row>
    <row r="105" spans="20:23" s="207" customFormat="1" x14ac:dyDescent="0.25">
      <c r="T105"/>
      <c r="U105"/>
      <c r="V105"/>
      <c r="W105"/>
    </row>
    <row r="106" spans="20:23" s="207" customFormat="1" x14ac:dyDescent="0.25">
      <c r="T106"/>
      <c r="U106"/>
      <c r="V106"/>
      <c r="W106"/>
    </row>
    <row r="107" spans="20:23" s="207" customFormat="1" x14ac:dyDescent="0.25">
      <c r="T107"/>
      <c r="U107"/>
      <c r="V107"/>
      <c r="W107"/>
    </row>
    <row r="108" spans="20:23" s="207" customFormat="1" x14ac:dyDescent="0.25">
      <c r="T108"/>
      <c r="U108"/>
      <c r="V108"/>
      <c r="W108"/>
    </row>
    <row r="109" spans="20:23" s="207" customFormat="1" x14ac:dyDescent="0.25">
      <c r="T109"/>
      <c r="U109"/>
      <c r="V109"/>
      <c r="W109"/>
    </row>
    <row r="110" spans="20:23" s="207" customFormat="1" x14ac:dyDescent="0.25">
      <c r="T110"/>
      <c r="U110"/>
      <c r="V110"/>
      <c r="W110"/>
    </row>
    <row r="111" spans="20:23" s="207" customFormat="1" x14ac:dyDescent="0.25">
      <c r="T111"/>
      <c r="U111"/>
      <c r="V111"/>
      <c r="W111"/>
    </row>
    <row r="112" spans="20:23" s="207" customFormat="1" x14ac:dyDescent="0.25">
      <c r="T112"/>
      <c r="U112"/>
      <c r="V112"/>
      <c r="W112"/>
    </row>
    <row r="113" spans="10:23" s="207" customFormat="1" x14ac:dyDescent="0.25">
      <c r="T113"/>
      <c r="U113"/>
      <c r="V113"/>
      <c r="W113"/>
    </row>
    <row r="114" spans="10:23" s="207" customFormat="1" x14ac:dyDescent="0.25">
      <c r="T114"/>
      <c r="U114"/>
      <c r="V114"/>
      <c r="W114"/>
    </row>
    <row r="115" spans="10:23" s="207" customFormat="1" x14ac:dyDescent="0.25">
      <c r="T115"/>
      <c r="U115"/>
      <c r="V115"/>
      <c r="W115"/>
    </row>
    <row r="116" spans="10:23" s="207" customFormat="1" x14ac:dyDescent="0.25">
      <c r="T116"/>
      <c r="U116"/>
      <c r="V116"/>
      <c r="W116"/>
    </row>
    <row r="117" spans="10:23" s="207" customFormat="1" x14ac:dyDescent="0.25">
      <c r="J117"/>
      <c r="K117"/>
      <c r="L117"/>
      <c r="M117"/>
    </row>
    <row r="118" spans="10:23" s="207" customFormat="1" x14ac:dyDescent="0.25">
      <c r="J118"/>
      <c r="K118"/>
      <c r="L118"/>
      <c r="M118"/>
    </row>
    <row r="119" spans="10:23" s="207" customFormat="1" ht="15.75" customHeight="1" x14ac:dyDescent="0.25">
      <c r="J119"/>
      <c r="K119"/>
      <c r="L119"/>
      <c r="M119"/>
    </row>
    <row r="120" spans="10:23" s="207" customFormat="1" ht="15.75" customHeight="1" x14ac:dyDescent="0.25">
      <c r="J120"/>
      <c r="K120"/>
      <c r="L120"/>
      <c r="M120"/>
    </row>
    <row r="121" spans="10:23" s="207" customFormat="1" ht="15.75" customHeight="1" x14ac:dyDescent="0.25">
      <c r="J121"/>
      <c r="K121"/>
      <c r="L121"/>
      <c r="M121"/>
    </row>
    <row r="122" spans="10:23" s="207" customFormat="1" x14ac:dyDescent="0.25">
      <c r="J122"/>
      <c r="K122"/>
      <c r="L122"/>
      <c r="M122"/>
    </row>
    <row r="123" spans="10:23" s="207" customFormat="1" x14ac:dyDescent="0.25">
      <c r="J123"/>
      <c r="K123"/>
      <c r="L123"/>
      <c r="M123"/>
    </row>
    <row r="124" spans="10:23" s="207" customFormat="1" x14ac:dyDescent="0.25">
      <c r="J124"/>
      <c r="K124"/>
      <c r="L124"/>
      <c r="M124"/>
    </row>
    <row r="125" spans="10:23" s="207" customFormat="1" x14ac:dyDescent="0.25">
      <c r="J125"/>
      <c r="K125"/>
      <c r="L125"/>
      <c r="M125"/>
    </row>
    <row r="126" spans="10:23" s="207" customFormat="1" x14ac:dyDescent="0.25">
      <c r="J126"/>
      <c r="K126"/>
      <c r="L126"/>
      <c r="M126"/>
    </row>
    <row r="127" spans="10:23" s="207" customFormat="1" x14ac:dyDescent="0.25">
      <c r="J127"/>
      <c r="K127"/>
      <c r="L127"/>
      <c r="M127"/>
    </row>
    <row r="128" spans="10:23" s="207" customFormat="1" x14ac:dyDescent="0.25">
      <c r="J128"/>
      <c r="K128"/>
      <c r="L128"/>
      <c r="M128"/>
    </row>
    <row r="129" spans="3:26" s="207" customFormat="1" x14ac:dyDescent="0.25">
      <c r="J129"/>
      <c r="K129"/>
      <c r="L129"/>
      <c r="M129"/>
    </row>
    <row r="130" spans="3:26" s="207" customFormat="1" x14ac:dyDescent="0.25">
      <c r="J130"/>
      <c r="K130"/>
      <c r="L130"/>
      <c r="M130"/>
    </row>
    <row r="131" spans="3:26" s="207" customFormat="1" x14ac:dyDescent="0.25">
      <c r="J131"/>
      <c r="K131"/>
      <c r="L131"/>
      <c r="M131"/>
    </row>
    <row r="132" spans="3:26" s="207" customFormat="1" x14ac:dyDescent="0.25">
      <c r="J132"/>
      <c r="K132"/>
      <c r="L132"/>
      <c r="M132"/>
    </row>
    <row r="133" spans="3:26" s="207" customFormat="1" x14ac:dyDescent="0.25">
      <c r="J133"/>
      <c r="K133"/>
      <c r="L133"/>
      <c r="M133"/>
    </row>
    <row r="134" spans="3:26" s="207" customFormat="1" x14ac:dyDescent="0.25">
      <c r="J134"/>
      <c r="K134"/>
      <c r="L134"/>
      <c r="M134"/>
    </row>
    <row r="135" spans="3:26" s="207" customFormat="1" x14ac:dyDescent="0.25">
      <c r="J135"/>
      <c r="K135"/>
      <c r="L135"/>
      <c r="M135"/>
    </row>
    <row r="136" spans="3:26" s="207" customFormat="1" x14ac:dyDescent="0.25">
      <c r="T136"/>
      <c r="U136"/>
      <c r="V136"/>
      <c r="W136"/>
    </row>
    <row r="137" spans="3:26" s="207" customFormat="1" x14ac:dyDescent="0.25">
      <c r="T137"/>
      <c r="U137"/>
      <c r="V137"/>
      <c r="W137"/>
    </row>
    <row r="138" spans="3:26" s="207" customFormat="1" x14ac:dyDescent="0.25">
      <c r="T138"/>
      <c r="U138"/>
      <c r="V138"/>
      <c r="W138"/>
    </row>
    <row r="139" spans="3:26" s="207" customFormat="1" x14ac:dyDescent="0.25">
      <c r="T139"/>
      <c r="U139"/>
      <c r="V139"/>
      <c r="W139"/>
    </row>
    <row r="140" spans="3:26" s="207" customFormat="1" x14ac:dyDescent="0.25">
      <c r="T140"/>
      <c r="U140"/>
      <c r="V140"/>
      <c r="W140"/>
    </row>
    <row r="141" spans="3:26" x14ac:dyDescent="0.25">
      <c r="C141" s="4"/>
      <c r="T141"/>
      <c r="U141"/>
      <c r="V141"/>
      <c r="X141" s="4"/>
      <c r="Y141" s="4"/>
      <c r="Z141" s="4"/>
    </row>
  </sheetData>
  <mergeCells count="13">
    <mergeCell ref="B45:C45"/>
    <mergeCell ref="W6:X6"/>
    <mergeCell ref="Y6:Z6"/>
    <mergeCell ref="W7:X7"/>
    <mergeCell ref="Y7:Z7"/>
    <mergeCell ref="A4:C4"/>
    <mergeCell ref="A5:C5"/>
    <mergeCell ref="D6:V6"/>
    <mergeCell ref="D7:F7"/>
    <mergeCell ref="G7:J7"/>
    <mergeCell ref="K7:N7"/>
    <mergeCell ref="O7:R7"/>
    <mergeCell ref="T7:V7"/>
  </mergeCells>
  <conditionalFormatting sqref="D43:F45 S43:S45 K43:N45">
    <cfRule type="cellIs" dxfId="13" priority="7" operator="equal">
      <formula>"N/A"</formula>
    </cfRule>
  </conditionalFormatting>
  <conditionalFormatting sqref="S43:S45">
    <cfRule type="cellIs" dxfId="12" priority="5" operator="equal">
      <formula>"N/A"</formula>
    </cfRule>
  </conditionalFormatting>
  <conditionalFormatting sqref="O43:P44 R43:R45 O45">
    <cfRule type="cellIs" dxfId="11" priority="4" operator="equal">
      <formula>"N/A"</formula>
    </cfRule>
  </conditionalFormatting>
  <conditionalFormatting sqref="G43:H45 J43">
    <cfRule type="cellIs" dxfId="10" priority="3" operator="equal">
      <formula>"N/A"</formula>
    </cfRule>
  </conditionalFormatting>
  <conditionalFormatting sqref="J44:J45">
    <cfRule type="cellIs" dxfId="9" priority="2" operator="equal">
      <formula>"N/A"</formula>
    </cfRule>
  </conditionalFormatting>
  <conditionalFormatting sqref="Q43:Q44">
    <cfRule type="cellIs" dxfId="8" priority="1" operator="equal">
      <formula>"N/A"</formula>
    </cfRule>
  </conditionalFormatting>
  <pageMargins left="0.7" right="0.7" top="0.75" bottom="0.75" header="0.3" footer="0.3"/>
  <pageSetup orientation="portrait" r:id="rId1"/>
  <ignoredErrors>
    <ignoredError sqref="Q15:Q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B38DF-2D58-4019-A8C0-E2F861D7BEA5}">
  <dimension ref="A1:Z141"/>
  <sheetViews>
    <sheetView topLeftCell="P43" zoomScale="70" zoomScaleNormal="70" workbookViewId="0">
      <selection activeCell="K14" sqref="K14"/>
    </sheetView>
  </sheetViews>
  <sheetFormatPr defaultColWidth="9.140625" defaultRowHeight="15.75" x14ac:dyDescent="0.25"/>
  <cols>
    <col min="1" max="1" width="66.140625" style="4" bestFit="1" customWidth="1"/>
    <col min="2" max="2" width="46.42578125" style="4" bestFit="1" customWidth="1"/>
    <col min="3" max="3" width="48.85546875" style="2" customWidth="1"/>
    <col min="4" max="4" width="13.140625" style="4" customWidth="1"/>
    <col min="5" max="6" width="16.28515625" style="4" bestFit="1" customWidth="1"/>
    <col min="7" max="19" width="15.42578125" style="4" customWidth="1"/>
    <col min="20" max="22" width="13.140625" style="4" customWidth="1"/>
    <col min="23" max="23" width="17.42578125" customWidth="1"/>
    <col min="24" max="24" width="18" customWidth="1"/>
    <col min="25" max="25" width="12.28515625" customWidth="1"/>
    <col min="26" max="26" width="17.28515625" customWidth="1"/>
    <col min="27" max="16384" width="9.140625" style="4"/>
  </cols>
  <sheetData>
    <row r="1" spans="1:26" ht="17.100000000000001" customHeight="1" x14ac:dyDescent="0.25">
      <c r="A1" s="1" t="s">
        <v>85</v>
      </c>
      <c r="B1" s="1" t="s">
        <v>86</v>
      </c>
      <c r="D1" s="3" t="s">
        <v>2</v>
      </c>
      <c r="E1" s="3" t="s">
        <v>3</v>
      </c>
      <c r="T1" s="5"/>
    </row>
    <row r="2" spans="1:26" x14ac:dyDescent="0.25">
      <c r="D2" s="6" t="s">
        <v>4</v>
      </c>
      <c r="E2" s="7" t="s">
        <v>87</v>
      </c>
    </row>
    <row r="3" spans="1:26" x14ac:dyDescent="0.25">
      <c r="C3" s="8"/>
      <c r="D3" s="9"/>
      <c r="E3" s="9"/>
      <c r="F3" s="9"/>
    </row>
    <row r="4" spans="1:26" ht="15" customHeight="1" x14ac:dyDescent="0.25">
      <c r="A4" s="478" t="s">
        <v>5</v>
      </c>
      <c r="B4" s="478"/>
      <c r="C4" s="478"/>
      <c r="T4" s="9"/>
      <c r="U4" s="9"/>
      <c r="V4" s="9"/>
      <c r="W4" s="317"/>
      <c r="X4" s="317"/>
    </row>
    <row r="5" spans="1:26" ht="16.5" thickBot="1" x14ac:dyDescent="0.3">
      <c r="A5" s="479" t="s">
        <v>6</v>
      </c>
      <c r="B5" s="479"/>
      <c r="C5" s="47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9"/>
      <c r="U5" s="9"/>
      <c r="V5" s="9"/>
      <c r="W5" s="317"/>
      <c r="X5" s="317"/>
    </row>
    <row r="6" spans="1:26" ht="16.5" thickBot="1" x14ac:dyDescent="0.3">
      <c r="A6" s="10"/>
      <c r="B6" s="10"/>
      <c r="C6" s="11"/>
      <c r="D6" s="480" t="s">
        <v>87</v>
      </c>
      <c r="E6" s="481"/>
      <c r="F6" s="481"/>
      <c r="G6" s="481"/>
      <c r="H6" s="481"/>
      <c r="I6" s="481"/>
      <c r="J6" s="481"/>
      <c r="K6" s="481"/>
      <c r="L6" s="481"/>
      <c r="M6" s="481"/>
      <c r="N6" s="481"/>
      <c r="O6" s="481"/>
      <c r="P6" s="481"/>
      <c r="Q6" s="481"/>
      <c r="R6" s="481"/>
      <c r="S6" s="481"/>
      <c r="T6" s="481"/>
      <c r="U6" s="481"/>
      <c r="V6" s="482"/>
      <c r="W6" s="474" t="s">
        <v>7</v>
      </c>
      <c r="X6" s="475"/>
      <c r="Y6" s="474" t="s">
        <v>8</v>
      </c>
      <c r="Z6" s="475"/>
    </row>
    <row r="7" spans="1:26" ht="75" customHeight="1" thickBot="1" x14ac:dyDescent="0.3">
      <c r="A7" s="10"/>
      <c r="B7" s="10"/>
      <c r="C7" s="11"/>
      <c r="D7" s="483" t="s">
        <v>9</v>
      </c>
      <c r="E7" s="484"/>
      <c r="F7" s="485"/>
      <c r="G7" s="486" t="s">
        <v>88</v>
      </c>
      <c r="H7" s="487"/>
      <c r="I7" s="487"/>
      <c r="J7" s="488"/>
      <c r="K7" s="486" t="s">
        <v>89</v>
      </c>
      <c r="L7" s="487"/>
      <c r="M7" s="487"/>
      <c r="N7" s="488"/>
      <c r="O7" s="486" t="s">
        <v>90</v>
      </c>
      <c r="P7" s="487"/>
      <c r="Q7" s="487"/>
      <c r="R7" s="488"/>
      <c r="S7" s="12"/>
      <c r="T7" s="489" t="s">
        <v>13</v>
      </c>
      <c r="U7" s="490"/>
      <c r="V7" s="491"/>
      <c r="W7" s="476" t="s">
        <v>87</v>
      </c>
      <c r="X7" s="477"/>
      <c r="Y7" s="476" t="s">
        <v>87</v>
      </c>
      <c r="Z7" s="477"/>
    </row>
    <row r="8" spans="1:26" ht="111" thickBot="1" x14ac:dyDescent="0.3">
      <c r="A8" s="13" t="s">
        <v>2</v>
      </c>
      <c r="B8" s="14" t="s">
        <v>14</v>
      </c>
      <c r="C8" s="15" t="s">
        <v>15</v>
      </c>
      <c r="D8" s="16" t="s">
        <v>16</v>
      </c>
      <c r="E8" s="17" t="s">
        <v>17</v>
      </c>
      <c r="F8" s="18" t="s">
        <v>18</v>
      </c>
      <c r="G8" s="16" t="s">
        <v>91</v>
      </c>
      <c r="H8" s="240" t="s">
        <v>20</v>
      </c>
      <c r="I8" s="241" t="s">
        <v>21</v>
      </c>
      <c r="J8" s="19" t="s">
        <v>92</v>
      </c>
      <c r="K8" s="16" t="s">
        <v>91</v>
      </c>
      <c r="L8" s="240" t="s">
        <v>20</v>
      </c>
      <c r="M8" s="241" t="s">
        <v>21</v>
      </c>
      <c r="N8" s="19" t="s">
        <v>92</v>
      </c>
      <c r="O8" s="16" t="s">
        <v>91</v>
      </c>
      <c r="P8" s="240" t="s">
        <v>20</v>
      </c>
      <c r="Q8" s="241" t="s">
        <v>21</v>
      </c>
      <c r="R8" s="19" t="s">
        <v>92</v>
      </c>
      <c r="S8" s="20" t="s">
        <v>23</v>
      </c>
      <c r="T8" s="16" t="s">
        <v>24</v>
      </c>
      <c r="U8" s="17" t="s">
        <v>25</v>
      </c>
      <c r="V8" s="19" t="s">
        <v>26</v>
      </c>
      <c r="W8" s="318" t="s">
        <v>27</v>
      </c>
      <c r="X8" s="319" t="s">
        <v>28</v>
      </c>
      <c r="Y8" s="320" t="s">
        <v>29</v>
      </c>
      <c r="Z8" s="321" t="s">
        <v>30</v>
      </c>
    </row>
    <row r="9" spans="1:26" ht="15" customHeight="1" x14ac:dyDescent="0.25">
      <c r="A9" s="21" t="str">
        <f t="shared" ref="A9:A45" si="0">$E$1</f>
        <v>Eversource</v>
      </c>
      <c r="B9" s="22" t="s">
        <v>31</v>
      </c>
      <c r="C9" s="23" t="s">
        <v>32</v>
      </c>
      <c r="D9" s="24">
        <v>298</v>
      </c>
      <c r="E9" s="25">
        <v>49759159</v>
      </c>
      <c r="F9" s="26">
        <v>49759159</v>
      </c>
      <c r="G9" s="27">
        <f>SUM('5a. 2022 Spending'!G9+'5b. 2023 Spending'!G9)</f>
        <v>0</v>
      </c>
      <c r="H9" s="214">
        <f>SUM('5a. 2022 Spending'!H9+'5b. 2023 Spending'!H9)</f>
        <v>0</v>
      </c>
      <c r="I9" s="214">
        <f>SUM('5a. 2022 Spending'!I9+'5b. 2023 Spending'!I9)</f>
        <v>0</v>
      </c>
      <c r="J9" s="28">
        <f>SUM('5a. 2022 Spending'!J9+'5b. 2023 Spending'!J9)</f>
        <v>0</v>
      </c>
      <c r="K9" s="27">
        <f>SUM('5a. 2022 Spending'!K9+'5b. 2023 Spending'!K9)</f>
        <v>11102159.290000001</v>
      </c>
      <c r="L9" s="214">
        <f>SUM('5a. 2022 Spending'!L9+'5b. 2023 Spending'!L9)</f>
        <v>0</v>
      </c>
      <c r="M9" s="242">
        <f>SUM('5a. 2022 Spending'!M9+'5b. 2023 Spending'!M9)</f>
        <v>11102159.290000001</v>
      </c>
      <c r="N9" s="28">
        <f>SUM('5a. 2022 Spending'!N9+'5b. 2023 Spending'!N9)</f>
        <v>3709752.9000000004</v>
      </c>
      <c r="O9" s="27">
        <f>SUM('5a. 2022 Spending'!O9+'5b. 2023 Spending'!O9)</f>
        <v>11102159.290000001</v>
      </c>
      <c r="P9" s="214">
        <f>SUM('5a. 2022 Spending'!P9+'5b. 2023 Spending'!P9)</f>
        <v>0</v>
      </c>
      <c r="Q9" s="214">
        <f>SUM('5a. 2022 Spending'!Q9+'5b. 2023 Spending'!Q9)</f>
        <v>11102159.290000001</v>
      </c>
      <c r="R9" s="28">
        <f>SUM('5a. 2022 Spending'!R9+'5b. 2023 Spending'!R9)</f>
        <v>3709752.9000000004</v>
      </c>
      <c r="S9" s="29">
        <f>SUM('5a. 2022 Spending'!S9+'5b. 2023 Spending'!S9)</f>
        <v>36</v>
      </c>
      <c r="T9" s="30">
        <f t="shared" ref="T9:T44" si="1">IFERROR(((S9-D9)/D9),0)</f>
        <v>-0.87919463087248317</v>
      </c>
      <c r="U9" s="31">
        <f t="shared" ref="U9:U44" si="2">IFERROR(((O9-E9)/E9),0)</f>
        <v>-0.7768820954148361</v>
      </c>
      <c r="V9" s="32">
        <f t="shared" ref="V9:V44" si="3">IFERROR(((R9-F9)/F9),0)</f>
        <v>-0.92544582797309738</v>
      </c>
      <c r="W9" s="322">
        <f>SUM('5a. 2022 Spending'!W9+'5b. 2023 Spending'!W9)</f>
        <v>817475.75</v>
      </c>
      <c r="X9" s="323">
        <f>SUM('5a. 2022 Spending'!X9+'5b. 2023 Spending'!X9)</f>
        <v>10284683.540000003</v>
      </c>
      <c r="Y9" s="322">
        <f>SUM('5a. 2022 Spending'!Y9+'5b. 2023 Spending'!Y9)</f>
        <v>0</v>
      </c>
      <c r="Z9" s="323">
        <f>SUM('5a. 2022 Spending'!Z9+'5b. 2023 Spending'!Z9)</f>
        <v>0</v>
      </c>
    </row>
    <row r="10" spans="1:26" ht="15" customHeight="1" x14ac:dyDescent="0.25">
      <c r="A10" s="33" t="str">
        <f t="shared" si="0"/>
        <v>Eversource</v>
      </c>
      <c r="B10" s="34" t="s">
        <v>31</v>
      </c>
      <c r="C10" s="35" t="s">
        <v>33</v>
      </c>
      <c r="D10" s="36">
        <v>5</v>
      </c>
      <c r="E10" s="37">
        <v>3624847</v>
      </c>
      <c r="F10" s="38">
        <v>3624847</v>
      </c>
      <c r="G10" s="39">
        <f>SUM('5a. 2022 Spending'!G10+'5b. 2023 Spending'!G10)</f>
        <v>64284.480000000003</v>
      </c>
      <c r="H10" s="215">
        <f>SUM('5a. 2022 Spending'!H10+'5b. 2023 Spending'!H10)</f>
        <v>0</v>
      </c>
      <c r="I10" s="233">
        <f>SUM('5a. 2022 Spending'!I10+'5b. 2023 Spending'!I10)</f>
        <v>64284.480000000003</v>
      </c>
      <c r="J10" s="40">
        <f>SUM('5a. 2022 Spending'!J10+'5b. 2023 Spending'!J10)</f>
        <v>64284.480000000003</v>
      </c>
      <c r="K10" s="39">
        <f>SUM('5a. 2022 Spending'!K10+'5b. 2023 Spending'!K10)</f>
        <v>219562.74</v>
      </c>
      <c r="L10" s="215">
        <f>SUM('5a. 2022 Spending'!L10+'5b. 2023 Spending'!L10)</f>
        <v>0</v>
      </c>
      <c r="M10" s="233">
        <f>SUM('5a. 2022 Spending'!M10+'5b. 2023 Spending'!M10)</f>
        <v>219562.74</v>
      </c>
      <c r="N10" s="40">
        <f>SUM('5a. 2022 Spending'!N10+'5b. 2023 Spending'!N10)</f>
        <v>0</v>
      </c>
      <c r="O10" s="39">
        <f>SUM('5a. 2022 Spending'!O10+'5b. 2023 Spending'!O10)</f>
        <v>283847.21999999997</v>
      </c>
      <c r="P10" s="215">
        <f>SUM('5a. 2022 Spending'!P10+'5b. 2023 Spending'!P10)</f>
        <v>0</v>
      </c>
      <c r="Q10" s="215">
        <f>SUM('5a. 2022 Spending'!Q10+'5b. 2023 Spending'!Q10)</f>
        <v>283847.21999999997</v>
      </c>
      <c r="R10" s="40">
        <f>SUM('5a. 2022 Spending'!R10+'5b. 2023 Spending'!R10)</f>
        <v>64284.480000000003</v>
      </c>
      <c r="S10" s="42">
        <f>SUM('5a. 2022 Spending'!S10+'5b. 2023 Spending'!S10)</f>
        <v>0</v>
      </c>
      <c r="T10" s="43">
        <f t="shared" si="1"/>
        <v>-1</v>
      </c>
      <c r="U10" s="44">
        <f t="shared" si="2"/>
        <v>-0.92169401356802105</v>
      </c>
      <c r="V10" s="45">
        <f t="shared" si="3"/>
        <v>-0.98226560183091871</v>
      </c>
      <c r="W10" s="324">
        <f>SUM('5a. 2022 Spending'!W10+'5b. 2023 Spending'!W10)</f>
        <v>1399.3899999999999</v>
      </c>
      <c r="X10" s="325">
        <f>SUM('5a. 2022 Spending'!X10+'5b. 2023 Spending'!X10)</f>
        <v>282447.83</v>
      </c>
      <c r="Y10" s="324">
        <f>SUM('5a. 2022 Spending'!Y10+'5b. 2023 Spending'!Y10)</f>
        <v>0</v>
      </c>
      <c r="Z10" s="325">
        <f>SUM('5a. 2022 Spending'!Z10+'5b. 2023 Spending'!Z10)</f>
        <v>0</v>
      </c>
    </row>
    <row r="11" spans="1:26" ht="15.6" customHeight="1" x14ac:dyDescent="0.25">
      <c r="A11" s="33" t="str">
        <f t="shared" si="0"/>
        <v>Eversource</v>
      </c>
      <c r="B11" s="46" t="s">
        <v>31</v>
      </c>
      <c r="C11" s="47" t="s">
        <v>34</v>
      </c>
      <c r="D11" s="48">
        <v>12</v>
      </c>
      <c r="E11" s="37">
        <v>2390392</v>
      </c>
      <c r="F11" s="38">
        <v>3181156.77</v>
      </c>
      <c r="G11" s="39">
        <f>SUM('5a. 2022 Spending'!G11+'5b. 2023 Spending'!G11)</f>
        <v>2390391.81</v>
      </c>
      <c r="H11" s="215">
        <f>SUM('5a. 2022 Spending'!H11+'5b. 2023 Spending'!H11)</f>
        <v>0</v>
      </c>
      <c r="I11" s="233">
        <f>SUM('5a. 2022 Spending'!I11+'5b. 2023 Spending'!I11)</f>
        <v>2390391.81</v>
      </c>
      <c r="J11" s="40">
        <f>SUM('5a. 2022 Spending'!J11+'5b. 2023 Spending'!J11)</f>
        <v>3181156.7700000005</v>
      </c>
      <c r="K11" s="39">
        <f>SUM('5a. 2022 Spending'!K11+'5b. 2023 Spending'!K11)</f>
        <v>0</v>
      </c>
      <c r="L11" s="215">
        <f>SUM('5a. 2022 Spending'!L11+'5b. 2023 Spending'!L11)</f>
        <v>0</v>
      </c>
      <c r="M11" s="215">
        <f>SUM('5a. 2022 Spending'!M11+'5b. 2023 Spending'!M11)</f>
        <v>0</v>
      </c>
      <c r="N11" s="41">
        <f>SUM('5a. 2022 Spending'!N11+'5b. 2023 Spending'!N11)</f>
        <v>0</v>
      </c>
      <c r="O11" s="39">
        <f>SUM('5a. 2022 Spending'!O11+'5b. 2023 Spending'!O11)</f>
        <v>2390391.81</v>
      </c>
      <c r="P11" s="215">
        <f>SUM('5a. 2022 Spending'!P11+'5b. 2023 Spending'!P11)</f>
        <v>0</v>
      </c>
      <c r="Q11" s="215">
        <f>SUM('5a. 2022 Spending'!Q11+'5b. 2023 Spending'!Q11)</f>
        <v>2390391.81</v>
      </c>
      <c r="R11" s="40">
        <f>SUM('5a. 2022 Spending'!R11+'5b. 2023 Spending'!R11)</f>
        <v>3181156.7700000005</v>
      </c>
      <c r="S11" s="42">
        <f>SUM('5a. 2022 Spending'!S11+'5b. 2023 Spending'!S11)</f>
        <v>12</v>
      </c>
      <c r="T11" s="43">
        <f t="shared" si="1"/>
        <v>0</v>
      </c>
      <c r="U11" s="44">
        <f t="shared" si="2"/>
        <v>-7.9484871077262913E-8</v>
      </c>
      <c r="V11" s="45">
        <f t="shared" si="3"/>
        <v>1.463811188744839E-16</v>
      </c>
      <c r="W11" s="324">
        <f>SUM('5a. 2022 Spending'!W11+'5b. 2023 Spending'!W11)</f>
        <v>687709.80999999982</v>
      </c>
      <c r="X11" s="325">
        <f>SUM('5a. 2022 Spending'!X11+'5b. 2023 Spending'!X11)</f>
        <v>1702682.0000000012</v>
      </c>
      <c r="Y11" s="324">
        <f>SUM('5a. 2022 Spending'!Y11+'5b. 2023 Spending'!Y11)</f>
        <v>0</v>
      </c>
      <c r="Z11" s="325">
        <f>SUM('5a. 2022 Spending'!Z11+'5b. 2023 Spending'!Z11)</f>
        <v>0</v>
      </c>
    </row>
    <row r="12" spans="1:26" ht="15.6" customHeight="1" x14ac:dyDescent="0.25">
      <c r="A12" s="33" t="str">
        <f t="shared" si="0"/>
        <v>Eversource</v>
      </c>
      <c r="B12" s="46" t="s">
        <v>31</v>
      </c>
      <c r="C12" s="47" t="s">
        <v>35</v>
      </c>
      <c r="D12" s="48">
        <v>42</v>
      </c>
      <c r="E12" s="37">
        <v>3065625</v>
      </c>
      <c r="F12" s="38">
        <v>4842055.7699999996</v>
      </c>
      <c r="G12" s="39">
        <f>SUM('5a. 2022 Spending'!G12+'5b. 2023 Spending'!G12)</f>
        <v>3065624.7600000002</v>
      </c>
      <c r="H12" s="215">
        <f>SUM('5a. 2022 Spending'!H12+'5b. 2023 Spending'!H12)</f>
        <v>0</v>
      </c>
      <c r="I12" s="233">
        <f>SUM('5a. 2022 Spending'!I12+'5b. 2023 Spending'!I12)</f>
        <v>3065624.7600000002</v>
      </c>
      <c r="J12" s="40">
        <f>SUM('5a. 2022 Spending'!J12+'5b. 2023 Spending'!J12)</f>
        <v>4842055.7700000005</v>
      </c>
      <c r="K12" s="39">
        <f>SUM('5a. 2022 Spending'!K12+'5b. 2023 Spending'!K12)</f>
        <v>0</v>
      </c>
      <c r="L12" s="215">
        <f>SUM('5a. 2022 Spending'!L12+'5b. 2023 Spending'!L12)</f>
        <v>0</v>
      </c>
      <c r="M12" s="215">
        <f>SUM('5a. 2022 Spending'!M12+'5b. 2023 Spending'!M12)</f>
        <v>0</v>
      </c>
      <c r="N12" s="41">
        <f>SUM('5a. 2022 Spending'!N12+'5b. 2023 Spending'!N12)</f>
        <v>0</v>
      </c>
      <c r="O12" s="39">
        <f>SUM('5a. 2022 Spending'!O12+'5b. 2023 Spending'!O12)</f>
        <v>3065624.7600000002</v>
      </c>
      <c r="P12" s="215">
        <f>SUM('5a. 2022 Spending'!P12+'5b. 2023 Spending'!P12)</f>
        <v>0</v>
      </c>
      <c r="Q12" s="215">
        <f>SUM('5a. 2022 Spending'!Q12+'5b. 2023 Spending'!Q12)</f>
        <v>3065624.7600000002</v>
      </c>
      <c r="R12" s="40">
        <f>SUM('5a. 2022 Spending'!R12+'5b. 2023 Spending'!R12)</f>
        <v>4842055.7700000005</v>
      </c>
      <c r="S12" s="42">
        <f>SUM('5a. 2022 Spending'!S12+'5b. 2023 Spending'!S12)</f>
        <v>42</v>
      </c>
      <c r="T12" s="43">
        <f t="shared" si="1"/>
        <v>0</v>
      </c>
      <c r="U12" s="44">
        <f t="shared" si="2"/>
        <v>-7.8287461694713523E-8</v>
      </c>
      <c r="V12" s="45">
        <f t="shared" si="3"/>
        <v>1.9234032379091713E-16</v>
      </c>
      <c r="W12" s="324">
        <f>SUM('5a. 2022 Spending'!W12+'5b. 2023 Spending'!W12)</f>
        <v>873051.68999999983</v>
      </c>
      <c r="X12" s="325">
        <f>SUM('5a. 2022 Spending'!X12+'5b. 2023 Spending'!X12)</f>
        <v>2192573.0700000003</v>
      </c>
      <c r="Y12" s="324">
        <f>SUM('5a. 2022 Spending'!Y12+'5b. 2023 Spending'!Y12)</f>
        <v>0</v>
      </c>
      <c r="Z12" s="325">
        <f>SUM('5a. 2022 Spending'!Z12+'5b. 2023 Spending'!Z12)</f>
        <v>0</v>
      </c>
    </row>
    <row r="13" spans="1:26" x14ac:dyDescent="0.25">
      <c r="A13" s="33" t="str">
        <f t="shared" si="0"/>
        <v>Eversource</v>
      </c>
      <c r="B13" s="46" t="s">
        <v>31</v>
      </c>
      <c r="C13" s="47" t="s">
        <v>36</v>
      </c>
      <c r="D13" s="36">
        <v>0</v>
      </c>
      <c r="E13" s="49">
        <v>7191</v>
      </c>
      <c r="F13" s="38">
        <v>27959.61</v>
      </c>
      <c r="G13" s="39">
        <f>SUM('5a. 2022 Spending'!G13+'5b. 2023 Spending'!G13)</f>
        <v>7191.2800000000007</v>
      </c>
      <c r="H13" s="215">
        <f>SUM('5a. 2022 Spending'!H13+'5b. 2023 Spending'!H13)</f>
        <v>0</v>
      </c>
      <c r="I13" s="233">
        <f>SUM('5a. 2022 Spending'!I13+'5b. 2023 Spending'!I13)</f>
        <v>7191.2800000000007</v>
      </c>
      <c r="J13" s="40">
        <f>SUM('5a. 2022 Spending'!J13+'5b. 2023 Spending'!J13)</f>
        <v>27959.610000000004</v>
      </c>
      <c r="K13" s="39">
        <f>SUM('5a. 2022 Spending'!K13+'5b. 2023 Spending'!K13)</f>
        <v>0</v>
      </c>
      <c r="L13" s="215">
        <f>SUM('5a. 2022 Spending'!L13+'5b. 2023 Spending'!L13)</f>
        <v>0</v>
      </c>
      <c r="M13" s="215">
        <f>SUM('5a. 2022 Spending'!M13+'5b. 2023 Spending'!M13)</f>
        <v>0</v>
      </c>
      <c r="N13" s="41">
        <f>SUM('5a. 2022 Spending'!N13+'5b. 2023 Spending'!N13)</f>
        <v>0</v>
      </c>
      <c r="O13" s="39">
        <f>SUM('5a. 2022 Spending'!O13+'5b. 2023 Spending'!O13)</f>
        <v>7191.2800000000007</v>
      </c>
      <c r="P13" s="215">
        <f>SUM('5a. 2022 Spending'!P13+'5b. 2023 Spending'!P13)</f>
        <v>0</v>
      </c>
      <c r="Q13" s="215">
        <f>SUM('5a. 2022 Spending'!Q13+'5b. 2023 Spending'!Q13)</f>
        <v>7191.2800000000007</v>
      </c>
      <c r="R13" s="40">
        <f>SUM('5a. 2022 Spending'!R13+'5b. 2023 Spending'!R13)</f>
        <v>27959.610000000004</v>
      </c>
      <c r="S13" s="42">
        <f>SUM('5a. 2022 Spending'!S13+'5b. 2023 Spending'!S13)</f>
        <v>0</v>
      </c>
      <c r="T13" s="43">
        <f t="shared" si="1"/>
        <v>0</v>
      </c>
      <c r="U13" s="44">
        <f t="shared" si="2"/>
        <v>3.8937560840029877E-5</v>
      </c>
      <c r="V13" s="45">
        <f t="shared" si="3"/>
        <v>1.3011550615662066E-16</v>
      </c>
      <c r="W13" s="324">
        <f>SUM('5a. 2022 Spending'!W13+'5b. 2023 Spending'!W13)</f>
        <v>-433.95999999999992</v>
      </c>
      <c r="X13" s="326">
        <f>SUM('5a. 2022 Spending'!X13+'5b. 2023 Spending'!X13)</f>
        <v>7625.2400000000016</v>
      </c>
      <c r="Y13" s="324">
        <f>SUM('5a. 2022 Spending'!Y13+'5b. 2023 Spending'!Y13)</f>
        <v>0</v>
      </c>
      <c r="Z13" s="326">
        <f>SUM('5a. 2022 Spending'!Z13+'5b. 2023 Spending'!Z13)</f>
        <v>0</v>
      </c>
    </row>
    <row r="14" spans="1:26" ht="16.5" thickBot="1" x14ac:dyDescent="0.3">
      <c r="A14" s="33" t="str">
        <f t="shared" si="0"/>
        <v>Eversource</v>
      </c>
      <c r="B14" s="34" t="s">
        <v>31</v>
      </c>
      <c r="C14" s="50" t="s">
        <v>37</v>
      </c>
      <c r="D14" s="51">
        <v>0</v>
      </c>
      <c r="E14" s="52">
        <v>-1042</v>
      </c>
      <c r="F14" s="53">
        <v>-738.19</v>
      </c>
      <c r="G14" s="54">
        <f>SUM('5a. 2022 Spending'!G14+'5b. 2023 Spending'!G14)</f>
        <v>-1041.75</v>
      </c>
      <c r="H14" s="216">
        <f>SUM('5a. 2022 Spending'!H14+'5b. 2023 Spending'!H14)</f>
        <v>0</v>
      </c>
      <c r="I14" s="234">
        <f>SUM('5a. 2022 Spending'!I14+'5b. 2023 Spending'!I14)</f>
        <v>-1041.75</v>
      </c>
      <c r="J14" s="55">
        <f>SUM('5a. 2022 Spending'!J14+'5b. 2023 Spending'!J14)</f>
        <v>-738.19000000000733</v>
      </c>
      <c r="K14" s="54">
        <f>SUM('5a. 2022 Spending'!K14+'5b. 2023 Spending'!K14)</f>
        <v>0</v>
      </c>
      <c r="L14" s="216">
        <f>SUM('5a. 2022 Spending'!L14+'5b. 2023 Spending'!L14)</f>
        <v>0</v>
      </c>
      <c r="M14" s="216">
        <f>SUM('5a. 2022 Spending'!M14+'5b. 2023 Spending'!M14)</f>
        <v>0</v>
      </c>
      <c r="N14" s="56">
        <f>SUM('5a. 2022 Spending'!N14+'5b. 2023 Spending'!N14)</f>
        <v>0</v>
      </c>
      <c r="O14" s="54">
        <f>SUM('5a. 2022 Spending'!O14+'5b. 2023 Spending'!O14)</f>
        <v>-1041.75</v>
      </c>
      <c r="P14" s="216">
        <f>SUM('5a. 2022 Spending'!P14+'5b. 2023 Spending'!P14)</f>
        <v>0</v>
      </c>
      <c r="Q14" s="216">
        <f>SUM('5a. 2022 Spending'!Q14+'5b. 2023 Spending'!Q14)</f>
        <v>-1041.75</v>
      </c>
      <c r="R14" s="55">
        <f>SUM('5a. 2022 Spending'!R14+'5b. 2023 Spending'!R14)</f>
        <v>-738.19000000000733</v>
      </c>
      <c r="S14" s="57">
        <f>SUM('5a. 2022 Spending'!S14+'5b. 2023 Spending'!S14)</f>
        <v>0</v>
      </c>
      <c r="T14" s="43">
        <f t="shared" si="1"/>
        <v>0</v>
      </c>
      <c r="U14" s="44">
        <f t="shared" si="2"/>
        <v>-2.3992322456813819E-4</v>
      </c>
      <c r="V14" s="45">
        <f t="shared" si="3"/>
        <v>9.8564835803565814E-15</v>
      </c>
      <c r="W14" s="328">
        <f>SUM('5a. 2022 Spending'!W14+'5b. 2023 Spending'!W14)</f>
        <v>-144.19</v>
      </c>
      <c r="X14" s="329">
        <f>SUM('5a. 2022 Spending'!X14+'5b. 2023 Spending'!X14)</f>
        <v>-897.56000000000006</v>
      </c>
      <c r="Y14" s="330">
        <f>SUM('5a. 2022 Spending'!Y14+'5b. 2023 Spending'!Y14)</f>
        <v>0</v>
      </c>
      <c r="Z14" s="331">
        <f>SUM('5a. 2022 Spending'!Z14+'5b. 2023 Spending'!Z14)</f>
        <v>0</v>
      </c>
    </row>
    <row r="15" spans="1:26" x14ac:dyDescent="0.25">
      <c r="A15" s="33" t="str">
        <f t="shared" si="0"/>
        <v>Eversource</v>
      </c>
      <c r="B15" s="58" t="s">
        <v>38</v>
      </c>
      <c r="C15" s="59" t="s">
        <v>39</v>
      </c>
      <c r="D15" s="60" t="s">
        <v>41</v>
      </c>
      <c r="E15" s="61">
        <v>-1286</v>
      </c>
      <c r="F15" s="62">
        <v>-1299</v>
      </c>
      <c r="G15" s="63">
        <f>SUM('5a. 2022 Spending'!G15+'5b. 2023 Spending'!G15)</f>
        <v>-1285.690000000003</v>
      </c>
      <c r="H15" s="217">
        <f>SUM('5a. 2022 Spending'!H15+'5b. 2023 Spending'!H15)</f>
        <v>0</v>
      </c>
      <c r="I15" s="217">
        <f>SUM('5a. 2022 Spending'!I15+'5b. 2023 Spending'!I15)</f>
        <v>-1285.690000000003</v>
      </c>
      <c r="J15" s="64">
        <f>SUM('5a. 2022 Spending'!J15+'5b. 2023 Spending'!J15)</f>
        <v>-1299.4300000000076</v>
      </c>
      <c r="K15" s="65">
        <f>SUM('5a. 2022 Spending'!K15+'5b. 2023 Spending'!K15)</f>
        <v>0</v>
      </c>
      <c r="L15" s="237">
        <f>SUM('5a. 2022 Spending'!L15+'5b. 2023 Spending'!L15)</f>
        <v>0</v>
      </c>
      <c r="M15" s="237">
        <f>SUM('5a. 2022 Spending'!M15+'5b. 2023 Spending'!M15)</f>
        <v>0</v>
      </c>
      <c r="N15" s="66">
        <f>SUM('5a. 2022 Spending'!N15+'5b. 2023 Spending'!N15)</f>
        <v>0</v>
      </c>
      <c r="O15" s="63">
        <f>SUM('5a. 2022 Spending'!O15+'5b. 2023 Spending'!O15)</f>
        <v>-1285.690000000003</v>
      </c>
      <c r="P15" s="217">
        <f>SUM('5a. 2022 Spending'!P15+'5b. 2023 Spending'!P15)</f>
        <v>1887</v>
      </c>
      <c r="Q15" s="217">
        <f>SUM('5a. 2022 Spending'!Q15+'5b. 2023 Spending'!Q15)</f>
        <v>601.30999999999699</v>
      </c>
      <c r="R15" s="64">
        <f>SUM('5a. 2022 Spending'!R15+'5b. 2023 Spending'!R15)</f>
        <v>-1299.4300000000076</v>
      </c>
      <c r="S15" s="67">
        <f>SUM('5a. 2022 Spending'!S15+'5b. 2023 Spending'!S15)</f>
        <v>9</v>
      </c>
      <c r="T15" s="68">
        <f t="shared" si="1"/>
        <v>0</v>
      </c>
      <c r="U15" s="69">
        <f t="shared" si="2"/>
        <v>-2.4105754276593279E-4</v>
      </c>
      <c r="V15" s="70">
        <f t="shared" si="3"/>
        <v>3.3102386451698768E-4</v>
      </c>
      <c r="W15" s="332">
        <f>SUM('5a. 2022 Spending'!W15+'5b. 2023 Spending'!W15)</f>
        <v>85.11999999999999</v>
      </c>
      <c r="X15" s="333">
        <f>SUM('5a. 2022 Spending'!X15+'5b. 2023 Spending'!X15)</f>
        <v>-1370.8100000000031</v>
      </c>
      <c r="Y15" s="334">
        <f>SUM('5a. 2022 Spending'!Y15+'5b. 2023 Spending'!Y15)</f>
        <v>0</v>
      </c>
      <c r="Z15" s="335">
        <f>SUM('5a. 2022 Spending'!Z15+'5b. 2023 Spending'!Z15)</f>
        <v>1887</v>
      </c>
    </row>
    <row r="16" spans="1:26" x14ac:dyDescent="0.25">
      <c r="A16" s="33" t="str">
        <f t="shared" si="0"/>
        <v>Eversource</v>
      </c>
      <c r="B16" s="71" t="s">
        <v>38</v>
      </c>
      <c r="C16" s="72" t="s">
        <v>40</v>
      </c>
      <c r="D16" s="24" t="s">
        <v>41</v>
      </c>
      <c r="E16" s="49">
        <v>552552</v>
      </c>
      <c r="F16" s="38">
        <v>1572658</v>
      </c>
      <c r="G16" s="73">
        <f>SUM('5a. 2022 Spending'!G16+'5b. 2023 Spending'!G16)</f>
        <v>1553551.2000000039</v>
      </c>
      <c r="H16" s="218">
        <f>SUM('5a. 2022 Spending'!H16+'5b. 2023 Spending'!H16)</f>
        <v>14049.21</v>
      </c>
      <c r="I16" s="218">
        <f>SUM('5a. 2022 Spending'!I16+'5b. 2023 Spending'!I16)</f>
        <v>1567600.4100000039</v>
      </c>
      <c r="J16" s="74">
        <f>SUM('5a. 2022 Spending'!J16+'5b. 2023 Spending'!J16)</f>
        <v>2635708.4099999992</v>
      </c>
      <c r="K16" s="75">
        <f>SUM('5a. 2022 Spending'!K16+'5b. 2023 Spending'!K16)</f>
        <v>0</v>
      </c>
      <c r="L16" s="238">
        <f>SUM('5a. 2022 Spending'!L16+'5b. 2023 Spending'!L16)</f>
        <v>0</v>
      </c>
      <c r="M16" s="238">
        <f>SUM('5a. 2022 Spending'!M16+'5b. 2023 Spending'!M16)</f>
        <v>0</v>
      </c>
      <c r="N16" s="76">
        <f>SUM('5a. 2022 Spending'!N16+'5b. 2023 Spending'!N16)</f>
        <v>0</v>
      </c>
      <c r="O16" s="73">
        <f>SUM('5a. 2022 Spending'!O16+'5b. 2023 Spending'!O16)</f>
        <v>1553551.2000000039</v>
      </c>
      <c r="P16" s="218">
        <f>SUM('5a. 2022 Spending'!P16+'5b. 2023 Spending'!P16)</f>
        <v>14049.21</v>
      </c>
      <c r="Q16" s="218">
        <f>SUM('5a. 2022 Spending'!Q16+'5b. 2023 Spending'!Q16)</f>
        <v>1567600.4100000039</v>
      </c>
      <c r="R16" s="74">
        <f>SUM('5a. 2022 Spending'!R16+'5b. 2023 Spending'!R16)</f>
        <v>2635708.4099999992</v>
      </c>
      <c r="S16" s="42">
        <f>SUM('5a. 2022 Spending'!S16+'5b. 2023 Spending'!S16)</f>
        <v>0</v>
      </c>
      <c r="T16" s="77">
        <f t="shared" si="1"/>
        <v>0</v>
      </c>
      <c r="U16" s="78">
        <f t="shared" si="2"/>
        <v>1.8115927550710229</v>
      </c>
      <c r="V16" s="79">
        <f t="shared" si="3"/>
        <v>0.67595777975885363</v>
      </c>
      <c r="W16" s="336">
        <f>SUM('5a. 2022 Spending'!W16+'5b. 2023 Spending'!W16)</f>
        <v>77558.470000000132</v>
      </c>
      <c r="X16" s="337">
        <f>SUM('5a. 2022 Spending'!X16+'5b. 2023 Spending'!X16)</f>
        <v>1475992.7300000046</v>
      </c>
      <c r="Y16" s="324">
        <f>SUM('5a. 2022 Spending'!Y16+'5b. 2023 Spending'!Y16)</f>
        <v>0</v>
      </c>
      <c r="Z16" s="325">
        <f>SUM('5a. 2022 Spending'!Z16+'5b. 2023 Spending'!Z16)</f>
        <v>14049.67</v>
      </c>
    </row>
    <row r="17" spans="1:26" x14ac:dyDescent="0.25">
      <c r="A17" s="33" t="str">
        <f t="shared" si="0"/>
        <v>Eversource</v>
      </c>
      <c r="B17" s="71" t="s">
        <v>38</v>
      </c>
      <c r="C17" s="72" t="s">
        <v>42</v>
      </c>
      <c r="D17" s="24" t="s">
        <v>41</v>
      </c>
      <c r="E17" s="49">
        <v>-9729</v>
      </c>
      <c r="F17" s="26">
        <v>-10101</v>
      </c>
      <c r="G17" s="80">
        <f>SUM('5a. 2022 Spending'!G17+'5b. 2023 Spending'!G17)</f>
        <v>-1437716.48</v>
      </c>
      <c r="H17" s="219">
        <f>SUM('5a. 2022 Spending'!H17+'5b. 2023 Spending'!H17)</f>
        <v>880403.75</v>
      </c>
      <c r="I17" s="219">
        <f>SUM('5a. 2022 Spending'!I17+'5b. 2023 Spending'!I17)</f>
        <v>-557312.73</v>
      </c>
      <c r="J17" s="81">
        <f>SUM('5a. 2022 Spending'!J17+'5b. 2023 Spending'!J17)</f>
        <v>-10101.059999999938</v>
      </c>
      <c r="K17" s="82">
        <f>SUM('5a. 2022 Spending'!K17+'5b. 2023 Spending'!K17)</f>
        <v>0</v>
      </c>
      <c r="L17" s="239">
        <f>SUM('5a. 2022 Spending'!L17+'5b. 2023 Spending'!L17)</f>
        <v>0</v>
      </c>
      <c r="M17" s="239">
        <f>SUM('5a. 2022 Spending'!M17+'5b. 2023 Spending'!M17)</f>
        <v>0</v>
      </c>
      <c r="N17" s="83">
        <f>SUM('5a. 2022 Spending'!N17+'5b. 2023 Spending'!N17)</f>
        <v>0</v>
      </c>
      <c r="O17" s="80">
        <f>SUM('5a. 2022 Spending'!O17+'5b. 2023 Spending'!O17)</f>
        <v>-1437716.48</v>
      </c>
      <c r="P17" s="219">
        <f>SUM('5a. 2022 Spending'!P17+'5b. 2023 Spending'!P17)</f>
        <v>880403.75</v>
      </c>
      <c r="Q17" s="219">
        <f>SUM('5a. 2022 Spending'!Q17+'5b. 2023 Spending'!Q17)</f>
        <v>-557312.73</v>
      </c>
      <c r="R17" s="81">
        <f>SUM('5a. 2022 Spending'!R17+'5b. 2023 Spending'!R17)</f>
        <v>-10101.059999999938</v>
      </c>
      <c r="S17" s="29">
        <f>SUM('5a. 2022 Spending'!S17+'5b. 2023 Spending'!S17)</f>
        <v>0</v>
      </c>
      <c r="T17" s="77">
        <f t="shared" si="1"/>
        <v>0</v>
      </c>
      <c r="U17" s="78">
        <f t="shared" si="2"/>
        <v>146.77638811799773</v>
      </c>
      <c r="V17" s="79">
        <f t="shared" si="3"/>
        <v>5.9400059338327927E-6</v>
      </c>
      <c r="W17" s="336">
        <f>SUM('5a. 2022 Spending'!W17+'5b. 2023 Spending'!W17)</f>
        <v>-47813.899999999994</v>
      </c>
      <c r="X17" s="337">
        <f>SUM('5a. 2022 Spending'!X17+'5b. 2023 Spending'!X17)</f>
        <v>-1389902.5799999987</v>
      </c>
      <c r="Y17" s="324">
        <f>SUM('5a. 2022 Spending'!Y17+'5b. 2023 Spending'!Y17)</f>
        <v>0</v>
      </c>
      <c r="Z17" s="325">
        <f>SUM('5a. 2022 Spending'!Z17+'5b. 2023 Spending'!Z17)</f>
        <v>880403.75</v>
      </c>
    </row>
    <row r="18" spans="1:26" ht="16.5" thickBot="1" x14ac:dyDescent="0.3">
      <c r="A18" s="33" t="str">
        <f t="shared" si="0"/>
        <v>Eversource</v>
      </c>
      <c r="B18" s="84" t="s">
        <v>38</v>
      </c>
      <c r="C18" s="85" t="s">
        <v>43</v>
      </c>
      <c r="D18" s="86" t="s">
        <v>41</v>
      </c>
      <c r="E18" s="87">
        <v>612237</v>
      </c>
      <c r="F18" s="88">
        <v>1412026</v>
      </c>
      <c r="G18" s="89">
        <f>SUM('5a. 2022 Spending'!G18+'5b. 2023 Spending'!G18)</f>
        <v>348826.12999999954</v>
      </c>
      <c r="H18" s="220">
        <f>SUM('5a. 2022 Spending'!H18+'5b. 2023 Spending'!H18)</f>
        <v>264.39</v>
      </c>
      <c r="I18" s="220">
        <f>SUM('5a. 2022 Spending'!I18+'5b. 2023 Spending'!I18)</f>
        <v>349090.51999999955</v>
      </c>
      <c r="J18" s="90">
        <f>SUM('5a. 2022 Spending'!J18+'5b. 2023 Spending'!J18)</f>
        <v>1262025.8800000015</v>
      </c>
      <c r="K18" s="89">
        <f>SUM('5a. 2022 Spending'!K18+'5b. 2023 Spending'!K18)</f>
        <v>0</v>
      </c>
      <c r="L18" s="220">
        <f>SUM('5a. 2022 Spending'!L18+'5b. 2023 Spending'!L18)</f>
        <v>0</v>
      </c>
      <c r="M18" s="220">
        <f>SUM('5a. 2022 Spending'!M18+'5b. 2023 Spending'!M18)</f>
        <v>0</v>
      </c>
      <c r="N18" s="91">
        <f>SUM('5a. 2022 Spending'!N18+'5b. 2023 Spending'!N18)</f>
        <v>0</v>
      </c>
      <c r="O18" s="89">
        <f>SUM('5a. 2022 Spending'!O18+'5b. 2023 Spending'!O18)</f>
        <v>348826.12999999954</v>
      </c>
      <c r="P18" s="220">
        <f>SUM('5a. 2022 Spending'!P18+'5b. 2023 Spending'!P18)</f>
        <v>264.39</v>
      </c>
      <c r="Q18" s="220">
        <f>SUM('5a. 2022 Spending'!Q18+'5b. 2023 Spending'!Q18)</f>
        <v>349090.51999999955</v>
      </c>
      <c r="R18" s="90">
        <f>SUM('5a. 2022 Spending'!R18+'5b. 2023 Spending'!R18)</f>
        <v>1262025.8800000015</v>
      </c>
      <c r="S18" s="92">
        <f>SUM('5a. 2022 Spending'!S18+'5b. 2023 Spending'!S18)</f>
        <v>0</v>
      </c>
      <c r="T18" s="93">
        <f t="shared" si="1"/>
        <v>0</v>
      </c>
      <c r="U18" s="94">
        <f t="shared" si="2"/>
        <v>-0.4302433044719618</v>
      </c>
      <c r="V18" s="95">
        <f t="shared" si="3"/>
        <v>-0.10623042351911259</v>
      </c>
      <c r="W18" s="338">
        <f>SUM('5a. 2022 Spending'!W18+'5b. 2023 Spending'!W18)</f>
        <v>-11166.350000000079</v>
      </c>
      <c r="X18" s="339">
        <f>SUM('5a. 2022 Spending'!X18+'5b. 2023 Spending'!X18)</f>
        <v>359992.48000000202</v>
      </c>
      <c r="Y18" s="328">
        <f>SUM('5a. 2022 Spending'!Y18+'5b. 2023 Spending'!Y18)</f>
        <v>0</v>
      </c>
      <c r="Z18" s="329">
        <f>SUM('5a. 2022 Spending'!Z18+'5b. 2023 Spending'!Z18)</f>
        <v>264.39</v>
      </c>
    </row>
    <row r="19" spans="1:26" x14ac:dyDescent="0.25">
      <c r="A19" s="96" t="str">
        <f t="shared" si="0"/>
        <v>Eversource</v>
      </c>
      <c r="B19" s="22" t="s">
        <v>44</v>
      </c>
      <c r="C19" s="23" t="s">
        <v>45</v>
      </c>
      <c r="D19" s="97">
        <v>825</v>
      </c>
      <c r="E19" s="98">
        <v>4031454</v>
      </c>
      <c r="F19" s="99">
        <v>5331454</v>
      </c>
      <c r="G19" s="100">
        <f>SUM('5a. 2022 Spending'!G19+'5b. 2023 Spending'!G19)</f>
        <v>1129861.6299999976</v>
      </c>
      <c r="H19" s="221">
        <f>SUM('5a. 2022 Spending'!H19+'5b. 2023 Spending'!H19)</f>
        <v>566.12</v>
      </c>
      <c r="I19" s="221">
        <f>SUM('5a. 2022 Spending'!I19+'5b. 2023 Spending'!I19)</f>
        <v>1130427.7499999977</v>
      </c>
      <c r="J19" s="101">
        <f>SUM('5a. 2022 Spending'!J19+'5b. 2023 Spending'!J19)</f>
        <v>1112578.8799999997</v>
      </c>
      <c r="K19" s="100">
        <f>SUM('5a. 2022 Spending'!K19+'5b. 2023 Spending'!K19)</f>
        <v>120307.78000000007</v>
      </c>
      <c r="L19" s="221">
        <f>SUM('5a. 2022 Spending'!L19+'5b. 2023 Spending'!L19)</f>
        <v>0</v>
      </c>
      <c r="M19" s="221">
        <f>SUM('5a. 2022 Spending'!M19+'5b. 2023 Spending'!M19)</f>
        <v>120307.78000000007</v>
      </c>
      <c r="N19" s="406">
        <f>SUM('5a. 2022 Spending'!N19+'5b. 2023 Spending'!N19)</f>
        <v>0</v>
      </c>
      <c r="O19" s="100">
        <f>SUM('5a. 2022 Spending'!O19+'5b. 2023 Spending'!O19)</f>
        <v>1250169.4100000006</v>
      </c>
      <c r="P19" s="221">
        <f>SUM('5a. 2022 Spending'!P19+'5b. 2023 Spending'!P19)</f>
        <v>566.12</v>
      </c>
      <c r="Q19" s="221">
        <f>SUM('5a. 2022 Spending'!Q19+'5b. 2023 Spending'!Q19)</f>
        <v>1250735.5300000007</v>
      </c>
      <c r="R19" s="101">
        <f>SUM('5a. 2022 Spending'!R19+'5b. 2023 Spending'!R19)</f>
        <v>1112578.8799999999</v>
      </c>
      <c r="S19" s="102">
        <f>SUM('5a. 2022 Spending'!S19+'5b. 2023 Spending'!S19)</f>
        <v>75</v>
      </c>
      <c r="T19" s="103">
        <f t="shared" si="1"/>
        <v>-0.90909090909090906</v>
      </c>
      <c r="U19" s="104">
        <f t="shared" si="2"/>
        <v>-0.68989614913130581</v>
      </c>
      <c r="V19" s="105">
        <f t="shared" si="3"/>
        <v>-0.79131792565405235</v>
      </c>
      <c r="W19" s="402">
        <f>SUM('5a. 2022 Spending'!W19+'5b. 2023 Spending'!W19)</f>
        <v>128157.54000000001</v>
      </c>
      <c r="X19" s="403">
        <f>SUM('5a. 2022 Spending'!X19+'5b. 2023 Spending'!X19)</f>
        <v>1122011.8700000006</v>
      </c>
      <c r="Y19" s="322">
        <f>SUM('5a. 2022 Spending'!Y19+'5b. 2023 Spending'!Y19)</f>
        <v>0</v>
      </c>
      <c r="Z19" s="342">
        <f>SUM('5a. 2022 Spending'!Z19+'5b. 2023 Spending'!Z19)</f>
        <v>566.12</v>
      </c>
    </row>
    <row r="20" spans="1:26" x14ac:dyDescent="0.25">
      <c r="A20" s="96" t="str">
        <f t="shared" si="0"/>
        <v>Eversource</v>
      </c>
      <c r="B20" s="106" t="s">
        <v>44</v>
      </c>
      <c r="C20" s="107" t="s">
        <v>46</v>
      </c>
      <c r="D20" s="108" t="s">
        <v>41</v>
      </c>
      <c r="E20" s="109" t="s">
        <v>93</v>
      </c>
      <c r="F20" s="110" t="s">
        <v>94</v>
      </c>
      <c r="G20" s="111">
        <f>SUM('5a. 2022 Spending'!G20+'5b. 2023 Spending'!G20)</f>
        <v>0</v>
      </c>
      <c r="H20" s="222">
        <f>SUM('5a. 2022 Spending'!H20+'5b. 2023 Spending'!H20)</f>
        <v>0</v>
      </c>
      <c r="I20" s="222">
        <f>SUM('5a. 2022 Spending'!I20+'5b. 2023 Spending'!I20)</f>
        <v>0</v>
      </c>
      <c r="J20" s="112">
        <f>SUM('5a. 2022 Spending'!J20+'5b. 2023 Spending'!J20)</f>
        <v>0</v>
      </c>
      <c r="K20" s="111">
        <f>SUM('5a. 2022 Spending'!K20+'5b. 2023 Spending'!K20)</f>
        <v>0</v>
      </c>
      <c r="L20" s="222">
        <f>SUM('5a. 2022 Spending'!L20+'5b. 2023 Spending'!L20)</f>
        <v>0</v>
      </c>
      <c r="M20" s="222">
        <f>SUM('5a. 2022 Spending'!M20+'5b. 2023 Spending'!M20)</f>
        <v>0</v>
      </c>
      <c r="N20" s="407">
        <f>SUM('5a. 2022 Spending'!N20+'5b. 2023 Spending'!N20)</f>
        <v>0</v>
      </c>
      <c r="O20" s="111">
        <f>SUM('5a. 2022 Spending'!O20+'5b. 2023 Spending'!O20)</f>
        <v>0</v>
      </c>
      <c r="P20" s="222">
        <f>SUM('5a. 2022 Spending'!P20+'5b. 2023 Spending'!P20)</f>
        <v>0</v>
      </c>
      <c r="Q20" s="222">
        <f>SUM('5a. 2022 Spending'!Q20+'5b. 2023 Spending'!Q20)</f>
        <v>0</v>
      </c>
      <c r="R20" s="112">
        <f>SUM('5a. 2022 Spending'!R20+'5b. 2023 Spending'!R20)</f>
        <v>0</v>
      </c>
      <c r="S20" s="113">
        <f>SUM('5a. 2022 Spending'!S20+'5b. 2023 Spending'!S20)</f>
        <v>0</v>
      </c>
      <c r="T20" s="114">
        <f t="shared" si="1"/>
        <v>0</v>
      </c>
      <c r="U20" s="115">
        <f t="shared" si="2"/>
        <v>0</v>
      </c>
      <c r="V20" s="116">
        <f t="shared" si="3"/>
        <v>0</v>
      </c>
      <c r="W20" s="343">
        <f>SUM('5a. 2022 Spending'!W20+'5b. 2023 Spending'!W20)</f>
        <v>0</v>
      </c>
      <c r="X20" s="337">
        <f>SUM('5a. 2022 Spending'!X20+'5b. 2023 Spending'!X20)</f>
        <v>0</v>
      </c>
      <c r="Y20" s="324">
        <f>SUM('5a. 2022 Spending'!Y20+'5b. 2023 Spending'!Y20)</f>
        <v>0</v>
      </c>
      <c r="Z20" s="344">
        <f>SUM('5a. 2022 Spending'!Z20+'5b. 2023 Spending'!Z20)</f>
        <v>0</v>
      </c>
    </row>
    <row r="21" spans="1:26" x14ac:dyDescent="0.25">
      <c r="A21" s="96" t="str">
        <f t="shared" si="0"/>
        <v>Eversource</v>
      </c>
      <c r="B21" s="117" t="s">
        <v>44</v>
      </c>
      <c r="C21" s="118" t="s">
        <v>47</v>
      </c>
      <c r="D21" s="108">
        <v>55</v>
      </c>
      <c r="E21" s="109">
        <v>4851372</v>
      </c>
      <c r="F21" s="110">
        <v>4969236</v>
      </c>
      <c r="G21" s="111">
        <f>SUM('5a. 2022 Spending'!G21+'5b. 2023 Spending'!G21)</f>
        <v>41921.63286968859</v>
      </c>
      <c r="H21" s="222">
        <f>SUM('5a. 2022 Spending'!H21+'5b. 2023 Spending'!H21)</f>
        <v>1.7794232799081138</v>
      </c>
      <c r="I21" s="222">
        <f>SUM('5a. 2022 Spending'!I21+'5b. 2023 Spending'!I21)</f>
        <v>41923.412292968496</v>
      </c>
      <c r="J21" s="112">
        <f>SUM('5a. 2022 Spending'!J21+'5b. 2023 Spending'!J21)</f>
        <v>75358.979846465867</v>
      </c>
      <c r="K21" s="111">
        <f>SUM('5a. 2022 Spending'!K21+'5b. 2023 Spending'!K21)</f>
        <v>12902.067945709863</v>
      </c>
      <c r="L21" s="222">
        <f>SUM('5a. 2022 Spending'!L21+'5b. 2023 Spending'!L21)</f>
        <v>0</v>
      </c>
      <c r="M21" s="222">
        <f>SUM('5a. 2022 Spending'!M21+'5b. 2023 Spending'!M21)</f>
        <v>12902.067945709863</v>
      </c>
      <c r="N21" s="407">
        <f>SUM('5a. 2022 Spending'!N21+'5b. 2023 Spending'!N21)</f>
        <v>0</v>
      </c>
      <c r="O21" s="111">
        <f>SUM('5a. 2022 Spending'!O21+'5b. 2023 Spending'!O21)</f>
        <v>50663.210342276077</v>
      </c>
      <c r="P21" s="222">
        <f>SUM('5a. 2022 Spending'!P21+'5b. 2023 Spending'!P21)</f>
        <v>6538.2594232799074</v>
      </c>
      <c r="Q21" s="222">
        <f>SUM('5a. 2022 Spending'!Q21+'5b. 2023 Spending'!Q21)</f>
        <v>57201.469765555979</v>
      </c>
      <c r="R21" s="112">
        <f>SUM('5a. 2022 Spending'!R21+'5b. 2023 Spending'!R21)</f>
        <v>77012.056852832233</v>
      </c>
      <c r="S21" s="113">
        <f>SUM('5a. 2022 Spending'!S21+'5b. 2023 Spending'!S21)</f>
        <v>0</v>
      </c>
      <c r="T21" s="114">
        <f t="shared" si="1"/>
        <v>-1</v>
      </c>
      <c r="U21" s="115">
        <f t="shared" si="2"/>
        <v>-0.98955693145314849</v>
      </c>
      <c r="V21" s="116">
        <f t="shared" si="3"/>
        <v>-0.98450223397463266</v>
      </c>
      <c r="W21" s="404">
        <f>SUM('5a. 2022 Spending'!W21+'5b. 2023 Spending'!W21)</f>
        <v>19493.646366488825</v>
      </c>
      <c r="X21" s="405">
        <f>SUM('5a. 2022 Spending'!X21+'5b. 2023 Spending'!X21)</f>
        <v>31169.55397578725</v>
      </c>
      <c r="Y21" s="324">
        <f>SUM('5a. 2022 Spending'!Y21+'5b. 2023 Spending'!Y21)</f>
        <v>0</v>
      </c>
      <c r="Z21" s="344">
        <f>SUM('5a. 2022 Spending'!Z21+'5b. 2023 Spending'!Z21)</f>
        <v>6538.2594232799074</v>
      </c>
    </row>
    <row r="22" spans="1:26" x14ac:dyDescent="0.25">
      <c r="A22" s="96" t="str">
        <f t="shared" si="0"/>
        <v>Eversource</v>
      </c>
      <c r="B22" s="117" t="s">
        <v>44</v>
      </c>
      <c r="C22" s="118" t="s">
        <v>48</v>
      </c>
      <c r="D22" s="108">
        <v>326</v>
      </c>
      <c r="E22" s="109">
        <v>15212893</v>
      </c>
      <c r="F22" s="110">
        <v>15451440</v>
      </c>
      <c r="G22" s="111">
        <f>SUM('5a. 2022 Spending'!G22+'5b. 2023 Spending'!G22)</f>
        <v>541598.53140400327</v>
      </c>
      <c r="H22" s="222">
        <f>SUM('5a. 2022 Spending'!H22+'5b. 2023 Spending'!H22)</f>
        <v>33997.571533887902</v>
      </c>
      <c r="I22" s="222">
        <f>SUM('5a. 2022 Spending'!I22+'5b. 2023 Spending'!I22)</f>
        <v>575596.10293789115</v>
      </c>
      <c r="J22" s="112">
        <f>SUM('5a. 2022 Spending'!J22+'5b. 2023 Spending'!J22)</f>
        <v>1122694.9267305017</v>
      </c>
      <c r="K22" s="111">
        <f>SUM('5a. 2022 Spending'!K22+'5b. 2023 Spending'!K22)</f>
        <v>681826.91215486731</v>
      </c>
      <c r="L22" s="222">
        <f>SUM('5a. 2022 Spending'!L22+'5b. 2023 Spending'!L22)</f>
        <v>0</v>
      </c>
      <c r="M22" s="222">
        <f>SUM('5a. 2022 Spending'!M22+'5b. 2023 Spending'!M22)</f>
        <v>681826.91215486731</v>
      </c>
      <c r="N22" s="407">
        <f>SUM('5a. 2022 Spending'!N22+'5b. 2023 Spending'!N22)</f>
        <v>0</v>
      </c>
      <c r="O22" s="111">
        <f>SUM('5a. 2022 Spending'!O22+'5b. 2023 Spending'!O22)</f>
        <v>1230868.8976804782</v>
      </c>
      <c r="P22" s="222">
        <f>SUM('5a. 2022 Spending'!P22+'5b. 2023 Spending'!P22)</f>
        <v>33997.571533887902</v>
      </c>
      <c r="Q22" s="222">
        <f>SUM('5a. 2022 Spending'!Q22+'5b. 2023 Spending'!Q22)</f>
        <v>1264866.4692143658</v>
      </c>
      <c r="R22" s="112">
        <f>SUM('5a. 2022 Spending'!R22+'5b. 2023 Spending'!R22)</f>
        <v>1121675.9614821954</v>
      </c>
      <c r="S22" s="113">
        <f>SUM('5a. 2022 Spending'!S22+'5b. 2023 Spending'!S22)</f>
        <v>19</v>
      </c>
      <c r="T22" s="114">
        <f t="shared" si="1"/>
        <v>-0.94171779141104295</v>
      </c>
      <c r="U22" s="115">
        <f t="shared" si="2"/>
        <v>-0.91909041247575474</v>
      </c>
      <c r="V22" s="116">
        <f t="shared" si="3"/>
        <v>-0.9274063801508341</v>
      </c>
      <c r="W22" s="404">
        <f>SUM('5a. 2022 Spending'!W22+'5b. 2023 Spending'!W22)</f>
        <v>303444.66548051138</v>
      </c>
      <c r="X22" s="405">
        <f>SUM('5a. 2022 Spending'!X22+'5b. 2023 Spending'!X22)</f>
        <v>927424.23219996667</v>
      </c>
      <c r="Y22" s="324">
        <f>SUM('5a. 2022 Spending'!Y22+'5b. 2023 Spending'!Y22)</f>
        <v>0</v>
      </c>
      <c r="Z22" s="344">
        <f>SUM('5a. 2022 Spending'!Z22+'5b. 2023 Spending'!Z22)</f>
        <v>33997.571533887902</v>
      </c>
    </row>
    <row r="23" spans="1:26" x14ac:dyDescent="0.25">
      <c r="A23" s="96" t="str">
        <f t="shared" si="0"/>
        <v>Eversource</v>
      </c>
      <c r="B23" s="117" t="s">
        <v>44</v>
      </c>
      <c r="C23" s="118" t="s">
        <v>49</v>
      </c>
      <c r="D23" s="108">
        <v>120</v>
      </c>
      <c r="E23" s="109">
        <v>2802418</v>
      </c>
      <c r="F23" s="110">
        <v>2953116</v>
      </c>
      <c r="G23" s="111">
        <f>SUM('5a. 2022 Spending'!G23+'5b. 2023 Spending'!G23)</f>
        <v>234883.31572630862</v>
      </c>
      <c r="H23" s="222">
        <f>SUM('5a. 2022 Spending'!H23+'5b. 2023 Spending'!H23)</f>
        <v>6255.9090428321952</v>
      </c>
      <c r="I23" s="222">
        <f>SUM('5a. 2022 Spending'!I23+'5b. 2023 Spending'!I23)</f>
        <v>241139.22476914083</v>
      </c>
      <c r="J23" s="112">
        <f>SUM('5a. 2022 Spending'!J23+'5b. 2023 Spending'!J23)</f>
        <v>248771.49342303281</v>
      </c>
      <c r="K23" s="111">
        <f>SUM('5a. 2022 Spending'!K23+'5b. 2023 Spending'!K23)</f>
        <v>367539.33989942301</v>
      </c>
      <c r="L23" s="222">
        <f>SUM('5a. 2022 Spending'!L23+'5b. 2023 Spending'!L23)</f>
        <v>0</v>
      </c>
      <c r="M23" s="222">
        <f>SUM('5a. 2022 Spending'!M23+'5b. 2023 Spending'!M23)</f>
        <v>367539.33989942301</v>
      </c>
      <c r="N23" s="407">
        <f>SUM('5a. 2022 Spending'!N23+'5b. 2023 Spending'!N23)</f>
        <v>0</v>
      </c>
      <c r="O23" s="111">
        <f>SUM('5a. 2022 Spending'!O23+'5b. 2023 Spending'!O23)</f>
        <v>599139.70197724598</v>
      </c>
      <c r="P23" s="222">
        <f>SUM('5a. 2022 Spending'!P23+'5b. 2023 Spending'!P23)</f>
        <v>6255.9090428321952</v>
      </c>
      <c r="Q23" s="222">
        <f>SUM('5a. 2022 Spending'!Q23+'5b. 2023 Spending'!Q23)</f>
        <v>605395.61102007818</v>
      </c>
      <c r="R23" s="112">
        <f>SUM('5a. 2022 Spending'!R23+'5b. 2023 Spending'!R23)</f>
        <v>248137.38166497275</v>
      </c>
      <c r="S23" s="113">
        <f>SUM('5a. 2022 Spending'!S23+'5b. 2023 Spending'!S23)</f>
        <v>7</v>
      </c>
      <c r="T23" s="114">
        <f t="shared" si="1"/>
        <v>-0.94166666666666665</v>
      </c>
      <c r="U23" s="115">
        <f t="shared" si="2"/>
        <v>-0.78620616125886789</v>
      </c>
      <c r="V23" s="116">
        <f t="shared" si="3"/>
        <v>-0.91597438716766533</v>
      </c>
      <c r="W23" s="404">
        <f>SUM('5a. 2022 Spending'!W23+'5b. 2023 Spending'!W23)</f>
        <v>67960.648152999929</v>
      </c>
      <c r="X23" s="405">
        <f>SUM('5a. 2022 Spending'!X23+'5b. 2023 Spending'!X23)</f>
        <v>531179.04382424615</v>
      </c>
      <c r="Y23" s="324">
        <f>SUM('5a. 2022 Spending'!Y23+'5b. 2023 Spending'!Y23)</f>
        <v>0</v>
      </c>
      <c r="Z23" s="344">
        <f>SUM('5a. 2022 Spending'!Z23+'5b. 2023 Spending'!Z23)</f>
        <v>6255.9090428321952</v>
      </c>
    </row>
    <row r="24" spans="1:26" x14ac:dyDescent="0.25">
      <c r="A24" s="96" t="str">
        <f t="shared" si="0"/>
        <v>Eversource</v>
      </c>
      <c r="B24" s="117" t="s">
        <v>44</v>
      </c>
      <c r="C24" s="118" t="s">
        <v>50</v>
      </c>
      <c r="D24" s="24">
        <v>10</v>
      </c>
      <c r="E24" s="109">
        <v>1451403</v>
      </c>
      <c r="F24" s="110">
        <v>1706275</v>
      </c>
      <c r="G24" s="111">
        <f>SUM('5a. 2022 Spending'!G24+'5b. 2023 Spending'!G24)</f>
        <v>-38443.369999999974</v>
      </c>
      <c r="H24" s="222">
        <f>SUM('5a. 2022 Spending'!H24+'5b. 2023 Spending'!H24)</f>
        <v>0</v>
      </c>
      <c r="I24" s="222">
        <f>SUM('5a. 2022 Spending'!I24+'5b. 2023 Spending'!I24)</f>
        <v>-38443.369999999974</v>
      </c>
      <c r="J24" s="112">
        <f>SUM('5a. 2022 Spending'!J24+'5b. 2023 Spending'!J24)</f>
        <v>211.31</v>
      </c>
      <c r="K24" s="111">
        <f>SUM('5a. 2022 Spending'!K24+'5b. 2023 Spending'!K24)</f>
        <v>483652.8900000017</v>
      </c>
      <c r="L24" s="222">
        <f>SUM('5a. 2022 Spending'!L24+'5b. 2023 Spending'!L24)</f>
        <v>0</v>
      </c>
      <c r="M24" s="222">
        <f>SUM('5a. 2022 Spending'!M24+'5b. 2023 Spending'!M24)</f>
        <v>483652.8900000017</v>
      </c>
      <c r="N24" s="407">
        <f>SUM('5a. 2022 Spending'!N24+'5b. 2023 Spending'!N24)</f>
        <v>0</v>
      </c>
      <c r="O24" s="111">
        <f>SUM('5a. 2022 Spending'!O24+'5b. 2023 Spending'!O24)</f>
        <v>445209.51999999996</v>
      </c>
      <c r="P24" s="222">
        <f>SUM('5a. 2022 Spending'!P24+'5b. 2023 Spending'!P24)</f>
        <v>7864.2400000000025</v>
      </c>
      <c r="Q24" s="222">
        <f>SUM('5a. 2022 Spending'!Q24+'5b. 2023 Spending'!Q24)</f>
        <v>453073.75999999995</v>
      </c>
      <c r="R24" s="112">
        <f>SUM('5a. 2022 Spending'!R24+'5b. 2023 Spending'!R24)</f>
        <v>211.31</v>
      </c>
      <c r="S24" s="113">
        <f>SUM('5a. 2022 Spending'!S24+'5b. 2023 Spending'!S24)</f>
        <v>0</v>
      </c>
      <c r="T24" s="114">
        <f t="shared" si="1"/>
        <v>-1</v>
      </c>
      <c r="U24" s="115">
        <f t="shared" si="2"/>
        <v>-0.69325575322636102</v>
      </c>
      <c r="V24" s="116">
        <f t="shared" si="3"/>
        <v>-0.99987615712590283</v>
      </c>
      <c r="W24" s="404">
        <f>SUM('5a. 2022 Spending'!W24+'5b. 2023 Spending'!W24)</f>
        <v>15394.03</v>
      </c>
      <c r="X24" s="405">
        <f>SUM('5a. 2022 Spending'!X24+'5b. 2023 Spending'!X24)</f>
        <v>429815.49</v>
      </c>
      <c r="Y24" s="324">
        <f>SUM('5a. 2022 Spending'!Y24+'5b. 2023 Spending'!Y24)</f>
        <v>0</v>
      </c>
      <c r="Z24" s="344">
        <f>SUM('5a. 2022 Spending'!Z24+'5b. 2023 Spending'!Z24)</f>
        <v>7864.2400000000025</v>
      </c>
    </row>
    <row r="25" spans="1:26" x14ac:dyDescent="0.25">
      <c r="A25" s="96" t="str">
        <f t="shared" si="0"/>
        <v>Eversource</v>
      </c>
      <c r="B25" s="117" t="s">
        <v>44</v>
      </c>
      <c r="C25" s="119" t="s">
        <v>51</v>
      </c>
      <c r="D25" s="24" t="s">
        <v>41</v>
      </c>
      <c r="E25" s="109" t="s">
        <v>93</v>
      </c>
      <c r="F25" s="110" t="s">
        <v>94</v>
      </c>
      <c r="G25" s="120">
        <f>SUM('5a. 2022 Spending'!G25+'5b. 2023 Spending'!G25)</f>
        <v>488.37999999999988</v>
      </c>
      <c r="H25" s="223">
        <f>SUM('5a. 2022 Spending'!H25+'5b. 2023 Spending'!H25)</f>
        <v>0</v>
      </c>
      <c r="I25" s="223">
        <f>SUM('5a. 2022 Spending'!I25+'5b. 2023 Spending'!I25)</f>
        <v>488.37999999999988</v>
      </c>
      <c r="J25" s="121">
        <f>SUM('5a. 2022 Spending'!J25+'5b. 2023 Spending'!J25)</f>
        <v>-6.1100000001679291</v>
      </c>
      <c r="K25" s="120">
        <f>SUM('5a. 2022 Spending'!K25+'5b. 2023 Spending'!K25)</f>
        <v>0</v>
      </c>
      <c r="L25" s="223">
        <f>SUM('5a. 2022 Spending'!L25+'5b. 2023 Spending'!L25)</f>
        <v>0</v>
      </c>
      <c r="M25" s="223">
        <f>SUM('5a. 2022 Spending'!M25+'5b. 2023 Spending'!M25)</f>
        <v>0</v>
      </c>
      <c r="N25" s="122">
        <f>SUM('5a. 2022 Spending'!N25+'5b. 2023 Spending'!N25)</f>
        <v>0</v>
      </c>
      <c r="O25" s="120">
        <f>SUM('5a. 2022 Spending'!O25+'5b. 2023 Spending'!O25)</f>
        <v>488.38000000007452</v>
      </c>
      <c r="P25" s="223">
        <f>SUM('5a. 2022 Spending'!P25+'5b. 2023 Spending'!P25)</f>
        <v>0</v>
      </c>
      <c r="Q25" s="223">
        <f>SUM('5a. 2022 Spending'!Q25+'5b. 2023 Spending'!Q25)</f>
        <v>488.38000000007452</v>
      </c>
      <c r="R25" s="121">
        <f>SUM('5a. 2022 Spending'!R25+'5b. 2023 Spending'!R25)</f>
        <v>-6.1100000001679291</v>
      </c>
      <c r="S25" s="29" t="s">
        <v>41</v>
      </c>
      <c r="T25" s="123">
        <f t="shared" si="1"/>
        <v>0</v>
      </c>
      <c r="U25" s="124">
        <f t="shared" si="2"/>
        <v>0</v>
      </c>
      <c r="V25" s="125">
        <f t="shared" si="3"/>
        <v>0</v>
      </c>
      <c r="W25" s="343">
        <f>SUM('5a. 2022 Spending'!W25+'5b. 2023 Spending'!W25)</f>
        <v>262.55</v>
      </c>
      <c r="X25" s="337">
        <f>SUM('5a. 2022 Spending'!X25+'5b. 2023 Spending'!X25)</f>
        <v>225.83000000007451</v>
      </c>
      <c r="Y25" s="324">
        <f>SUM('5a. 2022 Spending'!Y25+'5b. 2023 Spending'!Y25)</f>
        <v>0</v>
      </c>
      <c r="Z25" s="344">
        <f>SUM('5a. 2022 Spending'!Z25+'5b. 2023 Spending'!Z25)</f>
        <v>0</v>
      </c>
    </row>
    <row r="26" spans="1:26" ht="16.5" thickBot="1" x14ac:dyDescent="0.3">
      <c r="A26" s="96" t="str">
        <f t="shared" si="0"/>
        <v>Eversource</v>
      </c>
      <c r="B26" s="126" t="s">
        <v>44</v>
      </c>
      <c r="C26" s="127" t="s">
        <v>52</v>
      </c>
      <c r="D26" s="246">
        <v>144</v>
      </c>
      <c r="E26" s="247">
        <v>687060</v>
      </c>
      <c r="F26" s="248">
        <v>755809</v>
      </c>
      <c r="G26" s="120">
        <f>SUM('5a. 2022 Spending'!G26+'5b. 2023 Spending'!G26)</f>
        <v>687059.70000000007</v>
      </c>
      <c r="H26" s="223">
        <f>SUM('5a. 2022 Spending'!H26+'5b. 2023 Spending'!H26)</f>
        <v>0</v>
      </c>
      <c r="I26" s="223">
        <f>SUM('5a. 2022 Spending'!I26+'5b. 2023 Spending'!I26)</f>
        <v>687059.70000000007</v>
      </c>
      <c r="J26" s="121">
        <f>SUM('5a. 2022 Spending'!J26+'5b. 2023 Spending'!J26)</f>
        <v>755808.71999999974</v>
      </c>
      <c r="K26" s="130">
        <f>SUM('5a. 2022 Spending'!K26+'5b. 2023 Spending'!K26)</f>
        <v>0</v>
      </c>
      <c r="L26" s="224">
        <f>SUM('5a. 2022 Spending'!L26+'5b. 2023 Spending'!L26)</f>
        <v>0</v>
      </c>
      <c r="M26" s="224">
        <f>SUM('5a. 2022 Spending'!M26+'5b. 2023 Spending'!M26)</f>
        <v>0</v>
      </c>
      <c r="N26" s="408">
        <f>SUM('5a. 2022 Spending'!N26+'5b. 2023 Spending'!N26)</f>
        <v>0</v>
      </c>
      <c r="O26" s="130">
        <f>SUM('5a. 2022 Spending'!O26+'5b. 2023 Spending'!O26)</f>
        <v>687060.0399999998</v>
      </c>
      <c r="P26" s="224">
        <f>SUM('5a. 2022 Spending'!P26+'5b. 2023 Spending'!P26)</f>
        <v>0</v>
      </c>
      <c r="Q26" s="224">
        <f>SUM('5a. 2022 Spending'!Q26+'5b. 2023 Spending'!Q26)</f>
        <v>687060.0399999998</v>
      </c>
      <c r="R26" s="131">
        <f>SUM('5a. 2022 Spending'!R26+'5b. 2023 Spending'!R26)</f>
        <v>755808.71999999962</v>
      </c>
      <c r="S26" s="256">
        <f>SUM('5a. 2022 Spending'!S26+'5b. 2023 Spending'!S26)</f>
        <v>144</v>
      </c>
      <c r="T26" s="123">
        <f t="shared" si="1"/>
        <v>0</v>
      </c>
      <c r="U26" s="124">
        <f t="shared" si="2"/>
        <v>5.8219078107330157E-8</v>
      </c>
      <c r="V26" s="125">
        <f t="shared" si="3"/>
        <v>-3.7046396692442887E-7</v>
      </c>
      <c r="W26" s="400">
        <f>SUM('5a. 2022 Spending'!W26+'5b. 2023 Spending'!W26)</f>
        <v>49305.139999999992</v>
      </c>
      <c r="X26" s="401">
        <f>SUM('5a. 2022 Spending'!X26+'5b. 2023 Spending'!X26)</f>
        <v>637754.89999999979</v>
      </c>
      <c r="Y26" s="328">
        <f>SUM('5a. 2022 Spending'!Y26+'5b. 2023 Spending'!Y26)</f>
        <v>0</v>
      </c>
      <c r="Z26" s="347">
        <f>SUM('5a. 2022 Spending'!Z26+'5b. 2023 Spending'!Z26)</f>
        <v>0</v>
      </c>
    </row>
    <row r="27" spans="1:26" ht="15.6" customHeight="1" x14ac:dyDescent="0.25">
      <c r="A27" s="96" t="str">
        <f>$E$1</f>
        <v>Eversource</v>
      </c>
      <c r="B27" s="244" t="s">
        <v>53</v>
      </c>
      <c r="C27" s="23" t="s">
        <v>54</v>
      </c>
      <c r="D27" s="97" t="s">
        <v>41</v>
      </c>
      <c r="E27" s="98">
        <v>22527277</v>
      </c>
      <c r="F27" s="99">
        <v>24123276</v>
      </c>
      <c r="G27" s="221">
        <f>SUM('5a. 2022 Spending'!G27+'5b. 2023 Spending'!G27)</f>
        <v>0</v>
      </c>
      <c r="H27" s="235">
        <f>SUM('5a. 2022 Spending'!H27+'5b. 2023 Spending'!H27)</f>
        <v>0</v>
      </c>
      <c r="I27" s="235">
        <f>SUM('5a. 2022 Spending'!I27+'5b. 2023 Spending'!I27)</f>
        <v>0</v>
      </c>
      <c r="J27" s="254">
        <f>SUM('5a. 2022 Spending'!J27+'5b. 2023 Spending'!J27)</f>
        <v>0</v>
      </c>
      <c r="K27" s="301">
        <f>SUM('5a. 2022 Spending'!K27+'5b. 2023 Spending'!K27)</f>
        <v>12913584.309999999</v>
      </c>
      <c r="L27" s="302">
        <f>SUM('5a. 2022 Spending'!L27+'5b. 2023 Spending'!L27)</f>
        <v>0</v>
      </c>
      <c r="M27" s="302">
        <f>SUM('5a. 2022 Spending'!M27+'5b. 2023 Spending'!M27)</f>
        <v>12913584.309999999</v>
      </c>
      <c r="N27" s="303">
        <f>SUM('5a. 2022 Spending'!N27+'5b. 2023 Spending'!N27)</f>
        <v>0</v>
      </c>
      <c r="O27" s="301">
        <f>SUM('5a. 2022 Spending'!O27+'5b. 2023 Spending'!O27)</f>
        <v>12913584.309999999</v>
      </c>
      <c r="P27" s="302">
        <f>SUM('5a. 2022 Spending'!P27+'5b. 2023 Spending'!P27)</f>
        <v>3975</v>
      </c>
      <c r="Q27" s="302">
        <f>SUM('5a. 2022 Spending'!Q27+'5b. 2023 Spending'!Q27)</f>
        <v>12917559.309999999</v>
      </c>
      <c r="R27" s="303">
        <f>SUM('5a. 2022 Spending'!R27+'5b. 2023 Spending'!R27)</f>
        <v>0</v>
      </c>
      <c r="S27" s="258" t="s">
        <v>41</v>
      </c>
      <c r="T27" s="68">
        <f t="shared" si="1"/>
        <v>0</v>
      </c>
      <c r="U27" s="69">
        <f t="shared" si="2"/>
        <v>-0.42675786736230931</v>
      </c>
      <c r="V27" s="70">
        <f t="shared" si="3"/>
        <v>-1</v>
      </c>
      <c r="W27" s="348">
        <f>SUM('5a. 2022 Spending'!W27+'5b. 2023 Spending'!W27)</f>
        <v>1567060.4100000001</v>
      </c>
      <c r="X27" s="349">
        <f>SUM('5a. 2022 Spending'!X27+'5b. 2023 Spending'!X27)</f>
        <v>11346523.900000002</v>
      </c>
      <c r="Y27" s="322">
        <f>SUM('5a. 2022 Spending'!Y27+'5b. 2023 Spending'!Y27)</f>
        <v>0</v>
      </c>
      <c r="Z27" s="342">
        <f>SUM('5a. 2022 Spending'!Z27+'5b. 2023 Spending'!Z27)</f>
        <v>3975</v>
      </c>
    </row>
    <row r="28" spans="1:26" ht="15.6" customHeight="1" x14ac:dyDescent="0.25">
      <c r="A28" s="96" t="str">
        <f t="shared" si="0"/>
        <v>Eversource</v>
      </c>
      <c r="B28" s="136" t="s">
        <v>53</v>
      </c>
      <c r="C28" s="47" t="s">
        <v>55</v>
      </c>
      <c r="D28" s="108" t="s">
        <v>41</v>
      </c>
      <c r="E28" s="109">
        <v>2901057</v>
      </c>
      <c r="F28" s="110">
        <v>4744400</v>
      </c>
      <c r="G28" s="304">
        <f>SUM('5a. 2022 Spending'!G28+'5b. 2023 Spending'!G28)</f>
        <v>2901056.5400000019</v>
      </c>
      <c r="H28" s="275">
        <f>SUM('5a. 2022 Spending'!H28+'5b. 2023 Spending'!H28)</f>
        <v>0</v>
      </c>
      <c r="I28" s="275">
        <f>SUM('5a. 2022 Spending'!I28+'5b. 2023 Spending'!I28)</f>
        <v>2901056.5400000019</v>
      </c>
      <c r="J28" s="305">
        <f>SUM('5a. 2022 Spending'!J28+'5b. 2023 Spending'!J28)</f>
        <v>4744399.9700000007</v>
      </c>
      <c r="K28" s="111">
        <f>SUM('5a. 2022 Spending'!K28+'5b. 2023 Spending'!K28)</f>
        <v>0</v>
      </c>
      <c r="L28" s="236">
        <f>SUM('5a. 2022 Spending'!L28+'5b. 2023 Spending'!L28)</f>
        <v>0</v>
      </c>
      <c r="M28" s="236">
        <f>SUM('5a. 2022 Spending'!M28+'5b. 2023 Spending'!M28)</f>
        <v>0</v>
      </c>
      <c r="N28" s="255">
        <f>SUM('5a. 2022 Spending'!N28+'5b. 2023 Spending'!N28)</f>
        <v>0</v>
      </c>
      <c r="O28" s="304">
        <f>SUM('5a. 2022 Spending'!O28+'5b. 2023 Spending'!O28)</f>
        <v>2901056.5400000019</v>
      </c>
      <c r="P28" s="275">
        <f>SUM('5a. 2022 Spending'!P28+'5b. 2023 Spending'!P28)</f>
        <v>0</v>
      </c>
      <c r="Q28" s="275">
        <f>SUM('5a. 2022 Spending'!Q28+'5b. 2023 Spending'!Q28)</f>
        <v>2901056.5400000019</v>
      </c>
      <c r="R28" s="305">
        <f>SUM('5a. 2022 Spending'!R28+'5b. 2023 Spending'!R28)</f>
        <v>4744399.9700000007</v>
      </c>
      <c r="S28" s="259" t="s">
        <v>41</v>
      </c>
      <c r="T28" s="77">
        <f t="shared" si="1"/>
        <v>0</v>
      </c>
      <c r="U28" s="78">
        <f t="shared" si="2"/>
        <v>-1.5856289555844713E-7</v>
      </c>
      <c r="V28" s="79">
        <f t="shared" si="3"/>
        <v>-6.3232441045122138E-9</v>
      </c>
      <c r="W28" s="350">
        <f>SUM('5a. 2022 Spending'!W28+'5b. 2023 Spending'!W28)</f>
        <v>40660.820000000007</v>
      </c>
      <c r="X28" s="351">
        <f>SUM('5a. 2022 Spending'!X28+'5b. 2023 Spending'!X28)</f>
        <v>2860395.7200000011</v>
      </c>
      <c r="Y28" s="352">
        <f>SUM('5a. 2022 Spending'!Y28+'5b. 2023 Spending'!Y28)</f>
        <v>0</v>
      </c>
      <c r="Z28" s="353">
        <f>SUM('5a. 2022 Spending'!Z28+'5b. 2023 Spending'!Z28)</f>
        <v>0</v>
      </c>
    </row>
    <row r="29" spans="1:26" ht="15.6" customHeight="1" x14ac:dyDescent="0.25">
      <c r="A29" s="96" t="str">
        <f t="shared" si="0"/>
        <v>Eversource</v>
      </c>
      <c r="B29" s="136" t="s">
        <v>53</v>
      </c>
      <c r="C29" s="47" t="s">
        <v>56</v>
      </c>
      <c r="D29" s="108" t="s">
        <v>41</v>
      </c>
      <c r="E29" s="109">
        <v>-51245</v>
      </c>
      <c r="F29" s="110">
        <v>97240</v>
      </c>
      <c r="G29" s="304">
        <f>SUM('5a. 2022 Spending'!G29+'5b. 2023 Spending'!G29)</f>
        <v>-51244.78</v>
      </c>
      <c r="H29" s="275">
        <f>SUM('5a. 2022 Spending'!H29+'5b. 2023 Spending'!H29)</f>
        <v>0</v>
      </c>
      <c r="I29" s="275">
        <f>SUM('5a. 2022 Spending'!I29+'5b. 2023 Spending'!I29)</f>
        <v>-51244.78</v>
      </c>
      <c r="J29" s="305">
        <f>SUM('5a. 2022 Spending'!J29+'5b. 2023 Spending'!J29)</f>
        <v>97239.9</v>
      </c>
      <c r="K29" s="111">
        <f>SUM('5a. 2022 Spending'!K29+'5b. 2023 Spending'!K29)</f>
        <v>0</v>
      </c>
      <c r="L29" s="236">
        <f>SUM('5a. 2022 Spending'!L29+'5b. 2023 Spending'!L29)</f>
        <v>0</v>
      </c>
      <c r="M29" s="236">
        <f>SUM('5a. 2022 Spending'!M29+'5b. 2023 Spending'!M29)</f>
        <v>0</v>
      </c>
      <c r="N29" s="255">
        <f>SUM('5a. 2022 Spending'!N29+'5b. 2023 Spending'!N29)</f>
        <v>0</v>
      </c>
      <c r="O29" s="304">
        <f>SUM('5a. 2022 Spending'!O29+'5b. 2023 Spending'!O29)</f>
        <v>-51244.78</v>
      </c>
      <c r="P29" s="275">
        <f>SUM('5a. 2022 Spending'!P29+'5b. 2023 Spending'!P29)</f>
        <v>0</v>
      </c>
      <c r="Q29" s="275">
        <f>SUM('5a. 2022 Spending'!Q29+'5b. 2023 Spending'!Q29)</f>
        <v>-51244.78</v>
      </c>
      <c r="R29" s="305">
        <f>SUM('5a. 2022 Spending'!R29+'5b. 2023 Spending'!R29)</f>
        <v>97239.9</v>
      </c>
      <c r="S29" s="259" t="s">
        <v>41</v>
      </c>
      <c r="T29" s="77">
        <f t="shared" si="1"/>
        <v>0</v>
      </c>
      <c r="U29" s="78">
        <f t="shared" si="2"/>
        <v>-4.2931017660486708E-6</v>
      </c>
      <c r="V29" s="79">
        <f t="shared" si="3"/>
        <v>-1.0283833813844176E-6</v>
      </c>
      <c r="W29" s="354">
        <f>SUM('5a. 2022 Spending'!W29+'5b. 2023 Spending'!W29)</f>
        <v>24213.280000000002</v>
      </c>
      <c r="X29" s="355">
        <f>SUM('5a. 2022 Spending'!X29+'5b. 2023 Spending'!X29)</f>
        <v>-75458.059999999983</v>
      </c>
      <c r="Y29" s="324">
        <f>SUM('5a. 2022 Spending'!Y29+'5b. 2023 Spending'!Y29)</f>
        <v>0</v>
      </c>
      <c r="Z29" s="344">
        <f>SUM('5a. 2022 Spending'!Z29+'5b. 2023 Spending'!Z29)</f>
        <v>0</v>
      </c>
    </row>
    <row r="30" spans="1:26" ht="15.6" customHeight="1" x14ac:dyDescent="0.25">
      <c r="A30" s="96" t="str">
        <f t="shared" si="0"/>
        <v>Eversource</v>
      </c>
      <c r="B30" s="243" t="s">
        <v>53</v>
      </c>
      <c r="C30" s="50" t="s">
        <v>57</v>
      </c>
      <c r="D30" s="108" t="s">
        <v>41</v>
      </c>
      <c r="E30" s="109">
        <v>164262</v>
      </c>
      <c r="F30" s="110">
        <v>1232959</v>
      </c>
      <c r="G30" s="304">
        <f>SUM('5a. 2022 Spending'!G30+'5b. 2023 Spending'!G30)</f>
        <v>164262.45000000001</v>
      </c>
      <c r="H30" s="275">
        <f>SUM('5a. 2022 Spending'!H30+'5b. 2023 Spending'!H30)</f>
        <v>0</v>
      </c>
      <c r="I30" s="275">
        <f>SUM('5a. 2022 Spending'!I30+'5b. 2023 Spending'!I30)</f>
        <v>164262.45000000001</v>
      </c>
      <c r="J30" s="305">
        <f>SUM('5a. 2022 Spending'!J30+'5b. 2023 Spending'!J30)</f>
        <v>1232959.1500000001</v>
      </c>
      <c r="K30" s="111">
        <f>SUM('5a. 2022 Spending'!K30+'5b. 2023 Spending'!K30)</f>
        <v>0</v>
      </c>
      <c r="L30" s="236">
        <f>SUM('5a. 2022 Spending'!L30+'5b. 2023 Spending'!L30)</f>
        <v>0</v>
      </c>
      <c r="M30" s="236">
        <f>SUM('5a. 2022 Spending'!M30+'5b. 2023 Spending'!M30)</f>
        <v>0</v>
      </c>
      <c r="N30" s="255">
        <f>SUM('5a. 2022 Spending'!N30+'5b. 2023 Spending'!N30)</f>
        <v>0</v>
      </c>
      <c r="O30" s="304">
        <f>SUM('5a. 2022 Spending'!O30+'5b. 2023 Spending'!O30)</f>
        <v>164262.45000000001</v>
      </c>
      <c r="P30" s="275">
        <f>SUM('5a. 2022 Spending'!P30+'5b. 2023 Spending'!P30)</f>
        <v>0</v>
      </c>
      <c r="Q30" s="275">
        <f>SUM('5a. 2022 Spending'!Q30+'5b. 2023 Spending'!Q30)</f>
        <v>164262.45000000001</v>
      </c>
      <c r="R30" s="305">
        <f>SUM('5a. 2022 Spending'!R30+'5b. 2023 Spending'!R30)</f>
        <v>1232959.1500000001</v>
      </c>
      <c r="S30" s="259" t="s">
        <v>41</v>
      </c>
      <c r="T30" s="77">
        <f t="shared" si="1"/>
        <v>0</v>
      </c>
      <c r="U30" s="78">
        <f t="shared" si="2"/>
        <v>2.7395258794586791E-6</v>
      </c>
      <c r="V30" s="79">
        <f t="shared" si="3"/>
        <v>1.2165854674786298E-7</v>
      </c>
      <c r="W30" s="354">
        <f>SUM('5a. 2022 Spending'!W30+'5b. 2023 Spending'!W30)</f>
        <v>17992.609999999997</v>
      </c>
      <c r="X30" s="355">
        <f>SUM('5a. 2022 Spending'!X30+'5b. 2023 Spending'!X30)</f>
        <v>146269.84000000005</v>
      </c>
      <c r="Y30" s="324">
        <f>SUM('5a. 2022 Spending'!Y30+'5b. 2023 Spending'!Y30)</f>
        <v>0</v>
      </c>
      <c r="Z30" s="344">
        <f>SUM('5a. 2022 Spending'!Z30+'5b. 2023 Spending'!Z30)</f>
        <v>0</v>
      </c>
    </row>
    <row r="31" spans="1:26" ht="15.6" customHeight="1" thickBot="1" x14ac:dyDescent="0.3">
      <c r="A31" s="96" t="str">
        <f t="shared" si="0"/>
        <v>Eversource</v>
      </c>
      <c r="B31" s="148" t="s">
        <v>53</v>
      </c>
      <c r="C31" s="245" t="s">
        <v>58</v>
      </c>
      <c r="D31" s="298" t="s">
        <v>41</v>
      </c>
      <c r="E31" s="299" t="s">
        <v>93</v>
      </c>
      <c r="F31" s="300" t="s">
        <v>94</v>
      </c>
      <c r="G31" s="260">
        <f>SUM('5a. 2022 Spending'!G31+'5b. 2023 Spending'!G31)</f>
        <v>0</v>
      </c>
      <c r="H31" s="261">
        <f>SUM('5a. 2022 Spending'!H31+'5b. 2023 Spending'!H31)</f>
        <v>1255198.75</v>
      </c>
      <c r="I31" s="261">
        <f>SUM('5a. 2022 Spending'!I31+'5b. 2023 Spending'!I31)</f>
        <v>1255198.75</v>
      </c>
      <c r="J31" s="262">
        <f>SUM('5a. 2022 Spending'!J31+'5b. 2023 Spending'!J31)</f>
        <v>0</v>
      </c>
      <c r="K31" s="263">
        <f>SUM('5a. 2022 Spending'!K31+'5b. 2023 Spending'!K31)</f>
        <v>0</v>
      </c>
      <c r="L31" s="264">
        <f>SUM('5a. 2022 Spending'!L31+'5b. 2023 Spending'!L31)</f>
        <v>0</v>
      </c>
      <c r="M31" s="264">
        <f>SUM('5a. 2022 Spending'!M31+'5b. 2023 Spending'!M31)</f>
        <v>0</v>
      </c>
      <c r="N31" s="265">
        <f>SUM('5a. 2022 Spending'!N31+'5b. 2023 Spending'!N31)</f>
        <v>0</v>
      </c>
      <c r="O31" s="306">
        <f>SUM('5a. 2022 Spending'!O31+'5b. 2023 Spending'!O31)</f>
        <v>0</v>
      </c>
      <c r="P31" s="307">
        <f>SUM('5a. 2022 Spending'!P31+'5b. 2023 Spending'!P31)</f>
        <v>1255198.75</v>
      </c>
      <c r="Q31" s="307">
        <f>SUM('5a. 2022 Spending'!Q31+'5b. 2023 Spending'!Q31)</f>
        <v>1255198.75</v>
      </c>
      <c r="R31" s="308">
        <f>SUM('5a. 2022 Spending'!R31+'5b. 2023 Spending'!R31)</f>
        <v>0</v>
      </c>
      <c r="S31" s="373" t="s">
        <v>41</v>
      </c>
      <c r="T31" s="93">
        <f t="shared" si="1"/>
        <v>0</v>
      </c>
      <c r="U31" s="94">
        <f t="shared" si="2"/>
        <v>0</v>
      </c>
      <c r="V31" s="95">
        <f t="shared" si="3"/>
        <v>0</v>
      </c>
      <c r="W31" s="356">
        <f>SUM('5a. 2022 Spending'!W31+'5b. 2023 Spending'!W31)</f>
        <v>0</v>
      </c>
      <c r="X31" s="357">
        <f>SUM('5a. 2022 Spending'!X31+'5b. 2023 Spending'!X31)</f>
        <v>0</v>
      </c>
      <c r="Y31" s="328">
        <f>SUM('5a. 2022 Spending'!Y31+'5b. 2023 Spending'!Y31)</f>
        <v>0</v>
      </c>
      <c r="Z31" s="347">
        <f>SUM('5a. 2022 Spending'!Z31+'5b. 2023 Spending'!Z31)</f>
        <v>1255198.75</v>
      </c>
    </row>
    <row r="32" spans="1:26" x14ac:dyDescent="0.25">
      <c r="A32" s="33" t="str">
        <f t="shared" si="0"/>
        <v>Eversource</v>
      </c>
      <c r="B32" s="175" t="s">
        <v>59</v>
      </c>
      <c r="C32" s="35" t="s">
        <v>60</v>
      </c>
      <c r="D32" s="24" t="s">
        <v>41</v>
      </c>
      <c r="E32" s="249">
        <v>1704851</v>
      </c>
      <c r="F32" s="26">
        <v>1704851.04</v>
      </c>
      <c r="G32" s="251">
        <f>SUM('5a. 2022 Spending'!G32+'5b. 2023 Spending'!G32)</f>
        <v>0</v>
      </c>
      <c r="H32" s="252">
        <f>SUM('5a. 2022 Spending'!H32+'5b. 2023 Spending'!H32)</f>
        <v>0</v>
      </c>
      <c r="I32" s="252">
        <f>SUM('5a. 2022 Spending'!I32+'5b. 2023 Spending'!I32)</f>
        <v>0</v>
      </c>
      <c r="J32" s="253">
        <f>SUM('5a. 2022 Spending'!J32+'5b. 2023 Spending'!J32)</f>
        <v>0</v>
      </c>
      <c r="K32" s="301">
        <f>SUM('5a. 2022 Spending'!K32+'5b. 2023 Spending'!K32)</f>
        <v>543851.03999999992</v>
      </c>
      <c r="L32" s="302">
        <f>SUM('5a. 2022 Spending'!L32+'5b. 2023 Spending'!L32)</f>
        <v>0</v>
      </c>
      <c r="M32" s="302">
        <f>SUM('5a. 2022 Spending'!M32+'5b. 2023 Spending'!M32)</f>
        <v>543851.03999999992</v>
      </c>
      <c r="N32" s="303">
        <f>SUM('5a. 2022 Spending'!N32+'5b. 2023 Spending'!N32)</f>
        <v>0</v>
      </c>
      <c r="O32" s="301">
        <f>SUM('5a. 2022 Spending'!O32+'5b. 2023 Spending'!O32)</f>
        <v>543851.03999999992</v>
      </c>
      <c r="P32" s="302">
        <f>SUM('5a. 2022 Spending'!P32+'5b. 2023 Spending'!P32)</f>
        <v>0</v>
      </c>
      <c r="Q32" s="302">
        <f>SUM('5a. 2022 Spending'!Q32+'5b. 2023 Spending'!Q32)</f>
        <v>543851.03999999992</v>
      </c>
      <c r="R32" s="303">
        <f>SUM('5a. 2022 Spending'!R32+'5b. 2023 Spending'!R32)</f>
        <v>0</v>
      </c>
      <c r="S32" s="257" t="s">
        <v>41</v>
      </c>
      <c r="T32" s="180">
        <f t="shared" si="1"/>
        <v>0</v>
      </c>
      <c r="U32" s="181">
        <f t="shared" si="2"/>
        <v>-0.68099790538879934</v>
      </c>
      <c r="V32" s="182">
        <f t="shared" si="3"/>
        <v>-1</v>
      </c>
      <c r="W32" s="348">
        <f>SUM('5a. 2022 Spending'!W32+'5b. 2023 Spending'!W32)</f>
        <v>151215.71000000002</v>
      </c>
      <c r="X32" s="349">
        <f>SUM('5a. 2022 Spending'!X32+'5b. 2023 Spending'!X32)</f>
        <v>392635.33</v>
      </c>
      <c r="Y32" s="322">
        <f>SUM('5a. 2022 Spending'!Y32+'5b. 2023 Spending'!Y32)</f>
        <v>0</v>
      </c>
      <c r="Z32" s="342">
        <f>SUM('5a. 2022 Spending'!Z32+'5b. 2023 Spending'!Z32)</f>
        <v>0</v>
      </c>
    </row>
    <row r="33" spans="1:26" ht="16.5" thickBot="1" x14ac:dyDescent="0.3">
      <c r="A33" s="33" t="str">
        <f t="shared" si="0"/>
        <v>Eversource</v>
      </c>
      <c r="B33" s="148" t="s">
        <v>59</v>
      </c>
      <c r="C33" s="149" t="s">
        <v>61</v>
      </c>
      <c r="D33" s="150" t="s">
        <v>41</v>
      </c>
      <c r="E33" s="151">
        <v>3270513</v>
      </c>
      <c r="F33" s="152">
        <v>3270513</v>
      </c>
      <c r="G33" s="153">
        <f>SUM('5a. 2022 Spending'!G33+'5b. 2023 Spending'!G33)</f>
        <v>0</v>
      </c>
      <c r="H33" s="225">
        <f>SUM('5a. 2022 Spending'!H33+'5b. 2023 Spending'!H33)</f>
        <v>0</v>
      </c>
      <c r="I33" s="225">
        <f>SUM('5a. 2022 Spending'!I33+'5b. 2023 Spending'!I33)</f>
        <v>0</v>
      </c>
      <c r="J33" s="154">
        <f>SUM('5a. 2022 Spending'!J33+'5b. 2023 Spending'!J33)</f>
        <v>0</v>
      </c>
      <c r="K33" s="309">
        <f>SUM('5a. 2022 Spending'!K33+'5b. 2023 Spending'!K33)</f>
        <v>171512.81</v>
      </c>
      <c r="L33" s="310">
        <f>SUM('5a. 2022 Spending'!L33+'5b. 2023 Spending'!L33)</f>
        <v>0</v>
      </c>
      <c r="M33" s="310">
        <f>SUM('5a. 2022 Spending'!M33+'5b. 2023 Spending'!M33)</f>
        <v>171512.81</v>
      </c>
      <c r="N33" s="276">
        <f>SUM('5a. 2022 Spending'!N33+'5b. 2023 Spending'!N33)</f>
        <v>0</v>
      </c>
      <c r="O33" s="309">
        <f>SUM('5a. 2022 Spending'!O33+'5b. 2023 Spending'!O33)</f>
        <v>171512.81</v>
      </c>
      <c r="P33" s="310">
        <f>SUM('5a. 2022 Spending'!P33+'5b. 2023 Spending'!P33)</f>
        <v>0</v>
      </c>
      <c r="Q33" s="310">
        <f>SUM('5a. 2022 Spending'!Q33+'5b. 2023 Spending'!Q33)</f>
        <v>171512.81</v>
      </c>
      <c r="R33" s="276">
        <f>SUM('5a. 2022 Spending'!R33+'5b. 2023 Spending'!R33)</f>
        <v>0</v>
      </c>
      <c r="S33" s="155" t="s">
        <v>41</v>
      </c>
      <c r="T33" s="133">
        <f t="shared" si="1"/>
        <v>0</v>
      </c>
      <c r="U33" s="134">
        <f t="shared" si="2"/>
        <v>-0.94755782655503895</v>
      </c>
      <c r="V33" s="135">
        <f t="shared" si="3"/>
        <v>-1</v>
      </c>
      <c r="W33" s="358">
        <f>SUM('5a. 2022 Spending'!W33+'5b. 2023 Spending'!W33)</f>
        <v>83422.450000000012</v>
      </c>
      <c r="X33" s="359">
        <f>SUM('5a. 2022 Spending'!X33+'5b. 2023 Spending'!X33)</f>
        <v>88090.360000000015</v>
      </c>
      <c r="Y33" s="330">
        <f>SUM('5a. 2022 Spending'!Y33+'5b. 2023 Spending'!Y33)</f>
        <v>0</v>
      </c>
      <c r="Z33" s="360">
        <f>SUM('5a. 2022 Spending'!Z33+'5b. 2023 Spending'!Z33)</f>
        <v>0</v>
      </c>
    </row>
    <row r="34" spans="1:26" x14ac:dyDescent="0.25">
      <c r="A34" s="33" t="str">
        <f t="shared" si="0"/>
        <v>Eversource</v>
      </c>
      <c r="B34" s="142" t="s">
        <v>62</v>
      </c>
      <c r="C34" s="23" t="s">
        <v>63</v>
      </c>
      <c r="D34" s="156">
        <v>35</v>
      </c>
      <c r="E34" s="157">
        <v>10068275</v>
      </c>
      <c r="F34" s="158">
        <v>10068275</v>
      </c>
      <c r="G34" s="100">
        <f>SUM('5a. 2022 Spending'!G34+'5b. 2023 Spending'!G34)</f>
        <v>0</v>
      </c>
      <c r="H34" s="221">
        <f>SUM('5a. 2022 Spending'!H34+'5b. 2023 Spending'!H34)</f>
        <v>0</v>
      </c>
      <c r="I34" s="221">
        <f>SUM('5a. 2022 Spending'!I34+'5b. 2023 Spending'!I34)</f>
        <v>0</v>
      </c>
      <c r="J34" s="101">
        <f>SUM('5a. 2022 Spending'!J34+'5b. 2023 Spending'!J34)</f>
        <v>0</v>
      </c>
      <c r="K34" s="311">
        <f>SUM('5a. 2022 Spending'!K34+'5b. 2023 Spending'!K34)</f>
        <v>946275.16</v>
      </c>
      <c r="L34" s="312">
        <f>SUM('5a. 2022 Spending'!L34+'5b. 2023 Spending'!L34)</f>
        <v>199595.38</v>
      </c>
      <c r="M34" s="312">
        <f>SUM('5a. 2022 Spending'!M34+'5b. 2023 Spending'!M34)</f>
        <v>1145870.54</v>
      </c>
      <c r="N34" s="313">
        <f>SUM('5a. 2022 Spending'!N34+'5b. 2023 Spending'!N34)</f>
        <v>80413.440000000002</v>
      </c>
      <c r="O34" s="311">
        <f>SUM('5a. 2022 Spending'!O34+'5b. 2023 Spending'!O34)</f>
        <v>946275.16</v>
      </c>
      <c r="P34" s="312">
        <f>SUM('5a. 2022 Spending'!P34+'5b. 2023 Spending'!P34)</f>
        <v>199595.38</v>
      </c>
      <c r="Q34" s="312">
        <f>SUM('5a. 2022 Spending'!Q34+'5b. 2023 Spending'!Q34)</f>
        <v>1145870.54</v>
      </c>
      <c r="R34" s="313">
        <f>SUM('5a. 2022 Spending'!R34+'5b. 2023 Spending'!R34)</f>
        <v>80413.440000000002</v>
      </c>
      <c r="S34" s="159">
        <f>SUM('5a. 2022 Spending'!S34+'5b. 2023 Spending'!S34)</f>
        <v>1</v>
      </c>
      <c r="T34" s="103">
        <f t="shared" si="1"/>
        <v>-0.97142857142857142</v>
      </c>
      <c r="U34" s="104">
        <f t="shared" si="2"/>
        <v>-0.90601417223903791</v>
      </c>
      <c r="V34" s="105">
        <f t="shared" si="3"/>
        <v>-0.99201318597277099</v>
      </c>
      <c r="W34" s="361">
        <f>SUM('5a. 2022 Spending'!W34+'5b. 2023 Spending'!W34)</f>
        <v>43581.770000000004</v>
      </c>
      <c r="X34" s="362">
        <f>SUM('5a. 2022 Spending'!X34+'5b. 2023 Spending'!X34)</f>
        <v>902693.3899999999</v>
      </c>
      <c r="Y34" s="334">
        <f>SUM('5a. 2022 Spending'!Y34+'5b. 2023 Spending'!Y34)</f>
        <v>0</v>
      </c>
      <c r="Z34" s="363">
        <f>SUM('5a. 2022 Spending'!Z34+'5b. 2023 Spending'!Z34)</f>
        <v>199595.38</v>
      </c>
    </row>
    <row r="35" spans="1:26" x14ac:dyDescent="0.25">
      <c r="A35" s="33" t="str">
        <f t="shared" si="0"/>
        <v>Eversource</v>
      </c>
      <c r="B35" s="160" t="s">
        <v>62</v>
      </c>
      <c r="C35" s="35" t="s">
        <v>64</v>
      </c>
      <c r="D35" s="161">
        <v>951</v>
      </c>
      <c r="E35" s="162">
        <v>14306336</v>
      </c>
      <c r="F35" s="163">
        <v>14306336</v>
      </c>
      <c r="G35" s="120">
        <f>SUM('5a. 2022 Spending'!G35+'5b. 2023 Spending'!G35)</f>
        <v>0</v>
      </c>
      <c r="H35" s="223">
        <f>SUM('5a. 2022 Spending'!H35+'5b. 2023 Spending'!H35)</f>
        <v>0</v>
      </c>
      <c r="I35" s="223">
        <f>SUM('5a. 2022 Spending'!I35+'5b. 2023 Spending'!I35)</f>
        <v>0</v>
      </c>
      <c r="J35" s="121">
        <f>SUM('5a. 2022 Spending'!J35+'5b. 2023 Spending'!J35)</f>
        <v>0</v>
      </c>
      <c r="K35" s="304">
        <f>SUM('5a. 2022 Spending'!K35+'5b. 2023 Spending'!K35)</f>
        <v>1475335.58</v>
      </c>
      <c r="L35" s="275">
        <f>SUM('5a. 2022 Spending'!L35+'5b. 2023 Spending'!L35)</f>
        <v>14802.659999999971</v>
      </c>
      <c r="M35" s="275">
        <f>SUM('5a. 2022 Spending'!M35+'5b. 2023 Spending'!M35)</f>
        <v>1490138.24</v>
      </c>
      <c r="N35" s="305">
        <f>SUM('5a. 2022 Spending'!N35+'5b. 2023 Spending'!N35)</f>
        <v>176110.66</v>
      </c>
      <c r="O35" s="304">
        <f>SUM('5a. 2022 Spending'!O35+'5b. 2023 Spending'!O35)</f>
        <v>1475335.58</v>
      </c>
      <c r="P35" s="275">
        <f>SUM('5a. 2022 Spending'!P35+'5b. 2023 Spending'!P35)</f>
        <v>14802.659999999971</v>
      </c>
      <c r="Q35" s="275">
        <f>SUM('5a. 2022 Spending'!Q35+'5b. 2023 Spending'!Q35)</f>
        <v>1490138.24</v>
      </c>
      <c r="R35" s="305">
        <f>SUM('5a. 2022 Spending'!R35+'5b. 2023 Spending'!R35)</f>
        <v>176110.66</v>
      </c>
      <c r="S35" s="164">
        <f>SUM('5a. 2022 Spending'!S35+'5b. 2023 Spending'!S35)</f>
        <v>72</v>
      </c>
      <c r="T35" s="123">
        <f t="shared" si="1"/>
        <v>-0.9242902208201893</v>
      </c>
      <c r="U35" s="124">
        <f t="shared" si="2"/>
        <v>-0.89687537186320798</v>
      </c>
      <c r="V35" s="125">
        <f t="shared" si="3"/>
        <v>-0.98769002349728119</v>
      </c>
      <c r="W35" s="354">
        <f>SUM('5a. 2022 Spending'!W35+'5b. 2023 Spending'!W35)</f>
        <v>255682.99</v>
      </c>
      <c r="X35" s="355">
        <f>SUM('5a. 2022 Spending'!X35+'5b. 2023 Spending'!X35)</f>
        <v>1219652.5899999999</v>
      </c>
      <c r="Y35" s="324">
        <f>SUM('5a. 2022 Spending'!Y35+'5b. 2023 Spending'!Y35)</f>
        <v>0</v>
      </c>
      <c r="Z35" s="364">
        <f>SUM('5a. 2022 Spending'!Z35+'5b. 2023 Spending'!Z35)</f>
        <v>14802.659999999971</v>
      </c>
    </row>
    <row r="36" spans="1:26" x14ac:dyDescent="0.25">
      <c r="A36" s="33" t="str">
        <f t="shared" si="0"/>
        <v>Eversource</v>
      </c>
      <c r="B36" s="160" t="s">
        <v>62</v>
      </c>
      <c r="C36" s="47" t="s">
        <v>65</v>
      </c>
      <c r="D36" s="161">
        <v>2</v>
      </c>
      <c r="E36" s="162">
        <v>77483</v>
      </c>
      <c r="F36" s="163">
        <v>596471</v>
      </c>
      <c r="G36" s="304">
        <f>SUM('5a. 2022 Spending'!G36+'5b. 2023 Spending'!G36)</f>
        <v>77482.98</v>
      </c>
      <c r="H36" s="275">
        <f>SUM('5a. 2022 Spending'!H36+'5b. 2023 Spending'!H36)</f>
        <v>0</v>
      </c>
      <c r="I36" s="275">
        <f>SUM('5a. 2022 Spending'!I36+'5b. 2023 Spending'!I36)</f>
        <v>77482.98</v>
      </c>
      <c r="J36" s="305">
        <f>SUM('5a. 2022 Spending'!J36+'5b. 2023 Spending'!J36)</f>
        <v>596471.06000000006</v>
      </c>
      <c r="K36" s="120">
        <f>SUM('5a. 2022 Spending'!K36+'5b. 2023 Spending'!K36)</f>
        <v>0</v>
      </c>
      <c r="L36" s="223">
        <f>SUM('5a. 2022 Spending'!L36+'5b. 2023 Spending'!L36)</f>
        <v>-40.480000000000004</v>
      </c>
      <c r="M36" s="223">
        <f>SUM('5a. 2022 Spending'!M36+'5b. 2023 Spending'!M36)</f>
        <v>-40.480000000000004</v>
      </c>
      <c r="N36" s="122">
        <f>SUM('5a. 2022 Spending'!N36+'5b. 2023 Spending'!N36)</f>
        <v>0</v>
      </c>
      <c r="O36" s="304">
        <f>SUM('5a. 2022 Spending'!O36+'5b. 2023 Spending'!O36)</f>
        <v>77482.98</v>
      </c>
      <c r="P36" s="275">
        <f>SUM('5a. 2022 Spending'!P36+'5b. 2023 Spending'!P36)</f>
        <v>-40.480000000000004</v>
      </c>
      <c r="Q36" s="275">
        <f>SUM('5a. 2022 Spending'!Q36+'5b. 2023 Spending'!Q36)</f>
        <v>77442.499999999985</v>
      </c>
      <c r="R36" s="305">
        <f>SUM('5a. 2022 Spending'!R36+'5b. 2023 Spending'!R36)</f>
        <v>596471.06000000006</v>
      </c>
      <c r="S36" s="164">
        <f>SUM('5a. 2022 Spending'!S36+'5b. 2023 Spending'!S36)</f>
        <v>2</v>
      </c>
      <c r="T36" s="123">
        <f t="shared" si="1"/>
        <v>0</v>
      </c>
      <c r="U36" s="124">
        <f t="shared" si="2"/>
        <v>-2.5812113630182799E-7</v>
      </c>
      <c r="V36" s="125">
        <f t="shared" si="3"/>
        <v>1.0059164662804956E-7</v>
      </c>
      <c r="W36" s="354">
        <f>SUM('5a. 2022 Spending'!W36+'5b. 2023 Spending'!W36)</f>
        <v>35152.620000000003</v>
      </c>
      <c r="X36" s="355">
        <f>SUM('5a. 2022 Spending'!X36+'5b. 2023 Spending'!X36)</f>
        <v>42330.359999999993</v>
      </c>
      <c r="Y36" s="324">
        <f>SUM('5a. 2022 Spending'!Y36+'5b. 2023 Spending'!Y36)</f>
        <v>0</v>
      </c>
      <c r="Z36" s="344">
        <f>SUM('5a. 2022 Spending'!Z36+'5b. 2023 Spending'!Z36)</f>
        <v>-40.480000000000004</v>
      </c>
    </row>
    <row r="37" spans="1:26" ht="16.5" thickBot="1" x14ac:dyDescent="0.3">
      <c r="A37" s="33" t="str">
        <f t="shared" si="0"/>
        <v>Eversource</v>
      </c>
      <c r="B37" s="165" t="s">
        <v>62</v>
      </c>
      <c r="C37" s="139" t="s">
        <v>66</v>
      </c>
      <c r="D37" s="166">
        <v>0</v>
      </c>
      <c r="E37" s="167">
        <v>472657</v>
      </c>
      <c r="F37" s="168">
        <v>1933413</v>
      </c>
      <c r="G37" s="309">
        <f>SUM('5a. 2022 Spending'!G37+'5b. 2023 Spending'!G37)</f>
        <v>472657.25000000006</v>
      </c>
      <c r="H37" s="310">
        <f>SUM('5a. 2022 Spending'!H37+'5b. 2023 Spending'!H37)</f>
        <v>0</v>
      </c>
      <c r="I37" s="310">
        <f>SUM('5a. 2022 Spending'!I37+'5b. 2023 Spending'!I37)</f>
        <v>472657.25000000006</v>
      </c>
      <c r="J37" s="276">
        <f>SUM('5a. 2022 Spending'!J37+'5b. 2023 Spending'!J37)</f>
        <v>1972152.33</v>
      </c>
      <c r="K37" s="120">
        <f>SUM('5a. 2022 Spending'!K37+'5b. 2023 Spending'!K37)</f>
        <v>0</v>
      </c>
      <c r="L37" s="223">
        <f>SUM('5a. 2022 Spending'!L37+'5b. 2023 Spending'!L37)</f>
        <v>0</v>
      </c>
      <c r="M37" s="223">
        <f>SUM('5a. 2022 Spending'!M37+'5b. 2023 Spending'!M37)</f>
        <v>0</v>
      </c>
      <c r="N37" s="122">
        <f>SUM('5a. 2022 Spending'!N37+'5b. 2023 Spending'!N37)</f>
        <v>0</v>
      </c>
      <c r="O37" s="309">
        <f>SUM('5a. 2022 Spending'!O37+'5b. 2023 Spending'!O37)</f>
        <v>472657.25000000006</v>
      </c>
      <c r="P37" s="310">
        <f>SUM('5a. 2022 Spending'!P37+'5b. 2023 Spending'!P37)</f>
        <v>0</v>
      </c>
      <c r="Q37" s="310">
        <f>SUM('5a. 2022 Spending'!Q37+'5b. 2023 Spending'!Q37)</f>
        <v>472657.25000000006</v>
      </c>
      <c r="R37" s="276">
        <f>SUM('5a. 2022 Spending'!R37+'5b. 2023 Spending'!R37)</f>
        <v>1972152.33</v>
      </c>
      <c r="S37" s="169">
        <f>SUM('5a. 2022 Spending'!S37+'5b. 2023 Spending'!S37)</f>
        <v>7</v>
      </c>
      <c r="T37" s="123">
        <f t="shared" si="1"/>
        <v>0</v>
      </c>
      <c r="U37" s="124">
        <f t="shared" si="2"/>
        <v>5.2892478067225842E-7</v>
      </c>
      <c r="V37" s="125">
        <f t="shared" si="3"/>
        <v>2.0036758830110316E-2</v>
      </c>
      <c r="W37" s="358">
        <f>SUM('5a. 2022 Spending'!W37+'5b. 2023 Spending'!W37)</f>
        <v>114745.40999999999</v>
      </c>
      <c r="X37" s="359">
        <f>SUM('5a. 2022 Spending'!X37+'5b. 2023 Spending'!X37)</f>
        <v>357911.83999999997</v>
      </c>
      <c r="Y37" s="330">
        <f>SUM('5a. 2022 Spending'!Y37+'5b. 2023 Spending'!Y37)</f>
        <v>0</v>
      </c>
      <c r="Z37" s="360">
        <f>SUM('5a. 2022 Spending'!Z37+'5b. 2023 Spending'!Z37)</f>
        <v>0</v>
      </c>
    </row>
    <row r="38" spans="1:26" x14ac:dyDescent="0.25">
      <c r="A38" s="33" t="str">
        <f t="shared" si="0"/>
        <v>Eversource</v>
      </c>
      <c r="B38" s="142" t="s">
        <v>67</v>
      </c>
      <c r="C38" s="23" t="s">
        <v>68</v>
      </c>
      <c r="D38" s="143" t="s">
        <v>41</v>
      </c>
      <c r="E38" s="157">
        <v>11063572</v>
      </c>
      <c r="F38" s="158">
        <v>11063572</v>
      </c>
      <c r="G38" s="146">
        <f>SUM('5a. 2022 Spending'!G38+'5b. 2023 Spending'!G38)</f>
        <v>0</v>
      </c>
      <c r="H38" s="226">
        <f>SUM('5a. 2022 Spending'!H38+'5b. 2023 Spending'!H38)</f>
        <v>0</v>
      </c>
      <c r="I38" s="226">
        <f>SUM('5a. 2022 Spending'!I38+'5b. 2023 Spending'!I38)</f>
        <v>0</v>
      </c>
      <c r="J38" s="147">
        <f>SUM('5a. 2022 Spending'!J38+'5b. 2023 Spending'!J38)</f>
        <v>0</v>
      </c>
      <c r="K38" s="301">
        <f>SUM('5a. 2022 Spending'!K38+'5b. 2023 Spending'!K38)</f>
        <v>31571.61</v>
      </c>
      <c r="L38" s="302">
        <f>SUM('5a. 2022 Spending'!L38+'5b. 2023 Spending'!L38)</f>
        <v>0</v>
      </c>
      <c r="M38" s="302">
        <f>SUM('5a. 2022 Spending'!M38+'5b. 2023 Spending'!M38)</f>
        <v>31571.61</v>
      </c>
      <c r="N38" s="303">
        <f>SUM('5a. 2022 Spending'!N38+'5b. 2023 Spending'!N38)</f>
        <v>0</v>
      </c>
      <c r="O38" s="311">
        <f>SUM('5a. 2022 Spending'!O38+'5b. 2023 Spending'!O38)</f>
        <v>31571.61</v>
      </c>
      <c r="P38" s="312">
        <f>SUM('5a. 2022 Spending'!P38+'5b. 2023 Spending'!P38)</f>
        <v>0</v>
      </c>
      <c r="Q38" s="312">
        <f>SUM('5a. 2022 Spending'!Q38+'5b. 2023 Spending'!Q38)</f>
        <v>31571.61</v>
      </c>
      <c r="R38" s="313">
        <f>SUM('5a. 2022 Spending'!R38+'5b. 2023 Spending'!R38)</f>
        <v>0</v>
      </c>
      <c r="S38" s="170" t="s">
        <v>41</v>
      </c>
      <c r="T38" s="103">
        <f t="shared" si="1"/>
        <v>0</v>
      </c>
      <c r="U38" s="104">
        <f t="shared" si="2"/>
        <v>-0.99714634568293137</v>
      </c>
      <c r="V38" s="105">
        <f t="shared" si="3"/>
        <v>-1</v>
      </c>
      <c r="W38" s="322">
        <f>SUM('5a. 2022 Spending'!W38+'5b. 2023 Spending'!W38)</f>
        <v>15526.26</v>
      </c>
      <c r="X38" s="342">
        <f>SUM('5a. 2022 Spending'!X38+'5b. 2023 Spending'!X38)</f>
        <v>16045.35</v>
      </c>
      <c r="Y38" s="322">
        <f>SUM('5a. 2022 Spending'!Y38+'5b. 2023 Spending'!Y38)</f>
        <v>0</v>
      </c>
      <c r="Z38" s="342">
        <f>SUM('5a. 2022 Spending'!Z38+'5b. 2023 Spending'!Z38)</f>
        <v>0</v>
      </c>
    </row>
    <row r="39" spans="1:26" ht="16.5" thickBot="1" x14ac:dyDescent="0.3">
      <c r="A39" s="33" t="str">
        <f t="shared" si="0"/>
        <v>Eversource</v>
      </c>
      <c r="B39" s="165" t="s">
        <v>67</v>
      </c>
      <c r="C39" s="149" t="s">
        <v>69</v>
      </c>
      <c r="D39" s="171">
        <v>5</v>
      </c>
      <c r="E39" s="128">
        <v>1413915</v>
      </c>
      <c r="F39" s="172">
        <v>1413915</v>
      </c>
      <c r="G39" s="173">
        <f>SUM('5a. 2022 Spending'!G39+'5b. 2023 Spending'!G39)</f>
        <v>0</v>
      </c>
      <c r="H39" s="227">
        <f>SUM('5a. 2022 Spending'!H39+'5b. 2023 Spending'!H39)</f>
        <v>0</v>
      </c>
      <c r="I39" s="227">
        <f>SUM('5a. 2022 Spending'!I39+'5b. 2023 Spending'!I39)</f>
        <v>0</v>
      </c>
      <c r="J39" s="174">
        <f>SUM('5a. 2022 Spending'!J39+'5b. 2023 Spending'!J39)</f>
        <v>0</v>
      </c>
      <c r="K39" s="309">
        <f>SUM('5a. 2022 Spending'!K39+'5b. 2023 Spending'!K39)</f>
        <v>283915.37</v>
      </c>
      <c r="L39" s="310">
        <f>SUM('5a. 2022 Spending'!L39+'5b. 2023 Spending'!L39)</f>
        <v>0</v>
      </c>
      <c r="M39" s="310">
        <f>SUM('5a. 2022 Spending'!M39+'5b. 2023 Spending'!M39)</f>
        <v>283915.37</v>
      </c>
      <c r="N39" s="276">
        <f>SUM('5a. 2022 Spending'!N39+'5b. 2023 Spending'!N39)</f>
        <v>255526.1</v>
      </c>
      <c r="O39" s="306">
        <f>SUM('5a. 2022 Spending'!O39+'5b. 2023 Spending'!O39)</f>
        <v>283915.37</v>
      </c>
      <c r="P39" s="307">
        <f>SUM('5a. 2022 Spending'!P39+'5b. 2023 Spending'!P39)</f>
        <v>0</v>
      </c>
      <c r="Q39" s="307">
        <f>SUM('5a. 2022 Spending'!Q39+'5b. 2023 Spending'!Q39)</f>
        <v>283915.37</v>
      </c>
      <c r="R39" s="308">
        <f>SUM('5a. 2022 Spending'!R39+'5b. 2023 Spending'!R39)</f>
        <v>255526.1</v>
      </c>
      <c r="S39" s="132">
        <f>SUM('5a. 2022 Spending'!S39+'5b. 2023 Spending'!S39)</f>
        <v>1</v>
      </c>
      <c r="T39" s="133">
        <f t="shared" si="1"/>
        <v>-0.8</v>
      </c>
      <c r="U39" s="134">
        <f t="shared" si="2"/>
        <v>-0.79919912441695573</v>
      </c>
      <c r="V39" s="135">
        <f t="shared" si="3"/>
        <v>-0.81927760862569521</v>
      </c>
      <c r="W39" s="328">
        <f>SUM('5a. 2022 Spending'!W39+'5b. 2023 Spending'!W39)</f>
        <v>21776.41</v>
      </c>
      <c r="X39" s="347">
        <f>SUM('5a. 2022 Spending'!X39+'5b. 2023 Spending'!X39)</f>
        <v>262138.96000000008</v>
      </c>
      <c r="Y39" s="328">
        <f>SUM('5a. 2022 Spending'!Y39+'5b. 2023 Spending'!Y39)</f>
        <v>0</v>
      </c>
      <c r="Z39" s="347">
        <f>SUM('5a. 2022 Spending'!Z39+'5b. 2023 Spending'!Z39)</f>
        <v>0</v>
      </c>
    </row>
    <row r="40" spans="1:26" x14ac:dyDescent="0.25">
      <c r="A40" s="33" t="str">
        <f t="shared" si="0"/>
        <v>Eversource</v>
      </c>
      <c r="B40" s="175" t="s">
        <v>70</v>
      </c>
      <c r="C40" s="35" t="s">
        <v>71</v>
      </c>
      <c r="D40" s="24" t="s">
        <v>41</v>
      </c>
      <c r="E40" s="176" t="s">
        <v>93</v>
      </c>
      <c r="F40" s="228" t="s">
        <v>94</v>
      </c>
      <c r="G40" s="387">
        <f>SUM('5a. 2022 Spending'!G40+'5b. 2023 Spending'!G40)</f>
        <v>0</v>
      </c>
      <c r="H40" s="430">
        <f>SUM('5a. 2022 Spending'!H40+'5b. 2023 Spending'!H40)</f>
        <v>0</v>
      </c>
      <c r="I40" s="430">
        <f>SUM('5a. 2022 Spending'!I40+'5b. 2023 Spending'!I40)</f>
        <v>0</v>
      </c>
      <c r="J40" s="388">
        <f>SUM('5a. 2022 Spending'!J40+'5b. 2023 Spending'!J40)</f>
        <v>0</v>
      </c>
      <c r="K40" s="301">
        <f>SUM('5a. 2022 Spending'!K40+'5b. 2023 Spending'!K40)</f>
        <v>0</v>
      </c>
      <c r="L40" s="302">
        <f>SUM('5a. 2022 Spending'!L40+'5b. 2023 Spending'!L40)</f>
        <v>810282.61</v>
      </c>
      <c r="M40" s="302">
        <f>SUM('5a. 2022 Spending'!M40+'5b. 2023 Spending'!M40)</f>
        <v>810282.61</v>
      </c>
      <c r="N40" s="303">
        <f>SUM('5a. 2022 Spending'!N40+'5b. 2023 Spending'!N40)</f>
        <v>0</v>
      </c>
      <c r="O40" s="301">
        <f>SUM('5a. 2022 Spending'!O40+'5b. 2023 Spending'!O40)</f>
        <v>0</v>
      </c>
      <c r="P40" s="302">
        <f>SUM('5a. 2022 Spending'!P40+'5b. 2023 Spending'!P40)</f>
        <v>810282.61</v>
      </c>
      <c r="Q40" s="302">
        <f>SUM('5a. 2022 Spending'!Q40+'5b. 2023 Spending'!Q40)</f>
        <v>810282.61</v>
      </c>
      <c r="R40" s="303">
        <f>SUM('5a. 2022 Spending'!R40+'5b. 2023 Spending'!R40)</f>
        <v>0</v>
      </c>
      <c r="S40" s="29" t="s">
        <v>41</v>
      </c>
      <c r="T40" s="180">
        <f t="shared" si="1"/>
        <v>0</v>
      </c>
      <c r="U40" s="181">
        <f t="shared" si="2"/>
        <v>0</v>
      </c>
      <c r="V40" s="368">
        <f t="shared" si="3"/>
        <v>0</v>
      </c>
      <c r="W40" s="322">
        <f>SUM('5a. 2022 Spending'!W40+'5b. 2023 Spending'!W40)</f>
        <v>0</v>
      </c>
      <c r="X40" s="342">
        <f>SUM('5a. 2022 Spending'!X40+'5b. 2023 Spending'!X40)</f>
        <v>0</v>
      </c>
      <c r="Y40" s="322">
        <f>SUM('5a. 2022 Spending'!Y40+'5b. 2023 Spending'!Y40)</f>
        <v>0</v>
      </c>
      <c r="Z40" s="342">
        <f>SUM('5a. 2022 Spending'!Z40+'5b. 2023 Spending'!Z40)</f>
        <v>810282.61</v>
      </c>
    </row>
    <row r="41" spans="1:26" x14ac:dyDescent="0.25">
      <c r="A41" s="33" t="str">
        <f t="shared" si="0"/>
        <v>Eversource</v>
      </c>
      <c r="B41" s="183" t="s">
        <v>70</v>
      </c>
      <c r="C41" s="35" t="s">
        <v>72</v>
      </c>
      <c r="D41" s="36" t="s">
        <v>41</v>
      </c>
      <c r="E41" s="184" t="s">
        <v>93</v>
      </c>
      <c r="F41" s="230" t="s">
        <v>94</v>
      </c>
      <c r="G41" s="186">
        <f>SUM('5a. 2022 Spending'!G41+'5b. 2023 Spending'!G41)</f>
        <v>0</v>
      </c>
      <c r="H41" s="231">
        <f>SUM('5a. 2022 Spending'!H41+'5b. 2023 Spending'!H41)</f>
        <v>0</v>
      </c>
      <c r="I41" s="231">
        <f>SUM('5a. 2022 Spending'!I41+'5b. 2023 Spending'!I41)</f>
        <v>0</v>
      </c>
      <c r="J41" s="187">
        <f>SUM('5a. 2022 Spending'!J41+'5b. 2023 Spending'!J41)</f>
        <v>0</v>
      </c>
      <c r="K41" s="304">
        <f>SUM('5a. 2022 Spending'!K41+'5b. 2023 Spending'!K41)</f>
        <v>0</v>
      </c>
      <c r="L41" s="275">
        <f>SUM('5a. 2022 Spending'!L41+'5b. 2023 Spending'!L41)</f>
        <v>431370.33955679537</v>
      </c>
      <c r="M41" s="275">
        <f>SUM('5a. 2022 Spending'!M41+'5b. 2023 Spending'!M41)</f>
        <v>431370.33955679537</v>
      </c>
      <c r="N41" s="305">
        <f>SUM('5a. 2022 Spending'!N41+'5b. 2023 Spending'!N41)</f>
        <v>0</v>
      </c>
      <c r="O41" s="304">
        <f>SUM('5a. 2022 Spending'!O41+'5b. 2023 Spending'!O41)</f>
        <v>0</v>
      </c>
      <c r="P41" s="275">
        <f>SUM('5a. 2022 Spending'!P41+'5b. 2023 Spending'!P41)</f>
        <v>413651.9295567954</v>
      </c>
      <c r="Q41" s="275">
        <f>SUM('5a. 2022 Spending'!Q41+'5b. 2023 Spending'!Q41)</f>
        <v>413651.9295567954</v>
      </c>
      <c r="R41" s="305">
        <f>SUM('5a. 2022 Spending'!R41+'5b. 2023 Spending'!R41)</f>
        <v>0</v>
      </c>
      <c r="S41" s="42" t="s">
        <v>41</v>
      </c>
      <c r="T41" s="114">
        <f t="shared" si="1"/>
        <v>0</v>
      </c>
      <c r="U41" s="115">
        <f t="shared" si="2"/>
        <v>0</v>
      </c>
      <c r="V41" s="369">
        <f t="shared" si="3"/>
        <v>0</v>
      </c>
      <c r="W41" s="324">
        <f>SUM('5a. 2022 Spending'!W41+'5b. 2023 Spending'!W41)</f>
        <v>0</v>
      </c>
      <c r="X41" s="344">
        <f>SUM('5a. 2022 Spending'!X41+'5b. 2023 Spending'!X41)</f>
        <v>0</v>
      </c>
      <c r="Y41" s="324">
        <f>SUM('5a. 2022 Spending'!Y41+'5b. 2023 Spending'!Y41)</f>
        <v>413651.9295567954</v>
      </c>
      <c r="Z41" s="344">
        <f>SUM('5a. 2022 Spending'!Z41+'5b. 2023 Spending'!Z41)</f>
        <v>0</v>
      </c>
    </row>
    <row r="42" spans="1:26" ht="16.5" thickBot="1" x14ac:dyDescent="0.3">
      <c r="A42" s="188" t="str">
        <f t="shared" si="0"/>
        <v>Eversource</v>
      </c>
      <c r="B42" s="165" t="s">
        <v>70</v>
      </c>
      <c r="C42" s="149" t="s">
        <v>73</v>
      </c>
      <c r="D42" s="189" t="s">
        <v>41</v>
      </c>
      <c r="E42" s="190" t="s">
        <v>93</v>
      </c>
      <c r="F42" s="232" t="s">
        <v>94</v>
      </c>
      <c r="G42" s="389">
        <f>SUM('5a. 2022 Spending'!G42+'5b. 2023 Spending'!G42)</f>
        <v>0</v>
      </c>
      <c r="H42" s="431">
        <f>SUM('5a. 2022 Spending'!H42+'5b. 2023 Spending'!H42)</f>
        <v>0</v>
      </c>
      <c r="I42" s="431">
        <f>SUM('5a. 2022 Spending'!I42+'5b. 2023 Spending'!I42)</f>
        <v>0</v>
      </c>
      <c r="J42" s="390">
        <f>SUM('5a. 2022 Spending'!J42+'5b. 2023 Spending'!J42)</f>
        <v>0</v>
      </c>
      <c r="K42" s="309">
        <f>SUM('5a. 2022 Spending'!K42+'5b. 2023 Spending'!K42)</f>
        <v>0</v>
      </c>
      <c r="L42" s="310">
        <f>SUM('5a. 2022 Spending'!L42+'5b. 2023 Spending'!L42)</f>
        <v>0</v>
      </c>
      <c r="M42" s="310">
        <f>SUM('5a. 2022 Spending'!M42+'5b. 2023 Spending'!M42)</f>
        <v>0</v>
      </c>
      <c r="N42" s="276">
        <f>SUM('5a. 2022 Spending'!N42+'5b. 2023 Spending'!N42)</f>
        <v>0</v>
      </c>
      <c r="O42" s="309">
        <f>SUM('5a. 2022 Spending'!O42+'5b. 2023 Spending'!O42)</f>
        <v>0</v>
      </c>
      <c r="P42" s="310">
        <f>SUM('5a. 2022 Spending'!P42+'5b. 2023 Spending'!P42)</f>
        <v>0</v>
      </c>
      <c r="Q42" s="310">
        <f>SUM('5a. 2022 Spending'!Q42+'5b. 2023 Spending'!Q42)</f>
        <v>0</v>
      </c>
      <c r="R42" s="276">
        <f>SUM('5a. 2022 Spending'!R42+'5b. 2023 Spending'!R42)</f>
        <v>0</v>
      </c>
      <c r="S42" s="192" t="s">
        <v>41</v>
      </c>
      <c r="T42" s="193">
        <f t="shared" si="1"/>
        <v>0</v>
      </c>
      <c r="U42" s="194">
        <f t="shared" si="2"/>
        <v>0</v>
      </c>
      <c r="V42" s="366">
        <f t="shared" si="3"/>
        <v>0</v>
      </c>
      <c r="W42" s="328">
        <f>SUM('5a. 2022 Spending'!W42+'5b. 2023 Spending'!W42)</f>
        <v>0</v>
      </c>
      <c r="X42" s="347">
        <f>SUM('5a. 2022 Spending'!X42+'5b. 2023 Spending'!X42)</f>
        <v>0</v>
      </c>
      <c r="Y42" s="328">
        <f>SUM('5a. 2022 Spending'!Y42+'5b. 2023 Spending'!Y42)</f>
        <v>0</v>
      </c>
      <c r="Z42" s="347">
        <f>SUM('5a. 2022 Spending'!Z42+'5b. 2023 Spending'!Z42)</f>
        <v>0</v>
      </c>
    </row>
    <row r="43" spans="1:26" ht="15" customHeight="1" x14ac:dyDescent="0.25">
      <c r="A43" s="21" t="str">
        <f t="shared" si="0"/>
        <v>Eversource</v>
      </c>
      <c r="B43" s="58" t="s">
        <v>74</v>
      </c>
      <c r="C43" s="59" t="s">
        <v>75</v>
      </c>
      <c r="D43" s="143" t="s">
        <v>41</v>
      </c>
      <c r="E43" s="61" t="s">
        <v>93</v>
      </c>
      <c r="F43" s="62" t="s">
        <v>94</v>
      </c>
      <c r="G43" s="311">
        <f>SUM('5a. 2022 Spending'!G43+'5b. 2023 Spending'!G43)</f>
        <v>0</v>
      </c>
      <c r="H43" s="312">
        <f>SUM('5a. 2022 Spending'!H43+'5b. 2023 Spending'!H43)</f>
        <v>0</v>
      </c>
      <c r="I43" s="312">
        <f>SUM('5a. 2022 Spending'!I43+'5b. 2023 Spending'!I43)</f>
        <v>0</v>
      </c>
      <c r="J43" s="313">
        <f>SUM('5a. 2022 Spending'!J43+'5b. 2023 Spending'!J43)</f>
        <v>12</v>
      </c>
      <c r="K43" s="75">
        <f>SUM('5a. 2022 Spending'!K43+'5b. 2023 Spending'!K43)</f>
        <v>0</v>
      </c>
      <c r="L43" s="238">
        <f>SUM('5a. 2022 Spending'!L43+'5b. 2023 Spending'!L43)</f>
        <v>0</v>
      </c>
      <c r="M43" s="238">
        <f>SUM('5a. 2022 Spending'!M43+'5b. 2023 Spending'!M43)</f>
        <v>0</v>
      </c>
      <c r="N43" s="76">
        <f>SUM('5a. 2022 Spending'!N43+'5b. 2023 Spending'!N43)</f>
        <v>0</v>
      </c>
      <c r="O43" s="311">
        <f>SUM('5a. 2022 Spending'!O43+'5b. 2023 Spending'!O43)</f>
        <v>0</v>
      </c>
      <c r="P43" s="312">
        <f>SUM('5a. 2022 Spending'!P43+'5b. 2023 Spending'!P43)</f>
        <v>0</v>
      </c>
      <c r="Q43" s="312">
        <f>SUM('5a. 2022 Spending'!Q43+'5b. 2023 Spending'!Q43)</f>
        <v>0</v>
      </c>
      <c r="R43" s="313">
        <f>SUM('5a. 2022 Spending'!R43+'5b. 2023 Spending'!R43)</f>
        <v>12</v>
      </c>
      <c r="S43" s="67" t="s">
        <v>41</v>
      </c>
      <c r="T43" s="68">
        <f t="shared" si="1"/>
        <v>0</v>
      </c>
      <c r="U43" s="69">
        <f t="shared" si="2"/>
        <v>0</v>
      </c>
      <c r="V43" s="367">
        <f t="shared" si="3"/>
        <v>0</v>
      </c>
      <c r="W43" s="322">
        <f>SUM('5a. 2022 Spending'!W43+'5b. 2023 Spending'!W43)</f>
        <v>0</v>
      </c>
      <c r="X43" s="342">
        <f>SUM('5a. 2022 Spending'!X43+'5b. 2023 Spending'!X43)</f>
        <v>0</v>
      </c>
      <c r="Y43" s="322">
        <f>SUM('5a. 2022 Spending'!Y43+'5b. 2023 Spending'!Y43)</f>
        <v>0</v>
      </c>
      <c r="Z43" s="342">
        <f>SUM('5a. 2022 Spending'!Z43+'5b. 2023 Spending'!Z43)</f>
        <v>0</v>
      </c>
    </row>
    <row r="44" spans="1:26" ht="15" customHeight="1" thickBot="1" x14ac:dyDescent="0.3">
      <c r="A44" s="188" t="str">
        <f t="shared" si="0"/>
        <v>Eversource</v>
      </c>
      <c r="B44" s="196" t="s">
        <v>74</v>
      </c>
      <c r="C44" s="85" t="s">
        <v>76</v>
      </c>
      <c r="D44" s="140" t="s">
        <v>41</v>
      </c>
      <c r="E44" s="141" t="s">
        <v>93</v>
      </c>
      <c r="F44" s="88" t="s">
        <v>94</v>
      </c>
      <c r="G44" s="309">
        <f>SUM('5a. 2022 Spending'!G44+'5b. 2023 Spending'!G44)</f>
        <v>12929571.480000004</v>
      </c>
      <c r="H44" s="310">
        <f>SUM('5a. 2022 Spending'!H44+'5b. 2023 Spending'!H44)</f>
        <v>50.33</v>
      </c>
      <c r="I44" s="310">
        <f>SUM('5a. 2022 Spending'!I44+'5b. 2023 Spending'!I44)</f>
        <v>12929621.810000004</v>
      </c>
      <c r="J44" s="276">
        <f>SUM('5a. 2022 Spending'!J44+'5b. 2023 Spending'!J44)</f>
        <v>50777156.800000012</v>
      </c>
      <c r="K44" s="89">
        <f>SUM('5a. 2022 Spending'!K44+'5b. 2023 Spending'!K44)</f>
        <v>0</v>
      </c>
      <c r="L44" s="220">
        <f>SUM('5a. 2022 Spending'!L44+'5b. 2023 Spending'!L44)</f>
        <v>0</v>
      </c>
      <c r="M44" s="220">
        <f>SUM('5a. 2022 Spending'!M44+'5b. 2023 Spending'!M44)</f>
        <v>0</v>
      </c>
      <c r="N44" s="91">
        <f>SUM('5a. 2022 Spending'!N44+'5b. 2023 Spending'!N44)</f>
        <v>0</v>
      </c>
      <c r="O44" s="306">
        <f>SUM('5a. 2022 Spending'!O44+'5b. 2023 Spending'!O44)</f>
        <v>12929571.480000004</v>
      </c>
      <c r="P44" s="307">
        <f>SUM('5a. 2022 Spending'!P44+'5b. 2023 Spending'!P44)</f>
        <v>7771.33</v>
      </c>
      <c r="Q44" s="307">
        <f>SUM('5a. 2022 Spending'!Q44+'5b. 2023 Spending'!Q44)</f>
        <v>12937342.810000004</v>
      </c>
      <c r="R44" s="308">
        <f>SUM('5a. 2022 Spending'!R44+'5b. 2023 Spending'!R44)</f>
        <v>50777156.800000012</v>
      </c>
      <c r="S44" s="429" t="s">
        <v>41</v>
      </c>
      <c r="T44" s="93">
        <f t="shared" si="1"/>
        <v>0</v>
      </c>
      <c r="U44" s="94">
        <f t="shared" si="2"/>
        <v>0</v>
      </c>
      <c r="V44" s="371">
        <f t="shared" si="3"/>
        <v>0</v>
      </c>
      <c r="W44" s="330">
        <f>SUM('5a. 2022 Spending'!W44+'5b. 2023 Spending'!W44)</f>
        <v>1191057.5499999998</v>
      </c>
      <c r="X44" s="360">
        <f>SUM('5a. 2022 Spending'!X44+'5b. 2023 Spending'!X44)</f>
        <v>11738513.929999994</v>
      </c>
      <c r="Y44" s="330">
        <f>SUM('5a. 2022 Spending'!Y44+'5b. 2023 Spending'!Y44)</f>
        <v>0</v>
      </c>
      <c r="Z44" s="360">
        <f>SUM('5a. 2022 Spending'!Z44+'5b. 2023 Spending'!Z44)</f>
        <v>7771.33</v>
      </c>
    </row>
    <row r="45" spans="1:26" ht="15" customHeight="1" thickBot="1" x14ac:dyDescent="0.3">
      <c r="A45" s="188" t="str">
        <f t="shared" si="0"/>
        <v>Eversource</v>
      </c>
      <c r="B45" s="472" t="s">
        <v>77</v>
      </c>
      <c r="C45" s="473"/>
      <c r="D45" s="410"/>
      <c r="E45" s="411"/>
      <c r="F45" s="412"/>
      <c r="G45" s="463">
        <f>SUM('5a. 2022 Spending'!G45+'5b. 2023 Spending'!G45)</f>
        <v>0</v>
      </c>
      <c r="H45" s="464">
        <f>SUM('5a. 2022 Spending'!H45+'5b. 2023 Spending'!H45)</f>
        <v>0</v>
      </c>
      <c r="I45" s="464">
        <f>SUM('5a. 2022 Spending'!I45+'5b. 2023 Spending'!I45)</f>
        <v>0</v>
      </c>
      <c r="J45" s="465">
        <f>SUM('5a. 2022 Spending'!J45+'5b. 2023 Spending'!J45)</f>
        <v>0</v>
      </c>
      <c r="K45" s="466">
        <f>SUM('5a. 2022 Spending'!K45+'5b. 2023 Spending'!K45)</f>
        <v>0</v>
      </c>
      <c r="L45" s="464">
        <f>SUM('5a. 2022 Spending'!L45+'5b. 2023 Spending'!L45)</f>
        <v>0</v>
      </c>
      <c r="M45" s="417">
        <f>SUM('5a. 2022 Spending'!M45+'5b. 2023 Spending'!M45)</f>
        <v>0</v>
      </c>
      <c r="N45" s="467">
        <f>SUM('5a. 2022 Spending'!N45+'5b. 2023 Spending'!N45)</f>
        <v>0</v>
      </c>
      <c r="O45" s="466">
        <f>SUM('5a. 2022 Spending'!O45+'5b. 2023 Spending'!O45)</f>
        <v>0</v>
      </c>
      <c r="P45" s="464">
        <f>SUM('5a. 2022 Spending'!P45+'5b. 2023 Spending'!P45)</f>
        <v>-265349.53999999998</v>
      </c>
      <c r="Q45" s="451">
        <f>SUM('5a. 2022 Spending'!Q45+'5b. 2023 Spending'!Q45)</f>
        <v>-265349.53999999998</v>
      </c>
      <c r="R45" s="468">
        <f>SUM('5a. 2022 Spending'!R45+'5b. 2023 Spending'!R45)</f>
        <v>0</v>
      </c>
      <c r="S45" s="419">
        <f>SUM('5a. 2022 Spending'!S45+'5b. 2023 Spending'!S45)</f>
        <v>0</v>
      </c>
      <c r="T45" s="469"/>
      <c r="U45" s="470"/>
      <c r="V45" s="471"/>
      <c r="W45" s="423">
        <f>SUM('5a. 2022 Spending'!W45+'5b. 2023 Spending'!W45)</f>
        <v>0</v>
      </c>
      <c r="X45" s="424">
        <f>SUM('5a. 2022 Spending'!X45+'5b. 2023 Spending'!X45)</f>
        <v>0</v>
      </c>
      <c r="Y45" s="425">
        <f>SUM('5a. 2022 Spending'!Y45+'5b. 2023 Spending'!Y45)</f>
        <v>0</v>
      </c>
      <c r="Z45" s="424">
        <f>SUM('5a. 2022 Spending'!Z45+'5b. 2023 Spending'!Z45)</f>
        <v>-265349.53999999998</v>
      </c>
    </row>
    <row r="46" spans="1:26" ht="16.5" thickBot="1" x14ac:dyDescent="0.3">
      <c r="D46" s="199" t="s">
        <v>41</v>
      </c>
      <c r="E46" s="433">
        <f t="shared" ref="E46:O46" si="4">SUM(E9:E45)</f>
        <v>156955499</v>
      </c>
      <c r="F46" s="434">
        <f t="shared" si="4"/>
        <v>170130275</v>
      </c>
      <c r="G46" s="433">
        <f t="shared" si="4"/>
        <v>25080981.480000012</v>
      </c>
      <c r="H46" s="200">
        <f t="shared" si="4"/>
        <v>2190787.81</v>
      </c>
      <c r="I46" s="200">
        <f t="shared" si="4"/>
        <v>27271769.29000001</v>
      </c>
      <c r="J46" s="435">
        <f t="shared" si="4"/>
        <v>74736861.650000006</v>
      </c>
      <c r="K46" s="433">
        <f t="shared" si="4"/>
        <v>29353996.900000002</v>
      </c>
      <c r="L46" s="200">
        <f t="shared" si="4"/>
        <v>1456010.5095567952</v>
      </c>
      <c r="M46" s="200">
        <f t="shared" si="4"/>
        <v>30810007.409556791</v>
      </c>
      <c r="N46" s="435">
        <f t="shared" si="4"/>
        <v>4221803.1000000006</v>
      </c>
      <c r="O46" s="433">
        <f t="shared" si="4"/>
        <v>54434978.729999989</v>
      </c>
      <c r="P46" s="200">
        <f>SUM(P9:P45)</f>
        <v>3391714.0895567955</v>
      </c>
      <c r="Q46" s="200">
        <f>SUM(Q9:Q45)</f>
        <v>57826692.819556795</v>
      </c>
      <c r="R46" s="435">
        <f t="shared" ref="R46:S46" si="5">SUM(R9:R45)</f>
        <v>78958664.750000015</v>
      </c>
      <c r="S46" s="436">
        <f t="shared" si="5"/>
        <v>427</v>
      </c>
      <c r="T46" s="203"/>
      <c r="U46" s="204"/>
      <c r="V46" s="205"/>
      <c r="W46" s="365">
        <f>SUM(W9:W44)</f>
        <v>6543828.3400000008</v>
      </c>
      <c r="X46" s="372">
        <f>SUM(X9:X44)</f>
        <v>47891150.37000002</v>
      </c>
      <c r="Y46" s="370">
        <f>SUM(Y9:Y45)</f>
        <v>413651.9295567954</v>
      </c>
      <c r="Z46" s="370">
        <f>SUM(Z9:Z45)</f>
        <v>2978062.62</v>
      </c>
    </row>
    <row r="47" spans="1:26" ht="16.5" customHeight="1" x14ac:dyDescent="0.25">
      <c r="N47" s="207"/>
      <c r="O47" s="207"/>
      <c r="P47" s="207"/>
      <c r="Q47" s="207"/>
      <c r="R47" s="207"/>
      <c r="S47" s="207"/>
    </row>
    <row r="48" spans="1:26" s="207" customFormat="1" x14ac:dyDescent="0.25">
      <c r="A48" s="206"/>
      <c r="C48" s="208"/>
      <c r="D48" s="209"/>
      <c r="E48" s="209"/>
      <c r="F48"/>
      <c r="G48"/>
      <c r="H48"/>
    </row>
    <row r="49" spans="2:23" s="207" customFormat="1" x14ac:dyDescent="0.25"/>
    <row r="50" spans="2:23" s="207" customFormat="1" x14ac:dyDescent="0.25">
      <c r="D50" s="211"/>
      <c r="E50" s="211"/>
    </row>
    <row r="51" spans="2:23" s="207" customFormat="1" x14ac:dyDescent="0.25">
      <c r="B51" s="211"/>
    </row>
    <row r="52" spans="2:23" s="207" customFormat="1" x14ac:dyDescent="0.25"/>
    <row r="53" spans="2:23" s="207" customFormat="1" ht="15.75" customHeight="1" x14ac:dyDescent="0.25"/>
    <row r="54" spans="2:23" s="207" customFormat="1" ht="16.5" customHeight="1" x14ac:dyDescent="0.25"/>
    <row r="55" spans="2:23" s="207" customFormat="1" x14ac:dyDescent="0.25"/>
    <row r="56" spans="2:23" s="207" customFormat="1" x14ac:dyDescent="0.25">
      <c r="T56"/>
      <c r="U56"/>
      <c r="V56"/>
      <c r="W56"/>
    </row>
    <row r="57" spans="2:23" s="207" customFormat="1" ht="16.5" customHeight="1" x14ac:dyDescent="0.25">
      <c r="T57"/>
      <c r="U57"/>
      <c r="V57"/>
      <c r="W57"/>
    </row>
    <row r="58" spans="2:23" s="207" customFormat="1" x14ac:dyDescent="0.25">
      <c r="T58"/>
      <c r="U58"/>
      <c r="V58"/>
      <c r="W58"/>
    </row>
    <row r="59" spans="2:23" s="207" customFormat="1" x14ac:dyDescent="0.25">
      <c r="T59"/>
      <c r="U59"/>
      <c r="V59"/>
      <c r="W59"/>
    </row>
    <row r="60" spans="2:23" s="207" customFormat="1" ht="16.5" customHeight="1" x14ac:dyDescent="0.25">
      <c r="T60"/>
      <c r="U60"/>
      <c r="V60"/>
      <c r="W60"/>
    </row>
    <row r="61" spans="2:23" s="207" customFormat="1" x14ac:dyDescent="0.25">
      <c r="T61"/>
      <c r="U61"/>
      <c r="V61"/>
      <c r="W61"/>
    </row>
    <row r="62" spans="2:23" s="207" customFormat="1" x14ac:dyDescent="0.25">
      <c r="T62"/>
      <c r="U62"/>
      <c r="V62"/>
      <c r="W62"/>
    </row>
    <row r="63" spans="2:23" s="207" customFormat="1" ht="16.5" customHeight="1" x14ac:dyDescent="0.25">
      <c r="T63"/>
      <c r="U63"/>
      <c r="V63"/>
      <c r="W63"/>
    </row>
    <row r="64" spans="2:23" s="207" customFormat="1" x14ac:dyDescent="0.25">
      <c r="T64"/>
      <c r="U64"/>
      <c r="V64"/>
      <c r="W64"/>
    </row>
    <row r="65" spans="20:23" s="207" customFormat="1" x14ac:dyDescent="0.25">
      <c r="T65"/>
      <c r="U65"/>
      <c r="V65"/>
      <c r="W65"/>
    </row>
    <row r="66" spans="20:23" s="207" customFormat="1" ht="16.5" customHeight="1" x14ac:dyDescent="0.25">
      <c r="T66"/>
      <c r="U66"/>
      <c r="V66"/>
      <c r="W66"/>
    </row>
    <row r="67" spans="20:23" s="207" customFormat="1" x14ac:dyDescent="0.25">
      <c r="T67"/>
      <c r="U67"/>
      <c r="V67"/>
      <c r="W67"/>
    </row>
    <row r="68" spans="20:23" s="207" customFormat="1" x14ac:dyDescent="0.25">
      <c r="T68"/>
      <c r="U68"/>
      <c r="V68"/>
      <c r="W68"/>
    </row>
    <row r="69" spans="20:23" s="207" customFormat="1" ht="16.5" customHeight="1" x14ac:dyDescent="0.25">
      <c r="T69"/>
      <c r="U69"/>
      <c r="V69"/>
      <c r="W69"/>
    </row>
    <row r="70" spans="20:23" s="207" customFormat="1" x14ac:dyDescent="0.25">
      <c r="T70"/>
      <c r="U70"/>
      <c r="V70"/>
      <c r="W70"/>
    </row>
    <row r="71" spans="20:23" s="207" customFormat="1" x14ac:dyDescent="0.25">
      <c r="T71"/>
      <c r="U71"/>
      <c r="V71"/>
      <c r="W71"/>
    </row>
    <row r="72" spans="20:23" s="207" customFormat="1" ht="16.5" customHeight="1" x14ac:dyDescent="0.25">
      <c r="T72"/>
      <c r="U72"/>
      <c r="V72"/>
      <c r="W72"/>
    </row>
    <row r="73" spans="20:23" s="207" customFormat="1" x14ac:dyDescent="0.25">
      <c r="T73"/>
      <c r="U73"/>
      <c r="V73"/>
      <c r="W73"/>
    </row>
    <row r="74" spans="20:23" s="207" customFormat="1" x14ac:dyDescent="0.25">
      <c r="T74"/>
      <c r="U74"/>
      <c r="V74"/>
      <c r="W74"/>
    </row>
    <row r="75" spans="20:23" s="207" customFormat="1" ht="16.5" customHeight="1" x14ac:dyDescent="0.25">
      <c r="T75"/>
      <c r="U75"/>
      <c r="V75"/>
      <c r="W75"/>
    </row>
    <row r="76" spans="20:23" s="207" customFormat="1" x14ac:dyDescent="0.25">
      <c r="T76"/>
      <c r="U76"/>
      <c r="V76"/>
      <c r="W76"/>
    </row>
    <row r="77" spans="20:23" s="207" customFormat="1" x14ac:dyDescent="0.25">
      <c r="T77"/>
      <c r="U77"/>
      <c r="V77"/>
      <c r="W77"/>
    </row>
    <row r="78" spans="20:23" s="207" customFormat="1" ht="16.5" customHeight="1" x14ac:dyDescent="0.25">
      <c r="T78"/>
      <c r="U78"/>
      <c r="V78"/>
      <c r="W78"/>
    </row>
    <row r="79" spans="20:23" s="207" customFormat="1" x14ac:dyDescent="0.25">
      <c r="T79"/>
      <c r="U79"/>
      <c r="V79"/>
      <c r="W79"/>
    </row>
    <row r="80" spans="20:23" s="207" customFormat="1" x14ac:dyDescent="0.25">
      <c r="T80"/>
      <c r="U80"/>
      <c r="V80"/>
      <c r="W80"/>
    </row>
    <row r="81" spans="1:23" s="207" customFormat="1" ht="16.5" customHeight="1" x14ac:dyDescent="0.25">
      <c r="T81"/>
      <c r="U81"/>
      <c r="V81"/>
      <c r="W81"/>
    </row>
    <row r="82" spans="1:23" s="207" customFormat="1" x14ac:dyDescent="0.25">
      <c r="T82"/>
      <c r="U82"/>
      <c r="V82"/>
      <c r="W82"/>
    </row>
    <row r="83" spans="1:23" s="207" customFormat="1" x14ac:dyDescent="0.25">
      <c r="T83"/>
      <c r="U83"/>
      <c r="V83"/>
      <c r="W83"/>
    </row>
    <row r="84" spans="1:23" s="207" customFormat="1" ht="16.5" customHeight="1" x14ac:dyDescent="0.25">
      <c r="T84"/>
      <c r="U84"/>
      <c r="V84"/>
      <c r="W84"/>
    </row>
    <row r="85" spans="1:23" s="207" customFormat="1" x14ac:dyDescent="0.25">
      <c r="T85"/>
      <c r="U85"/>
      <c r="V85"/>
      <c r="W85"/>
    </row>
    <row r="86" spans="1:23" s="207" customFormat="1" x14ac:dyDescent="0.25">
      <c r="T86"/>
      <c r="U86"/>
      <c r="V86"/>
      <c r="W86"/>
    </row>
    <row r="87" spans="1:23" s="207" customFormat="1" x14ac:dyDescent="0.25">
      <c r="T87"/>
      <c r="U87"/>
      <c r="V87"/>
      <c r="W87"/>
    </row>
    <row r="88" spans="1:23" s="207" customFormat="1" x14ac:dyDescent="0.25">
      <c r="T88"/>
      <c r="U88"/>
      <c r="V88"/>
      <c r="W88"/>
    </row>
    <row r="89" spans="1:23" s="207" customFormat="1" ht="15.75" customHeight="1" x14ac:dyDescent="0.25">
      <c r="T89"/>
      <c r="U89"/>
      <c r="V89"/>
      <c r="W89"/>
    </row>
    <row r="90" spans="1:23" s="207" customFormat="1" x14ac:dyDescent="0.25">
      <c r="T90"/>
      <c r="U90"/>
      <c r="V90"/>
      <c r="W90"/>
    </row>
    <row r="91" spans="1:23" s="207" customFormat="1" x14ac:dyDescent="0.25">
      <c r="T91"/>
      <c r="U91"/>
      <c r="V91"/>
      <c r="W91"/>
    </row>
    <row r="92" spans="1:23" s="207" customFormat="1" x14ac:dyDescent="0.25">
      <c r="T92"/>
      <c r="U92"/>
      <c r="V92"/>
      <c r="W92"/>
    </row>
    <row r="93" spans="1:23" s="207" customFormat="1" x14ac:dyDescent="0.25">
      <c r="T93"/>
      <c r="U93"/>
      <c r="V93"/>
      <c r="W93"/>
    </row>
    <row r="94" spans="1:23" s="207" customFormat="1" x14ac:dyDescent="0.25">
      <c r="T94"/>
      <c r="U94"/>
      <c r="V94"/>
      <c r="W94"/>
    </row>
    <row r="95" spans="1:23" s="207" customFormat="1" x14ac:dyDescent="0.25">
      <c r="T95"/>
      <c r="U95"/>
      <c r="V95"/>
      <c r="W95"/>
    </row>
    <row r="96" spans="1:23" s="207" customFormat="1" x14ac:dyDescent="0.25">
      <c r="A96" s="212"/>
      <c r="T96"/>
      <c r="U96"/>
      <c r="V96"/>
      <c r="W96"/>
    </row>
    <row r="97" spans="20:23" s="207" customFormat="1" x14ac:dyDescent="0.25">
      <c r="T97"/>
      <c r="U97"/>
      <c r="V97"/>
      <c r="W97"/>
    </row>
    <row r="98" spans="20:23" s="207" customFormat="1" x14ac:dyDescent="0.25">
      <c r="T98"/>
      <c r="U98"/>
      <c r="V98"/>
      <c r="W98"/>
    </row>
    <row r="99" spans="20:23" s="207" customFormat="1" x14ac:dyDescent="0.25">
      <c r="T99"/>
      <c r="U99"/>
      <c r="V99"/>
      <c r="W99"/>
    </row>
    <row r="100" spans="20:23" s="207" customFormat="1" x14ac:dyDescent="0.25">
      <c r="T100"/>
      <c r="U100"/>
      <c r="V100"/>
      <c r="W100"/>
    </row>
    <row r="101" spans="20:23" s="207" customFormat="1" x14ac:dyDescent="0.25">
      <c r="T101"/>
      <c r="U101"/>
      <c r="V101"/>
      <c r="W101"/>
    </row>
    <row r="102" spans="20:23" s="207" customFormat="1" x14ac:dyDescent="0.25">
      <c r="T102"/>
      <c r="U102"/>
      <c r="V102"/>
      <c r="W102"/>
    </row>
    <row r="103" spans="20:23" s="207" customFormat="1" x14ac:dyDescent="0.25">
      <c r="T103"/>
      <c r="U103"/>
      <c r="V103"/>
      <c r="W103"/>
    </row>
    <row r="104" spans="20:23" s="207" customFormat="1" x14ac:dyDescent="0.25">
      <c r="T104"/>
      <c r="U104"/>
      <c r="V104"/>
      <c r="W104"/>
    </row>
    <row r="105" spans="20:23" s="207" customFormat="1" x14ac:dyDescent="0.25">
      <c r="T105"/>
      <c r="U105"/>
      <c r="V105"/>
      <c r="W105"/>
    </row>
    <row r="106" spans="20:23" s="207" customFormat="1" x14ac:dyDescent="0.25">
      <c r="T106"/>
      <c r="U106"/>
      <c r="V106"/>
      <c r="W106"/>
    </row>
    <row r="107" spans="20:23" s="207" customFormat="1" x14ac:dyDescent="0.25">
      <c r="T107"/>
      <c r="U107"/>
      <c r="V107"/>
      <c r="W107"/>
    </row>
    <row r="108" spans="20:23" s="207" customFormat="1" x14ac:dyDescent="0.25">
      <c r="T108"/>
      <c r="U108"/>
      <c r="V108"/>
      <c r="W108"/>
    </row>
    <row r="109" spans="20:23" s="207" customFormat="1" x14ac:dyDescent="0.25">
      <c r="T109"/>
      <c r="U109"/>
      <c r="V109"/>
      <c r="W109"/>
    </row>
    <row r="110" spans="20:23" s="207" customFormat="1" x14ac:dyDescent="0.25">
      <c r="T110"/>
      <c r="U110"/>
      <c r="V110"/>
      <c r="W110"/>
    </row>
    <row r="111" spans="20:23" s="207" customFormat="1" x14ac:dyDescent="0.25">
      <c r="T111"/>
      <c r="U111"/>
      <c r="V111"/>
      <c r="W111"/>
    </row>
    <row r="112" spans="20:23" s="207" customFormat="1" x14ac:dyDescent="0.25">
      <c r="T112"/>
      <c r="U112"/>
      <c r="V112"/>
      <c r="W112"/>
    </row>
    <row r="113" spans="10:23" s="207" customFormat="1" x14ac:dyDescent="0.25">
      <c r="T113"/>
      <c r="U113"/>
      <c r="V113"/>
      <c r="W113"/>
    </row>
    <row r="114" spans="10:23" s="207" customFormat="1" x14ac:dyDescent="0.25">
      <c r="T114"/>
      <c r="U114"/>
      <c r="V114"/>
      <c r="W114"/>
    </row>
    <row r="115" spans="10:23" s="207" customFormat="1" x14ac:dyDescent="0.25">
      <c r="T115"/>
      <c r="U115"/>
      <c r="V115"/>
      <c r="W115"/>
    </row>
    <row r="116" spans="10:23" s="207" customFormat="1" x14ac:dyDescent="0.25">
      <c r="T116"/>
      <c r="U116"/>
      <c r="V116"/>
      <c r="W116"/>
    </row>
    <row r="117" spans="10:23" s="207" customFormat="1" x14ac:dyDescent="0.25">
      <c r="J117"/>
      <c r="K117"/>
      <c r="L117"/>
      <c r="M117"/>
    </row>
    <row r="118" spans="10:23" s="207" customFormat="1" x14ac:dyDescent="0.25">
      <c r="J118"/>
      <c r="K118"/>
      <c r="L118"/>
      <c r="M118"/>
    </row>
    <row r="119" spans="10:23" s="207" customFormat="1" ht="15.75" customHeight="1" x14ac:dyDescent="0.25">
      <c r="J119"/>
      <c r="K119"/>
      <c r="L119"/>
      <c r="M119"/>
    </row>
    <row r="120" spans="10:23" s="207" customFormat="1" ht="15.75" customHeight="1" x14ac:dyDescent="0.25">
      <c r="J120"/>
      <c r="K120"/>
      <c r="L120"/>
      <c r="M120"/>
    </row>
    <row r="121" spans="10:23" s="207" customFormat="1" ht="15.75" customHeight="1" x14ac:dyDescent="0.25">
      <c r="J121"/>
      <c r="K121"/>
      <c r="L121"/>
      <c r="M121"/>
    </row>
    <row r="122" spans="10:23" s="207" customFormat="1" x14ac:dyDescent="0.25">
      <c r="J122"/>
      <c r="K122"/>
      <c r="L122"/>
      <c r="M122"/>
    </row>
    <row r="123" spans="10:23" s="207" customFormat="1" x14ac:dyDescent="0.25">
      <c r="J123"/>
      <c r="K123"/>
      <c r="L123"/>
      <c r="M123"/>
    </row>
    <row r="124" spans="10:23" s="207" customFormat="1" x14ac:dyDescent="0.25">
      <c r="J124"/>
      <c r="K124"/>
      <c r="L124"/>
      <c r="M124"/>
    </row>
    <row r="125" spans="10:23" s="207" customFormat="1" x14ac:dyDescent="0.25">
      <c r="J125"/>
      <c r="K125"/>
      <c r="L125"/>
      <c r="M125"/>
    </row>
    <row r="126" spans="10:23" s="207" customFormat="1" x14ac:dyDescent="0.25">
      <c r="J126"/>
      <c r="K126"/>
      <c r="L126"/>
      <c r="M126"/>
    </row>
    <row r="127" spans="10:23" s="207" customFormat="1" x14ac:dyDescent="0.25">
      <c r="J127"/>
      <c r="K127"/>
      <c r="L127"/>
      <c r="M127"/>
    </row>
    <row r="128" spans="10:23" s="207" customFormat="1" x14ac:dyDescent="0.25">
      <c r="J128"/>
      <c r="K128"/>
      <c r="L128"/>
      <c r="M128"/>
    </row>
    <row r="129" spans="3:26" s="207" customFormat="1" x14ac:dyDescent="0.25">
      <c r="J129"/>
      <c r="K129"/>
      <c r="L129"/>
      <c r="M129"/>
    </row>
    <row r="130" spans="3:26" s="207" customFormat="1" x14ac:dyDescent="0.25">
      <c r="J130"/>
      <c r="K130"/>
      <c r="L130"/>
      <c r="M130"/>
    </row>
    <row r="131" spans="3:26" s="207" customFormat="1" x14ac:dyDescent="0.25">
      <c r="J131"/>
      <c r="K131"/>
      <c r="L131"/>
      <c r="M131"/>
    </row>
    <row r="132" spans="3:26" s="207" customFormat="1" x14ac:dyDescent="0.25">
      <c r="J132"/>
      <c r="K132"/>
      <c r="L132"/>
      <c r="M132"/>
    </row>
    <row r="133" spans="3:26" s="207" customFormat="1" x14ac:dyDescent="0.25">
      <c r="J133"/>
      <c r="K133"/>
      <c r="L133"/>
      <c r="M133"/>
    </row>
    <row r="134" spans="3:26" s="207" customFormat="1" x14ac:dyDescent="0.25">
      <c r="J134"/>
      <c r="K134"/>
      <c r="L134"/>
      <c r="M134"/>
    </row>
    <row r="135" spans="3:26" s="207" customFormat="1" x14ac:dyDescent="0.25">
      <c r="J135"/>
      <c r="K135"/>
      <c r="L135"/>
      <c r="M135"/>
    </row>
    <row r="136" spans="3:26" s="207" customFormat="1" x14ac:dyDescent="0.25">
      <c r="T136"/>
      <c r="U136"/>
      <c r="V136"/>
      <c r="W136"/>
    </row>
    <row r="137" spans="3:26" s="207" customFormat="1" x14ac:dyDescent="0.25">
      <c r="T137"/>
      <c r="U137"/>
      <c r="V137"/>
      <c r="W137"/>
    </row>
    <row r="138" spans="3:26" s="207" customFormat="1" x14ac:dyDescent="0.25">
      <c r="T138"/>
      <c r="U138"/>
      <c r="V138"/>
      <c r="W138"/>
    </row>
    <row r="139" spans="3:26" s="207" customFormat="1" x14ac:dyDescent="0.25">
      <c r="T139"/>
      <c r="U139"/>
      <c r="V139"/>
      <c r="W139"/>
    </row>
    <row r="140" spans="3:26" s="207" customFormat="1" x14ac:dyDescent="0.25">
      <c r="T140"/>
      <c r="U140"/>
      <c r="V140"/>
      <c r="W140"/>
    </row>
    <row r="141" spans="3:26" x14ac:dyDescent="0.25">
      <c r="C141" s="4"/>
      <c r="T141"/>
      <c r="U141"/>
      <c r="V141"/>
      <c r="X141" s="4"/>
      <c r="Y141" s="4"/>
      <c r="Z141" s="4"/>
    </row>
  </sheetData>
  <mergeCells count="13">
    <mergeCell ref="W7:X7"/>
    <mergeCell ref="Y7:Z7"/>
    <mergeCell ref="B45:C45"/>
    <mergeCell ref="A4:C4"/>
    <mergeCell ref="A5:C5"/>
    <mergeCell ref="D6:V6"/>
    <mergeCell ref="W6:X6"/>
    <mergeCell ref="Y6:Z6"/>
    <mergeCell ref="D7:F7"/>
    <mergeCell ref="G7:J7"/>
    <mergeCell ref="K7:N7"/>
    <mergeCell ref="O7:R7"/>
    <mergeCell ref="T7:V7"/>
  </mergeCells>
  <conditionalFormatting sqref="D43:F44">
    <cfRule type="cellIs" dxfId="7" priority="13" operator="equal">
      <formula>"N/A"</formula>
    </cfRule>
  </conditionalFormatting>
  <conditionalFormatting sqref="S43:S44 K43:N44">
    <cfRule type="cellIs" dxfId="6" priority="7" operator="equal">
      <formula>"N/A"</formula>
    </cfRule>
  </conditionalFormatting>
  <conditionalFormatting sqref="S43:S44">
    <cfRule type="cellIs" dxfId="5" priority="6" operator="equal">
      <formula>"N/A"</formula>
    </cfRule>
  </conditionalFormatting>
  <conditionalFormatting sqref="O43:P44 R43:R44">
    <cfRule type="cellIs" dxfId="4" priority="5" operator="equal">
      <formula>"N/A"</formula>
    </cfRule>
  </conditionalFormatting>
  <conditionalFormatting sqref="G43:H44 J43">
    <cfRule type="cellIs" dxfId="3" priority="4" operator="equal">
      <formula>"N/A"</formula>
    </cfRule>
  </conditionalFormatting>
  <conditionalFormatting sqref="J44">
    <cfRule type="cellIs" dxfId="2" priority="3" operator="equal">
      <formula>"N/A"</formula>
    </cfRule>
  </conditionalFormatting>
  <conditionalFormatting sqref="Q43:Q44">
    <cfRule type="cellIs" dxfId="1" priority="2" operator="equal">
      <formula>"N/A"</formula>
    </cfRule>
  </conditionalFormatting>
  <conditionalFormatting sqref="D45:G45 J45:K45 N45:O45 R45:S45">
    <cfRule type="cellIs" dxfId="0" priority="1" operator="equal">
      <formula>"N/A"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3d31250-ea00-458f-94f6-af4a64f37f97" xsi:nil="true"/>
    <_ip_UnifiedCompliancePolicyProperties xmlns="http://schemas.microsoft.com/sharepoint/v3" xsi:nil="true"/>
    <lcf76f155ced4ddcb4097134ff3c332f xmlns="8ee87cf0-7ab4-46eb-ae91-53def58dba77">
      <Terms xmlns="http://schemas.microsoft.com/office/infopath/2007/PartnerControls"/>
    </lcf76f155ced4ddcb4097134ff3c332f>
    <SharedWithUsers xmlns="0d8a6ebf-c933-4f47-97fa-8afb600606dd">
      <UserInfo>
        <DisplayName>Delgaudio, Andrew J</DisplayName>
        <AccountId>24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7ED07B037DB64293B247F70B8B31F5" ma:contentTypeVersion="23" ma:contentTypeDescription="Create a new document." ma:contentTypeScope="" ma:versionID="11002bf88c0ef35f4d6b5f47bfc6f2fc">
  <xsd:schema xmlns:xsd="http://www.w3.org/2001/XMLSchema" xmlns:xs="http://www.w3.org/2001/XMLSchema" xmlns:p="http://schemas.microsoft.com/office/2006/metadata/properties" xmlns:ns1="http://schemas.microsoft.com/sharepoint/v3" xmlns:ns2="8ee87cf0-7ab4-46eb-ae91-53def58dba77" xmlns:ns3="0d8a6ebf-c933-4f47-97fa-8afb600606dd" xmlns:ns4="63d31250-ea00-458f-94f6-af4a64f37f97" targetNamespace="http://schemas.microsoft.com/office/2006/metadata/properties" ma:root="true" ma:fieldsID="8a16c152133c8c119ce6e9cfc43f6925" ns1:_="" ns2:_="" ns3:_="" ns4:_="">
    <xsd:import namespace="http://schemas.microsoft.com/sharepoint/v3"/>
    <xsd:import namespace="8ee87cf0-7ab4-46eb-ae91-53def58dba77"/>
    <xsd:import namespace="0d8a6ebf-c933-4f47-97fa-8afb600606dd"/>
    <xsd:import namespace="63d31250-ea00-458f-94f6-af4a64f37f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87cf0-7ab4-46eb-ae91-53def58dba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9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hidden="true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hidden="true" ma:internalName="MediaServiceKeyPoints" ma:readOnly="true">
      <xsd:simpleType>
        <xsd:restriction base="dms:Note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8c73404c-21bf-4c61-9cc0-b139490ad1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8a6ebf-c933-4f47-97fa-8afb600606d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d31250-ea00-458f-94f6-af4a64f37f97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5ee6fee-6604-45fe-8fbb-8bd31b9c7b98}" ma:internalName="TaxCatchAll" ma:showField="CatchAllData" ma:web="0d8a6ebf-c933-4f47-97fa-8afb600606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EBBFF3-BFCF-49AE-959E-063E2A93E8B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3d31250-ea00-458f-94f6-af4a64f37f97"/>
    <ds:schemaRef ds:uri="8ee87cf0-7ab4-46eb-ae91-53def58dba77"/>
    <ds:schemaRef ds:uri="0d8a6ebf-c933-4f47-97fa-8afb600606dd"/>
  </ds:schemaRefs>
</ds:datastoreItem>
</file>

<file path=customXml/itemProps2.xml><?xml version="1.0" encoding="utf-8"?>
<ds:datastoreItem xmlns:ds="http://schemas.openxmlformats.org/officeDocument/2006/customXml" ds:itemID="{D8017880-180A-4B8B-9AD2-A91FF0EBDD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ee87cf0-7ab4-46eb-ae91-53def58dba77"/>
    <ds:schemaRef ds:uri="0d8a6ebf-c933-4f47-97fa-8afb600606dd"/>
    <ds:schemaRef ds:uri="63d31250-ea00-458f-94f6-af4a64f37f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8891D5-5ACC-4A1B-9CD7-F1DF9ED3B8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5a. 2022 Spending</vt:lpstr>
      <vt:lpstr>5b. 2023 Spending</vt:lpstr>
      <vt:lpstr>5e. Cummulative Spending</vt:lpstr>
    </vt:vector>
  </TitlesOfParts>
  <Manager/>
  <Company>EVERSOURCE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BUCCI, ALICIA L</dc:creator>
  <cp:keywords/>
  <dc:description/>
  <cp:lastModifiedBy>BUCCI, ALICIA L</cp:lastModifiedBy>
  <cp:revision/>
  <dcterms:created xsi:type="dcterms:W3CDTF">2024-05-03T19:54:04Z</dcterms:created>
  <dcterms:modified xsi:type="dcterms:W3CDTF">2024-06-06T19:30:27Z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0x010100547ED07B037DB64293B247F70B8B31F5</vt:lpwstr>
  </property>
  <property fmtid="{D5CDD505-2E9C-101B-9397-08002B2CF9AE}" pid="3" name="MediaServiceImageTags">
    <vt:lpwstr/>
  </property>
</Properties>
</file>